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metelkov\Desktop\эцп тест\file_new\file\"/>
    </mc:Choice>
  </mc:AlternateContent>
  <bookViews>
    <workbookView xWindow="0" yWindow="0" windowWidth="30720" windowHeight="13065" tabRatio="829"/>
  </bookViews>
  <sheets>
    <sheet name="Расчет инвестиций" sheetId="19" r:id="rId1"/>
    <sheet name="Свод объёмы" sheetId="44" state="hidden" r:id="rId2"/>
    <sheet name="Расчет (АКБ, %)" sheetId="40" r:id="rId3"/>
    <sheet name="Описание сети" sheetId="24" r:id="rId4"/>
    <sheet name="SAP-код" sheetId="25" r:id="rId5"/>
    <sheet name="Ассортиментная матрица" sheetId="27" r:id="rId6"/>
    <sheet name="Страт SKU" sheetId="46" state="hidden" r:id="rId7"/>
    <sheet name="Согласов. пред. контракт (ЭЦП)" sheetId="34" r:id="rId8"/>
    <sheet name="СС" sheetId="47" state="hidden" r:id="rId9"/>
    <sheet name="Сезонность" sheetId="38" state="hidden" r:id="rId10"/>
    <sheet name="Цены" sheetId="28" state="hidden" r:id="rId11"/>
  </sheets>
  <externalReferences>
    <externalReference r:id="rId12"/>
    <externalReference r:id="rId13"/>
    <externalReference r:id="rId14"/>
    <externalReference r:id="rId15"/>
  </externalReferences>
  <definedNames>
    <definedName name="_xlnm._FilterDatabase" localSheetId="5" hidden="1">'Ассортиментная матрица'!$A$9:$ED$9</definedName>
    <definedName name="_xlnm._FilterDatabase" localSheetId="10" hidden="1">Цены!$C$2:$W$62</definedName>
    <definedName name="CM_colafb045_price">'Расчет инвестиций'!$U$55</definedName>
    <definedName name="CM_colafb048_price">'Расчет инвестиций'!$S$55</definedName>
    <definedName name="CM_colafb150_price">'Расчет инвестиций'!$W$55</definedName>
    <definedName name="CM_eon025_price">'Расчет инвестиций'!#REF!</definedName>
    <definedName name="CM_eon05_price">'Расчет инвестиций'!$E$55</definedName>
    <definedName name="CM_eon05ss_price">'Расчет инвестиций'!#REF!</definedName>
    <definedName name="CM_freshbar048_price">'Расчет инвестиций'!$M$55</definedName>
    <definedName name="CM_freshbar15_price">'Расчет инвестиций'!$Q$55</definedName>
    <definedName name="CM_freshbarjb_price">'Расчет инвестиций'!$O$55</definedName>
    <definedName name="CM_il_price">'Расчет инвестиций'!$Y$55</definedName>
    <definedName name="CM_il15_price">'Расчет инвестиций'!$AA$55</definedName>
    <definedName name="CM_iljb_price">'Расчет инвестиций'!#REF!</definedName>
    <definedName name="CM_tornadojb_price">'Расчет инвестиций'!$I$55</definedName>
    <definedName name="CM_tornadopet_price">'Расчет инвестиций'!$G$55</definedName>
    <definedName name="CM_tornadopet10_price">'Расчет инвестиций'!$K$55</definedName>
    <definedName name="colafb045price">'Расчет инвестиций'!$W$47</definedName>
    <definedName name="colafb045price_in">'Расчет инвестиций'!$Q$47</definedName>
    <definedName name="colafb048price">'Расчет инвестиций'!$W$46</definedName>
    <definedName name="colafb048price_in">'Расчет инвестиций'!$Q$46</definedName>
    <definedName name="colafb150price">'Расчет инвестиций'!$W$48</definedName>
    <definedName name="colafb150price_in">'Расчет инвестиций'!$Q$48</definedName>
    <definedName name="DF_Sheet4_GRID_1" localSheetId="2">Разбор по [1]маркам!$G$15:$CC$1683</definedName>
    <definedName name="DF_Sheet4_GRID_1">Разбор по [1]маркам!$G$15:$CC$1683</definedName>
    <definedName name="end_date" localSheetId="2">'[2]Расчет инвестиций'!$K$30</definedName>
    <definedName name="end_date">'Расчет инвестиций'!$K$35</definedName>
    <definedName name="eon025_price">'Расчет инвестиций'!#REF!</definedName>
    <definedName name="eon025_price_in">'Расчет инвестиций'!#REF!</definedName>
    <definedName name="eon05_price">'Расчет инвестиций'!$W$37</definedName>
    <definedName name="eon05_price_in">'Расчет инвестиций'!$Q$37</definedName>
    <definedName name="eon05ss_price">'Расчет инвестиций'!#REF!</definedName>
    <definedName name="eon05ss_price_in">'Расчет инвестиций'!#REF!</definedName>
    <definedName name="filial">'Расчет инвестиций'!$AC$5</definedName>
    <definedName name="freshbar048_price">'Расчет инвестиций'!$W$43</definedName>
    <definedName name="freshbar048_price_in">'Расчет инвестиций'!$Q$43</definedName>
    <definedName name="freshbar15_price">'Расчет инвестиций'!$W$45</definedName>
    <definedName name="freshbar15_price_in">'Расчет инвестиций'!$Q$45</definedName>
    <definedName name="freshbarjb_price">'Расчет инвестиций'!$W$44</definedName>
    <definedName name="freshbarjb_price_in">'Расчет инвестиций'!$Q$44</definedName>
    <definedName name="gr_sb">'Расчет инвестиций'!$AC$7</definedName>
    <definedName name="il_price">'Расчет инвестиций'!$W$49</definedName>
    <definedName name="il_price_in" localSheetId="2">'[2]Расчет инвестиций'!$Q$41</definedName>
    <definedName name="il_price_in">'Расчет инвестиций'!$Q$49</definedName>
    <definedName name="il15_price">'Расчет инвестиций'!$W$50</definedName>
    <definedName name="il15_price_in">'Расчет инвестиций'!$Q$50</definedName>
    <definedName name="kam">'Расчет инвестиций'!$AC$10</definedName>
    <definedName name="LRKA">'Расчет инвестиций'!$A$59</definedName>
    <definedName name="NRKA">'Расчет инвестиций'!$A$56</definedName>
    <definedName name="period">'Расчет инвестиций'!$E$35</definedName>
    <definedName name="plan_colafb045_listing">'Расчет инвестиций'!$A$96</definedName>
    <definedName name="plan_colafb045_listing2">'Расчет инвестиций'!$O$72</definedName>
    <definedName name="plan_colafb045_marketing">'Расчет инвестиций'!$A$96</definedName>
    <definedName name="plan_colafb045_marketing2">'Расчет инвестиций'!$O$73</definedName>
    <definedName name="plan_colafb045_promo">'Расчет инвестиций'!$C$211:$D$211</definedName>
    <definedName name="plan_colafb045_promo2">'Расчет инвестиций'!$U$74</definedName>
    <definedName name="plan_colafb045_retro">'Расчет инвестиций'!$U$47</definedName>
    <definedName name="plan_colafb045_vol">'Расчет инвестиций'!$C$209</definedName>
    <definedName name="plan_colafb045_volnew">'Расчет инвестиций'!$C$210</definedName>
    <definedName name="plan_colafb048_listing">'Расчет инвестиций'!$A$96</definedName>
    <definedName name="plan_colafb048_listing2">'Расчет инвестиций'!$S$72</definedName>
    <definedName name="plan_colafb048_marketing">'Расчет инвестиций'!$A$95</definedName>
    <definedName name="plan_colafb048_marketing2">'Расчет инвестиций'!$S$73</definedName>
    <definedName name="plan_colafb048_promo">'Расчет инвестиций'!$C$201</definedName>
    <definedName name="plan_colafb048_promo2">'Расчет инвестиций'!$S$74</definedName>
    <definedName name="plan_colafb048_retro">'Расчет инвестиций'!$U$46</definedName>
    <definedName name="plan_colafb048_vol">'Расчет инвестиций'!$C$199</definedName>
    <definedName name="plan_colafb048_volnew">'Расчет инвестиций'!$C$200</definedName>
    <definedName name="plan_colafb150_listing">'Расчет инвестиций'!$A$97</definedName>
    <definedName name="plan_colafb150_listing2">'Расчет инвестиций'!$Q$72</definedName>
    <definedName name="plan_colafb150_marketing">'Расчет инвестиций'!$A$97</definedName>
    <definedName name="plan_colafb150_marketing2">'Расчет инвестиций'!$Q$73</definedName>
    <definedName name="plan_colafb150_promo">'Расчет инвестиций'!$C$221</definedName>
    <definedName name="plan_colafb150_promo2">'Расчет инвестиций'!$Q$74</definedName>
    <definedName name="plan_colafb150_retro">'Расчет инвестиций'!$U$48</definedName>
    <definedName name="plan_colafb150_vol">'Расчет инвестиций'!$C$219</definedName>
    <definedName name="plan_colafb150_volnew">'Расчет инвестиций'!$C$220</definedName>
    <definedName name="plan_dopmarketing">'Расчет инвестиций'!$AC$36</definedName>
    <definedName name="plan_eon025_listing">'Расчет инвестиций'!$A$84</definedName>
    <definedName name="plan_eon025_listing2">'Расчет инвестиций'!#REF!</definedName>
    <definedName name="plan_eon025_marketing">'Расчет инвестиций'!$A$84</definedName>
    <definedName name="plan_eon025_marketing2">'Расчет инвестиций'!#REF!</definedName>
    <definedName name="plan_eon025_promo">'Расчет инвестиций'!#REF!</definedName>
    <definedName name="plan_eon025_promo2">'Расчет инвестиций'!#REF!</definedName>
    <definedName name="plan_eon025_retro">'Расчет инвестиций'!#REF!</definedName>
    <definedName name="plan_eon025_vol">'Расчет инвестиций'!#REF!</definedName>
    <definedName name="plan_eon025_volnew">'Расчет инвестиций'!#REF!</definedName>
    <definedName name="plan_eon05_listing">'Расчет инвестиций'!$A$85</definedName>
    <definedName name="plan_eon05_listing2">'Расчет инвестиций'!$E$72</definedName>
    <definedName name="plan_eon05_marketing">'Расчет инвестиций'!$A$85</definedName>
    <definedName name="plan_eon05_marketing2">'Расчет инвестиций'!$E$73</definedName>
    <definedName name="plan_eon05_promo">'Расчет инвестиций'!$C$111</definedName>
    <definedName name="plan_eon05_promo2">'Расчет инвестиций'!$E$74</definedName>
    <definedName name="plan_eon05_retro">'Расчет инвестиций'!$U$37</definedName>
    <definedName name="plan_eon05_vol">'Расчет инвестиций'!$C$109</definedName>
    <definedName name="plan_eon05_volnew">'Расчет инвестиций'!$C$110</definedName>
    <definedName name="plan_eon05ss_listing">'Расчет инвестиций'!$A$86</definedName>
    <definedName name="plan_eon05ss_listing2">'Расчет инвестиций'!#REF!</definedName>
    <definedName name="plan_eon05ss_marketing">'Расчет инвестиций'!$A$86</definedName>
    <definedName name="plan_eon05ss_marketing2">'Расчет инвестиций'!#REF!</definedName>
    <definedName name="plan_eon05ss_promo">'Расчет инвестиций'!#REF!</definedName>
    <definedName name="plan_eon05ss_promo2">'Расчет инвестиций'!#REF!</definedName>
    <definedName name="plan_eon05ss_retro">'Расчет инвестиций'!#REF!</definedName>
    <definedName name="plan_eon05ss_vol">'Расчет инвестиций'!#REF!</definedName>
    <definedName name="plan_eon05ss_volnew">'Расчет инвестиций'!#REF!</definedName>
    <definedName name="plan_freshbar048_listing">'Расчет инвестиций'!$A$92</definedName>
    <definedName name="plan_freshbar048_listing2">'Расчет инвестиций'!$M$72</definedName>
    <definedName name="plan_freshbar048_marketing">'Расчет инвестиций'!$A$92</definedName>
    <definedName name="plan_freshbar048_marketing2">'Расчет инвестиций'!$M$73</definedName>
    <definedName name="plan_freshbar048_promo">'Расчет инвестиций'!$C$171</definedName>
    <definedName name="plan_freshbar048_promo2">'Расчет инвестиций'!$M$74</definedName>
    <definedName name="plan_freshbar048_retro">'Расчет инвестиций'!$U$43</definedName>
    <definedName name="plan_freshbar048_vol">'Расчет инвестиций'!$C$169</definedName>
    <definedName name="plan_freshbar048_volnew">'Расчет инвестиций'!$C$170</definedName>
    <definedName name="plan_freshbar15_listing">'Расчет инвестиций'!$A$94</definedName>
    <definedName name="plan_freshbar15_listing2">'Расчет инвестиций'!$Q$72</definedName>
    <definedName name="plan_freshbar15_marketing">'Расчет инвестиций'!$A$94</definedName>
    <definedName name="plan_freshbar15_marketing2">'Расчет инвестиций'!$Q$73</definedName>
    <definedName name="plan_freshbar15_promo">'Расчет инвестиций'!$C$191</definedName>
    <definedName name="plan_freshbar15_promo2">'Расчет инвестиций'!$Q$74</definedName>
    <definedName name="plan_freshbar15_retro">'Расчет инвестиций'!$U$45</definedName>
    <definedName name="plan_freshbar15_vol">'Расчет инвестиций'!$C$189</definedName>
    <definedName name="plan_freshbar15_volnew">'Расчет инвестиций'!$C$190</definedName>
    <definedName name="plan_freshbarjb_listing">'Расчет инвестиций'!$A$93</definedName>
    <definedName name="plan_freshbarjb_listing2">'Расчет инвестиций'!$O$72</definedName>
    <definedName name="plan_freshbarjb_marketing">'Расчет инвестиций'!$A$93</definedName>
    <definedName name="plan_freshbarjb_marketing2">'Расчет инвестиций'!$O$73</definedName>
    <definedName name="plan_freshbarjb_promo">'Расчет инвестиций'!$C$181</definedName>
    <definedName name="plan_freshbarjb_promo2">'Расчет инвестиций'!$O$74</definedName>
    <definedName name="plan_freshbarjb_retro">'Расчет инвестиций'!$U$44</definedName>
    <definedName name="plan_freshbarjb_vol">'Расчет инвестиций'!$C$179</definedName>
    <definedName name="plan_freshbarjb_volnew">'Расчет инвестиций'!$C$180</definedName>
    <definedName name="plan_il_listing">'Расчет инвестиций'!$A$98</definedName>
    <definedName name="plan_il_listing2">'Расчет инвестиций'!$S$72</definedName>
    <definedName name="plan_il_marketing">'Расчет инвестиций'!$A$98</definedName>
    <definedName name="plan_il_marketing2">'Расчет инвестиций'!$S$73</definedName>
    <definedName name="plan_il_promo">'Расчет инвестиций'!$C$231</definedName>
    <definedName name="plan_il_promo2">'Расчет инвестиций'!$S$74</definedName>
    <definedName name="plan_il_retro">'Расчет инвестиций'!$U$49</definedName>
    <definedName name="plan_il_vol">'Расчет инвестиций'!$C$229</definedName>
    <definedName name="plan_il_volnew">'Расчет инвестиций'!$C$230</definedName>
    <definedName name="plan_il15_listing">'Расчет инвестиций'!$A$99</definedName>
    <definedName name="plan_il15_listing2">'Расчет инвестиций'!$U$72</definedName>
    <definedName name="plan_il15_marketing">'Расчет инвестиций'!$A$99</definedName>
    <definedName name="plan_il15_marketing2">'Расчет инвестиций'!$U$73</definedName>
    <definedName name="plan_il15_promo">'Расчет инвестиций'!$C$241</definedName>
    <definedName name="plan_il15_promo2">'Расчет инвестиций'!$U$74</definedName>
    <definedName name="plan_il15_retro">'Расчет инвестиций'!$U$50</definedName>
    <definedName name="plan_il15_vol">'Расчет инвестиций'!$C$239</definedName>
    <definedName name="plan_il15_volnew">'Расчет инвестиций'!$C$240</definedName>
    <definedName name="plan_iljb_listing">'Расчет инвестиций'!#REF!</definedName>
    <definedName name="plan_iljb_listing2">'Расчет инвестиций'!$AE$72</definedName>
    <definedName name="plan_iljb_marketing">'Расчет инвестиций'!#REF!</definedName>
    <definedName name="plan_iljb_marketing2">'Расчет инвестиций'!$AE$73</definedName>
    <definedName name="plan_iljb_promo">'Расчет инвестиций'!#REF!</definedName>
    <definedName name="plan_iljb_promo2">'Расчет инвестиций'!$AE$74</definedName>
    <definedName name="plan_iljb_retro">'Расчет инвестиций'!#REF!</definedName>
    <definedName name="plan_iljb_vol">'Расчет инвестиций'!#REF!</definedName>
    <definedName name="plan_iljb_volnew">'Расчет инвестиций'!#REF!</definedName>
    <definedName name="plan_m1">'Расчет инвестиций'!$E$83</definedName>
    <definedName name="plan_m10">'Расчет инвестиций'!$W$83</definedName>
    <definedName name="plan_m11">'Расчет инвестиций'!$Y$83</definedName>
    <definedName name="plan_m12">'Расчет инвестиций'!$AA$83</definedName>
    <definedName name="plan_m2">'Расчет инвестиций'!$G$83</definedName>
    <definedName name="plan_m3">'Расчет инвестиций'!$I$83</definedName>
    <definedName name="plan_m4">'Расчет инвестиций'!$K$83</definedName>
    <definedName name="plan_m5">'Расчет инвестиций'!$M$83</definedName>
    <definedName name="plan_m6">'Расчет инвестиций'!$O$83</definedName>
    <definedName name="plan_m7">'Расчет инвестиций'!$Q$83</definedName>
    <definedName name="plan_m8">'Расчет инвестиций'!$S$83</definedName>
    <definedName name="plan_m9">'Расчет инвестиций'!$U$83</definedName>
    <definedName name="plan_tornadojb_listing">'Расчет инвестиций'!$A$88</definedName>
    <definedName name="plan_tornadojb_listing2">'Расчет инвестиций'!$I$72</definedName>
    <definedName name="plan_tornadojb_marketing">'Расчет инвестиций'!$A$88</definedName>
    <definedName name="plan_tornadojb_marketing2">'Расчет инвестиций'!$I$73</definedName>
    <definedName name="plan_tornadojb_promo">'Расчет инвестиций'!$C$131</definedName>
    <definedName name="plan_tornadojb_promo2">'Расчет инвестиций'!$I$74</definedName>
    <definedName name="plan_tornadojb_retro">'Расчет инвестиций'!$U$39</definedName>
    <definedName name="plan_tornadojb_vol">'Расчет инвестиций'!$C$129</definedName>
    <definedName name="plan_tornadojb_volnew" localSheetId="0">'Расчет инвестиций'!$C$130</definedName>
    <definedName name="plan_tornadojb_volnew">'Расчет инвестиций'!$C$120</definedName>
    <definedName name="plan_tornadopet_listing">'Расчет инвестиций'!$A$87</definedName>
    <definedName name="plan_tornadopet_listing2">'Расчет инвестиций'!$G$72</definedName>
    <definedName name="plan_tornadopet_marketing">'Расчет инвестиций'!$A$87</definedName>
    <definedName name="plan_tornadopet_marketing2">'Расчет инвестиций'!$G$73</definedName>
    <definedName name="plan_tornadopet_promo">'Расчет инвестиций'!$C$121</definedName>
    <definedName name="plan_tornadopet_promo2">'Расчет инвестиций'!$G$74</definedName>
    <definedName name="plan_tornadopet_retro">'Расчет инвестиций'!$U$38</definedName>
    <definedName name="plan_tornadopet_vol">'Расчет инвестиций'!$C$119</definedName>
    <definedName name="plan_tornadopet_volnew" localSheetId="0">'Расчет инвестиций'!$C$120</definedName>
    <definedName name="plan_tornadopet_volnew">'Расчет инвестиций'!#REF!</definedName>
    <definedName name="plan_tornadopet10_listing">'Расчет инвестиций'!$A$91</definedName>
    <definedName name="plan_tornadopet10_listing2">'Расчет инвестиций'!$K$72</definedName>
    <definedName name="plan_tornadopet10_marketing">'Расчет инвестиций'!$A$91</definedName>
    <definedName name="plan_tornadopet10_marketing2">'Расчет инвестиций'!$K$73</definedName>
    <definedName name="plan_tornadopet10_promo">'Расчет инвестиций'!$C$161</definedName>
    <definedName name="plan_tornadopet10_promo2">'Расчет инвестиций'!$K$74</definedName>
    <definedName name="plan_tornadopet10_retro">'Расчет инвестиций'!$U$42</definedName>
    <definedName name="plan_tornadopet10_vol">'Расчет инвестиций'!$C$159</definedName>
    <definedName name="plan_tornadopet10_volnew" localSheetId="0">'Расчет инвестиций'!$C$160</definedName>
    <definedName name="plan_tornadopet10_volnew">'Расчет инвестиций'!$C$130</definedName>
    <definedName name="pmonth">'Расчет инвестиций'!$M$35</definedName>
    <definedName name="RRKA">'Расчет инвестиций'!$A$57</definedName>
    <definedName name="SAPBEXhrIndnt" hidden="1">"Wide"</definedName>
    <definedName name="SAPsysID" hidden="1">"708C5W7SBKP804JT78WJ0JNKI"</definedName>
    <definedName name="SAPwbID" hidden="1">"ARS"</definedName>
    <definedName name="start_date" localSheetId="2">'[2]Расчет инвестиций'!$G$30</definedName>
    <definedName name="start_date">'Расчет инвестиций'!$G$35</definedName>
    <definedName name="tornadojb_price">'Расчет инвестиций'!$W$39</definedName>
    <definedName name="tornadojb_price_in">'Расчет инвестиций'!$Q$39</definedName>
    <definedName name="tornadopet_price">'Расчет инвестиций'!$W$38</definedName>
    <definedName name="tornadopet_price_in">'Расчет инвестиций'!$Q$38</definedName>
    <definedName name="tornadopet10_price">'Расчет инвестиций'!$W$42</definedName>
    <definedName name="tornadopet10_price_in">'Расчет инвестиций'!$Q$42</definedName>
    <definedName name="urname">'Расчет инвестиций'!$E$5</definedName>
    <definedName name="viveska">'Расчет инвестиций'!$E$6</definedName>
    <definedName name="Z_594A147C_ABC4_4A12_B97F_F1566DFDCC6E_.wvu.Cols" localSheetId="5" hidden="1">'Ассортиментная матрица'!$BA:$BE</definedName>
    <definedName name="Z_594A147C_ABC4_4A12_B97F_F1566DFDCC6E_.wvu.Cols" localSheetId="3" hidden="1">'Описание сети'!$AW:$CP</definedName>
    <definedName name="Z_594A147C_ABC4_4A12_B97F_F1566DFDCC6E_.wvu.Cols" localSheetId="2" hidden="1">'Расчет (АКБ, %)'!$A:$C,'Расчет (АКБ, %)'!$N:$O</definedName>
    <definedName name="Z_594A147C_ABC4_4A12_B97F_F1566DFDCC6E_.wvu.Cols" localSheetId="0" hidden="1">'Расчет инвестиций'!$BH:$CJ</definedName>
    <definedName name="Z_594A147C_ABC4_4A12_B97F_F1566DFDCC6E_.wvu.Cols" localSheetId="10" hidden="1">Цены!$A:$B</definedName>
    <definedName name="Z_594A147C_ABC4_4A12_B97F_F1566DFDCC6E_.wvu.FilterData" localSheetId="5" hidden="1">'Ассортиментная матрица'!$A$9:$ED$9</definedName>
    <definedName name="Z_594A147C_ABC4_4A12_B97F_F1566DFDCC6E_.wvu.FilterData" localSheetId="10" hidden="1">Цены!$C$2:$W$62</definedName>
    <definedName name="Z_594A147C_ABC4_4A12_B97F_F1566DFDCC6E_.wvu.PrintArea" localSheetId="3" hidden="1">'Описание сети'!$A$1:$AM$70</definedName>
    <definedName name="Z_594A147C_ABC4_4A12_B97F_F1566DFDCC6E_.wvu.PrintArea" localSheetId="0" hidden="1">'Расчет инвестиций'!$A$1:$BF$99,'Расчет инвестиций'!$A$101:$BF$248</definedName>
    <definedName name="Z_594A147C_ABC4_4A12_B97F_F1566DFDCC6E_.wvu.Rows" localSheetId="0" hidden="1">'Расчет инвестиций'!$15:$15,'Расчет инвестиций'!#REF!,'Расчет инвестиций'!$53:$53,'Расчет инвестиций'!#REF!,'Расчет инвестиций'!$104:$106,'Расчет инвестиций'!#REF!,'Расчет инвестиций'!$114:$116,'Расчет инвестиций'!$124:$126,'Расчет инвестиций'!$154:$156,'Расчет инвестиций'!$164:$166,'Расчет инвестиций'!$174:$176,'Расчет инвестиций'!$184:$186,'Расчет инвестиций'!$194:$196,'Расчет инвестиций'!$204:$206,'Расчет инвестиций'!$214:$216,'Расчет инвестиций'!$224:$226,'Расчет инвестиций'!#REF!,'Расчет инвестиций'!$234:$236</definedName>
    <definedName name="Группа_сбыта" localSheetId="0">'Расчет инвестиций'!$BO$2:$BO$4</definedName>
    <definedName name="Группа_сбыта">'[3]Расчет инвестиций'!$AQ$2:$AQ$4</definedName>
    <definedName name="да" localSheetId="0">'Расчет инвестиций'!$BP$7:$BP$8</definedName>
    <definedName name="Доставка" localSheetId="2">'[2]Расчет инвестиций'!$BW$4:$BW$6</definedName>
    <definedName name="Доставка">'Расчет инвестиций'!$BW$4:$BW$6</definedName>
    <definedName name="Категория_сети" localSheetId="0">'Расчет инвестиций'!$A$56:$A$60</definedName>
    <definedName name="Категория_сети">'[3]Расчет инвестиций'!$T$6:$T$10</definedName>
    <definedName name="_xlnm.Print_Area" localSheetId="3">'Описание сети'!$A$1:$AM$70</definedName>
    <definedName name="_xlnm.Print_Area" localSheetId="0">'Расчет инвестиций'!$A$1:$BF$99,'Расчет инвестиций'!$A$101:$BF$248</definedName>
    <definedName name="Регион">Цены!$R$3:$R$14</definedName>
    <definedName name="Сети_АЗС">'Расчет инвестиций'!$A$58</definedName>
    <definedName name="СПП">'Расчет инвестиций'!$A$60</definedName>
    <definedName name="ТИП_сети" localSheetId="0">'Расчет инвестиций'!$BS$2:$BS$12</definedName>
    <definedName name="ТИП_сети">'[3]Расчет инвестиций'!$AU$2:$AU$12</definedName>
  </definedNames>
  <calcPr calcId="162913"/>
  <customWorkbookViews>
    <customWorkbookView name="Savenko.Aleksey - Личное представление" guid="{594A147C-ABC4-4A12-B97F-F1566DFDCC6E}" mergeInterval="0" personalView="1" maximized="1" xWindow="-8" yWindow="-8" windowWidth="1936" windowHeight="1056" tabRatio="829" activeSheetId="40"/>
  </customWorkbookViews>
</workbook>
</file>

<file path=xl/calcChain.xml><?xml version="1.0" encoding="utf-8"?>
<calcChain xmlns="http://schemas.openxmlformats.org/spreadsheetml/2006/main">
  <c r="J199" i="19" l="1"/>
  <c r="BE6" i="27" l="1"/>
  <c r="BD6" i="27"/>
  <c r="BC6" i="27"/>
  <c r="BB6" i="27"/>
  <c r="BA6" i="27"/>
  <c r="AK6" i="27"/>
  <c r="AI6" i="27"/>
  <c r="AH6" i="27"/>
  <c r="AG6" i="27"/>
  <c r="AF6" i="27"/>
  <c r="AE6" i="27"/>
  <c r="AD6" i="27"/>
  <c r="AB6" i="27"/>
  <c r="AA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G6" i="27"/>
  <c r="V7" i="19"/>
  <c r="K18" i="19"/>
  <c r="AZ5" i="27" l="1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W3" i="27"/>
  <c r="Z3" i="27"/>
  <c r="Y5" i="27"/>
  <c r="X5" i="27"/>
  <c r="W5" i="27"/>
  <c r="V5" i="27"/>
  <c r="U5" i="27"/>
  <c r="T5" i="27"/>
  <c r="S5" i="27"/>
  <c r="R5" i="27"/>
  <c r="Q5" i="27"/>
  <c r="AO56" i="19" l="1"/>
  <c r="AO31" i="19" l="1"/>
  <c r="AO30" i="19"/>
  <c r="AO29" i="19"/>
  <c r="AO28" i="19"/>
  <c r="AO27" i="19"/>
  <c r="AO26" i="19"/>
  <c r="AO25" i="19"/>
  <c r="AO24" i="19"/>
  <c r="AO23" i="19"/>
  <c r="AO22" i="19"/>
  <c r="AO20" i="19"/>
  <c r="AO19" i="19"/>
  <c r="AO18" i="19"/>
  <c r="AO17" i="19"/>
  <c r="AO16" i="19"/>
  <c r="DV3" i="27" l="1"/>
  <c r="DO3" i="27"/>
  <c r="DF3" i="27"/>
  <c r="DB3" i="27"/>
  <c r="CV3" i="27"/>
  <c r="CR3" i="27"/>
  <c r="CF3" i="27"/>
  <c r="CB3" i="27"/>
  <c r="BP3" i="27"/>
  <c r="BO3" i="27"/>
  <c r="BF3" i="27"/>
  <c r="BA3" i="27"/>
  <c r="AL3" i="27"/>
  <c r="Q3" i="27"/>
  <c r="CG3" i="27" l="1"/>
  <c r="CS3" i="27"/>
  <c r="CC3" i="27"/>
  <c r="CW3" i="27"/>
  <c r="BQ3" i="27"/>
  <c r="R3" i="27"/>
  <c r="DC3" i="27"/>
  <c r="AA3" i="27"/>
  <c r="DG3" i="27"/>
  <c r="DP3" i="27"/>
  <c r="AX3" i="27"/>
  <c r="DW3" i="27"/>
  <c r="BG3" i="27"/>
  <c r="AM3" i="27"/>
  <c r="BB3" i="27"/>
  <c r="BA1" i="27"/>
  <c r="F112" i="24"/>
  <c r="E112" i="24"/>
  <c r="D112" i="24"/>
  <c r="F111" i="24"/>
  <c r="E111" i="24"/>
  <c r="D111" i="24"/>
  <c r="F107" i="24"/>
  <c r="E107" i="24"/>
  <c r="D107" i="24"/>
  <c r="F106" i="24"/>
  <c r="E106" i="24"/>
  <c r="D106" i="24"/>
  <c r="F102" i="24"/>
  <c r="E102" i="24"/>
  <c r="D102" i="24"/>
  <c r="F101" i="24"/>
  <c r="E101" i="24"/>
  <c r="D101" i="24"/>
  <c r="F97" i="24"/>
  <c r="E97" i="24"/>
  <c r="D97" i="24"/>
  <c r="F96" i="24"/>
  <c r="E96" i="24"/>
  <c r="D96" i="24"/>
  <c r="F92" i="24"/>
  <c r="E92" i="24"/>
  <c r="D92" i="24"/>
  <c r="F91" i="24"/>
  <c r="E91" i="24"/>
  <c r="D91" i="24"/>
  <c r="F87" i="24"/>
  <c r="E87" i="24"/>
  <c r="D87" i="24"/>
  <c r="F86" i="24"/>
  <c r="E86" i="24"/>
  <c r="D86" i="24"/>
  <c r="F82" i="24"/>
  <c r="E82" i="24"/>
  <c r="D82" i="24"/>
  <c r="F81" i="24"/>
  <c r="E81" i="24"/>
  <c r="D81" i="24"/>
  <c r="F77" i="24"/>
  <c r="E77" i="24"/>
  <c r="D77" i="24"/>
  <c r="F76" i="24"/>
  <c r="E76" i="24"/>
  <c r="D76" i="24"/>
  <c r="F72" i="24"/>
  <c r="E72" i="24"/>
  <c r="D72" i="24"/>
  <c r="F71" i="24"/>
  <c r="E71" i="24"/>
  <c r="D71" i="24"/>
  <c r="AN3" i="27" l="1"/>
  <c r="AY3" i="27"/>
  <c r="BR3" i="27"/>
  <c r="CT3" i="27"/>
  <c r="BH3" i="27"/>
  <c r="DX3" i="27"/>
  <c r="DD3" i="27"/>
  <c r="S3" i="27"/>
  <c r="DQ3" i="27"/>
  <c r="CX3" i="27"/>
  <c r="AB3" i="27"/>
  <c r="CH3" i="27"/>
  <c r="BC3" i="27"/>
  <c r="BB1" i="27"/>
  <c r="DH3" i="27"/>
  <c r="CD3" i="27"/>
  <c r="J60" i="19"/>
  <c r="J59" i="19"/>
  <c r="J58" i="19"/>
  <c r="J57" i="19"/>
  <c r="J56" i="19"/>
  <c r="Q41" i="19" s="1"/>
  <c r="H60" i="19"/>
  <c r="H59" i="19"/>
  <c r="H58" i="19"/>
  <c r="H56" i="19"/>
  <c r="DI3" i="27" l="1"/>
  <c r="CI3" i="27"/>
  <c r="DE3" i="27"/>
  <c r="DY3" i="27"/>
  <c r="BI3" i="27"/>
  <c r="T3" i="27"/>
  <c r="BD3" i="27"/>
  <c r="BC1" i="27"/>
  <c r="AC3" i="27"/>
  <c r="CY3" i="27"/>
  <c r="CU3" i="27"/>
  <c r="AZ3" i="27"/>
  <c r="AO3" i="27"/>
  <c r="CE3" i="27"/>
  <c r="DR3" i="27"/>
  <c r="BS3" i="27"/>
  <c r="BA39" i="38"/>
  <c r="AZ39" i="38"/>
  <c r="AY39" i="38"/>
  <c r="AX39" i="38"/>
  <c r="AW39" i="38"/>
  <c r="AV39" i="38"/>
  <c r="AU39" i="38"/>
  <c r="AT39" i="38"/>
  <c r="AS39" i="38"/>
  <c r="AR39" i="38"/>
  <c r="AU145" i="19" s="1"/>
  <c r="AQ39" i="38"/>
  <c r="AT145" i="19" s="1"/>
  <c r="AP39" i="38"/>
  <c r="AS145" i="19" s="1"/>
  <c r="AO39" i="38"/>
  <c r="AN39" i="38"/>
  <c r="AM39" i="38"/>
  <c r="AL39" i="38"/>
  <c r="AK39" i="38"/>
  <c r="AJ39" i="38"/>
  <c r="AM145" i="19" s="1"/>
  <c r="AI39" i="38"/>
  <c r="AH39" i="38"/>
  <c r="AG39" i="38"/>
  <c r="AF39" i="38"/>
  <c r="AI145" i="19" s="1"/>
  <c r="AE39" i="38"/>
  <c r="AH145" i="19" s="1"/>
  <c r="AD39" i="38"/>
  <c r="AG145" i="19" s="1"/>
  <c r="AC39" i="38"/>
  <c r="AB39" i="38"/>
  <c r="AA39" i="38"/>
  <c r="Z39" i="38"/>
  <c r="Y39" i="38"/>
  <c r="X39" i="38"/>
  <c r="AA145" i="19" s="1"/>
  <c r="W39" i="38"/>
  <c r="V39" i="38"/>
  <c r="U39" i="38"/>
  <c r="T39" i="38"/>
  <c r="S39" i="38"/>
  <c r="V145" i="19" s="1"/>
  <c r="R39" i="38"/>
  <c r="U145" i="19" s="1"/>
  <c r="Q39" i="38"/>
  <c r="P39" i="38"/>
  <c r="O39" i="38"/>
  <c r="N39" i="38"/>
  <c r="M39" i="38"/>
  <c r="L39" i="38"/>
  <c r="O145" i="19" s="1"/>
  <c r="K39" i="38"/>
  <c r="J39" i="38"/>
  <c r="I39" i="38"/>
  <c r="L145" i="19" s="1"/>
  <c r="H39" i="38"/>
  <c r="K145" i="19" s="1"/>
  <c r="G39" i="38"/>
  <c r="J145" i="19" s="1"/>
  <c r="F39" i="38"/>
  <c r="I145" i="19" s="1"/>
  <c r="E39" i="38"/>
  <c r="D39" i="38"/>
  <c r="C39" i="38"/>
  <c r="B39" i="38"/>
  <c r="BA38" i="38"/>
  <c r="AZ38" i="38"/>
  <c r="AY38" i="38"/>
  <c r="AX38" i="38"/>
  <c r="AW38" i="38"/>
  <c r="AV38" i="38"/>
  <c r="AU38" i="38"/>
  <c r="AX135" i="19" s="1"/>
  <c r="AT38" i="38"/>
  <c r="AW135" i="19" s="1"/>
  <c r="AS38" i="38"/>
  <c r="AR38" i="38"/>
  <c r="AQ38" i="38"/>
  <c r="AP38" i="38"/>
  <c r="AO38" i="38"/>
  <c r="AN38" i="38"/>
  <c r="AM38" i="38"/>
  <c r="AL38" i="38"/>
  <c r="AK38" i="38"/>
  <c r="AJ38" i="38"/>
  <c r="AI38" i="38"/>
  <c r="AL135" i="19" s="1"/>
  <c r="AH38" i="38"/>
  <c r="AK135" i="19" s="1"/>
  <c r="AG38" i="38"/>
  <c r="AF38" i="38"/>
  <c r="AE38" i="38"/>
  <c r="AD38" i="38"/>
  <c r="AC38" i="38"/>
  <c r="AB38" i="38"/>
  <c r="AE135" i="19" s="1"/>
  <c r="AA38" i="38"/>
  <c r="AD135" i="19" s="1"/>
  <c r="Z38" i="38"/>
  <c r="AC135" i="19" s="1"/>
  <c r="Y38" i="38"/>
  <c r="X38" i="38"/>
  <c r="W38" i="38"/>
  <c r="V38" i="38"/>
  <c r="Y135" i="19" s="1"/>
  <c r="U38" i="38"/>
  <c r="T38" i="38"/>
  <c r="S38" i="38"/>
  <c r="R38" i="38"/>
  <c r="Q38" i="38"/>
  <c r="P38" i="38"/>
  <c r="S135" i="19" s="1"/>
  <c r="O38" i="38"/>
  <c r="R135" i="19" s="1"/>
  <c r="N38" i="38"/>
  <c r="Q135" i="19" s="1"/>
  <c r="M38" i="38"/>
  <c r="L38" i="38"/>
  <c r="K38" i="38"/>
  <c r="N135" i="19" s="1"/>
  <c r="J38" i="38"/>
  <c r="M135" i="19" s="1"/>
  <c r="I38" i="38"/>
  <c r="H38" i="38"/>
  <c r="G38" i="38"/>
  <c r="F38" i="38"/>
  <c r="E38" i="38"/>
  <c r="D38" i="38"/>
  <c r="G135" i="19" s="1"/>
  <c r="C38" i="38"/>
  <c r="F135" i="19" s="1"/>
  <c r="B38" i="38"/>
  <c r="E135" i="19" s="1"/>
  <c r="S41" i="19"/>
  <c r="BA147" i="19" s="1"/>
  <c r="S40" i="19"/>
  <c r="S38" i="19"/>
  <c r="S39" i="19"/>
  <c r="BE90" i="19"/>
  <c r="AE41" i="19" s="1"/>
  <c r="BE89" i="19"/>
  <c r="AE40" i="19" s="1"/>
  <c r="AC90" i="19"/>
  <c r="AC89" i="19"/>
  <c r="BD149" i="19"/>
  <c r="BC149" i="19"/>
  <c r="BB149" i="19"/>
  <c r="BA149" i="19"/>
  <c r="AZ149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BE148" i="19"/>
  <c r="Q21" i="19" s="1"/>
  <c r="BD145" i="19"/>
  <c r="BC145" i="19"/>
  <c r="BB145" i="19"/>
  <c r="BA145" i="19"/>
  <c r="AZ145" i="19"/>
  <c r="AY145" i="19"/>
  <c r="AX145" i="19"/>
  <c r="AW145" i="19"/>
  <c r="AV145" i="19"/>
  <c r="AR145" i="19"/>
  <c r="AQ145" i="19"/>
  <c r="AP145" i="19"/>
  <c r="AO145" i="19"/>
  <c r="AN145" i="19"/>
  <c r="AL145" i="19"/>
  <c r="AK145" i="19"/>
  <c r="AJ145" i="19"/>
  <c r="AF145" i="19"/>
  <c r="AE145" i="19"/>
  <c r="AD145" i="19"/>
  <c r="AC145" i="19"/>
  <c r="AB145" i="19"/>
  <c r="Z145" i="19"/>
  <c r="Y145" i="19"/>
  <c r="X145" i="19"/>
  <c r="W145" i="19"/>
  <c r="T145" i="19"/>
  <c r="S145" i="19"/>
  <c r="R145" i="19"/>
  <c r="Q145" i="19"/>
  <c r="P145" i="19"/>
  <c r="N145" i="19"/>
  <c r="M145" i="19"/>
  <c r="H145" i="19"/>
  <c r="G145" i="19"/>
  <c r="F145" i="19"/>
  <c r="E145" i="19"/>
  <c r="BD139" i="19"/>
  <c r="BC139" i="19"/>
  <c r="BB139" i="19"/>
  <c r="BA139" i="19"/>
  <c r="AZ139" i="19"/>
  <c r="AY139" i="19"/>
  <c r="AX139" i="19"/>
  <c r="AW139" i="19"/>
  <c r="AV139" i="19"/>
  <c r="AU139" i="19"/>
  <c r="AT139" i="19"/>
  <c r="AS139" i="19"/>
  <c r="AR139" i="19"/>
  <c r="AQ139" i="19"/>
  <c r="AP139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BE138" i="19"/>
  <c r="Q20" i="19" s="1"/>
  <c r="BD135" i="19"/>
  <c r="BC135" i="19"/>
  <c r="BB135" i="19"/>
  <c r="BA135" i="19"/>
  <c r="AZ135" i="19"/>
  <c r="AY135" i="19"/>
  <c r="AV135" i="19"/>
  <c r="AU135" i="19"/>
  <c r="AT135" i="19"/>
  <c r="AS135" i="19"/>
  <c r="AR135" i="19"/>
  <c r="AQ135" i="19"/>
  <c r="AP135" i="19"/>
  <c r="AO135" i="19"/>
  <c r="AN135" i="19"/>
  <c r="AM135" i="19"/>
  <c r="AJ135" i="19"/>
  <c r="AI135" i="19"/>
  <c r="AH135" i="19"/>
  <c r="AG135" i="19"/>
  <c r="AF135" i="19"/>
  <c r="AB135" i="19"/>
  <c r="AA135" i="19"/>
  <c r="Z135" i="19"/>
  <c r="X135" i="19"/>
  <c r="W135" i="19"/>
  <c r="V135" i="19"/>
  <c r="U135" i="19"/>
  <c r="T135" i="19"/>
  <c r="P135" i="19"/>
  <c r="O135" i="19"/>
  <c r="L135" i="19"/>
  <c r="K135" i="19"/>
  <c r="J135" i="19"/>
  <c r="I135" i="19"/>
  <c r="H135" i="19"/>
  <c r="J147" i="19" l="1"/>
  <c r="S147" i="19"/>
  <c r="AF147" i="19"/>
  <c r="AS147" i="19"/>
  <c r="G147" i="19"/>
  <c r="Z147" i="19"/>
  <c r="AW147" i="19"/>
  <c r="H147" i="19"/>
  <c r="AD147" i="19"/>
  <c r="AX147" i="19"/>
  <c r="I147" i="19"/>
  <c r="AE147" i="19"/>
  <c r="BB147" i="19"/>
  <c r="AG147" i="19"/>
  <c r="L147" i="19"/>
  <c r="M147" i="19"/>
  <c r="AH147" i="19"/>
  <c r="N147" i="19"/>
  <c r="I41" i="19"/>
  <c r="AI60" i="19" s="1"/>
  <c r="AK147" i="19"/>
  <c r="O147" i="19"/>
  <c r="AP147" i="19"/>
  <c r="R147" i="19"/>
  <c r="AQ147" i="19"/>
  <c r="U147" i="19"/>
  <c r="AT147" i="19"/>
  <c r="F147" i="19"/>
  <c r="Y147" i="19"/>
  <c r="AV147" i="19"/>
  <c r="AP3" i="27"/>
  <c r="U3" i="27"/>
  <c r="CJ3" i="27"/>
  <c r="BE3" i="27"/>
  <c r="BE1" i="27" s="1"/>
  <c r="BD1" i="27"/>
  <c r="DJ3" i="27"/>
  <c r="AD3" i="27"/>
  <c r="BJ3" i="27"/>
  <c r="BT3" i="27"/>
  <c r="CZ3" i="27"/>
  <c r="DS3" i="27"/>
  <c r="DZ3" i="27"/>
  <c r="AA147" i="19"/>
  <c r="AR147" i="19"/>
  <c r="T147" i="19"/>
  <c r="AJ147" i="19"/>
  <c r="AY147" i="19"/>
  <c r="V147" i="19"/>
  <c r="AL147" i="19"/>
  <c r="BC147" i="19"/>
  <c r="X147" i="19"/>
  <c r="AM147" i="19"/>
  <c r="BD147" i="19"/>
  <c r="BE149" i="19"/>
  <c r="K147" i="19"/>
  <c r="W147" i="19"/>
  <c r="AI147" i="19"/>
  <c r="AU147" i="19"/>
  <c r="D146" i="19"/>
  <c r="P147" i="19"/>
  <c r="AB147" i="19"/>
  <c r="AN147" i="19"/>
  <c r="AZ147" i="19"/>
  <c r="E147" i="19"/>
  <c r="Q147" i="19"/>
  <c r="AC147" i="19"/>
  <c r="AO147" i="19"/>
  <c r="BE139" i="19"/>
  <c r="AQ22" i="19"/>
  <c r="AQ21" i="19"/>
  <c r="K10" i="40" s="1"/>
  <c r="AU20" i="19"/>
  <c r="AM23" i="19"/>
  <c r="AM22" i="19"/>
  <c r="AM21" i="19"/>
  <c r="AM20" i="19"/>
  <c r="AM19" i="19"/>
  <c r="AG21" i="19"/>
  <c r="AG20" i="19"/>
  <c r="AA22" i="19"/>
  <c r="AA21" i="19"/>
  <c r="AA20" i="19"/>
  <c r="AA19" i="19"/>
  <c r="W22" i="19"/>
  <c r="W21" i="19"/>
  <c r="W20" i="19"/>
  <c r="AY21" i="19"/>
  <c r="AY20" i="19"/>
  <c r="K21" i="19"/>
  <c r="K20" i="19"/>
  <c r="I21" i="19"/>
  <c r="I20" i="19"/>
  <c r="AL2" i="27"/>
  <c r="H10" i="40"/>
  <c r="H9" i="40"/>
  <c r="F10" i="40"/>
  <c r="F9" i="40"/>
  <c r="Q10" i="40"/>
  <c r="Q9" i="40"/>
  <c r="O64" i="24"/>
  <c r="P64" i="24"/>
  <c r="Q64" i="24"/>
  <c r="R64" i="24"/>
  <c r="T64" i="24"/>
  <c r="S64" i="24"/>
  <c r="AO70" i="19"/>
  <c r="AK70" i="19"/>
  <c r="AO69" i="19"/>
  <c r="AK69" i="19"/>
  <c r="AO68" i="19"/>
  <c r="AK68" i="19"/>
  <c r="AO67" i="19"/>
  <c r="AK67" i="19"/>
  <c r="AY67" i="19" s="1"/>
  <c r="AM2" i="27" l="1"/>
  <c r="AN2" i="27" s="1"/>
  <c r="AL1" i="27"/>
  <c r="AQ20" i="19"/>
  <c r="K9" i="40" s="1"/>
  <c r="DA3" i="27"/>
  <c r="DT3" i="27"/>
  <c r="AE3" i="27"/>
  <c r="DK3" i="27"/>
  <c r="CK3" i="27"/>
  <c r="BU3" i="27"/>
  <c r="BK3" i="27"/>
  <c r="V3" i="27"/>
  <c r="EA3" i="27"/>
  <c r="AQ3" i="27"/>
  <c r="AU21" i="19"/>
  <c r="AW21" i="19" s="1"/>
  <c r="Q2" i="27"/>
  <c r="AW20" i="19"/>
  <c r="N10" i="40"/>
  <c r="N9" i="40"/>
  <c r="AM1" i="27" l="1"/>
  <c r="Q1" i="27"/>
  <c r="R2" i="27"/>
  <c r="BV3" i="27"/>
  <c r="CL3" i="27"/>
  <c r="DL3" i="27"/>
  <c r="DU3" i="27"/>
  <c r="AO2" i="27"/>
  <c r="AN1" i="27"/>
  <c r="EB3" i="27"/>
  <c r="EC3" i="27" s="1"/>
  <c r="ED3" i="27" s="1"/>
  <c r="EE3" i="27" s="1"/>
  <c r="EF3" i="27" s="1"/>
  <c r="BL3" i="27"/>
  <c r="AR3" i="27"/>
  <c r="W3" i="27"/>
  <c r="AF3" i="27"/>
  <c r="N49" i="28"/>
  <c r="N48" i="28"/>
  <c r="N44" i="28"/>
  <c r="N43" i="28"/>
  <c r="N29" i="28"/>
  <c r="N28" i="28"/>
  <c r="N24" i="28"/>
  <c r="N23" i="28"/>
  <c r="N19" i="28"/>
  <c r="N18" i="28"/>
  <c r="N14" i="28"/>
  <c r="N13" i="28"/>
  <c r="N9" i="28"/>
  <c r="N8" i="28"/>
  <c r="S2" i="27" l="1"/>
  <c r="R1" i="27"/>
  <c r="AS3" i="27"/>
  <c r="DM3" i="27"/>
  <c r="BM3" i="27"/>
  <c r="X3" i="27"/>
  <c r="CM3" i="27"/>
  <c r="AG3" i="27"/>
  <c r="AP2" i="27"/>
  <c r="AO1" i="27"/>
  <c r="BW3" i="27"/>
  <c r="T2" i="27" l="1"/>
  <c r="S1" i="27"/>
  <c r="BN3" i="27"/>
  <c r="AH3" i="27"/>
  <c r="DN3" i="27"/>
  <c r="CN3" i="27"/>
  <c r="Y3" i="27"/>
  <c r="AQ2" i="27"/>
  <c r="AP1" i="27"/>
  <c r="AT3" i="27"/>
  <c r="BX3" i="27"/>
  <c r="W49" i="28"/>
  <c r="W48" i="28"/>
  <c r="W44" i="28"/>
  <c r="W43" i="28"/>
  <c r="W29" i="28"/>
  <c r="W28" i="28"/>
  <c r="W24" i="28"/>
  <c r="W23" i="28"/>
  <c r="W19" i="28"/>
  <c r="W18" i="28"/>
  <c r="W14" i="28"/>
  <c r="W13" i="28"/>
  <c r="W9" i="28"/>
  <c r="W8" i="28"/>
  <c r="U2" i="27" l="1"/>
  <c r="T1" i="27"/>
  <c r="BY3" i="27"/>
  <c r="AI3" i="27"/>
  <c r="CO3" i="27"/>
  <c r="AR2" i="27"/>
  <c r="AQ1" i="27"/>
  <c r="AU3" i="27"/>
  <c r="BF35" i="19"/>
  <c r="V2" i="27" l="1"/>
  <c r="U1" i="27"/>
  <c r="AJ3" i="27"/>
  <c r="AV3" i="27"/>
  <c r="CP3" i="27"/>
  <c r="BZ3" i="27"/>
  <c r="AS2" i="27"/>
  <c r="AR1" i="27"/>
  <c r="BA47" i="19"/>
  <c r="BA37" i="19"/>
  <c r="BA39" i="19"/>
  <c r="BA38" i="19"/>
  <c r="L3" i="47"/>
  <c r="W2" i="27" l="1"/>
  <c r="V1" i="27"/>
  <c r="AK3" i="27"/>
  <c r="AT2" i="27"/>
  <c r="AS1" i="27"/>
  <c r="CQ3" i="27"/>
  <c r="CA3" i="27"/>
  <c r="BA20" i="19"/>
  <c r="BA21" i="19"/>
  <c r="X2" i="27" l="1"/>
  <c r="W1" i="27"/>
  <c r="AU2" i="27"/>
  <c r="AT1" i="27"/>
  <c r="BE20" i="19"/>
  <c r="BF20" i="19" s="1"/>
  <c r="BC20" i="19"/>
  <c r="BC21" i="19"/>
  <c r="BE21" i="19"/>
  <c r="BF21" i="19" s="1"/>
  <c r="G14" i="28"/>
  <c r="F14" i="28"/>
  <c r="Y2" i="27" l="1"/>
  <c r="Y1" i="27" s="1"/>
  <c r="X1" i="27"/>
  <c r="AV2" i="27"/>
  <c r="AU1" i="27"/>
  <c r="AV1" i="27" l="1"/>
  <c r="AQ62" i="19"/>
  <c r="G49" i="28" l="1"/>
  <c r="G48" i="28"/>
  <c r="G44" i="28"/>
  <c r="G43" i="28"/>
  <c r="G29" i="28"/>
  <c r="G28" i="28"/>
  <c r="G24" i="28"/>
  <c r="G23" i="28"/>
  <c r="G19" i="28"/>
  <c r="G18" i="28"/>
  <c r="F49" i="28" l="1"/>
  <c r="F48" i="28"/>
  <c r="F44" i="28"/>
  <c r="F43" i="28"/>
  <c r="F29" i="28"/>
  <c r="F28" i="28"/>
  <c r="F24" i="28"/>
  <c r="F23" i="28"/>
  <c r="F19" i="28"/>
  <c r="F18" i="28"/>
  <c r="W4" i="28" l="1"/>
  <c r="V4" i="28"/>
  <c r="W3" i="28"/>
  <c r="V3" i="28"/>
  <c r="V9" i="28"/>
  <c r="V8" i="28"/>
  <c r="V14" i="28"/>
  <c r="V13" i="28"/>
  <c r="V19" i="28"/>
  <c r="V18" i="28"/>
  <c r="V24" i="28"/>
  <c r="V23" i="28"/>
  <c r="V29" i="28"/>
  <c r="V28" i="28"/>
  <c r="W34" i="28"/>
  <c r="V34" i="28"/>
  <c r="W33" i="28"/>
  <c r="V33" i="28"/>
  <c r="W39" i="28"/>
  <c r="V39" i="28"/>
  <c r="W38" i="28"/>
  <c r="V38" i="28"/>
  <c r="V44" i="28"/>
  <c r="V43" i="28"/>
  <c r="V49" i="28"/>
  <c r="V48" i="28"/>
  <c r="Q49" i="28"/>
  <c r="K49" i="28"/>
  <c r="J49" i="28"/>
  <c r="Q48" i="28"/>
  <c r="K48" i="28"/>
  <c r="J48" i="28"/>
  <c r="Q44" i="28"/>
  <c r="K44" i="28"/>
  <c r="J44" i="28"/>
  <c r="Q43" i="28"/>
  <c r="K43" i="28"/>
  <c r="J43" i="28"/>
  <c r="Q39" i="28"/>
  <c r="K39" i="28"/>
  <c r="J39" i="28"/>
  <c r="G39" i="28"/>
  <c r="F39" i="28"/>
  <c r="Q38" i="28"/>
  <c r="K38" i="28"/>
  <c r="J38" i="28"/>
  <c r="G38" i="28"/>
  <c r="F38" i="28"/>
  <c r="Q34" i="28"/>
  <c r="K34" i="28"/>
  <c r="J34" i="28"/>
  <c r="G34" i="28"/>
  <c r="F34" i="28"/>
  <c r="Q33" i="28"/>
  <c r="K33" i="28"/>
  <c r="J33" i="28"/>
  <c r="G33" i="28"/>
  <c r="F33" i="28"/>
  <c r="Q29" i="28"/>
  <c r="K29" i="28"/>
  <c r="J29" i="28"/>
  <c r="Q28" i="28"/>
  <c r="K28" i="28"/>
  <c r="J28" i="28"/>
  <c r="Q24" i="28"/>
  <c r="K24" i="28"/>
  <c r="J24" i="28"/>
  <c r="Q23" i="28"/>
  <c r="K23" i="28"/>
  <c r="J23" i="28"/>
  <c r="Q19" i="28"/>
  <c r="K19" i="28"/>
  <c r="J19" i="28"/>
  <c r="Q18" i="28"/>
  <c r="K18" i="28"/>
  <c r="J18" i="28"/>
  <c r="Q14" i="28"/>
  <c r="K14" i="28"/>
  <c r="J14" i="28"/>
  <c r="Q13" i="28"/>
  <c r="K13" i="28"/>
  <c r="J13" i="28"/>
  <c r="Q9" i="28"/>
  <c r="K9" i="28"/>
  <c r="J9" i="28"/>
  <c r="G9" i="28"/>
  <c r="F9" i="28"/>
  <c r="Q8" i="28"/>
  <c r="K8" i="28"/>
  <c r="J8" i="28"/>
  <c r="G8" i="28"/>
  <c r="F8" i="28"/>
  <c r="Q4" i="28"/>
  <c r="N4" i="28"/>
  <c r="K4" i="28"/>
  <c r="J4" i="28"/>
  <c r="G4" i="28"/>
  <c r="H57" i="19" s="1"/>
  <c r="Q3" i="28"/>
  <c r="N3" i="28"/>
  <c r="K3" i="28"/>
  <c r="J3" i="28"/>
  <c r="F4" i="28"/>
  <c r="L2" i="47" l="1"/>
  <c r="A3" i="46" l="1"/>
  <c r="A4" i="46"/>
  <c r="A5" i="46"/>
  <c r="A6" i="46"/>
  <c r="A7" i="46"/>
  <c r="A8" i="46"/>
  <c r="A9" i="46"/>
  <c r="A10" i="46"/>
  <c r="A11" i="46"/>
  <c r="A12" i="46"/>
  <c r="A13" i="46"/>
  <c r="A14" i="46"/>
  <c r="A15" i="46"/>
  <c r="A16" i="46"/>
  <c r="A17" i="46"/>
  <c r="A18" i="46"/>
  <c r="A19" i="46"/>
  <c r="A20" i="46"/>
  <c r="A21" i="46"/>
  <c r="A22" i="46"/>
  <c r="A23" i="46"/>
  <c r="A24" i="46"/>
  <c r="A25" i="46"/>
  <c r="A26" i="46"/>
  <c r="A27" i="46"/>
  <c r="A28" i="46"/>
  <c r="A29" i="46"/>
  <c r="A30" i="46"/>
  <c r="A31" i="46"/>
  <c r="A32" i="46"/>
  <c r="A33" i="46"/>
  <c r="A34" i="46"/>
  <c r="A35" i="46"/>
  <c r="A36" i="46"/>
  <c r="A37" i="46"/>
  <c r="A38" i="46"/>
  <c r="A39" i="46"/>
  <c r="A40" i="46"/>
  <c r="A41" i="46"/>
  <c r="A42" i="46"/>
  <c r="A43" i="46"/>
  <c r="A44" i="46"/>
  <c r="A45" i="46"/>
  <c r="A46" i="46"/>
  <c r="A47" i="46"/>
  <c r="A48" i="46"/>
  <c r="A49" i="46"/>
  <c r="A50" i="46"/>
  <c r="A51" i="46"/>
  <c r="A52" i="46"/>
  <c r="A53" i="46"/>
  <c r="A54" i="46"/>
  <c r="A55" i="46"/>
  <c r="A56" i="46"/>
  <c r="A57" i="46"/>
  <c r="A58" i="46"/>
  <c r="A59" i="46"/>
  <c r="A60" i="46"/>
  <c r="A61" i="46"/>
  <c r="A62" i="46"/>
  <c r="A63" i="46"/>
  <c r="A64" i="46"/>
  <c r="A65" i="46"/>
  <c r="A66" i="46"/>
  <c r="A67" i="46"/>
  <c r="A68" i="46"/>
  <c r="A2" i="46"/>
  <c r="Q19" i="40" l="1"/>
  <c r="Q18" i="40"/>
  <c r="Q17" i="40"/>
  <c r="Q16" i="40"/>
  <c r="Q15" i="40"/>
  <c r="Q14" i="40"/>
  <c r="Q13" i="40"/>
  <c r="Q12" i="40"/>
  <c r="Q11" i="40"/>
  <c r="Q8" i="40"/>
  <c r="Q7" i="40"/>
  <c r="Q6" i="40"/>
  <c r="H6" i="40" l="1"/>
  <c r="F6" i="40"/>
  <c r="AS32" i="19" l="1"/>
  <c r="Q20" i="40" s="1"/>
  <c r="AO66" i="19" l="1"/>
  <c r="AO65" i="19"/>
  <c r="AO64" i="19"/>
  <c r="AO63" i="19"/>
  <c r="AO61" i="19"/>
  <c r="AO60" i="19"/>
  <c r="AO59" i="19"/>
  <c r="AO58" i="19"/>
  <c r="AO57" i="19"/>
  <c r="AK66" i="19"/>
  <c r="AK65" i="19"/>
  <c r="AK64" i="19"/>
  <c r="AK63" i="19"/>
  <c r="AK61" i="19"/>
  <c r="AK60" i="19"/>
  <c r="AK59" i="19"/>
  <c r="AY59" i="19" s="1"/>
  <c r="AK58" i="19"/>
  <c r="AK57" i="19"/>
  <c r="AY57" i="19" s="1"/>
  <c r="AK56" i="19"/>
  <c r="AQ64" i="24" l="1"/>
  <c r="AE64" i="24"/>
  <c r="AD64" i="24"/>
  <c r="S50" i="19" l="1"/>
  <c r="S49" i="19"/>
  <c r="S48" i="19"/>
  <c r="S47" i="19"/>
  <c r="S46" i="19"/>
  <c r="H15" i="40"/>
  <c r="H16" i="40"/>
  <c r="H17" i="40"/>
  <c r="F15" i="40"/>
  <c r="F16" i="40"/>
  <c r="F17" i="40"/>
  <c r="G2" i="27"/>
  <c r="N17" i="40" l="1"/>
  <c r="N16" i="40"/>
  <c r="N15" i="40"/>
  <c r="H2" i="27"/>
  <c r="I2" i="27" s="1"/>
  <c r="J2" i="27" s="1"/>
  <c r="K2" i="27" s="1"/>
  <c r="L2" i="27" s="1"/>
  <c r="M2" i="27" s="1"/>
  <c r="N2" i="27" s="1"/>
  <c r="O2" i="27" s="1"/>
  <c r="P2" i="27" s="1"/>
  <c r="AU64" i="24"/>
  <c r="L64" i="24" l="1"/>
  <c r="E64" i="24"/>
  <c r="DV2" i="27"/>
  <c r="DO2" i="27"/>
  <c r="DO1" i="27" s="1"/>
  <c r="DF2" i="27"/>
  <c r="DF1" i="27" s="1"/>
  <c r="DB2" i="27"/>
  <c r="DB1" i="27" s="1"/>
  <c r="CV2" i="27"/>
  <c r="CV1" i="27" s="1"/>
  <c r="BP2" i="27"/>
  <c r="BO2" i="27"/>
  <c r="BO1" i="27" s="1"/>
  <c r="AW2" i="27"/>
  <c r="Z2" i="27"/>
  <c r="AW1" i="27" l="1"/>
  <c r="AX2" i="27"/>
  <c r="Z1" i="27"/>
  <c r="AA2" i="27"/>
  <c r="BP1" i="27"/>
  <c r="BQ2" i="27"/>
  <c r="DW2" i="27"/>
  <c r="DW1" i="27" s="1"/>
  <c r="DV1" i="27"/>
  <c r="CR2" i="27"/>
  <c r="CF2" i="27"/>
  <c r="CF1" i="27" s="1"/>
  <c r="CB2" i="27"/>
  <c r="BF2" i="27"/>
  <c r="DG2" i="27"/>
  <c r="DG1" i="27" s="1"/>
  <c r="CW2" i="27"/>
  <c r="CW1" i="27" s="1"/>
  <c r="DP2" i="27"/>
  <c r="DP1" i="27" s="1"/>
  <c r="DC2" i="27"/>
  <c r="DC1" i="27" s="1"/>
  <c r="G3" i="27"/>
  <c r="EE781" i="27"/>
  <c r="ED781" i="27"/>
  <c r="EC781" i="27"/>
  <c r="EB781" i="27"/>
  <c r="EE780" i="27"/>
  <c r="ED780" i="27"/>
  <c r="EC780" i="27"/>
  <c r="EB780" i="27"/>
  <c r="EE779" i="27"/>
  <c r="ED779" i="27"/>
  <c r="EC779" i="27"/>
  <c r="EB779" i="27"/>
  <c r="EE778" i="27"/>
  <c r="ED778" i="27"/>
  <c r="EC778" i="27"/>
  <c r="EB778" i="27"/>
  <c r="EE777" i="27"/>
  <c r="ED777" i="27"/>
  <c r="EC777" i="27"/>
  <c r="EB777" i="27"/>
  <c r="EE776" i="27"/>
  <c r="ED776" i="27"/>
  <c r="EC776" i="27"/>
  <c r="EB776" i="27"/>
  <c r="EE775" i="27"/>
  <c r="ED775" i="27"/>
  <c r="EC775" i="27"/>
  <c r="EB775" i="27"/>
  <c r="EE774" i="27"/>
  <c r="ED774" i="27"/>
  <c r="EC774" i="27"/>
  <c r="EB774" i="27"/>
  <c r="EE773" i="27"/>
  <c r="ED773" i="27"/>
  <c r="EC773" i="27"/>
  <c r="EB773" i="27"/>
  <c r="EE772" i="27"/>
  <c r="ED772" i="27"/>
  <c r="EC772" i="27"/>
  <c r="EB772" i="27"/>
  <c r="EE771" i="27"/>
  <c r="ED771" i="27"/>
  <c r="EC771" i="27"/>
  <c r="EB771" i="27"/>
  <c r="EE770" i="27"/>
  <c r="ED770" i="27"/>
  <c r="EC770" i="27"/>
  <c r="EB770" i="27"/>
  <c r="EE769" i="27"/>
  <c r="ED769" i="27"/>
  <c r="EC769" i="27"/>
  <c r="EB769" i="27"/>
  <c r="EE768" i="27"/>
  <c r="ED768" i="27"/>
  <c r="EC768" i="27"/>
  <c r="EB768" i="27"/>
  <c r="EE767" i="27"/>
  <c r="ED767" i="27"/>
  <c r="EC767" i="27"/>
  <c r="EB767" i="27"/>
  <c r="EE766" i="27"/>
  <c r="ED766" i="27"/>
  <c r="EC766" i="27"/>
  <c r="EB766" i="27"/>
  <c r="EE765" i="27"/>
  <c r="ED765" i="27"/>
  <c r="EC765" i="27"/>
  <c r="EB765" i="27"/>
  <c r="EE764" i="27"/>
  <c r="ED764" i="27"/>
  <c r="EC764" i="27"/>
  <c r="EB764" i="27"/>
  <c r="EE763" i="27"/>
  <c r="ED763" i="27"/>
  <c r="EC763" i="27"/>
  <c r="EB763" i="27"/>
  <c r="EE762" i="27"/>
  <c r="ED762" i="27"/>
  <c r="EC762" i="27"/>
  <c r="EB762" i="27"/>
  <c r="EE761" i="27"/>
  <c r="ED761" i="27"/>
  <c r="EC761" i="27"/>
  <c r="EB761" i="27"/>
  <c r="EE760" i="27"/>
  <c r="ED760" i="27"/>
  <c r="EC760" i="27"/>
  <c r="EB760" i="27"/>
  <c r="EE759" i="27"/>
  <c r="ED759" i="27"/>
  <c r="EC759" i="27"/>
  <c r="EB759" i="27"/>
  <c r="EE758" i="27"/>
  <c r="ED758" i="27"/>
  <c r="EC758" i="27"/>
  <c r="EB758" i="27"/>
  <c r="EE757" i="27"/>
  <c r="ED757" i="27"/>
  <c r="EC757" i="27"/>
  <c r="EB757" i="27"/>
  <c r="EE756" i="27"/>
  <c r="ED756" i="27"/>
  <c r="EC756" i="27"/>
  <c r="EB756" i="27"/>
  <c r="EE755" i="27"/>
  <c r="ED755" i="27"/>
  <c r="EC755" i="27"/>
  <c r="EB755" i="27"/>
  <c r="EE754" i="27"/>
  <c r="ED754" i="27"/>
  <c r="EC754" i="27"/>
  <c r="EB754" i="27"/>
  <c r="EE753" i="27"/>
  <c r="ED753" i="27"/>
  <c r="EC753" i="27"/>
  <c r="EB753" i="27"/>
  <c r="EE752" i="27"/>
  <c r="ED752" i="27"/>
  <c r="EC752" i="27"/>
  <c r="EB752" i="27"/>
  <c r="EE751" i="27"/>
  <c r="ED751" i="27"/>
  <c r="EC751" i="27"/>
  <c r="EB751" i="27"/>
  <c r="EE750" i="27"/>
  <c r="ED750" i="27"/>
  <c r="EC750" i="27"/>
  <c r="EB750" i="27"/>
  <c r="EE749" i="27"/>
  <c r="ED749" i="27"/>
  <c r="EC749" i="27"/>
  <c r="EB749" i="27"/>
  <c r="EE748" i="27"/>
  <c r="ED748" i="27"/>
  <c r="EC748" i="27"/>
  <c r="EB748" i="27"/>
  <c r="EE747" i="27"/>
  <c r="ED747" i="27"/>
  <c r="EC747" i="27"/>
  <c r="EB747" i="27"/>
  <c r="EE746" i="27"/>
  <c r="ED746" i="27"/>
  <c r="EC746" i="27"/>
  <c r="EB746" i="27"/>
  <c r="EE745" i="27"/>
  <c r="ED745" i="27"/>
  <c r="EC745" i="27"/>
  <c r="EB745" i="27"/>
  <c r="EE744" i="27"/>
  <c r="ED744" i="27"/>
  <c r="EC744" i="27"/>
  <c r="EB744" i="27"/>
  <c r="EE743" i="27"/>
  <c r="ED743" i="27"/>
  <c r="EC743" i="27"/>
  <c r="EB743" i="27"/>
  <c r="EE742" i="27"/>
  <c r="ED742" i="27"/>
  <c r="EC742" i="27"/>
  <c r="EB742" i="27"/>
  <c r="EE741" i="27"/>
  <c r="ED741" i="27"/>
  <c r="EC741" i="27"/>
  <c r="EB741" i="27"/>
  <c r="EE740" i="27"/>
  <c r="ED740" i="27"/>
  <c r="EC740" i="27"/>
  <c r="EB740" i="27"/>
  <c r="EE739" i="27"/>
  <c r="ED739" i="27"/>
  <c r="EC739" i="27"/>
  <c r="EB739" i="27"/>
  <c r="EE738" i="27"/>
  <c r="ED738" i="27"/>
  <c r="EC738" i="27"/>
  <c r="EB738" i="27"/>
  <c r="EE737" i="27"/>
  <c r="ED737" i="27"/>
  <c r="EC737" i="27"/>
  <c r="EB737" i="27"/>
  <c r="EE736" i="27"/>
  <c r="ED736" i="27"/>
  <c r="EC736" i="27"/>
  <c r="EB736" i="27"/>
  <c r="EE735" i="27"/>
  <c r="ED735" i="27"/>
  <c r="EC735" i="27"/>
  <c r="EB735" i="27"/>
  <c r="EE734" i="27"/>
  <c r="ED734" i="27"/>
  <c r="EC734" i="27"/>
  <c r="EB734" i="27"/>
  <c r="EE733" i="27"/>
  <c r="ED733" i="27"/>
  <c r="EC733" i="27"/>
  <c r="EB733" i="27"/>
  <c r="EE732" i="27"/>
  <c r="ED732" i="27"/>
  <c r="EC732" i="27"/>
  <c r="EB732" i="27"/>
  <c r="EE731" i="27"/>
  <c r="ED731" i="27"/>
  <c r="EC731" i="27"/>
  <c r="EB731" i="27"/>
  <c r="EE730" i="27"/>
  <c r="ED730" i="27"/>
  <c r="EC730" i="27"/>
  <c r="EB730" i="27"/>
  <c r="EE729" i="27"/>
  <c r="ED729" i="27"/>
  <c r="EC729" i="27"/>
  <c r="EB729" i="27"/>
  <c r="EE728" i="27"/>
  <c r="ED728" i="27"/>
  <c r="EC728" i="27"/>
  <c r="EB728" i="27"/>
  <c r="EE727" i="27"/>
  <c r="ED727" i="27"/>
  <c r="EC727" i="27"/>
  <c r="EB727" i="27"/>
  <c r="EE726" i="27"/>
  <c r="ED726" i="27"/>
  <c r="EC726" i="27"/>
  <c r="EB726" i="27"/>
  <c r="EE725" i="27"/>
  <c r="ED725" i="27"/>
  <c r="EC725" i="27"/>
  <c r="EB725" i="27"/>
  <c r="EE724" i="27"/>
  <c r="ED724" i="27"/>
  <c r="EC724" i="27"/>
  <c r="EB724" i="27"/>
  <c r="EE723" i="27"/>
  <c r="ED723" i="27"/>
  <c r="EC723" i="27"/>
  <c r="EB723" i="27"/>
  <c r="EE722" i="27"/>
  <c r="ED722" i="27"/>
  <c r="EC722" i="27"/>
  <c r="EB722" i="27"/>
  <c r="EE721" i="27"/>
  <c r="ED721" i="27"/>
  <c r="EC721" i="27"/>
  <c r="EB721" i="27"/>
  <c r="EE720" i="27"/>
  <c r="ED720" i="27"/>
  <c r="EC720" i="27"/>
  <c r="EB720" i="27"/>
  <c r="EE719" i="27"/>
  <c r="ED719" i="27"/>
  <c r="EC719" i="27"/>
  <c r="EB719" i="27"/>
  <c r="EE718" i="27"/>
  <c r="ED718" i="27"/>
  <c r="EC718" i="27"/>
  <c r="EB718" i="27"/>
  <c r="EE717" i="27"/>
  <c r="ED717" i="27"/>
  <c r="EC717" i="27"/>
  <c r="EB717" i="27"/>
  <c r="EE716" i="27"/>
  <c r="ED716" i="27"/>
  <c r="EC716" i="27"/>
  <c r="EB716" i="27"/>
  <c r="EE715" i="27"/>
  <c r="ED715" i="27"/>
  <c r="EC715" i="27"/>
  <c r="EB715" i="27"/>
  <c r="EE714" i="27"/>
  <c r="ED714" i="27"/>
  <c r="EC714" i="27"/>
  <c r="EB714" i="27"/>
  <c r="EE713" i="27"/>
  <c r="ED713" i="27"/>
  <c r="EC713" i="27"/>
  <c r="EB713" i="27"/>
  <c r="EE712" i="27"/>
  <c r="ED712" i="27"/>
  <c r="EC712" i="27"/>
  <c r="EB712" i="27"/>
  <c r="EE711" i="27"/>
  <c r="ED711" i="27"/>
  <c r="EC711" i="27"/>
  <c r="EB711" i="27"/>
  <c r="EE710" i="27"/>
  <c r="ED710" i="27"/>
  <c r="EC710" i="27"/>
  <c r="EB710" i="27"/>
  <c r="EE709" i="27"/>
  <c r="ED709" i="27"/>
  <c r="EC709" i="27"/>
  <c r="EB709" i="27"/>
  <c r="EE708" i="27"/>
  <c r="ED708" i="27"/>
  <c r="EC708" i="27"/>
  <c r="EB708" i="27"/>
  <c r="EE707" i="27"/>
  <c r="ED707" i="27"/>
  <c r="EC707" i="27"/>
  <c r="EB707" i="27"/>
  <c r="EE706" i="27"/>
  <c r="ED706" i="27"/>
  <c r="EC706" i="27"/>
  <c r="EB706" i="27"/>
  <c r="EE705" i="27"/>
  <c r="ED705" i="27"/>
  <c r="EC705" i="27"/>
  <c r="EB705" i="27"/>
  <c r="EE704" i="27"/>
  <c r="ED704" i="27"/>
  <c r="EC704" i="27"/>
  <c r="EB704" i="27"/>
  <c r="EE703" i="27"/>
  <c r="ED703" i="27"/>
  <c r="EC703" i="27"/>
  <c r="EB703" i="27"/>
  <c r="EE702" i="27"/>
  <c r="ED702" i="27"/>
  <c r="EC702" i="27"/>
  <c r="EB702" i="27"/>
  <c r="EE701" i="27"/>
  <c r="ED701" i="27"/>
  <c r="EC701" i="27"/>
  <c r="EB701" i="27"/>
  <c r="EE700" i="27"/>
  <c r="ED700" i="27"/>
  <c r="EC700" i="27"/>
  <c r="EB700" i="27"/>
  <c r="EE699" i="27"/>
  <c r="ED699" i="27"/>
  <c r="EC699" i="27"/>
  <c r="EB699" i="27"/>
  <c r="EE698" i="27"/>
  <c r="ED698" i="27"/>
  <c r="EC698" i="27"/>
  <c r="EB698" i="27"/>
  <c r="EE697" i="27"/>
  <c r="ED697" i="27"/>
  <c r="EC697" i="27"/>
  <c r="EB697" i="27"/>
  <c r="EE696" i="27"/>
  <c r="ED696" i="27"/>
  <c r="EC696" i="27"/>
  <c r="EB696" i="27"/>
  <c r="EE695" i="27"/>
  <c r="ED695" i="27"/>
  <c r="EC695" i="27"/>
  <c r="EB695" i="27"/>
  <c r="EE694" i="27"/>
  <c r="ED694" i="27"/>
  <c r="EC694" i="27"/>
  <c r="EB694" i="27"/>
  <c r="EE693" i="27"/>
  <c r="ED693" i="27"/>
  <c r="EC693" i="27"/>
  <c r="EB693" i="27"/>
  <c r="EE692" i="27"/>
  <c r="ED692" i="27"/>
  <c r="EC692" i="27"/>
  <c r="EB692" i="27"/>
  <c r="EE691" i="27"/>
  <c r="ED691" i="27"/>
  <c r="EC691" i="27"/>
  <c r="EB691" i="27"/>
  <c r="EE690" i="27"/>
  <c r="ED690" i="27"/>
  <c r="EC690" i="27"/>
  <c r="EB690" i="27"/>
  <c r="EE689" i="27"/>
  <c r="ED689" i="27"/>
  <c r="EC689" i="27"/>
  <c r="EB689" i="27"/>
  <c r="EE688" i="27"/>
  <c r="ED688" i="27"/>
  <c r="EC688" i="27"/>
  <c r="EB688" i="27"/>
  <c r="EE687" i="27"/>
  <c r="ED687" i="27"/>
  <c r="EC687" i="27"/>
  <c r="EB687" i="27"/>
  <c r="EE686" i="27"/>
  <c r="ED686" i="27"/>
  <c r="EC686" i="27"/>
  <c r="EB686" i="27"/>
  <c r="EE685" i="27"/>
  <c r="ED685" i="27"/>
  <c r="EC685" i="27"/>
  <c r="EB685" i="27"/>
  <c r="EE684" i="27"/>
  <c r="ED684" i="27"/>
  <c r="EC684" i="27"/>
  <c r="EB684" i="27"/>
  <c r="EE683" i="27"/>
  <c r="ED683" i="27"/>
  <c r="EC683" i="27"/>
  <c r="EB683" i="27"/>
  <c r="EE682" i="27"/>
  <c r="ED682" i="27"/>
  <c r="EC682" i="27"/>
  <c r="EB682" i="27"/>
  <c r="EE681" i="27"/>
  <c r="ED681" i="27"/>
  <c r="EC681" i="27"/>
  <c r="EB681" i="27"/>
  <c r="EE680" i="27"/>
  <c r="ED680" i="27"/>
  <c r="EC680" i="27"/>
  <c r="EB680" i="27"/>
  <c r="EE679" i="27"/>
  <c r="ED679" i="27"/>
  <c r="EC679" i="27"/>
  <c r="EB679" i="27"/>
  <c r="EE678" i="27"/>
  <c r="ED678" i="27"/>
  <c r="EC678" i="27"/>
  <c r="EB678" i="27"/>
  <c r="EE677" i="27"/>
  <c r="ED677" i="27"/>
  <c r="EC677" i="27"/>
  <c r="EB677" i="27"/>
  <c r="EE676" i="27"/>
  <c r="ED676" i="27"/>
  <c r="EC676" i="27"/>
  <c r="EB676" i="27"/>
  <c r="EE675" i="27"/>
  <c r="ED675" i="27"/>
  <c r="EC675" i="27"/>
  <c r="EB675" i="27"/>
  <c r="EE674" i="27"/>
  <c r="ED674" i="27"/>
  <c r="EC674" i="27"/>
  <c r="EB674" i="27"/>
  <c r="EE673" i="27"/>
  <c r="ED673" i="27"/>
  <c r="EC673" i="27"/>
  <c r="EB673" i="27"/>
  <c r="EE672" i="27"/>
  <c r="ED672" i="27"/>
  <c r="EC672" i="27"/>
  <c r="EB672" i="27"/>
  <c r="EE671" i="27"/>
  <c r="ED671" i="27"/>
  <c r="EC671" i="27"/>
  <c r="EB671" i="27"/>
  <c r="EE670" i="27"/>
  <c r="ED670" i="27"/>
  <c r="EC670" i="27"/>
  <c r="EB670" i="27"/>
  <c r="EE669" i="27"/>
  <c r="ED669" i="27"/>
  <c r="EC669" i="27"/>
  <c r="EB669" i="27"/>
  <c r="EE668" i="27"/>
  <c r="ED668" i="27"/>
  <c r="EC668" i="27"/>
  <c r="EB668" i="27"/>
  <c r="EE667" i="27"/>
  <c r="ED667" i="27"/>
  <c r="EC667" i="27"/>
  <c r="EB667" i="27"/>
  <c r="EE666" i="27"/>
  <c r="ED666" i="27"/>
  <c r="EC666" i="27"/>
  <c r="EB666" i="27"/>
  <c r="EE665" i="27"/>
  <c r="ED665" i="27"/>
  <c r="EC665" i="27"/>
  <c r="EB665" i="27"/>
  <c r="EE664" i="27"/>
  <c r="ED664" i="27"/>
  <c r="EC664" i="27"/>
  <c r="EB664" i="27"/>
  <c r="EE663" i="27"/>
  <c r="ED663" i="27"/>
  <c r="EC663" i="27"/>
  <c r="EB663" i="27"/>
  <c r="EE662" i="27"/>
  <c r="ED662" i="27"/>
  <c r="EC662" i="27"/>
  <c r="EB662" i="27"/>
  <c r="EE661" i="27"/>
  <c r="ED661" i="27"/>
  <c r="EC661" i="27"/>
  <c r="EB661" i="27"/>
  <c r="EE660" i="27"/>
  <c r="ED660" i="27"/>
  <c r="EC660" i="27"/>
  <c r="EB660" i="27"/>
  <c r="EE659" i="27"/>
  <c r="ED659" i="27"/>
  <c r="EC659" i="27"/>
  <c r="EB659" i="27"/>
  <c r="EE658" i="27"/>
  <c r="ED658" i="27"/>
  <c r="EC658" i="27"/>
  <c r="EB658" i="27"/>
  <c r="EE657" i="27"/>
  <c r="ED657" i="27"/>
  <c r="EC657" i="27"/>
  <c r="EB657" i="27"/>
  <c r="EE656" i="27"/>
  <c r="ED656" i="27"/>
  <c r="EC656" i="27"/>
  <c r="EB656" i="27"/>
  <c r="EE655" i="27"/>
  <c r="ED655" i="27"/>
  <c r="EC655" i="27"/>
  <c r="EB655" i="27"/>
  <c r="EE654" i="27"/>
  <c r="ED654" i="27"/>
  <c r="EC654" i="27"/>
  <c r="EB654" i="27"/>
  <c r="EE653" i="27"/>
  <c r="ED653" i="27"/>
  <c r="EC653" i="27"/>
  <c r="EB653" i="27"/>
  <c r="EE652" i="27"/>
  <c r="ED652" i="27"/>
  <c r="EC652" i="27"/>
  <c r="EB652" i="27"/>
  <c r="EE651" i="27"/>
  <c r="ED651" i="27"/>
  <c r="EC651" i="27"/>
  <c r="EB651" i="27"/>
  <c r="EE650" i="27"/>
  <c r="ED650" i="27"/>
  <c r="EC650" i="27"/>
  <c r="EB650" i="27"/>
  <c r="EE649" i="27"/>
  <c r="ED649" i="27"/>
  <c r="EC649" i="27"/>
  <c r="EB649" i="27"/>
  <c r="EE648" i="27"/>
  <c r="ED648" i="27"/>
  <c r="EC648" i="27"/>
  <c r="EB648" i="27"/>
  <c r="EE647" i="27"/>
  <c r="ED647" i="27"/>
  <c r="EC647" i="27"/>
  <c r="EB647" i="27"/>
  <c r="EE646" i="27"/>
  <c r="ED646" i="27"/>
  <c r="EC646" i="27"/>
  <c r="EB646" i="27"/>
  <c r="EE645" i="27"/>
  <c r="ED645" i="27"/>
  <c r="EC645" i="27"/>
  <c r="EB645" i="27"/>
  <c r="EE644" i="27"/>
  <c r="ED644" i="27"/>
  <c r="EC644" i="27"/>
  <c r="EB644" i="27"/>
  <c r="EE643" i="27"/>
  <c r="ED643" i="27"/>
  <c r="EC643" i="27"/>
  <c r="EB643" i="27"/>
  <c r="EE642" i="27"/>
  <c r="ED642" i="27"/>
  <c r="EC642" i="27"/>
  <c r="EB642" i="27"/>
  <c r="EE641" i="27"/>
  <c r="ED641" i="27"/>
  <c r="EC641" i="27"/>
  <c r="EB641" i="27"/>
  <c r="EE640" i="27"/>
  <c r="ED640" i="27"/>
  <c r="EC640" i="27"/>
  <c r="EB640" i="27"/>
  <c r="EE639" i="27"/>
  <c r="ED639" i="27"/>
  <c r="EC639" i="27"/>
  <c r="EB639" i="27"/>
  <c r="EE638" i="27"/>
  <c r="ED638" i="27"/>
  <c r="EC638" i="27"/>
  <c r="EB638" i="27"/>
  <c r="EE637" i="27"/>
  <c r="ED637" i="27"/>
  <c r="EC637" i="27"/>
  <c r="EB637" i="27"/>
  <c r="EE636" i="27"/>
  <c r="ED636" i="27"/>
  <c r="EC636" i="27"/>
  <c r="EB636" i="27"/>
  <c r="EE635" i="27"/>
  <c r="ED635" i="27"/>
  <c r="EC635" i="27"/>
  <c r="EB635" i="27"/>
  <c r="EE634" i="27"/>
  <c r="ED634" i="27"/>
  <c r="EC634" i="27"/>
  <c r="EB634" i="27"/>
  <c r="EE633" i="27"/>
  <c r="ED633" i="27"/>
  <c r="EC633" i="27"/>
  <c r="EB633" i="27"/>
  <c r="EE632" i="27"/>
  <c r="ED632" i="27"/>
  <c r="EC632" i="27"/>
  <c r="EB632" i="27"/>
  <c r="EE631" i="27"/>
  <c r="ED631" i="27"/>
  <c r="EC631" i="27"/>
  <c r="EB631" i="27"/>
  <c r="EE630" i="27"/>
  <c r="ED630" i="27"/>
  <c r="EC630" i="27"/>
  <c r="EB630" i="27"/>
  <c r="EE629" i="27"/>
  <c r="ED629" i="27"/>
  <c r="EC629" i="27"/>
  <c r="EB629" i="27"/>
  <c r="EE628" i="27"/>
  <c r="ED628" i="27"/>
  <c r="EC628" i="27"/>
  <c r="EB628" i="27"/>
  <c r="EE627" i="27"/>
  <c r="ED627" i="27"/>
  <c r="EC627" i="27"/>
  <c r="EB627" i="27"/>
  <c r="EE626" i="27"/>
  <c r="ED626" i="27"/>
  <c r="EC626" i="27"/>
  <c r="EB626" i="27"/>
  <c r="EE625" i="27"/>
  <c r="ED625" i="27"/>
  <c r="EC625" i="27"/>
  <c r="EB625" i="27"/>
  <c r="EE624" i="27"/>
  <c r="ED624" i="27"/>
  <c r="EC624" i="27"/>
  <c r="EB624" i="27"/>
  <c r="EE623" i="27"/>
  <c r="ED623" i="27"/>
  <c r="EC623" i="27"/>
  <c r="EB623" i="27"/>
  <c r="EE622" i="27"/>
  <c r="ED622" i="27"/>
  <c r="EC622" i="27"/>
  <c r="EB622" i="27"/>
  <c r="EE621" i="27"/>
  <c r="ED621" i="27"/>
  <c r="EC621" i="27"/>
  <c r="EB621" i="27"/>
  <c r="EE620" i="27"/>
  <c r="ED620" i="27"/>
  <c r="EC620" i="27"/>
  <c r="EB620" i="27"/>
  <c r="EE619" i="27"/>
  <c r="ED619" i="27"/>
  <c r="EC619" i="27"/>
  <c r="EB619" i="27"/>
  <c r="EE618" i="27"/>
  <c r="ED618" i="27"/>
  <c r="EC618" i="27"/>
  <c r="EB618" i="27"/>
  <c r="EE617" i="27"/>
  <c r="ED617" i="27"/>
  <c r="EC617" i="27"/>
  <c r="EB617" i="27"/>
  <c r="EE616" i="27"/>
  <c r="ED616" i="27"/>
  <c r="EC616" i="27"/>
  <c r="EB616" i="27"/>
  <c r="EE615" i="27"/>
  <c r="ED615" i="27"/>
  <c r="EC615" i="27"/>
  <c r="EB615" i="27"/>
  <c r="EE614" i="27"/>
  <c r="ED614" i="27"/>
  <c r="EC614" i="27"/>
  <c r="EB614" i="27"/>
  <c r="EE613" i="27"/>
  <c r="ED613" i="27"/>
  <c r="EC613" i="27"/>
  <c r="EB613" i="27"/>
  <c r="EE612" i="27"/>
  <c r="ED612" i="27"/>
  <c r="EC612" i="27"/>
  <c r="EB612" i="27"/>
  <c r="EE611" i="27"/>
  <c r="ED611" i="27"/>
  <c r="EC611" i="27"/>
  <c r="EB611" i="27"/>
  <c r="EE610" i="27"/>
  <c r="ED610" i="27"/>
  <c r="EC610" i="27"/>
  <c r="EB610" i="27"/>
  <c r="EE609" i="27"/>
  <c r="ED609" i="27"/>
  <c r="EC609" i="27"/>
  <c r="EB609" i="27"/>
  <c r="EE608" i="27"/>
  <c r="ED608" i="27"/>
  <c r="EC608" i="27"/>
  <c r="EB608" i="27"/>
  <c r="EE607" i="27"/>
  <c r="ED607" i="27"/>
  <c r="EC607" i="27"/>
  <c r="EB607" i="27"/>
  <c r="EE606" i="27"/>
  <c r="ED606" i="27"/>
  <c r="EC606" i="27"/>
  <c r="EB606" i="27"/>
  <c r="EE605" i="27"/>
  <c r="ED605" i="27"/>
  <c r="EC605" i="27"/>
  <c r="EB605" i="27"/>
  <c r="EE604" i="27"/>
  <c r="ED604" i="27"/>
  <c r="EC604" i="27"/>
  <c r="EB604" i="27"/>
  <c r="EE603" i="27"/>
  <c r="ED603" i="27"/>
  <c r="EC603" i="27"/>
  <c r="EB603" i="27"/>
  <c r="EE602" i="27"/>
  <c r="ED602" i="27"/>
  <c r="EC602" i="27"/>
  <c r="EB602" i="27"/>
  <c r="EE601" i="27"/>
  <c r="ED601" i="27"/>
  <c r="EC601" i="27"/>
  <c r="EB601" i="27"/>
  <c r="EE600" i="27"/>
  <c r="ED600" i="27"/>
  <c r="EC600" i="27"/>
  <c r="EB600" i="27"/>
  <c r="EE599" i="27"/>
  <c r="ED599" i="27"/>
  <c r="EC599" i="27"/>
  <c r="EB599" i="27"/>
  <c r="EE598" i="27"/>
  <c r="ED598" i="27"/>
  <c r="EC598" i="27"/>
  <c r="EB598" i="27"/>
  <c r="EE597" i="27"/>
  <c r="ED597" i="27"/>
  <c r="EC597" i="27"/>
  <c r="EB597" i="27"/>
  <c r="EE596" i="27"/>
  <c r="ED596" i="27"/>
  <c r="EC596" i="27"/>
  <c r="EB596" i="27"/>
  <c r="EE595" i="27"/>
  <c r="ED595" i="27"/>
  <c r="EC595" i="27"/>
  <c r="EB595" i="27"/>
  <c r="EE594" i="27"/>
  <c r="ED594" i="27"/>
  <c r="EC594" i="27"/>
  <c r="EB594" i="27"/>
  <c r="EE593" i="27"/>
  <c r="ED593" i="27"/>
  <c r="EC593" i="27"/>
  <c r="EB593" i="27"/>
  <c r="EE592" i="27"/>
  <c r="ED592" i="27"/>
  <c r="EC592" i="27"/>
  <c r="EB592" i="27"/>
  <c r="EE591" i="27"/>
  <c r="ED591" i="27"/>
  <c r="EC591" i="27"/>
  <c r="EB591" i="27"/>
  <c r="EE590" i="27"/>
  <c r="ED590" i="27"/>
  <c r="EC590" i="27"/>
  <c r="EB590" i="27"/>
  <c r="EE589" i="27"/>
  <c r="ED589" i="27"/>
  <c r="EC589" i="27"/>
  <c r="EB589" i="27"/>
  <c r="EE588" i="27"/>
  <c r="ED588" i="27"/>
  <c r="EC588" i="27"/>
  <c r="EB588" i="27"/>
  <c r="EE587" i="27"/>
  <c r="ED587" i="27"/>
  <c r="EC587" i="27"/>
  <c r="EB587" i="27"/>
  <c r="EE586" i="27"/>
  <c r="ED586" i="27"/>
  <c r="EC586" i="27"/>
  <c r="EB586" i="27"/>
  <c r="EE585" i="27"/>
  <c r="ED585" i="27"/>
  <c r="EC585" i="27"/>
  <c r="EB585" i="27"/>
  <c r="EE584" i="27"/>
  <c r="ED584" i="27"/>
  <c r="EC584" i="27"/>
  <c r="EB584" i="27"/>
  <c r="EE583" i="27"/>
  <c r="ED583" i="27"/>
  <c r="EC583" i="27"/>
  <c r="EB583" i="27"/>
  <c r="EE582" i="27"/>
  <c r="ED582" i="27"/>
  <c r="EC582" i="27"/>
  <c r="EB582" i="27"/>
  <c r="EE581" i="27"/>
  <c r="ED581" i="27"/>
  <c r="EC581" i="27"/>
  <c r="EB581" i="27"/>
  <c r="EE580" i="27"/>
  <c r="ED580" i="27"/>
  <c r="EC580" i="27"/>
  <c r="EB580" i="27"/>
  <c r="EE579" i="27"/>
  <c r="ED579" i="27"/>
  <c r="EC579" i="27"/>
  <c r="EB579" i="27"/>
  <c r="EE578" i="27"/>
  <c r="ED578" i="27"/>
  <c r="EC578" i="27"/>
  <c r="EB578" i="27"/>
  <c r="EE577" i="27"/>
  <c r="ED577" i="27"/>
  <c r="EC577" i="27"/>
  <c r="EB577" i="27"/>
  <c r="EE576" i="27"/>
  <c r="ED576" i="27"/>
  <c r="EC576" i="27"/>
  <c r="EB576" i="27"/>
  <c r="EE575" i="27"/>
  <c r="ED575" i="27"/>
  <c r="EC575" i="27"/>
  <c r="EB575" i="27"/>
  <c r="EE574" i="27"/>
  <c r="ED574" i="27"/>
  <c r="EC574" i="27"/>
  <c r="EB574" i="27"/>
  <c r="EE573" i="27"/>
  <c r="ED573" i="27"/>
  <c r="EC573" i="27"/>
  <c r="EB573" i="27"/>
  <c r="EE572" i="27"/>
  <c r="ED572" i="27"/>
  <c r="EC572" i="27"/>
  <c r="EB572" i="27"/>
  <c r="EE571" i="27"/>
  <c r="ED571" i="27"/>
  <c r="EC571" i="27"/>
  <c r="EB571" i="27"/>
  <c r="EE570" i="27"/>
  <c r="ED570" i="27"/>
  <c r="EC570" i="27"/>
  <c r="EB570" i="27"/>
  <c r="EE569" i="27"/>
  <c r="ED569" i="27"/>
  <c r="EC569" i="27"/>
  <c r="EB569" i="27"/>
  <c r="EE568" i="27"/>
  <c r="ED568" i="27"/>
  <c r="EC568" i="27"/>
  <c r="EB568" i="27"/>
  <c r="EE567" i="27"/>
  <c r="ED567" i="27"/>
  <c r="EC567" i="27"/>
  <c r="EB567" i="27"/>
  <c r="EE566" i="27"/>
  <c r="ED566" i="27"/>
  <c r="EC566" i="27"/>
  <c r="EB566" i="27"/>
  <c r="EE565" i="27"/>
  <c r="ED565" i="27"/>
  <c r="EC565" i="27"/>
  <c r="EB565" i="27"/>
  <c r="EE564" i="27"/>
  <c r="ED564" i="27"/>
  <c r="EC564" i="27"/>
  <c r="EB564" i="27"/>
  <c r="EE563" i="27"/>
  <c r="ED563" i="27"/>
  <c r="EC563" i="27"/>
  <c r="EB563" i="27"/>
  <c r="EE562" i="27"/>
  <c r="ED562" i="27"/>
  <c r="EC562" i="27"/>
  <c r="EB562" i="27"/>
  <c r="EE561" i="27"/>
  <c r="ED561" i="27"/>
  <c r="EC561" i="27"/>
  <c r="EB561" i="27"/>
  <c r="EE560" i="27"/>
  <c r="ED560" i="27"/>
  <c r="EC560" i="27"/>
  <c r="EB560" i="27"/>
  <c r="EE559" i="27"/>
  <c r="ED559" i="27"/>
  <c r="EC559" i="27"/>
  <c r="EB559" i="27"/>
  <c r="EE558" i="27"/>
  <c r="ED558" i="27"/>
  <c r="EC558" i="27"/>
  <c r="EB558" i="27"/>
  <c r="EE557" i="27"/>
  <c r="ED557" i="27"/>
  <c r="EC557" i="27"/>
  <c r="EB557" i="27"/>
  <c r="EE556" i="27"/>
  <c r="ED556" i="27"/>
  <c r="EC556" i="27"/>
  <c r="EB556" i="27"/>
  <c r="EE555" i="27"/>
  <c r="ED555" i="27"/>
  <c r="EC555" i="27"/>
  <c r="EB555" i="27"/>
  <c r="EE554" i="27"/>
  <c r="ED554" i="27"/>
  <c r="EC554" i="27"/>
  <c r="EB554" i="27"/>
  <c r="EE553" i="27"/>
  <c r="ED553" i="27"/>
  <c r="EC553" i="27"/>
  <c r="EB553" i="27"/>
  <c r="EE552" i="27"/>
  <c r="ED552" i="27"/>
  <c r="EC552" i="27"/>
  <c r="EB552" i="27"/>
  <c r="EE551" i="27"/>
  <c r="ED551" i="27"/>
  <c r="EC551" i="27"/>
  <c r="EB551" i="27"/>
  <c r="EE550" i="27"/>
  <c r="ED550" i="27"/>
  <c r="EC550" i="27"/>
  <c r="EB550" i="27"/>
  <c r="EE549" i="27"/>
  <c r="ED549" i="27"/>
  <c r="EC549" i="27"/>
  <c r="EB549" i="27"/>
  <c r="EE548" i="27"/>
  <c r="ED548" i="27"/>
  <c r="EC548" i="27"/>
  <c r="EB548" i="27"/>
  <c r="EE547" i="27"/>
  <c r="ED547" i="27"/>
  <c r="EC547" i="27"/>
  <c r="EB547" i="27"/>
  <c r="EE546" i="27"/>
  <c r="ED546" i="27"/>
  <c r="EC546" i="27"/>
  <c r="EB546" i="27"/>
  <c r="EE545" i="27"/>
  <c r="ED545" i="27"/>
  <c r="EC545" i="27"/>
  <c r="EB545" i="27"/>
  <c r="EE544" i="27"/>
  <c r="ED544" i="27"/>
  <c r="EC544" i="27"/>
  <c r="EB544" i="27"/>
  <c r="EE543" i="27"/>
  <c r="ED543" i="27"/>
  <c r="EC543" i="27"/>
  <c r="EB543" i="27"/>
  <c r="EE542" i="27"/>
  <c r="ED542" i="27"/>
  <c r="EC542" i="27"/>
  <c r="EB542" i="27"/>
  <c r="EE541" i="27"/>
  <c r="ED541" i="27"/>
  <c r="EC541" i="27"/>
  <c r="EB541" i="27"/>
  <c r="EE540" i="27"/>
  <c r="ED540" i="27"/>
  <c r="EC540" i="27"/>
  <c r="EB540" i="27"/>
  <c r="EE539" i="27"/>
  <c r="ED539" i="27"/>
  <c r="EC539" i="27"/>
  <c r="EB539" i="27"/>
  <c r="EE538" i="27"/>
  <c r="ED538" i="27"/>
  <c r="EC538" i="27"/>
  <c r="EB538" i="27"/>
  <c r="EE537" i="27"/>
  <c r="ED537" i="27"/>
  <c r="EC537" i="27"/>
  <c r="EB537" i="27"/>
  <c r="EE536" i="27"/>
  <c r="ED536" i="27"/>
  <c r="EC536" i="27"/>
  <c r="EB536" i="27"/>
  <c r="EE535" i="27"/>
  <c r="ED535" i="27"/>
  <c r="EC535" i="27"/>
  <c r="EB535" i="27"/>
  <c r="EE534" i="27"/>
  <c r="ED534" i="27"/>
  <c r="EC534" i="27"/>
  <c r="EB534" i="27"/>
  <c r="EE533" i="27"/>
  <c r="ED533" i="27"/>
  <c r="EC533" i="27"/>
  <c r="EB533" i="27"/>
  <c r="EE532" i="27"/>
  <c r="ED532" i="27"/>
  <c r="EC532" i="27"/>
  <c r="EB532" i="27"/>
  <c r="EE531" i="27"/>
  <c r="ED531" i="27"/>
  <c r="EC531" i="27"/>
  <c r="EB531" i="27"/>
  <c r="EE530" i="27"/>
  <c r="ED530" i="27"/>
  <c r="EC530" i="27"/>
  <c r="EB530" i="27"/>
  <c r="EE529" i="27"/>
  <c r="ED529" i="27"/>
  <c r="EC529" i="27"/>
  <c r="EB529" i="27"/>
  <c r="EE528" i="27"/>
  <c r="ED528" i="27"/>
  <c r="EC528" i="27"/>
  <c r="EB528" i="27"/>
  <c r="EE527" i="27"/>
  <c r="ED527" i="27"/>
  <c r="EC527" i="27"/>
  <c r="EB527" i="27"/>
  <c r="EE526" i="27"/>
  <c r="ED526" i="27"/>
  <c r="EC526" i="27"/>
  <c r="EB526" i="27"/>
  <c r="EE525" i="27"/>
  <c r="ED525" i="27"/>
  <c r="EC525" i="27"/>
  <c r="EB525" i="27"/>
  <c r="EE524" i="27"/>
  <c r="ED524" i="27"/>
  <c r="EC524" i="27"/>
  <c r="EB524" i="27"/>
  <c r="EE523" i="27"/>
  <c r="ED523" i="27"/>
  <c r="EC523" i="27"/>
  <c r="EB523" i="27"/>
  <c r="EE522" i="27"/>
  <c r="ED522" i="27"/>
  <c r="EC522" i="27"/>
  <c r="EB522" i="27"/>
  <c r="EE521" i="27"/>
  <c r="ED521" i="27"/>
  <c r="EC521" i="27"/>
  <c r="EB521" i="27"/>
  <c r="EE520" i="27"/>
  <c r="ED520" i="27"/>
  <c r="EC520" i="27"/>
  <c r="EB520" i="27"/>
  <c r="EE519" i="27"/>
  <c r="ED519" i="27"/>
  <c r="EC519" i="27"/>
  <c r="EB519" i="27"/>
  <c r="EE518" i="27"/>
  <c r="ED518" i="27"/>
  <c r="EC518" i="27"/>
  <c r="EB518" i="27"/>
  <c r="EE517" i="27"/>
  <c r="ED517" i="27"/>
  <c r="EC517" i="27"/>
  <c r="EB517" i="27"/>
  <c r="EE516" i="27"/>
  <c r="ED516" i="27"/>
  <c r="EC516" i="27"/>
  <c r="EB516" i="27"/>
  <c r="EE515" i="27"/>
  <c r="ED515" i="27"/>
  <c r="EC515" i="27"/>
  <c r="EB515" i="27"/>
  <c r="EE514" i="27"/>
  <c r="ED514" i="27"/>
  <c r="EC514" i="27"/>
  <c r="EB514" i="27"/>
  <c r="EE513" i="27"/>
  <c r="ED513" i="27"/>
  <c r="EC513" i="27"/>
  <c r="EB513" i="27"/>
  <c r="EE512" i="27"/>
  <c r="ED512" i="27"/>
  <c r="EC512" i="27"/>
  <c r="EB512" i="27"/>
  <c r="EE511" i="27"/>
  <c r="ED511" i="27"/>
  <c r="EC511" i="27"/>
  <c r="EB511" i="27"/>
  <c r="EE510" i="27"/>
  <c r="ED510" i="27"/>
  <c r="EC510" i="27"/>
  <c r="EB510" i="27"/>
  <c r="EE509" i="27"/>
  <c r="ED509" i="27"/>
  <c r="EC509" i="27"/>
  <c r="EB509" i="27"/>
  <c r="EE508" i="27"/>
  <c r="ED508" i="27"/>
  <c r="EC508" i="27"/>
  <c r="EB508" i="27"/>
  <c r="EE507" i="27"/>
  <c r="ED507" i="27"/>
  <c r="EC507" i="27"/>
  <c r="EB507" i="27"/>
  <c r="EE506" i="27"/>
  <c r="ED506" i="27"/>
  <c r="EC506" i="27"/>
  <c r="EB506" i="27"/>
  <c r="EE505" i="27"/>
  <c r="ED505" i="27"/>
  <c r="EC505" i="27"/>
  <c r="EB505" i="27"/>
  <c r="EE504" i="27"/>
  <c r="ED504" i="27"/>
  <c r="EC504" i="27"/>
  <c r="EB504" i="27"/>
  <c r="EE503" i="27"/>
  <c r="ED503" i="27"/>
  <c r="EC503" i="27"/>
  <c r="EB503" i="27"/>
  <c r="EE502" i="27"/>
  <c r="ED502" i="27"/>
  <c r="EC502" i="27"/>
  <c r="EB502" i="27"/>
  <c r="EE501" i="27"/>
  <c r="ED501" i="27"/>
  <c r="EC501" i="27"/>
  <c r="EB501" i="27"/>
  <c r="EE500" i="27"/>
  <c r="ED500" i="27"/>
  <c r="EC500" i="27"/>
  <c r="EB500" i="27"/>
  <c r="EE499" i="27"/>
  <c r="ED499" i="27"/>
  <c r="EC499" i="27"/>
  <c r="EB499" i="27"/>
  <c r="EE498" i="27"/>
  <c r="ED498" i="27"/>
  <c r="EC498" i="27"/>
  <c r="EB498" i="27"/>
  <c r="EE497" i="27"/>
  <c r="ED497" i="27"/>
  <c r="EC497" i="27"/>
  <c r="EB497" i="27"/>
  <c r="EE496" i="27"/>
  <c r="ED496" i="27"/>
  <c r="EC496" i="27"/>
  <c r="EB496" i="27"/>
  <c r="EE495" i="27"/>
  <c r="ED495" i="27"/>
  <c r="EC495" i="27"/>
  <c r="EB495" i="27"/>
  <c r="EE494" i="27"/>
  <c r="ED494" i="27"/>
  <c r="EC494" i="27"/>
  <c r="EB494" i="27"/>
  <c r="EE493" i="27"/>
  <c r="ED493" i="27"/>
  <c r="EC493" i="27"/>
  <c r="EB493" i="27"/>
  <c r="EE492" i="27"/>
  <c r="ED492" i="27"/>
  <c r="EC492" i="27"/>
  <c r="EB492" i="27"/>
  <c r="EE491" i="27"/>
  <c r="ED491" i="27"/>
  <c r="EC491" i="27"/>
  <c r="EB491" i="27"/>
  <c r="EE490" i="27"/>
  <c r="ED490" i="27"/>
  <c r="EC490" i="27"/>
  <c r="EB490" i="27"/>
  <c r="EE489" i="27"/>
  <c r="ED489" i="27"/>
  <c r="EC489" i="27"/>
  <c r="EB489" i="27"/>
  <c r="EE488" i="27"/>
  <c r="ED488" i="27"/>
  <c r="EC488" i="27"/>
  <c r="EB488" i="27"/>
  <c r="EE487" i="27"/>
  <c r="ED487" i="27"/>
  <c r="EC487" i="27"/>
  <c r="EB487" i="27"/>
  <c r="EE486" i="27"/>
  <c r="ED486" i="27"/>
  <c r="EC486" i="27"/>
  <c r="EB486" i="27"/>
  <c r="EE485" i="27"/>
  <c r="ED485" i="27"/>
  <c r="EC485" i="27"/>
  <c r="EB485" i="27"/>
  <c r="EE484" i="27"/>
  <c r="ED484" i="27"/>
  <c r="EC484" i="27"/>
  <c r="EB484" i="27"/>
  <c r="EE483" i="27"/>
  <c r="ED483" i="27"/>
  <c r="EC483" i="27"/>
  <c r="EB483" i="27"/>
  <c r="EE482" i="27"/>
  <c r="ED482" i="27"/>
  <c r="EC482" i="27"/>
  <c r="EB482" i="27"/>
  <c r="EE481" i="27"/>
  <c r="ED481" i="27"/>
  <c r="EC481" i="27"/>
  <c r="EB481" i="27"/>
  <c r="EE480" i="27"/>
  <c r="ED480" i="27"/>
  <c r="EC480" i="27"/>
  <c r="EB480" i="27"/>
  <c r="EE479" i="27"/>
  <c r="ED479" i="27"/>
  <c r="EC479" i="27"/>
  <c r="EB479" i="27"/>
  <c r="EE478" i="27"/>
  <c r="ED478" i="27"/>
  <c r="EC478" i="27"/>
  <c r="EB478" i="27"/>
  <c r="EE477" i="27"/>
  <c r="ED477" i="27"/>
  <c r="EC477" i="27"/>
  <c r="EB477" i="27"/>
  <c r="EE476" i="27"/>
  <c r="ED476" i="27"/>
  <c r="EC476" i="27"/>
  <c r="EB476" i="27"/>
  <c r="EE475" i="27"/>
  <c r="ED475" i="27"/>
  <c r="EC475" i="27"/>
  <c r="EB475" i="27"/>
  <c r="EE474" i="27"/>
  <c r="ED474" i="27"/>
  <c r="EC474" i="27"/>
  <c r="EB474" i="27"/>
  <c r="EE473" i="27"/>
  <c r="ED473" i="27"/>
  <c r="EC473" i="27"/>
  <c r="EB473" i="27"/>
  <c r="EE472" i="27"/>
  <c r="ED472" i="27"/>
  <c r="EC472" i="27"/>
  <c r="EB472" i="27"/>
  <c r="EE471" i="27"/>
  <c r="ED471" i="27"/>
  <c r="EC471" i="27"/>
  <c r="EB471" i="27"/>
  <c r="EE470" i="27"/>
  <c r="ED470" i="27"/>
  <c r="EC470" i="27"/>
  <c r="EB470" i="27"/>
  <c r="EE469" i="27"/>
  <c r="ED469" i="27"/>
  <c r="EC469" i="27"/>
  <c r="EB469" i="27"/>
  <c r="EE468" i="27"/>
  <c r="ED468" i="27"/>
  <c r="EC468" i="27"/>
  <c r="EB468" i="27"/>
  <c r="EE467" i="27"/>
  <c r="ED467" i="27"/>
  <c r="EC467" i="27"/>
  <c r="EB467" i="27"/>
  <c r="EE466" i="27"/>
  <c r="ED466" i="27"/>
  <c r="EC466" i="27"/>
  <c r="EB466" i="27"/>
  <c r="EE465" i="27"/>
  <c r="ED465" i="27"/>
  <c r="EC465" i="27"/>
  <c r="EB465" i="27"/>
  <c r="EE464" i="27"/>
  <c r="ED464" i="27"/>
  <c r="EC464" i="27"/>
  <c r="EB464" i="27"/>
  <c r="EE463" i="27"/>
  <c r="ED463" i="27"/>
  <c r="EC463" i="27"/>
  <c r="EB463" i="27"/>
  <c r="EE462" i="27"/>
  <c r="ED462" i="27"/>
  <c r="EC462" i="27"/>
  <c r="EB462" i="27"/>
  <c r="EE461" i="27"/>
  <c r="ED461" i="27"/>
  <c r="EC461" i="27"/>
  <c r="EB461" i="27"/>
  <c r="EE460" i="27"/>
  <c r="ED460" i="27"/>
  <c r="EC460" i="27"/>
  <c r="EB460" i="27"/>
  <c r="EE459" i="27"/>
  <c r="ED459" i="27"/>
  <c r="EC459" i="27"/>
  <c r="EB459" i="27"/>
  <c r="EE458" i="27"/>
  <c r="ED458" i="27"/>
  <c r="EC458" i="27"/>
  <c r="EB458" i="27"/>
  <c r="EE457" i="27"/>
  <c r="ED457" i="27"/>
  <c r="EC457" i="27"/>
  <c r="EB457" i="27"/>
  <c r="EE456" i="27"/>
  <c r="ED456" i="27"/>
  <c r="EC456" i="27"/>
  <c r="EB456" i="27"/>
  <c r="EE455" i="27"/>
  <c r="ED455" i="27"/>
  <c r="EC455" i="27"/>
  <c r="EB455" i="27"/>
  <c r="EE454" i="27"/>
  <c r="ED454" i="27"/>
  <c r="EC454" i="27"/>
  <c r="EB454" i="27"/>
  <c r="EE453" i="27"/>
  <c r="ED453" i="27"/>
  <c r="EC453" i="27"/>
  <c r="EB453" i="27"/>
  <c r="EE452" i="27"/>
  <c r="ED452" i="27"/>
  <c r="EC452" i="27"/>
  <c r="EB452" i="27"/>
  <c r="EE451" i="27"/>
  <c r="ED451" i="27"/>
  <c r="EC451" i="27"/>
  <c r="EB451" i="27"/>
  <c r="EE450" i="27"/>
  <c r="ED450" i="27"/>
  <c r="EC450" i="27"/>
  <c r="EB450" i="27"/>
  <c r="EE449" i="27"/>
  <c r="ED449" i="27"/>
  <c r="EC449" i="27"/>
  <c r="EB449" i="27"/>
  <c r="EE448" i="27"/>
  <c r="ED448" i="27"/>
  <c r="EC448" i="27"/>
  <c r="EB448" i="27"/>
  <c r="EE447" i="27"/>
  <c r="ED447" i="27"/>
  <c r="EC447" i="27"/>
  <c r="EB447" i="27"/>
  <c r="EE446" i="27"/>
  <c r="ED446" i="27"/>
  <c r="EC446" i="27"/>
  <c r="EB446" i="27"/>
  <c r="EE445" i="27"/>
  <c r="ED445" i="27"/>
  <c r="EC445" i="27"/>
  <c r="EB445" i="27"/>
  <c r="EE444" i="27"/>
  <c r="ED444" i="27"/>
  <c r="EC444" i="27"/>
  <c r="EB444" i="27"/>
  <c r="EE443" i="27"/>
  <c r="ED443" i="27"/>
  <c r="EC443" i="27"/>
  <c r="EB443" i="27"/>
  <c r="EE442" i="27"/>
  <c r="ED442" i="27"/>
  <c r="EC442" i="27"/>
  <c r="EB442" i="27"/>
  <c r="EE441" i="27"/>
  <c r="ED441" i="27"/>
  <c r="EC441" i="27"/>
  <c r="EB441" i="27"/>
  <c r="EE440" i="27"/>
  <c r="ED440" i="27"/>
  <c r="EC440" i="27"/>
  <c r="EB440" i="27"/>
  <c r="EE439" i="27"/>
  <c r="ED439" i="27"/>
  <c r="EC439" i="27"/>
  <c r="EB439" i="27"/>
  <c r="EE438" i="27"/>
  <c r="ED438" i="27"/>
  <c r="EC438" i="27"/>
  <c r="EB438" i="27"/>
  <c r="EE437" i="27"/>
  <c r="ED437" i="27"/>
  <c r="EC437" i="27"/>
  <c r="EB437" i="27"/>
  <c r="EE436" i="27"/>
  <c r="ED436" i="27"/>
  <c r="EC436" i="27"/>
  <c r="EB436" i="27"/>
  <c r="EE435" i="27"/>
  <c r="ED435" i="27"/>
  <c r="EC435" i="27"/>
  <c r="EB435" i="27"/>
  <c r="EE434" i="27"/>
  <c r="ED434" i="27"/>
  <c r="EC434" i="27"/>
  <c r="EB434" i="27"/>
  <c r="EE433" i="27"/>
  <c r="ED433" i="27"/>
  <c r="EC433" i="27"/>
  <c r="EB433" i="27"/>
  <c r="EE432" i="27"/>
  <c r="ED432" i="27"/>
  <c r="EC432" i="27"/>
  <c r="EB432" i="27"/>
  <c r="EE431" i="27"/>
  <c r="ED431" i="27"/>
  <c r="EC431" i="27"/>
  <c r="EB431" i="27"/>
  <c r="EE430" i="27"/>
  <c r="ED430" i="27"/>
  <c r="EC430" i="27"/>
  <c r="EB430" i="27"/>
  <c r="EE429" i="27"/>
  <c r="ED429" i="27"/>
  <c r="EC429" i="27"/>
  <c r="EB429" i="27"/>
  <c r="EE428" i="27"/>
  <c r="ED428" i="27"/>
  <c r="EC428" i="27"/>
  <c r="EB428" i="27"/>
  <c r="EE427" i="27"/>
  <c r="ED427" i="27"/>
  <c r="EC427" i="27"/>
  <c r="EB427" i="27"/>
  <c r="EE426" i="27"/>
  <c r="ED426" i="27"/>
  <c r="EC426" i="27"/>
  <c r="EB426" i="27"/>
  <c r="EE425" i="27"/>
  <c r="ED425" i="27"/>
  <c r="EC425" i="27"/>
  <c r="EB425" i="27"/>
  <c r="EE424" i="27"/>
  <c r="ED424" i="27"/>
  <c r="EC424" i="27"/>
  <c r="EB424" i="27"/>
  <c r="EE423" i="27"/>
  <c r="ED423" i="27"/>
  <c r="EC423" i="27"/>
  <c r="EB423" i="27"/>
  <c r="EE422" i="27"/>
  <c r="ED422" i="27"/>
  <c r="EC422" i="27"/>
  <c r="EB422" i="27"/>
  <c r="EE421" i="27"/>
  <c r="ED421" i="27"/>
  <c r="EC421" i="27"/>
  <c r="EB421" i="27"/>
  <c r="EE420" i="27"/>
  <c r="ED420" i="27"/>
  <c r="EC420" i="27"/>
  <c r="EB420" i="27"/>
  <c r="EE419" i="27"/>
  <c r="ED419" i="27"/>
  <c r="EC419" i="27"/>
  <c r="EB419" i="27"/>
  <c r="EE418" i="27"/>
  <c r="ED418" i="27"/>
  <c r="EC418" i="27"/>
  <c r="EB418" i="27"/>
  <c r="EE417" i="27"/>
  <c r="ED417" i="27"/>
  <c r="EC417" i="27"/>
  <c r="EB417" i="27"/>
  <c r="EE416" i="27"/>
  <c r="ED416" i="27"/>
  <c r="EC416" i="27"/>
  <c r="EB416" i="27"/>
  <c r="EE415" i="27"/>
  <c r="ED415" i="27"/>
  <c r="EC415" i="27"/>
  <c r="EB415" i="27"/>
  <c r="EE414" i="27"/>
  <c r="ED414" i="27"/>
  <c r="EC414" i="27"/>
  <c r="EB414" i="27"/>
  <c r="EE413" i="27"/>
  <c r="ED413" i="27"/>
  <c r="EC413" i="27"/>
  <c r="EB413" i="27"/>
  <c r="EE412" i="27"/>
  <c r="ED412" i="27"/>
  <c r="EC412" i="27"/>
  <c r="EB412" i="27"/>
  <c r="EE411" i="27"/>
  <c r="ED411" i="27"/>
  <c r="EC411" i="27"/>
  <c r="EB411" i="27"/>
  <c r="EE410" i="27"/>
  <c r="ED410" i="27"/>
  <c r="EC410" i="27"/>
  <c r="EB410" i="27"/>
  <c r="EE409" i="27"/>
  <c r="ED409" i="27"/>
  <c r="EC409" i="27"/>
  <c r="EB409" i="27"/>
  <c r="EE408" i="27"/>
  <c r="ED408" i="27"/>
  <c r="EC408" i="27"/>
  <c r="EB408" i="27"/>
  <c r="EE407" i="27"/>
  <c r="ED407" i="27"/>
  <c r="EC407" i="27"/>
  <c r="EB407" i="27"/>
  <c r="EE406" i="27"/>
  <c r="ED406" i="27"/>
  <c r="EC406" i="27"/>
  <c r="EB406" i="27"/>
  <c r="EE405" i="27"/>
  <c r="ED405" i="27"/>
  <c r="EC405" i="27"/>
  <c r="EB405" i="27"/>
  <c r="EE404" i="27"/>
  <c r="ED404" i="27"/>
  <c r="EC404" i="27"/>
  <c r="EB404" i="27"/>
  <c r="EE403" i="27"/>
  <c r="ED403" i="27"/>
  <c r="EC403" i="27"/>
  <c r="EB403" i="27"/>
  <c r="EE402" i="27"/>
  <c r="ED402" i="27"/>
  <c r="EC402" i="27"/>
  <c r="EB402" i="27"/>
  <c r="EE401" i="27"/>
  <c r="ED401" i="27"/>
  <c r="EC401" i="27"/>
  <c r="EB401" i="27"/>
  <c r="EE400" i="27"/>
  <c r="ED400" i="27"/>
  <c r="EC400" i="27"/>
  <c r="EB400" i="27"/>
  <c r="EE399" i="27"/>
  <c r="ED399" i="27"/>
  <c r="EC399" i="27"/>
  <c r="EB399" i="27"/>
  <c r="EE398" i="27"/>
  <c r="ED398" i="27"/>
  <c r="EC398" i="27"/>
  <c r="EB398" i="27"/>
  <c r="EE397" i="27"/>
  <c r="ED397" i="27"/>
  <c r="EC397" i="27"/>
  <c r="EB397" i="27"/>
  <c r="EE396" i="27"/>
  <c r="ED396" i="27"/>
  <c r="EC396" i="27"/>
  <c r="EB396" i="27"/>
  <c r="EE395" i="27"/>
  <c r="ED395" i="27"/>
  <c r="EC395" i="27"/>
  <c r="EB395" i="27"/>
  <c r="EE394" i="27"/>
  <c r="ED394" i="27"/>
  <c r="EC394" i="27"/>
  <c r="EB394" i="27"/>
  <c r="EE393" i="27"/>
  <c r="ED393" i="27"/>
  <c r="EC393" i="27"/>
  <c r="EB393" i="27"/>
  <c r="EE392" i="27"/>
  <c r="ED392" i="27"/>
  <c r="EC392" i="27"/>
  <c r="EB392" i="27"/>
  <c r="EE391" i="27"/>
  <c r="ED391" i="27"/>
  <c r="EC391" i="27"/>
  <c r="EB391" i="27"/>
  <c r="EE390" i="27"/>
  <c r="ED390" i="27"/>
  <c r="EC390" i="27"/>
  <c r="EB390" i="27"/>
  <c r="EE389" i="27"/>
  <c r="ED389" i="27"/>
  <c r="EC389" i="27"/>
  <c r="EB389" i="27"/>
  <c r="EE388" i="27"/>
  <c r="ED388" i="27"/>
  <c r="EC388" i="27"/>
  <c r="EB388" i="27"/>
  <c r="EE387" i="27"/>
  <c r="ED387" i="27"/>
  <c r="EC387" i="27"/>
  <c r="EB387" i="27"/>
  <c r="EE386" i="27"/>
  <c r="ED386" i="27"/>
  <c r="EC386" i="27"/>
  <c r="EB386" i="27"/>
  <c r="EE385" i="27"/>
  <c r="ED385" i="27"/>
  <c r="EC385" i="27"/>
  <c r="EB385" i="27"/>
  <c r="EE384" i="27"/>
  <c r="ED384" i="27"/>
  <c r="EC384" i="27"/>
  <c r="EB384" i="27"/>
  <c r="EE383" i="27"/>
  <c r="ED383" i="27"/>
  <c r="EC383" i="27"/>
  <c r="EB383" i="27"/>
  <c r="EE382" i="27"/>
  <c r="ED382" i="27"/>
  <c r="EC382" i="27"/>
  <c r="EB382" i="27"/>
  <c r="EE381" i="27"/>
  <c r="ED381" i="27"/>
  <c r="EC381" i="27"/>
  <c r="EB381" i="27"/>
  <c r="EE380" i="27"/>
  <c r="ED380" i="27"/>
  <c r="EC380" i="27"/>
  <c r="EB380" i="27"/>
  <c r="EE379" i="27"/>
  <c r="ED379" i="27"/>
  <c r="EC379" i="27"/>
  <c r="EB379" i="27"/>
  <c r="EE378" i="27"/>
  <c r="ED378" i="27"/>
  <c r="EC378" i="27"/>
  <c r="EB378" i="27"/>
  <c r="EE377" i="27"/>
  <c r="ED377" i="27"/>
  <c r="EC377" i="27"/>
  <c r="EB377" i="27"/>
  <c r="EE376" i="27"/>
  <c r="ED376" i="27"/>
  <c r="EC376" i="27"/>
  <c r="EB376" i="27"/>
  <c r="EE375" i="27"/>
  <c r="ED375" i="27"/>
  <c r="EC375" i="27"/>
  <c r="EB375" i="27"/>
  <c r="EE374" i="27"/>
  <c r="ED374" i="27"/>
  <c r="EC374" i="27"/>
  <c r="EB374" i="27"/>
  <c r="EE373" i="27"/>
  <c r="ED373" i="27"/>
  <c r="EC373" i="27"/>
  <c r="EB373" i="27"/>
  <c r="EE372" i="27"/>
  <c r="ED372" i="27"/>
  <c r="EC372" i="27"/>
  <c r="EB372" i="27"/>
  <c r="EE371" i="27"/>
  <c r="ED371" i="27"/>
  <c r="EC371" i="27"/>
  <c r="EB371" i="27"/>
  <c r="EE370" i="27"/>
  <c r="ED370" i="27"/>
  <c r="EC370" i="27"/>
  <c r="EB370" i="27"/>
  <c r="EE369" i="27"/>
  <c r="ED369" i="27"/>
  <c r="EC369" i="27"/>
  <c r="EB369" i="27"/>
  <c r="EE368" i="27"/>
  <c r="ED368" i="27"/>
  <c r="EC368" i="27"/>
  <c r="EB368" i="27"/>
  <c r="EE367" i="27"/>
  <c r="ED367" i="27"/>
  <c r="EC367" i="27"/>
  <c r="EB367" i="27"/>
  <c r="EE366" i="27"/>
  <c r="ED366" i="27"/>
  <c r="EC366" i="27"/>
  <c r="EB366" i="27"/>
  <c r="EE365" i="27"/>
  <c r="ED365" i="27"/>
  <c r="EC365" i="27"/>
  <c r="EB365" i="27"/>
  <c r="EE364" i="27"/>
  <c r="ED364" i="27"/>
  <c r="EC364" i="27"/>
  <c r="EB364" i="27"/>
  <c r="EE363" i="27"/>
  <c r="ED363" i="27"/>
  <c r="EC363" i="27"/>
  <c r="EB363" i="27"/>
  <c r="EE362" i="27"/>
  <c r="ED362" i="27"/>
  <c r="EC362" i="27"/>
  <c r="EB362" i="27"/>
  <c r="EE361" i="27"/>
  <c r="ED361" i="27"/>
  <c r="EC361" i="27"/>
  <c r="EB361" i="27"/>
  <c r="EE360" i="27"/>
  <c r="ED360" i="27"/>
  <c r="EC360" i="27"/>
  <c r="EB360" i="27"/>
  <c r="EE359" i="27"/>
  <c r="ED359" i="27"/>
  <c r="EC359" i="27"/>
  <c r="EB359" i="27"/>
  <c r="EE358" i="27"/>
  <c r="ED358" i="27"/>
  <c r="EC358" i="27"/>
  <c r="EB358" i="27"/>
  <c r="EE357" i="27"/>
  <c r="ED357" i="27"/>
  <c r="EC357" i="27"/>
  <c r="EB357" i="27"/>
  <c r="EE356" i="27"/>
  <c r="ED356" i="27"/>
  <c r="EC356" i="27"/>
  <c r="EB356" i="27"/>
  <c r="EE355" i="27"/>
  <c r="ED355" i="27"/>
  <c r="EC355" i="27"/>
  <c r="EB355" i="27"/>
  <c r="EE354" i="27"/>
  <c r="ED354" i="27"/>
  <c r="EC354" i="27"/>
  <c r="EB354" i="27"/>
  <c r="EE353" i="27"/>
  <c r="ED353" i="27"/>
  <c r="EC353" i="27"/>
  <c r="EB353" i="27"/>
  <c r="EE352" i="27"/>
  <c r="ED352" i="27"/>
  <c r="EC352" i="27"/>
  <c r="EB352" i="27"/>
  <c r="EE351" i="27"/>
  <c r="ED351" i="27"/>
  <c r="EC351" i="27"/>
  <c r="EB351" i="27"/>
  <c r="EE350" i="27"/>
  <c r="ED350" i="27"/>
  <c r="EC350" i="27"/>
  <c r="EB350" i="27"/>
  <c r="EE349" i="27"/>
  <c r="ED349" i="27"/>
  <c r="EC349" i="27"/>
  <c r="EB349" i="27"/>
  <c r="EE348" i="27"/>
  <c r="ED348" i="27"/>
  <c r="EC348" i="27"/>
  <c r="EB348" i="27"/>
  <c r="EE347" i="27"/>
  <c r="ED347" i="27"/>
  <c r="EC347" i="27"/>
  <c r="EB347" i="27"/>
  <c r="EE346" i="27"/>
  <c r="ED346" i="27"/>
  <c r="EC346" i="27"/>
  <c r="EB346" i="27"/>
  <c r="EE345" i="27"/>
  <c r="ED345" i="27"/>
  <c r="EC345" i="27"/>
  <c r="EB345" i="27"/>
  <c r="EE344" i="27"/>
  <c r="ED344" i="27"/>
  <c r="EC344" i="27"/>
  <c r="EB344" i="27"/>
  <c r="EE343" i="27"/>
  <c r="ED343" i="27"/>
  <c r="EC343" i="27"/>
  <c r="EB343" i="27"/>
  <c r="EE342" i="27"/>
  <c r="ED342" i="27"/>
  <c r="EC342" i="27"/>
  <c r="EB342" i="27"/>
  <c r="EE341" i="27"/>
  <c r="ED341" i="27"/>
  <c r="EC341" i="27"/>
  <c r="EB341" i="27"/>
  <c r="EE340" i="27"/>
  <c r="ED340" i="27"/>
  <c r="EC340" i="27"/>
  <c r="EB340" i="27"/>
  <c r="EE339" i="27"/>
  <c r="ED339" i="27"/>
  <c r="EC339" i="27"/>
  <c r="EB339" i="27"/>
  <c r="EE338" i="27"/>
  <c r="ED338" i="27"/>
  <c r="EC338" i="27"/>
  <c r="EB338" i="27"/>
  <c r="EE337" i="27"/>
  <c r="ED337" i="27"/>
  <c r="EC337" i="27"/>
  <c r="EB337" i="27"/>
  <c r="EE336" i="27"/>
  <c r="ED336" i="27"/>
  <c r="EC336" i="27"/>
  <c r="EB336" i="27"/>
  <c r="EE335" i="27"/>
  <c r="ED335" i="27"/>
  <c r="EC335" i="27"/>
  <c r="EB335" i="27"/>
  <c r="EE334" i="27"/>
  <c r="ED334" i="27"/>
  <c r="EC334" i="27"/>
  <c r="EB334" i="27"/>
  <c r="EE333" i="27"/>
  <c r="ED333" i="27"/>
  <c r="EC333" i="27"/>
  <c r="EB333" i="27"/>
  <c r="EE332" i="27"/>
  <c r="ED332" i="27"/>
  <c r="EC332" i="27"/>
  <c r="EB332" i="27"/>
  <c r="EE331" i="27"/>
  <c r="ED331" i="27"/>
  <c r="EC331" i="27"/>
  <c r="EB331" i="27"/>
  <c r="EE330" i="27"/>
  <c r="ED330" i="27"/>
  <c r="EC330" i="27"/>
  <c r="EB330" i="27"/>
  <c r="EE329" i="27"/>
  <c r="ED329" i="27"/>
  <c r="EC329" i="27"/>
  <c r="EB329" i="27"/>
  <c r="EE328" i="27"/>
  <c r="ED328" i="27"/>
  <c r="EC328" i="27"/>
  <c r="EB328" i="27"/>
  <c r="EE327" i="27"/>
  <c r="ED327" i="27"/>
  <c r="EC327" i="27"/>
  <c r="EB327" i="27"/>
  <c r="EE326" i="27"/>
  <c r="ED326" i="27"/>
  <c r="EC326" i="27"/>
  <c r="EB326" i="27"/>
  <c r="EE325" i="27"/>
  <c r="ED325" i="27"/>
  <c r="EC325" i="27"/>
  <c r="EB325" i="27"/>
  <c r="EE324" i="27"/>
  <c r="ED324" i="27"/>
  <c r="EC324" i="27"/>
  <c r="EB324" i="27"/>
  <c r="EE323" i="27"/>
  <c r="ED323" i="27"/>
  <c r="EC323" i="27"/>
  <c r="EB323" i="27"/>
  <c r="EE322" i="27"/>
  <c r="ED322" i="27"/>
  <c r="EC322" i="27"/>
  <c r="EB322" i="27"/>
  <c r="EE321" i="27"/>
  <c r="ED321" i="27"/>
  <c r="EC321" i="27"/>
  <c r="EB321" i="27"/>
  <c r="EE320" i="27"/>
  <c r="ED320" i="27"/>
  <c r="EC320" i="27"/>
  <c r="EB320" i="27"/>
  <c r="EE319" i="27"/>
  <c r="ED319" i="27"/>
  <c r="EC319" i="27"/>
  <c r="EB319" i="27"/>
  <c r="EE318" i="27"/>
  <c r="ED318" i="27"/>
  <c r="EC318" i="27"/>
  <c r="EB318" i="27"/>
  <c r="EE317" i="27"/>
  <c r="ED317" i="27"/>
  <c r="EC317" i="27"/>
  <c r="EB317" i="27"/>
  <c r="EE316" i="27"/>
  <c r="ED316" i="27"/>
  <c r="EC316" i="27"/>
  <c r="EB316" i="27"/>
  <c r="EE315" i="27"/>
  <c r="ED315" i="27"/>
  <c r="EC315" i="27"/>
  <c r="EB315" i="27"/>
  <c r="EE314" i="27"/>
  <c r="ED314" i="27"/>
  <c r="EC314" i="27"/>
  <c r="EB314" i="27"/>
  <c r="EE313" i="27"/>
  <c r="ED313" i="27"/>
  <c r="EC313" i="27"/>
  <c r="EB313" i="27"/>
  <c r="EE312" i="27"/>
  <c r="ED312" i="27"/>
  <c r="EC312" i="27"/>
  <c r="EB312" i="27"/>
  <c r="EE311" i="27"/>
  <c r="ED311" i="27"/>
  <c r="EC311" i="27"/>
  <c r="EB311" i="27"/>
  <c r="EE310" i="27"/>
  <c r="ED310" i="27"/>
  <c r="EC310" i="27"/>
  <c r="EB310" i="27"/>
  <c r="EE309" i="27"/>
  <c r="ED309" i="27"/>
  <c r="EC309" i="27"/>
  <c r="EB309" i="27"/>
  <c r="EE308" i="27"/>
  <c r="ED308" i="27"/>
  <c r="EC308" i="27"/>
  <c r="EB308" i="27"/>
  <c r="EE307" i="27"/>
  <c r="ED307" i="27"/>
  <c r="EC307" i="27"/>
  <c r="EB307" i="27"/>
  <c r="EE306" i="27"/>
  <c r="ED306" i="27"/>
  <c r="EC306" i="27"/>
  <c r="EB306" i="27"/>
  <c r="EE305" i="27"/>
  <c r="ED305" i="27"/>
  <c r="EC305" i="27"/>
  <c r="EB305" i="27"/>
  <c r="EE304" i="27"/>
  <c r="ED304" i="27"/>
  <c r="EC304" i="27"/>
  <c r="EB304" i="27"/>
  <c r="EE303" i="27"/>
  <c r="ED303" i="27"/>
  <c r="EC303" i="27"/>
  <c r="EB303" i="27"/>
  <c r="EE302" i="27"/>
  <c r="ED302" i="27"/>
  <c r="EC302" i="27"/>
  <c r="EB302" i="27"/>
  <c r="EE301" i="27"/>
  <c r="ED301" i="27"/>
  <c r="EC301" i="27"/>
  <c r="EB301" i="27"/>
  <c r="EE300" i="27"/>
  <c r="ED300" i="27"/>
  <c r="EC300" i="27"/>
  <c r="EB300" i="27"/>
  <c r="EE299" i="27"/>
  <c r="ED299" i="27"/>
  <c r="EC299" i="27"/>
  <c r="EB299" i="27"/>
  <c r="EE298" i="27"/>
  <c r="ED298" i="27"/>
  <c r="EC298" i="27"/>
  <c r="EB298" i="27"/>
  <c r="EE297" i="27"/>
  <c r="ED297" i="27"/>
  <c r="EC297" i="27"/>
  <c r="EB297" i="27"/>
  <c r="EE296" i="27"/>
  <c r="ED296" i="27"/>
  <c r="EC296" i="27"/>
  <c r="EB296" i="27"/>
  <c r="EE295" i="27"/>
  <c r="ED295" i="27"/>
  <c r="EC295" i="27"/>
  <c r="EB295" i="27"/>
  <c r="EE294" i="27"/>
  <c r="ED294" i="27"/>
  <c r="EC294" i="27"/>
  <c r="EB294" i="27"/>
  <c r="EE293" i="27"/>
  <c r="ED293" i="27"/>
  <c r="EC293" i="27"/>
  <c r="EB293" i="27"/>
  <c r="EE292" i="27"/>
  <c r="ED292" i="27"/>
  <c r="EC292" i="27"/>
  <c r="EB292" i="27"/>
  <c r="EE291" i="27"/>
  <c r="ED291" i="27"/>
  <c r="EC291" i="27"/>
  <c r="EB291" i="27"/>
  <c r="EE290" i="27"/>
  <c r="ED290" i="27"/>
  <c r="EC290" i="27"/>
  <c r="EB290" i="27"/>
  <c r="EE289" i="27"/>
  <c r="ED289" i="27"/>
  <c r="EC289" i="27"/>
  <c r="EB289" i="27"/>
  <c r="EE288" i="27"/>
  <c r="ED288" i="27"/>
  <c r="EC288" i="27"/>
  <c r="EB288" i="27"/>
  <c r="EE287" i="27"/>
  <c r="ED287" i="27"/>
  <c r="EC287" i="27"/>
  <c r="EB287" i="27"/>
  <c r="EE286" i="27"/>
  <c r="ED286" i="27"/>
  <c r="EC286" i="27"/>
  <c r="EB286" i="27"/>
  <c r="EE285" i="27"/>
  <c r="ED285" i="27"/>
  <c r="EC285" i="27"/>
  <c r="EB285" i="27"/>
  <c r="EE284" i="27"/>
  <c r="ED284" i="27"/>
  <c r="EC284" i="27"/>
  <c r="EB284" i="27"/>
  <c r="EE283" i="27"/>
  <c r="ED283" i="27"/>
  <c r="EC283" i="27"/>
  <c r="EB283" i="27"/>
  <c r="EE282" i="27"/>
  <c r="ED282" i="27"/>
  <c r="EC282" i="27"/>
  <c r="EB282" i="27"/>
  <c r="EE281" i="27"/>
  <c r="ED281" i="27"/>
  <c r="EC281" i="27"/>
  <c r="EB281" i="27"/>
  <c r="EE280" i="27"/>
  <c r="ED280" i="27"/>
  <c r="EC280" i="27"/>
  <c r="EB280" i="27"/>
  <c r="EE279" i="27"/>
  <c r="ED279" i="27"/>
  <c r="EC279" i="27"/>
  <c r="EB279" i="27"/>
  <c r="EE278" i="27"/>
  <c r="ED278" i="27"/>
  <c r="EC278" i="27"/>
  <c r="EB278" i="27"/>
  <c r="EE277" i="27"/>
  <c r="ED277" i="27"/>
  <c r="EC277" i="27"/>
  <c r="EB277" i="27"/>
  <c r="EE276" i="27"/>
  <c r="ED276" i="27"/>
  <c r="EC276" i="27"/>
  <c r="EB276" i="27"/>
  <c r="EE275" i="27"/>
  <c r="ED275" i="27"/>
  <c r="EC275" i="27"/>
  <c r="EB275" i="27"/>
  <c r="EE274" i="27"/>
  <c r="ED274" i="27"/>
  <c r="EC274" i="27"/>
  <c r="EB274" i="27"/>
  <c r="EE273" i="27"/>
  <c r="ED273" i="27"/>
  <c r="EC273" i="27"/>
  <c r="EB273" i="27"/>
  <c r="EE272" i="27"/>
  <c r="ED272" i="27"/>
  <c r="EC272" i="27"/>
  <c r="EB272" i="27"/>
  <c r="EE271" i="27"/>
  <c r="ED271" i="27"/>
  <c r="EC271" i="27"/>
  <c r="EB271" i="27"/>
  <c r="EE270" i="27"/>
  <c r="ED270" i="27"/>
  <c r="EC270" i="27"/>
  <c r="EB270" i="27"/>
  <c r="EE269" i="27"/>
  <c r="ED269" i="27"/>
  <c r="EC269" i="27"/>
  <c r="EB269" i="27"/>
  <c r="EE268" i="27"/>
  <c r="ED268" i="27"/>
  <c r="EC268" i="27"/>
  <c r="EB268" i="27"/>
  <c r="EE267" i="27"/>
  <c r="ED267" i="27"/>
  <c r="EC267" i="27"/>
  <c r="EB267" i="27"/>
  <c r="EE266" i="27"/>
  <c r="ED266" i="27"/>
  <c r="EC266" i="27"/>
  <c r="EB266" i="27"/>
  <c r="EE265" i="27"/>
  <c r="ED265" i="27"/>
  <c r="EC265" i="27"/>
  <c r="EB265" i="27"/>
  <c r="EE264" i="27"/>
  <c r="ED264" i="27"/>
  <c r="EC264" i="27"/>
  <c r="EB264" i="27"/>
  <c r="EE263" i="27"/>
  <c r="ED263" i="27"/>
  <c r="EC263" i="27"/>
  <c r="EB263" i="27"/>
  <c r="EE262" i="27"/>
  <c r="ED262" i="27"/>
  <c r="EC262" i="27"/>
  <c r="EB262" i="27"/>
  <c r="EE261" i="27"/>
  <c r="ED261" i="27"/>
  <c r="EC261" i="27"/>
  <c r="EB261" i="27"/>
  <c r="EE260" i="27"/>
  <c r="ED260" i="27"/>
  <c r="EC260" i="27"/>
  <c r="EB260" i="27"/>
  <c r="EE259" i="27"/>
  <c r="ED259" i="27"/>
  <c r="EC259" i="27"/>
  <c r="EB259" i="27"/>
  <c r="EE258" i="27"/>
  <c r="ED258" i="27"/>
  <c r="EC258" i="27"/>
  <c r="EB258" i="27"/>
  <c r="EE257" i="27"/>
  <c r="ED257" i="27"/>
  <c r="EC257" i="27"/>
  <c r="EB257" i="27"/>
  <c r="EE256" i="27"/>
  <c r="ED256" i="27"/>
  <c r="EC256" i="27"/>
  <c r="EB256" i="27"/>
  <c r="EE255" i="27"/>
  <c r="ED255" i="27"/>
  <c r="EC255" i="27"/>
  <c r="EB255" i="27"/>
  <c r="EE254" i="27"/>
  <c r="ED254" i="27"/>
  <c r="EC254" i="27"/>
  <c r="EB254" i="27"/>
  <c r="EE253" i="27"/>
  <c r="ED253" i="27"/>
  <c r="EC253" i="27"/>
  <c r="EB253" i="27"/>
  <c r="EE252" i="27"/>
  <c r="ED252" i="27"/>
  <c r="EC252" i="27"/>
  <c r="EB252" i="27"/>
  <c r="EE251" i="27"/>
  <c r="ED251" i="27"/>
  <c r="EC251" i="27"/>
  <c r="EB251" i="27"/>
  <c r="EE250" i="27"/>
  <c r="ED250" i="27"/>
  <c r="EC250" i="27"/>
  <c r="EB250" i="27"/>
  <c r="EE249" i="27"/>
  <c r="ED249" i="27"/>
  <c r="EC249" i="27"/>
  <c r="EB249" i="27"/>
  <c r="EE248" i="27"/>
  <c r="ED248" i="27"/>
  <c r="EC248" i="27"/>
  <c r="EB248" i="27"/>
  <c r="EE247" i="27"/>
  <c r="ED247" i="27"/>
  <c r="EC247" i="27"/>
  <c r="EB247" i="27"/>
  <c r="EE246" i="27"/>
  <c r="ED246" i="27"/>
  <c r="EC246" i="27"/>
  <c r="EB246" i="27"/>
  <c r="EE245" i="27"/>
  <c r="ED245" i="27"/>
  <c r="EC245" i="27"/>
  <c r="EB245" i="27"/>
  <c r="EE244" i="27"/>
  <c r="ED244" i="27"/>
  <c r="EC244" i="27"/>
  <c r="EB244" i="27"/>
  <c r="EE243" i="27"/>
  <c r="ED243" i="27"/>
  <c r="EC243" i="27"/>
  <c r="EB243" i="27"/>
  <c r="EE242" i="27"/>
  <c r="ED242" i="27"/>
  <c r="EC242" i="27"/>
  <c r="EB242" i="27"/>
  <c r="EE241" i="27"/>
  <c r="ED241" i="27"/>
  <c r="EC241" i="27"/>
  <c r="EB241" i="27"/>
  <c r="EE240" i="27"/>
  <c r="ED240" i="27"/>
  <c r="EC240" i="27"/>
  <c r="EB240" i="27"/>
  <c r="EE239" i="27"/>
  <c r="ED239" i="27"/>
  <c r="EC239" i="27"/>
  <c r="EB239" i="27"/>
  <c r="EE238" i="27"/>
  <c r="ED238" i="27"/>
  <c r="EC238" i="27"/>
  <c r="EB238" i="27"/>
  <c r="EE237" i="27"/>
  <c r="ED237" i="27"/>
  <c r="EC237" i="27"/>
  <c r="EB237" i="27"/>
  <c r="EE236" i="27"/>
  <c r="ED236" i="27"/>
  <c r="EC236" i="27"/>
  <c r="EB236" i="27"/>
  <c r="EE235" i="27"/>
  <c r="ED235" i="27"/>
  <c r="EC235" i="27"/>
  <c r="EB235" i="27"/>
  <c r="EE234" i="27"/>
  <c r="ED234" i="27"/>
  <c r="EC234" i="27"/>
  <c r="EB234" i="27"/>
  <c r="EE233" i="27"/>
  <c r="ED233" i="27"/>
  <c r="EC233" i="27"/>
  <c r="EB233" i="27"/>
  <c r="EE232" i="27"/>
  <c r="ED232" i="27"/>
  <c r="EC232" i="27"/>
  <c r="EB232" i="27"/>
  <c r="EE231" i="27"/>
  <c r="ED231" i="27"/>
  <c r="EC231" i="27"/>
  <c r="EB231" i="27"/>
  <c r="EE230" i="27"/>
  <c r="ED230" i="27"/>
  <c r="EC230" i="27"/>
  <c r="EB230" i="27"/>
  <c r="EE229" i="27"/>
  <c r="ED229" i="27"/>
  <c r="EC229" i="27"/>
  <c r="EB229" i="27"/>
  <c r="EE228" i="27"/>
  <c r="ED228" i="27"/>
  <c r="EC228" i="27"/>
  <c r="EB228" i="27"/>
  <c r="EE227" i="27"/>
  <c r="ED227" i="27"/>
  <c r="EC227" i="27"/>
  <c r="EB227" i="27"/>
  <c r="EE226" i="27"/>
  <c r="ED226" i="27"/>
  <c r="EC226" i="27"/>
  <c r="EB226" i="27"/>
  <c r="EE225" i="27"/>
  <c r="ED225" i="27"/>
  <c r="EC225" i="27"/>
  <c r="EB225" i="27"/>
  <c r="EE224" i="27"/>
  <c r="ED224" i="27"/>
  <c r="EC224" i="27"/>
  <c r="EB224" i="27"/>
  <c r="EE223" i="27"/>
  <c r="ED223" i="27"/>
  <c r="EC223" i="27"/>
  <c r="EB223" i="27"/>
  <c r="EE222" i="27"/>
  <c r="ED222" i="27"/>
  <c r="EC222" i="27"/>
  <c r="EB222" i="27"/>
  <c r="EE221" i="27"/>
  <c r="ED221" i="27"/>
  <c r="EC221" i="27"/>
  <c r="EB221" i="27"/>
  <c r="EE220" i="27"/>
  <c r="ED220" i="27"/>
  <c r="EC220" i="27"/>
  <c r="EB220" i="27"/>
  <c r="EE219" i="27"/>
  <c r="ED219" i="27"/>
  <c r="EC219" i="27"/>
  <c r="EB219" i="27"/>
  <c r="EE218" i="27"/>
  <c r="ED218" i="27"/>
  <c r="EC218" i="27"/>
  <c r="EB218" i="27"/>
  <c r="EE217" i="27"/>
  <c r="ED217" i="27"/>
  <c r="EC217" i="27"/>
  <c r="EB217" i="27"/>
  <c r="EE216" i="27"/>
  <c r="ED216" i="27"/>
  <c r="EC216" i="27"/>
  <c r="EB216" i="27"/>
  <c r="EE215" i="27"/>
  <c r="ED215" i="27"/>
  <c r="EC215" i="27"/>
  <c r="EB215" i="27"/>
  <c r="EE214" i="27"/>
  <c r="ED214" i="27"/>
  <c r="EC214" i="27"/>
  <c r="EB214" i="27"/>
  <c r="EE213" i="27"/>
  <c r="ED213" i="27"/>
  <c r="EC213" i="27"/>
  <c r="EB213" i="27"/>
  <c r="EE212" i="27"/>
  <c r="ED212" i="27"/>
  <c r="EC212" i="27"/>
  <c r="EB212" i="27"/>
  <c r="EE211" i="27"/>
  <c r="ED211" i="27"/>
  <c r="EC211" i="27"/>
  <c r="EB211" i="27"/>
  <c r="EE210" i="27"/>
  <c r="ED210" i="27"/>
  <c r="EC210" i="27"/>
  <c r="EB210" i="27"/>
  <c r="EE209" i="27"/>
  <c r="ED209" i="27"/>
  <c r="EC209" i="27"/>
  <c r="EB209" i="27"/>
  <c r="EE208" i="27"/>
  <c r="ED208" i="27"/>
  <c r="EC208" i="27"/>
  <c r="EB208" i="27"/>
  <c r="EE207" i="27"/>
  <c r="ED207" i="27"/>
  <c r="EC207" i="27"/>
  <c r="EB207" i="27"/>
  <c r="EE206" i="27"/>
  <c r="ED206" i="27"/>
  <c r="EC206" i="27"/>
  <c r="EB206" i="27"/>
  <c r="EE205" i="27"/>
  <c r="ED205" i="27"/>
  <c r="EC205" i="27"/>
  <c r="EB205" i="27"/>
  <c r="EE204" i="27"/>
  <c r="ED204" i="27"/>
  <c r="EC204" i="27"/>
  <c r="EB204" i="27"/>
  <c r="EE203" i="27"/>
  <c r="ED203" i="27"/>
  <c r="EC203" i="27"/>
  <c r="EB203" i="27"/>
  <c r="EE202" i="27"/>
  <c r="ED202" i="27"/>
  <c r="EC202" i="27"/>
  <c r="EB202" i="27"/>
  <c r="EE201" i="27"/>
  <c r="ED201" i="27"/>
  <c r="EC201" i="27"/>
  <c r="EB201" i="27"/>
  <c r="EE200" i="27"/>
  <c r="ED200" i="27"/>
  <c r="EC200" i="27"/>
  <c r="EB200" i="27"/>
  <c r="EE199" i="27"/>
  <c r="ED199" i="27"/>
  <c r="EC199" i="27"/>
  <c r="EB199" i="27"/>
  <c r="EE198" i="27"/>
  <c r="ED198" i="27"/>
  <c r="EC198" i="27"/>
  <c r="EB198" i="27"/>
  <c r="EE197" i="27"/>
  <c r="ED197" i="27"/>
  <c r="EC197" i="27"/>
  <c r="EB197" i="27"/>
  <c r="EE196" i="27"/>
  <c r="ED196" i="27"/>
  <c r="EC196" i="27"/>
  <c r="EB196" i="27"/>
  <c r="EE195" i="27"/>
  <c r="ED195" i="27"/>
  <c r="EC195" i="27"/>
  <c r="EB195" i="27"/>
  <c r="EE194" i="27"/>
  <c r="ED194" i="27"/>
  <c r="EC194" i="27"/>
  <c r="EB194" i="27"/>
  <c r="EE193" i="27"/>
  <c r="ED193" i="27"/>
  <c r="EC193" i="27"/>
  <c r="EB193" i="27"/>
  <c r="EE192" i="27"/>
  <c r="ED192" i="27"/>
  <c r="EC192" i="27"/>
  <c r="EB192" i="27"/>
  <c r="EE191" i="27"/>
  <c r="ED191" i="27"/>
  <c r="EC191" i="27"/>
  <c r="EB191" i="27"/>
  <c r="EE190" i="27"/>
  <c r="ED190" i="27"/>
  <c r="EC190" i="27"/>
  <c r="EB190" i="27"/>
  <c r="EE189" i="27"/>
  <c r="ED189" i="27"/>
  <c r="EC189" i="27"/>
  <c r="EB189" i="27"/>
  <c r="EE188" i="27"/>
  <c r="ED188" i="27"/>
  <c r="EC188" i="27"/>
  <c r="EB188" i="27"/>
  <c r="EE187" i="27"/>
  <c r="ED187" i="27"/>
  <c r="EC187" i="27"/>
  <c r="EB187" i="27"/>
  <c r="EE186" i="27"/>
  <c r="ED186" i="27"/>
  <c r="EC186" i="27"/>
  <c r="EB186" i="27"/>
  <c r="EE185" i="27"/>
  <c r="ED185" i="27"/>
  <c r="EC185" i="27"/>
  <c r="EB185" i="27"/>
  <c r="EE184" i="27"/>
  <c r="ED184" i="27"/>
  <c r="EC184" i="27"/>
  <c r="EB184" i="27"/>
  <c r="EE183" i="27"/>
  <c r="ED183" i="27"/>
  <c r="EC183" i="27"/>
  <c r="EB183" i="27"/>
  <c r="EE182" i="27"/>
  <c r="ED182" i="27"/>
  <c r="EC182" i="27"/>
  <c r="EB182" i="27"/>
  <c r="EE181" i="27"/>
  <c r="ED181" i="27"/>
  <c r="EC181" i="27"/>
  <c r="EB181" i="27"/>
  <c r="EE180" i="27"/>
  <c r="ED180" i="27"/>
  <c r="EC180" i="27"/>
  <c r="EB180" i="27"/>
  <c r="EE179" i="27"/>
  <c r="ED179" i="27"/>
  <c r="EC179" i="27"/>
  <c r="EB179" i="27"/>
  <c r="EE178" i="27"/>
  <c r="ED178" i="27"/>
  <c r="EC178" i="27"/>
  <c r="EB178" i="27"/>
  <c r="EE177" i="27"/>
  <c r="ED177" i="27"/>
  <c r="EC177" i="27"/>
  <c r="EB177" i="27"/>
  <c r="EE176" i="27"/>
  <c r="ED176" i="27"/>
  <c r="EC176" i="27"/>
  <c r="EB176" i="27"/>
  <c r="EE175" i="27"/>
  <c r="ED175" i="27"/>
  <c r="EC175" i="27"/>
  <c r="EB175" i="27"/>
  <c r="EE174" i="27"/>
  <c r="ED174" i="27"/>
  <c r="EC174" i="27"/>
  <c r="EB174" i="27"/>
  <c r="EE173" i="27"/>
  <c r="ED173" i="27"/>
  <c r="EC173" i="27"/>
  <c r="EB173" i="27"/>
  <c r="EE172" i="27"/>
  <c r="ED172" i="27"/>
  <c r="EC172" i="27"/>
  <c r="EB172" i="27"/>
  <c r="EE171" i="27"/>
  <c r="ED171" i="27"/>
  <c r="EC171" i="27"/>
  <c r="EB171" i="27"/>
  <c r="EE170" i="27"/>
  <c r="ED170" i="27"/>
  <c r="EC170" i="27"/>
  <c r="EB170" i="27"/>
  <c r="EE169" i="27"/>
  <c r="ED169" i="27"/>
  <c r="EC169" i="27"/>
  <c r="EB169" i="27"/>
  <c r="EE168" i="27"/>
  <c r="ED168" i="27"/>
  <c r="EC168" i="27"/>
  <c r="EB168" i="27"/>
  <c r="EE167" i="27"/>
  <c r="ED167" i="27"/>
  <c r="EC167" i="27"/>
  <c r="EB167" i="27"/>
  <c r="EE166" i="27"/>
  <c r="ED166" i="27"/>
  <c r="EC166" i="27"/>
  <c r="EB166" i="27"/>
  <c r="EE165" i="27"/>
  <c r="ED165" i="27"/>
  <c r="EC165" i="27"/>
  <c r="EB165" i="27"/>
  <c r="EE164" i="27"/>
  <c r="ED164" i="27"/>
  <c r="EC164" i="27"/>
  <c r="EB164" i="27"/>
  <c r="EE163" i="27"/>
  <c r="ED163" i="27"/>
  <c r="EC163" i="27"/>
  <c r="EB163" i="27"/>
  <c r="EE162" i="27"/>
  <c r="ED162" i="27"/>
  <c r="EC162" i="27"/>
  <c r="EB162" i="27"/>
  <c r="EE161" i="27"/>
  <c r="ED161" i="27"/>
  <c r="EC161" i="27"/>
  <c r="EB161" i="27"/>
  <c r="EE160" i="27"/>
  <c r="ED160" i="27"/>
  <c r="EC160" i="27"/>
  <c r="EB160" i="27"/>
  <c r="EE159" i="27"/>
  <c r="ED159" i="27"/>
  <c r="EC159" i="27"/>
  <c r="EB159" i="27"/>
  <c r="EE158" i="27"/>
  <c r="ED158" i="27"/>
  <c r="EC158" i="27"/>
  <c r="EB158" i="27"/>
  <c r="EE157" i="27"/>
  <c r="ED157" i="27"/>
  <c r="EC157" i="27"/>
  <c r="EB157" i="27"/>
  <c r="EE156" i="27"/>
  <c r="ED156" i="27"/>
  <c r="EC156" i="27"/>
  <c r="EB156" i="27"/>
  <c r="EE155" i="27"/>
  <c r="ED155" i="27"/>
  <c r="EC155" i="27"/>
  <c r="EB155" i="27"/>
  <c r="EE154" i="27"/>
  <c r="ED154" i="27"/>
  <c r="EC154" i="27"/>
  <c r="EB154" i="27"/>
  <c r="EE153" i="27"/>
  <c r="ED153" i="27"/>
  <c r="EC153" i="27"/>
  <c r="EB153" i="27"/>
  <c r="EE152" i="27"/>
  <c r="ED152" i="27"/>
  <c r="EC152" i="27"/>
  <c r="EB152" i="27"/>
  <c r="EE151" i="27"/>
  <c r="ED151" i="27"/>
  <c r="EC151" i="27"/>
  <c r="EB151" i="27"/>
  <c r="EE150" i="27"/>
  <c r="ED150" i="27"/>
  <c r="EC150" i="27"/>
  <c r="EB150" i="27"/>
  <c r="EE149" i="27"/>
  <c r="ED149" i="27"/>
  <c r="EC149" i="27"/>
  <c r="EB149" i="27"/>
  <c r="EE148" i="27"/>
  <c r="ED148" i="27"/>
  <c r="EC148" i="27"/>
  <c r="EB148" i="27"/>
  <c r="EE147" i="27"/>
  <c r="ED147" i="27"/>
  <c r="EC147" i="27"/>
  <c r="EB147" i="27"/>
  <c r="EE146" i="27"/>
  <c r="ED146" i="27"/>
  <c r="EC146" i="27"/>
  <c r="EB146" i="27"/>
  <c r="EE145" i="27"/>
  <c r="ED145" i="27"/>
  <c r="EC145" i="27"/>
  <c r="EB145" i="27"/>
  <c r="EE144" i="27"/>
  <c r="ED144" i="27"/>
  <c r="EC144" i="27"/>
  <c r="EB144" i="27"/>
  <c r="EE143" i="27"/>
  <c r="ED143" i="27"/>
  <c r="EC143" i="27"/>
  <c r="EB143" i="27"/>
  <c r="EE142" i="27"/>
  <c r="ED142" i="27"/>
  <c r="EC142" i="27"/>
  <c r="EB142" i="27"/>
  <c r="EE141" i="27"/>
  <c r="ED141" i="27"/>
  <c r="EC141" i="27"/>
  <c r="EB141" i="27"/>
  <c r="EE140" i="27"/>
  <c r="ED140" i="27"/>
  <c r="EC140" i="27"/>
  <c r="EB140" i="27"/>
  <c r="EE139" i="27"/>
  <c r="ED139" i="27"/>
  <c r="EC139" i="27"/>
  <c r="EB139" i="27"/>
  <c r="EE138" i="27"/>
  <c r="ED138" i="27"/>
  <c r="EC138" i="27"/>
  <c r="EB138" i="27"/>
  <c r="EE137" i="27"/>
  <c r="ED137" i="27"/>
  <c r="EC137" i="27"/>
  <c r="EB137" i="27"/>
  <c r="EE136" i="27"/>
  <c r="ED136" i="27"/>
  <c r="EC136" i="27"/>
  <c r="EB136" i="27"/>
  <c r="EE135" i="27"/>
  <c r="ED135" i="27"/>
  <c r="EC135" i="27"/>
  <c r="EB135" i="27"/>
  <c r="EE134" i="27"/>
  <c r="ED134" i="27"/>
  <c r="EC134" i="27"/>
  <c r="EB134" i="27"/>
  <c r="EE133" i="27"/>
  <c r="ED133" i="27"/>
  <c r="EC133" i="27"/>
  <c r="EB133" i="27"/>
  <c r="EE132" i="27"/>
  <c r="ED132" i="27"/>
  <c r="EC132" i="27"/>
  <c r="EB132" i="27"/>
  <c r="EE131" i="27"/>
  <c r="ED131" i="27"/>
  <c r="EC131" i="27"/>
  <c r="EB131" i="27"/>
  <c r="EE130" i="27"/>
  <c r="ED130" i="27"/>
  <c r="EC130" i="27"/>
  <c r="EB130" i="27"/>
  <c r="EE129" i="27"/>
  <c r="ED129" i="27"/>
  <c r="EC129" i="27"/>
  <c r="EB129" i="27"/>
  <c r="EE128" i="27"/>
  <c r="ED128" i="27"/>
  <c r="EC128" i="27"/>
  <c r="EB128" i="27"/>
  <c r="EE127" i="27"/>
  <c r="ED127" i="27"/>
  <c r="EC127" i="27"/>
  <c r="EB127" i="27"/>
  <c r="EE126" i="27"/>
  <c r="ED126" i="27"/>
  <c r="EC126" i="27"/>
  <c r="EB126" i="27"/>
  <c r="EE125" i="27"/>
  <c r="ED125" i="27"/>
  <c r="EC125" i="27"/>
  <c r="EB125" i="27"/>
  <c r="EE124" i="27"/>
  <c r="ED124" i="27"/>
  <c r="EC124" i="27"/>
  <c r="EB124" i="27"/>
  <c r="EE123" i="27"/>
  <c r="ED123" i="27"/>
  <c r="EC123" i="27"/>
  <c r="EB123" i="27"/>
  <c r="EE122" i="27"/>
  <c r="ED122" i="27"/>
  <c r="EC122" i="27"/>
  <c r="EB122" i="27"/>
  <c r="EE121" i="27"/>
  <c r="ED121" i="27"/>
  <c r="EC121" i="27"/>
  <c r="EB121" i="27"/>
  <c r="EE120" i="27"/>
  <c r="ED120" i="27"/>
  <c r="EC120" i="27"/>
  <c r="EB120" i="27"/>
  <c r="EE119" i="27"/>
  <c r="ED119" i="27"/>
  <c r="EC119" i="27"/>
  <c r="EB119" i="27"/>
  <c r="EE118" i="27"/>
  <c r="ED118" i="27"/>
  <c r="EC118" i="27"/>
  <c r="EB118" i="27"/>
  <c r="EE117" i="27"/>
  <c r="ED117" i="27"/>
  <c r="EC117" i="27"/>
  <c r="EB117" i="27"/>
  <c r="EE116" i="27"/>
  <c r="ED116" i="27"/>
  <c r="EC116" i="27"/>
  <c r="EB116" i="27"/>
  <c r="EE115" i="27"/>
  <c r="ED115" i="27"/>
  <c r="EC115" i="27"/>
  <c r="EB115" i="27"/>
  <c r="EE114" i="27"/>
  <c r="ED114" i="27"/>
  <c r="EC114" i="27"/>
  <c r="EB114" i="27"/>
  <c r="EE113" i="27"/>
  <c r="ED113" i="27"/>
  <c r="EC113" i="27"/>
  <c r="EB113" i="27"/>
  <c r="EE112" i="27"/>
  <c r="ED112" i="27"/>
  <c r="EC112" i="27"/>
  <c r="EB112" i="27"/>
  <c r="EE111" i="27"/>
  <c r="ED111" i="27"/>
  <c r="EC111" i="27"/>
  <c r="EB111" i="27"/>
  <c r="EE110" i="27"/>
  <c r="ED110" i="27"/>
  <c r="EC110" i="27"/>
  <c r="EB110" i="27"/>
  <c r="EE109" i="27"/>
  <c r="ED109" i="27"/>
  <c r="EC109" i="27"/>
  <c r="EB109" i="27"/>
  <c r="EE108" i="27"/>
  <c r="ED108" i="27"/>
  <c r="EC108" i="27"/>
  <c r="EB108" i="27"/>
  <c r="EE107" i="27"/>
  <c r="ED107" i="27"/>
  <c r="EC107" i="27"/>
  <c r="EB107" i="27"/>
  <c r="EE106" i="27"/>
  <c r="ED106" i="27"/>
  <c r="EC106" i="27"/>
  <c r="EB106" i="27"/>
  <c r="EE105" i="27"/>
  <c r="ED105" i="27"/>
  <c r="EC105" i="27"/>
  <c r="EB105" i="27"/>
  <c r="EE104" i="27"/>
  <c r="ED104" i="27"/>
  <c r="EC104" i="27"/>
  <c r="EB104" i="27"/>
  <c r="EE103" i="27"/>
  <c r="ED103" i="27"/>
  <c r="EC103" i="27"/>
  <c r="EB103" i="27"/>
  <c r="EE102" i="27"/>
  <c r="ED102" i="27"/>
  <c r="EC102" i="27"/>
  <c r="EB102" i="27"/>
  <c r="EE101" i="27"/>
  <c r="ED101" i="27"/>
  <c r="EC101" i="27"/>
  <c r="EB101" i="27"/>
  <c r="EE100" i="27"/>
  <c r="ED100" i="27"/>
  <c r="EC100" i="27"/>
  <c r="EB100" i="27"/>
  <c r="EE99" i="27"/>
  <c r="ED99" i="27"/>
  <c r="EC99" i="27"/>
  <c r="EB99" i="27"/>
  <c r="EE98" i="27"/>
  <c r="ED98" i="27"/>
  <c r="EC98" i="27"/>
  <c r="EB98" i="27"/>
  <c r="EE97" i="27"/>
  <c r="ED97" i="27"/>
  <c r="EC97" i="27"/>
  <c r="EB97" i="27"/>
  <c r="EE96" i="27"/>
  <c r="ED96" i="27"/>
  <c r="EC96" i="27"/>
  <c r="EB96" i="27"/>
  <c r="EE95" i="27"/>
  <c r="ED95" i="27"/>
  <c r="EC95" i="27"/>
  <c r="EB95" i="27"/>
  <c r="EE94" i="27"/>
  <c r="ED94" i="27"/>
  <c r="EC94" i="27"/>
  <c r="EB94" i="27"/>
  <c r="EE93" i="27"/>
  <c r="ED93" i="27"/>
  <c r="EC93" i="27"/>
  <c r="EB93" i="27"/>
  <c r="EE92" i="27"/>
  <c r="ED92" i="27"/>
  <c r="EC92" i="27"/>
  <c r="EB92" i="27"/>
  <c r="EE91" i="27"/>
  <c r="ED91" i="27"/>
  <c r="EC91" i="27"/>
  <c r="EB91" i="27"/>
  <c r="EE90" i="27"/>
  <c r="ED90" i="27"/>
  <c r="EC90" i="27"/>
  <c r="EB90" i="27"/>
  <c r="EE89" i="27"/>
  <c r="ED89" i="27"/>
  <c r="EC89" i="27"/>
  <c r="EB89" i="27"/>
  <c r="EE88" i="27"/>
  <c r="ED88" i="27"/>
  <c r="EC88" i="27"/>
  <c r="EB88" i="27"/>
  <c r="EE87" i="27"/>
  <c r="ED87" i="27"/>
  <c r="EC87" i="27"/>
  <c r="EB87" i="27"/>
  <c r="EE86" i="27"/>
  <c r="ED86" i="27"/>
  <c r="EC86" i="27"/>
  <c r="EB86" i="27"/>
  <c r="EE85" i="27"/>
  <c r="ED85" i="27"/>
  <c r="EC85" i="27"/>
  <c r="EB85" i="27"/>
  <c r="EE84" i="27"/>
  <c r="ED84" i="27"/>
  <c r="EC84" i="27"/>
  <c r="EB84" i="27"/>
  <c r="EE83" i="27"/>
  <c r="ED83" i="27"/>
  <c r="EC83" i="27"/>
  <c r="EB83" i="27"/>
  <c r="EE82" i="27"/>
  <c r="ED82" i="27"/>
  <c r="EC82" i="27"/>
  <c r="EB82" i="27"/>
  <c r="EE81" i="27"/>
  <c r="ED81" i="27"/>
  <c r="EC81" i="27"/>
  <c r="EB81" i="27"/>
  <c r="EE80" i="27"/>
  <c r="ED80" i="27"/>
  <c r="EC80" i="27"/>
  <c r="EB80" i="27"/>
  <c r="EE79" i="27"/>
  <c r="ED79" i="27"/>
  <c r="EC79" i="27"/>
  <c r="EB79" i="27"/>
  <c r="EE78" i="27"/>
  <c r="ED78" i="27"/>
  <c r="EC78" i="27"/>
  <c r="EB78" i="27"/>
  <c r="EE77" i="27"/>
  <c r="ED77" i="27"/>
  <c r="EC77" i="27"/>
  <c r="EB77" i="27"/>
  <c r="EE76" i="27"/>
  <c r="ED76" i="27"/>
  <c r="EC76" i="27"/>
  <c r="EB76" i="27"/>
  <c r="EE75" i="27"/>
  <c r="ED75" i="27"/>
  <c r="EC75" i="27"/>
  <c r="EB75" i="27"/>
  <c r="EE74" i="27"/>
  <c r="ED74" i="27"/>
  <c r="EC74" i="27"/>
  <c r="EB74" i="27"/>
  <c r="EE73" i="27"/>
  <c r="ED73" i="27"/>
  <c r="EC73" i="27"/>
  <c r="EB73" i="27"/>
  <c r="EE72" i="27"/>
  <c r="ED72" i="27"/>
  <c r="EC72" i="27"/>
  <c r="EB72" i="27"/>
  <c r="EE71" i="27"/>
  <c r="ED71" i="27"/>
  <c r="EC71" i="27"/>
  <c r="EB71" i="27"/>
  <c r="EE70" i="27"/>
  <c r="ED70" i="27"/>
  <c r="EC70" i="27"/>
  <c r="EB70" i="27"/>
  <c r="EE69" i="27"/>
  <c r="ED69" i="27"/>
  <c r="EC69" i="27"/>
  <c r="EB69" i="27"/>
  <c r="EE68" i="27"/>
  <c r="ED68" i="27"/>
  <c r="EC68" i="27"/>
  <c r="EB68" i="27"/>
  <c r="EE67" i="27"/>
  <c r="ED67" i="27"/>
  <c r="EC67" i="27"/>
  <c r="EB67" i="27"/>
  <c r="EE66" i="27"/>
  <c r="ED66" i="27"/>
  <c r="EC66" i="27"/>
  <c r="EB66" i="27"/>
  <c r="EE65" i="27"/>
  <c r="ED65" i="27"/>
  <c r="EC65" i="27"/>
  <c r="EB65" i="27"/>
  <c r="EE64" i="27"/>
  <c r="ED64" i="27"/>
  <c r="EC64" i="27"/>
  <c r="EB64" i="27"/>
  <c r="EE63" i="27"/>
  <c r="ED63" i="27"/>
  <c r="EC63" i="27"/>
  <c r="EB63" i="27"/>
  <c r="EE62" i="27"/>
  <c r="ED62" i="27"/>
  <c r="EC62" i="27"/>
  <c r="EB62" i="27"/>
  <c r="EE61" i="27"/>
  <c r="ED61" i="27"/>
  <c r="EC61" i="27"/>
  <c r="EB61" i="27"/>
  <c r="EE60" i="27"/>
  <c r="ED60" i="27"/>
  <c r="EC60" i="27"/>
  <c r="EB60" i="27"/>
  <c r="EE59" i="27"/>
  <c r="ED59" i="27"/>
  <c r="EC59" i="27"/>
  <c r="EB59" i="27"/>
  <c r="EE58" i="27"/>
  <c r="ED58" i="27"/>
  <c r="EC58" i="27"/>
  <c r="EB58" i="27"/>
  <c r="EE57" i="27"/>
  <c r="ED57" i="27"/>
  <c r="EC57" i="27"/>
  <c r="EB57" i="27"/>
  <c r="EE56" i="27"/>
  <c r="ED56" i="27"/>
  <c r="EC56" i="27"/>
  <c r="EB56" i="27"/>
  <c r="EE55" i="27"/>
  <c r="ED55" i="27"/>
  <c r="EC55" i="27"/>
  <c r="EB55" i="27"/>
  <c r="EE54" i="27"/>
  <c r="ED54" i="27"/>
  <c r="EC54" i="27"/>
  <c r="EB54" i="27"/>
  <c r="EE53" i="27"/>
  <c r="ED53" i="27"/>
  <c r="EC53" i="27"/>
  <c r="EB53" i="27"/>
  <c r="EE52" i="27"/>
  <c r="ED52" i="27"/>
  <c r="EC52" i="27"/>
  <c r="EB52" i="27"/>
  <c r="EE51" i="27"/>
  <c r="ED51" i="27"/>
  <c r="EC51" i="27"/>
  <c r="EB51" i="27"/>
  <c r="EE50" i="27"/>
  <c r="ED50" i="27"/>
  <c r="EC50" i="27"/>
  <c r="EB50" i="27"/>
  <c r="EE49" i="27"/>
  <c r="ED49" i="27"/>
  <c r="EC49" i="27"/>
  <c r="EB49" i="27"/>
  <c r="EE48" i="27"/>
  <c r="ED48" i="27"/>
  <c r="EC48" i="27"/>
  <c r="EB48" i="27"/>
  <c r="EE47" i="27"/>
  <c r="ED47" i="27"/>
  <c r="EC47" i="27"/>
  <c r="EB47" i="27"/>
  <c r="EE46" i="27"/>
  <c r="ED46" i="27"/>
  <c r="EC46" i="27"/>
  <c r="EB46" i="27"/>
  <c r="EE45" i="27"/>
  <c r="ED45" i="27"/>
  <c r="EC45" i="27"/>
  <c r="EB45" i="27"/>
  <c r="EE44" i="27"/>
  <c r="ED44" i="27"/>
  <c r="EC44" i="27"/>
  <c r="EB44" i="27"/>
  <c r="EE43" i="27"/>
  <c r="ED43" i="27"/>
  <c r="EC43" i="27"/>
  <c r="EB43" i="27"/>
  <c r="EE42" i="27"/>
  <c r="ED42" i="27"/>
  <c r="EC42" i="27"/>
  <c r="EB42" i="27"/>
  <c r="EE41" i="27"/>
  <c r="ED41" i="27"/>
  <c r="EC41" i="27"/>
  <c r="EB41" i="27"/>
  <c r="EE40" i="27"/>
  <c r="ED40" i="27"/>
  <c r="EC40" i="27"/>
  <c r="EB40" i="27"/>
  <c r="EE39" i="27"/>
  <c r="ED39" i="27"/>
  <c r="EC39" i="27"/>
  <c r="EB39" i="27"/>
  <c r="EE38" i="27"/>
  <c r="ED38" i="27"/>
  <c r="EC38" i="27"/>
  <c r="EB38" i="27"/>
  <c r="EE37" i="27"/>
  <c r="ED37" i="27"/>
  <c r="EC37" i="27"/>
  <c r="EB37" i="27"/>
  <c r="EE36" i="27"/>
  <c r="ED36" i="27"/>
  <c r="EC36" i="27"/>
  <c r="EB36" i="27"/>
  <c r="EE35" i="27"/>
  <c r="ED35" i="27"/>
  <c r="EC35" i="27"/>
  <c r="EB35" i="27"/>
  <c r="EE34" i="27"/>
  <c r="ED34" i="27"/>
  <c r="EC34" i="27"/>
  <c r="EB34" i="27"/>
  <c r="EE33" i="27"/>
  <c r="ED33" i="27"/>
  <c r="EC33" i="27"/>
  <c r="EB33" i="27"/>
  <c r="EE32" i="27"/>
  <c r="ED32" i="27"/>
  <c r="EC32" i="27"/>
  <c r="EB32" i="27"/>
  <c r="EE31" i="27"/>
  <c r="ED31" i="27"/>
  <c r="EC31" i="27"/>
  <c r="EB31" i="27"/>
  <c r="EE30" i="27"/>
  <c r="ED30" i="27"/>
  <c r="EC30" i="27"/>
  <c r="EB30" i="27"/>
  <c r="EE29" i="27"/>
  <c r="ED29" i="27"/>
  <c r="EC29" i="27"/>
  <c r="EB29" i="27"/>
  <c r="EE28" i="27"/>
  <c r="ED28" i="27"/>
  <c r="EC28" i="27"/>
  <c r="EB28" i="27"/>
  <c r="EE27" i="27"/>
  <c r="ED27" i="27"/>
  <c r="EC27" i="27"/>
  <c r="EB27" i="27"/>
  <c r="EE26" i="27"/>
  <c r="ED26" i="27"/>
  <c r="EC26" i="27"/>
  <c r="EB26" i="27"/>
  <c r="EE25" i="27"/>
  <c r="ED25" i="27"/>
  <c r="EC25" i="27"/>
  <c r="EB25" i="27"/>
  <c r="EE24" i="27"/>
  <c r="ED24" i="27"/>
  <c r="EC24" i="27"/>
  <c r="EB24" i="27"/>
  <c r="EE23" i="27"/>
  <c r="ED23" i="27"/>
  <c r="EC23" i="27"/>
  <c r="EB23" i="27"/>
  <c r="EE22" i="27"/>
  <c r="ED22" i="27"/>
  <c r="EC22" i="27"/>
  <c r="EB22" i="27"/>
  <c r="EE21" i="27"/>
  <c r="ED21" i="27"/>
  <c r="EC21" i="27"/>
  <c r="EB21" i="27"/>
  <c r="EE20" i="27"/>
  <c r="ED20" i="27"/>
  <c r="EC20" i="27"/>
  <c r="EB20" i="27"/>
  <c r="EE19" i="27"/>
  <c r="ED19" i="27"/>
  <c r="EC19" i="27"/>
  <c r="EB19" i="27"/>
  <c r="EE18" i="27"/>
  <c r="ED18" i="27"/>
  <c r="EC18" i="27"/>
  <c r="EB18" i="27"/>
  <c r="EE17" i="27"/>
  <c r="ED17" i="27"/>
  <c r="EC17" i="27"/>
  <c r="EB17" i="27"/>
  <c r="EE16" i="27"/>
  <c r="ED16" i="27"/>
  <c r="EB16" i="27"/>
  <c r="EE15" i="27"/>
  <c r="ED15" i="27"/>
  <c r="EC15" i="27"/>
  <c r="EB15" i="27"/>
  <c r="EE14" i="27"/>
  <c r="ED14" i="27"/>
  <c r="EC14" i="27"/>
  <c r="EB14" i="27"/>
  <c r="EE13" i="27"/>
  <c r="ED13" i="27"/>
  <c r="EC13" i="27"/>
  <c r="EB13" i="27"/>
  <c r="EE12" i="27"/>
  <c r="ED12" i="27"/>
  <c r="EC12" i="27"/>
  <c r="EB12" i="27"/>
  <c r="EE11" i="27"/>
  <c r="ED11" i="27"/>
  <c r="EC11" i="27"/>
  <c r="EB11" i="27"/>
  <c r="ED10" i="27"/>
  <c r="CC2" i="27" l="1"/>
  <c r="CC1" i="27" s="1"/>
  <c r="CB1" i="27"/>
  <c r="BF1" i="27"/>
  <c r="BG2" i="27"/>
  <c r="CS2" i="27"/>
  <c r="CS1" i="27" s="1"/>
  <c r="CR1" i="27"/>
  <c r="BR2" i="27"/>
  <c r="BQ1" i="27"/>
  <c r="DX2" i="27"/>
  <c r="DX1" i="27" s="1"/>
  <c r="AB2" i="27"/>
  <c r="AA1" i="27"/>
  <c r="CG2" i="27"/>
  <c r="CH2" i="27" s="1"/>
  <c r="AY2" i="27"/>
  <c r="AX1" i="27"/>
  <c r="G1" i="27"/>
  <c r="EF764" i="27"/>
  <c r="EF776" i="27"/>
  <c r="DH2" i="27"/>
  <c r="DH1" i="27" s="1"/>
  <c r="DQ2" i="27"/>
  <c r="DQ1" i="27" s="1"/>
  <c r="CX2" i="27"/>
  <c r="DD2" i="27"/>
  <c r="DD1" i="27" s="1"/>
  <c r="CT2" i="27"/>
  <c r="CT1" i="27" s="1"/>
  <c r="EF12" i="27"/>
  <c r="EF778" i="27"/>
  <c r="EF13" i="27"/>
  <c r="EF42" i="27"/>
  <c r="EF60" i="27"/>
  <c r="EF78" i="27"/>
  <c r="EF90" i="27"/>
  <c r="EF93" i="27"/>
  <c r="EF96" i="27"/>
  <c r="EF99" i="27"/>
  <c r="EF102" i="27"/>
  <c r="EF117" i="27"/>
  <c r="EF120" i="27"/>
  <c r="EF126" i="27"/>
  <c r="EF153" i="27"/>
  <c r="EF156" i="27"/>
  <c r="EF159" i="27"/>
  <c r="EF162" i="27"/>
  <c r="EF174" i="27"/>
  <c r="EF177" i="27"/>
  <c r="EF180" i="27"/>
  <c r="EF186" i="27"/>
  <c r="EF210" i="27"/>
  <c r="EF222" i="27"/>
  <c r="EF252" i="27"/>
  <c r="EF255" i="27"/>
  <c r="EF267" i="27"/>
  <c r="EF279" i="27"/>
  <c r="EF288" i="27"/>
  <c r="EF291" i="27"/>
  <c r="EF312" i="27"/>
  <c r="EF315" i="27"/>
  <c r="EF327" i="27"/>
  <c r="EF336" i="27"/>
  <c r="EF339" i="27"/>
  <c r="EF342" i="27"/>
  <c r="EF351" i="27"/>
  <c r="EF372" i="27"/>
  <c r="EF375" i="27"/>
  <c r="EF378" i="27"/>
  <c r="EF387" i="27"/>
  <c r="EF396" i="27"/>
  <c r="EF399" i="27"/>
  <c r="EF402" i="27"/>
  <c r="EF408" i="27"/>
  <c r="EF411" i="27"/>
  <c r="EF444" i="27"/>
  <c r="EF447" i="27"/>
  <c r="EF450" i="27"/>
  <c r="EF474" i="27"/>
  <c r="EF483" i="27"/>
  <c r="EF498" i="27"/>
  <c r="EF522" i="27"/>
  <c r="EF531" i="27"/>
  <c r="EF546" i="27"/>
  <c r="EF570" i="27"/>
  <c r="EF579" i="27"/>
  <c r="EF594" i="27"/>
  <c r="EF618" i="27"/>
  <c r="EF627" i="27"/>
  <c r="EF642" i="27"/>
  <c r="EF651" i="27"/>
  <c r="EF666" i="27"/>
  <c r="EF675" i="27"/>
  <c r="EF687" i="27"/>
  <c r="EF690" i="27"/>
  <c r="EF699" i="27"/>
  <c r="EF714" i="27"/>
  <c r="EF723" i="27"/>
  <c r="EF738" i="27"/>
  <c r="EF747" i="27"/>
  <c r="EF762" i="27"/>
  <c r="EF31" i="27"/>
  <c r="EF37" i="27"/>
  <c r="EF40" i="27"/>
  <c r="EF91" i="27"/>
  <c r="EF94" i="27"/>
  <c r="EF100" i="27"/>
  <c r="EF106" i="27"/>
  <c r="EF115" i="27"/>
  <c r="EF118" i="27"/>
  <c r="EF124" i="27"/>
  <c r="EF214" i="27"/>
  <c r="EF217" i="27"/>
  <c r="EF220" i="27"/>
  <c r="EF259" i="27"/>
  <c r="EF262" i="27"/>
  <c r="EF265" i="27"/>
  <c r="EF319" i="27"/>
  <c r="EF322" i="27"/>
  <c r="EF325" i="27"/>
  <c r="EF346" i="27"/>
  <c r="EF349" i="27"/>
  <c r="EF379" i="27"/>
  <c r="EF382" i="27"/>
  <c r="EF385" i="27"/>
  <c r="EF415" i="27"/>
  <c r="EF418" i="27"/>
  <c r="EF421" i="27"/>
  <c r="EF439" i="27"/>
  <c r="EF442" i="27"/>
  <c r="EF445" i="27"/>
  <c r="EF451" i="27"/>
  <c r="EF454" i="27"/>
  <c r="EF457" i="27"/>
  <c r="EF466" i="27"/>
  <c r="EF481" i="27"/>
  <c r="EF490" i="27"/>
  <c r="EF514" i="27"/>
  <c r="EF538" i="27"/>
  <c r="EF562" i="27"/>
  <c r="EF568" i="27"/>
  <c r="EF586" i="27"/>
  <c r="EF592" i="27"/>
  <c r="EF610" i="27"/>
  <c r="EF616" i="27"/>
  <c r="EF634" i="27"/>
  <c r="EF646" i="27"/>
  <c r="EF658" i="27"/>
  <c r="EF682" i="27"/>
  <c r="EF706" i="27"/>
  <c r="EF718" i="27"/>
  <c r="EF730" i="27"/>
  <c r="EF754" i="27"/>
  <c r="EF80" i="27"/>
  <c r="EF83" i="27"/>
  <c r="EF86" i="27"/>
  <c r="EF89" i="27"/>
  <c r="EF107" i="27"/>
  <c r="EF110" i="27"/>
  <c r="EF113" i="27"/>
  <c r="EF152" i="27"/>
  <c r="EF155" i="27"/>
  <c r="EF158" i="27"/>
  <c r="EF161" i="27"/>
  <c r="EF164" i="27"/>
  <c r="EF167" i="27"/>
  <c r="EF170" i="27"/>
  <c r="EF173" i="27"/>
  <c r="EF257" i="27"/>
  <c r="EF293" i="27"/>
  <c r="EF299" i="27"/>
  <c r="EF302" i="27"/>
  <c r="EF359" i="27"/>
  <c r="EF362" i="27"/>
  <c r="EF395" i="27"/>
  <c r="EF398" i="27"/>
  <c r="EF419" i="27"/>
  <c r="EF422" i="27"/>
  <c r="EF431" i="27"/>
  <c r="EF434" i="27"/>
  <c r="EF455" i="27"/>
  <c r="EF458" i="27"/>
  <c r="EF503" i="27"/>
  <c r="EF506" i="27"/>
  <c r="EF551" i="27"/>
  <c r="EF554" i="27"/>
  <c r="EF599" i="27"/>
  <c r="EF602" i="27"/>
  <c r="EF571" i="27"/>
  <c r="EF237" i="27"/>
  <c r="EF246" i="27"/>
  <c r="EF678" i="27"/>
  <c r="EF58" i="27"/>
  <c r="EF261" i="27"/>
  <c r="EF664" i="27"/>
  <c r="EF332" i="27"/>
  <c r="EF48" i="27"/>
  <c r="EF66" i="27"/>
  <c r="EF354" i="27"/>
  <c r="EF750" i="27"/>
  <c r="EF328" i="27"/>
  <c r="EF558" i="27"/>
  <c r="EF736" i="27"/>
  <c r="EF547" i="27"/>
  <c r="EF606" i="27"/>
  <c r="EF691" i="27"/>
  <c r="EF150" i="27"/>
  <c r="EF603" i="27"/>
  <c r="EF688" i="27"/>
  <c r="EF82" i="27"/>
  <c r="EF510" i="27"/>
  <c r="EF644" i="27"/>
  <c r="EF715" i="27"/>
  <c r="EF507" i="27"/>
  <c r="EF712" i="27"/>
  <c r="EF67" i="27"/>
  <c r="EF258" i="27"/>
  <c r="EF282" i="27"/>
  <c r="EF306" i="27"/>
  <c r="EF318" i="27"/>
  <c r="EF321" i="27"/>
  <c r="EF595" i="27"/>
  <c r="EF668" i="27"/>
  <c r="EF739" i="27"/>
  <c r="EF771" i="27"/>
  <c r="EF774" i="27"/>
  <c r="EF41" i="27"/>
  <c r="EF303" i="27"/>
  <c r="EF65" i="27"/>
  <c r="EF160" i="27"/>
  <c r="EF619" i="27"/>
  <c r="EF769" i="27"/>
  <c r="EF27" i="27"/>
  <c r="EF30" i="27"/>
  <c r="EF229" i="27"/>
  <c r="EF271" i="27"/>
  <c r="EF426" i="27"/>
  <c r="EF523" i="27"/>
  <c r="EF555" i="27"/>
  <c r="EF643" i="27"/>
  <c r="EF268" i="27"/>
  <c r="EF423" i="27"/>
  <c r="EF462" i="27"/>
  <c r="EF69" i="27"/>
  <c r="EF75" i="27"/>
  <c r="EF459" i="27"/>
  <c r="EF667" i="27"/>
  <c r="EF17" i="27"/>
  <c r="EF20" i="27"/>
  <c r="EF23" i="27"/>
  <c r="EF26" i="27"/>
  <c r="EF29" i="27"/>
  <c r="EF51" i="27"/>
  <c r="EF54" i="27"/>
  <c r="EF81" i="27"/>
  <c r="EF84" i="27"/>
  <c r="EF105" i="27"/>
  <c r="EF139" i="27"/>
  <c r="EF142" i="27"/>
  <c r="EF145" i="27"/>
  <c r="EF200" i="27"/>
  <c r="EF203" i="27"/>
  <c r="EF206" i="27"/>
  <c r="EF209" i="27"/>
  <c r="EF225" i="27"/>
  <c r="EF228" i="27"/>
  <c r="EF234" i="27"/>
  <c r="EF243" i="27"/>
  <c r="EF244" i="27"/>
  <c r="EF32" i="27"/>
  <c r="EF35" i="27"/>
  <c r="EF38" i="27"/>
  <c r="EF55" i="27"/>
  <c r="EF57" i="27"/>
  <c r="EF77" i="27"/>
  <c r="EF101" i="27"/>
  <c r="EF114" i="27"/>
  <c r="EF121" i="27"/>
  <c r="EF175" i="27"/>
  <c r="EF178" i="27"/>
  <c r="EF181" i="27"/>
  <c r="EF184" i="27"/>
  <c r="EF44" i="27"/>
  <c r="EF47" i="27"/>
  <c r="EF50" i="27"/>
  <c r="EF56" i="27"/>
  <c r="EF70" i="27"/>
  <c r="EF73" i="27"/>
  <c r="EF104" i="27"/>
  <c r="EF123" i="27"/>
  <c r="EF129" i="27"/>
  <c r="EF132" i="27"/>
  <c r="EF135" i="27"/>
  <c r="EF138" i="27"/>
  <c r="EF199" i="27"/>
  <c r="EF202" i="27"/>
  <c r="EF205" i="27"/>
  <c r="EF208" i="27"/>
  <c r="EF224" i="27"/>
  <c r="EF227" i="27"/>
  <c r="EF230" i="27"/>
  <c r="EF233" i="27"/>
  <c r="EF236" i="27"/>
  <c r="EF239" i="27"/>
  <c r="EF242" i="27"/>
  <c r="EF270" i="27"/>
  <c r="EF296" i="27"/>
  <c r="EF34" i="27"/>
  <c r="EF43" i="27"/>
  <c r="EF140" i="27"/>
  <c r="EF143" i="27"/>
  <c r="EF146" i="27"/>
  <c r="EF149" i="27"/>
  <c r="EF183" i="27"/>
  <c r="EF192" i="27"/>
  <c r="EF195" i="27"/>
  <c r="EF196" i="27"/>
  <c r="EF198" i="27"/>
  <c r="EF272" i="27"/>
  <c r="EF275" i="27"/>
  <c r="EF278" i="27"/>
  <c r="EF18" i="27"/>
  <c r="EF24" i="27"/>
  <c r="EF36" i="27"/>
  <c r="EF45" i="27"/>
  <c r="EF46" i="27"/>
  <c r="EF61" i="27"/>
  <c r="EF64" i="27"/>
  <c r="EF68" i="27"/>
  <c r="EF71" i="27"/>
  <c r="EF72" i="27"/>
  <c r="EF74" i="27"/>
  <c r="EF79" i="27"/>
  <c r="EF87" i="27"/>
  <c r="EF97" i="27"/>
  <c r="EF108" i="27"/>
  <c r="EF111" i="27"/>
  <c r="EF127" i="27"/>
  <c r="EF130" i="27"/>
  <c r="EF133" i="27"/>
  <c r="EF136" i="27"/>
  <c r="EF165" i="27"/>
  <c r="EF168" i="27"/>
  <c r="EF171" i="27"/>
  <c r="EF187" i="27"/>
  <c r="EF193" i="27"/>
  <c r="EF212" i="27"/>
  <c r="EF215" i="27"/>
  <c r="EF218" i="27"/>
  <c r="EF221" i="27"/>
  <c r="EF231" i="27"/>
  <c r="EF240" i="27"/>
  <c r="EF247" i="27"/>
  <c r="EF250" i="27"/>
  <c r="EF253" i="27"/>
  <c r="EF263" i="27"/>
  <c r="EF266" i="27"/>
  <c r="EF276" i="27"/>
  <c r="EF286" i="27"/>
  <c r="EF289" i="27"/>
  <c r="EF334" i="27"/>
  <c r="EF337" i="27"/>
  <c r="EF347" i="27"/>
  <c r="EF350" i="27"/>
  <c r="EF360" i="27"/>
  <c r="EF363" i="27"/>
  <c r="EF366" i="27"/>
  <c r="EF403" i="27"/>
  <c r="EF406" i="27"/>
  <c r="EF409" i="27"/>
  <c r="EF478" i="27"/>
  <c r="EF517" i="27"/>
  <c r="EF526" i="27"/>
  <c r="EF565" i="27"/>
  <c r="EF574" i="27"/>
  <c r="EF613" i="27"/>
  <c r="EF622" i="27"/>
  <c r="EF654" i="27"/>
  <c r="EF663" i="27"/>
  <c r="EF694" i="27"/>
  <c r="EF726" i="27"/>
  <c r="EF735" i="27"/>
  <c r="EF766" i="27"/>
  <c r="EF260" i="27"/>
  <c r="EF269" i="27"/>
  <c r="EF273" i="27"/>
  <c r="EF280" i="27"/>
  <c r="EF283" i="27"/>
  <c r="EF284" i="27"/>
  <c r="EF295" i="27"/>
  <c r="EF298" i="27"/>
  <c r="EF301" i="27"/>
  <c r="EF311" i="27"/>
  <c r="EF314" i="27"/>
  <c r="EF324" i="27"/>
  <c r="EF331" i="27"/>
  <c r="EF471" i="27"/>
  <c r="EF472" i="27"/>
  <c r="EF476" i="27"/>
  <c r="EF519" i="27"/>
  <c r="EF520" i="27"/>
  <c r="EF524" i="27"/>
  <c r="EF567" i="27"/>
  <c r="EF572" i="27"/>
  <c r="EF615" i="27"/>
  <c r="EF620" i="27"/>
  <c r="EF330" i="27"/>
  <c r="EF11" i="27"/>
  <c r="EF39" i="27"/>
  <c r="EF49" i="27"/>
  <c r="EF52" i="27"/>
  <c r="EF53" i="27"/>
  <c r="EF59" i="27"/>
  <c r="EF63" i="27"/>
  <c r="EF76" i="27"/>
  <c r="EF92" i="27"/>
  <c r="EF103" i="27"/>
  <c r="EF116" i="27"/>
  <c r="EF119" i="27"/>
  <c r="EF122" i="27"/>
  <c r="EF141" i="27"/>
  <c r="EF144" i="27"/>
  <c r="EF147" i="27"/>
  <c r="EF148" i="27"/>
  <c r="EF151" i="27"/>
  <c r="EF154" i="27"/>
  <c r="EF157" i="27"/>
  <c r="EF176" i="27"/>
  <c r="EF179" i="27"/>
  <c r="EF182" i="27"/>
  <c r="EF185" i="27"/>
  <c r="EF189" i="27"/>
  <c r="EF190" i="27"/>
  <c r="EF201" i="27"/>
  <c r="EF204" i="27"/>
  <c r="EF207" i="27"/>
  <c r="EF211" i="27"/>
  <c r="EF226" i="27"/>
  <c r="EF245" i="27"/>
  <c r="EF249" i="27"/>
  <c r="EF256" i="27"/>
  <c r="EF281" i="27"/>
  <c r="EF285" i="27"/>
  <c r="EF292" i="27"/>
  <c r="EF294" i="27"/>
  <c r="EF300" i="27"/>
  <c r="EF307" i="27"/>
  <c r="EF310" i="27"/>
  <c r="EF313" i="27"/>
  <c r="EF323" i="27"/>
  <c r="EF326" i="27"/>
  <c r="EF333" i="27"/>
  <c r="EF340" i="27"/>
  <c r="EF343" i="27"/>
  <c r="EF344" i="27"/>
  <c r="EF383" i="27"/>
  <c r="EF386" i="27"/>
  <c r="EF390" i="27"/>
  <c r="EF414" i="27"/>
  <c r="EF502" i="27"/>
  <c r="EF541" i="27"/>
  <c r="EF550" i="27"/>
  <c r="EF589" i="27"/>
  <c r="EF598" i="27"/>
  <c r="EF637" i="27"/>
  <c r="EF317" i="27"/>
  <c r="EF14" i="27"/>
  <c r="EF19" i="27"/>
  <c r="EF25" i="27"/>
  <c r="EF28" i="27"/>
  <c r="EF33" i="27"/>
  <c r="EF62" i="27"/>
  <c r="EF85" i="27"/>
  <c r="EF88" i="27"/>
  <c r="EF95" i="27"/>
  <c r="EF98" i="27"/>
  <c r="EF109" i="27"/>
  <c r="EF112" i="27"/>
  <c r="EF125" i="27"/>
  <c r="EF128" i="27"/>
  <c r="EF131" i="27"/>
  <c r="EF134" i="27"/>
  <c r="EF137" i="27"/>
  <c r="EF163" i="27"/>
  <c r="EF166" i="27"/>
  <c r="EF169" i="27"/>
  <c r="EF172" i="27"/>
  <c r="EF188" i="27"/>
  <c r="EF191" i="27"/>
  <c r="EF194" i="27"/>
  <c r="EF197" i="27"/>
  <c r="EF213" i="27"/>
  <c r="EF216" i="27"/>
  <c r="EF219" i="27"/>
  <c r="EF223" i="27"/>
  <c r="EF232" i="27"/>
  <c r="EF235" i="27"/>
  <c r="EF238" i="27"/>
  <c r="EF241" i="27"/>
  <c r="EF248" i="27"/>
  <c r="EF251" i="27"/>
  <c r="EF254" i="27"/>
  <c r="EF264" i="27"/>
  <c r="EF274" i="27"/>
  <c r="EF277" i="27"/>
  <c r="EF287" i="27"/>
  <c r="EF290" i="27"/>
  <c r="EF297" i="27"/>
  <c r="EF304" i="27"/>
  <c r="EF308" i="27"/>
  <c r="EF329" i="27"/>
  <c r="EF367" i="27"/>
  <c r="EF370" i="27"/>
  <c r="EF373" i="27"/>
  <c r="EF432" i="27"/>
  <c r="EF435" i="27"/>
  <c r="EF438" i="27"/>
  <c r="EF479" i="27"/>
  <c r="EF482" i="27"/>
  <c r="EF486" i="27"/>
  <c r="EF495" i="27"/>
  <c r="EF496" i="27"/>
  <c r="EF500" i="27"/>
  <c r="EF527" i="27"/>
  <c r="EF530" i="27"/>
  <c r="EF534" i="27"/>
  <c r="EF543" i="27"/>
  <c r="EF544" i="27"/>
  <c r="EF548" i="27"/>
  <c r="EF575" i="27"/>
  <c r="EF578" i="27"/>
  <c r="EF582" i="27"/>
  <c r="EF591" i="27"/>
  <c r="EF596" i="27"/>
  <c r="EF623" i="27"/>
  <c r="EF626" i="27"/>
  <c r="EF630" i="27"/>
  <c r="EF639" i="27"/>
  <c r="EF670" i="27"/>
  <c r="EF702" i="27"/>
  <c r="EF711" i="27"/>
  <c r="EF742" i="27"/>
  <c r="EF365" i="27"/>
  <c r="EF369" i="27"/>
  <c r="EF376" i="27"/>
  <c r="EF380" i="27"/>
  <c r="EF401" i="27"/>
  <c r="EF405" i="27"/>
  <c r="EF412" i="27"/>
  <c r="EF416" i="27"/>
  <c r="EF437" i="27"/>
  <c r="EF441" i="27"/>
  <c r="EF448" i="27"/>
  <c r="EF452" i="27"/>
  <c r="EF467" i="27"/>
  <c r="EF470" i="27"/>
  <c r="EF491" i="27"/>
  <c r="EF494" i="27"/>
  <c r="EF505" i="27"/>
  <c r="EF515" i="27"/>
  <c r="EF518" i="27"/>
  <c r="EF529" i="27"/>
  <c r="EF539" i="27"/>
  <c r="EF542" i="27"/>
  <c r="EF553" i="27"/>
  <c r="EF563" i="27"/>
  <c r="EF566" i="27"/>
  <c r="EF577" i="27"/>
  <c r="EF580" i="27"/>
  <c r="EF587" i="27"/>
  <c r="EF590" i="27"/>
  <c r="EF601" i="27"/>
  <c r="EF604" i="27"/>
  <c r="EF611" i="27"/>
  <c r="EF614" i="27"/>
  <c r="EF625" i="27"/>
  <c r="EF628" i="27"/>
  <c r="EF635" i="27"/>
  <c r="EF638" i="27"/>
  <c r="EF649" i="27"/>
  <c r="EF652" i="27"/>
  <c r="EF659" i="27"/>
  <c r="EF662" i="27"/>
  <c r="EF673" i="27"/>
  <c r="EF683" i="27"/>
  <c r="EF686" i="27"/>
  <c r="EF697" i="27"/>
  <c r="EF707" i="27"/>
  <c r="EF710" i="27"/>
  <c r="EF721" i="27"/>
  <c r="EF731" i="27"/>
  <c r="EF734" i="27"/>
  <c r="EF745" i="27"/>
  <c r="EF755" i="27"/>
  <c r="EF758" i="27"/>
  <c r="EF761" i="27"/>
  <c r="EF765" i="27"/>
  <c r="EF768" i="27"/>
  <c r="EF775" i="27"/>
  <c r="EF781" i="27"/>
  <c r="EF335" i="27"/>
  <c r="EF338" i="27"/>
  <c r="EF348" i="27"/>
  <c r="EF355" i="27"/>
  <c r="EF358" i="27"/>
  <c r="EF361" i="27"/>
  <c r="EF371" i="27"/>
  <c r="EF374" i="27"/>
  <c r="EF384" i="27"/>
  <c r="EF391" i="27"/>
  <c r="EF394" i="27"/>
  <c r="EF397" i="27"/>
  <c r="EF407" i="27"/>
  <c r="EF410" i="27"/>
  <c r="EF420" i="27"/>
  <c r="EF427" i="27"/>
  <c r="EF430" i="27"/>
  <c r="EF433" i="27"/>
  <c r="EF443" i="27"/>
  <c r="EF446" i="27"/>
  <c r="EF456" i="27"/>
  <c r="EF463" i="27"/>
  <c r="EF473" i="27"/>
  <c r="EF477" i="27"/>
  <c r="EF480" i="27"/>
  <c r="EF497" i="27"/>
  <c r="EF501" i="27"/>
  <c r="EF504" i="27"/>
  <c r="EF521" i="27"/>
  <c r="EF525" i="27"/>
  <c r="EF528" i="27"/>
  <c r="EF545" i="27"/>
  <c r="EF549" i="27"/>
  <c r="EF552" i="27"/>
  <c r="EF569" i="27"/>
  <c r="EF573" i="27"/>
  <c r="EF576" i="27"/>
  <c r="EF593" i="27"/>
  <c r="EF597" i="27"/>
  <c r="EF600" i="27"/>
  <c r="EF617" i="27"/>
  <c r="EF621" i="27"/>
  <c r="EF624" i="27"/>
  <c r="EF641" i="27"/>
  <c r="EF645" i="27"/>
  <c r="EF648" i="27"/>
  <c r="EF665" i="27"/>
  <c r="EF669" i="27"/>
  <c r="EF672" i="27"/>
  <c r="EF689" i="27"/>
  <c r="EF693" i="27"/>
  <c r="EF696" i="27"/>
  <c r="EF704" i="27"/>
  <c r="EF713" i="27"/>
  <c r="EF717" i="27"/>
  <c r="EF720" i="27"/>
  <c r="EF728" i="27"/>
  <c r="EF737" i="27"/>
  <c r="EF741" i="27"/>
  <c r="EF744" i="27"/>
  <c r="EF752" i="27"/>
  <c r="EF759" i="27"/>
  <c r="EF780" i="27"/>
  <c r="EF305" i="27"/>
  <c r="EF309" i="27"/>
  <c r="EF316" i="27"/>
  <c r="EF320" i="27"/>
  <c r="EF341" i="27"/>
  <c r="EF345" i="27"/>
  <c r="EF352" i="27"/>
  <c r="EF356" i="27"/>
  <c r="EF377" i="27"/>
  <c r="EF381" i="27"/>
  <c r="EF388" i="27"/>
  <c r="EF392" i="27"/>
  <c r="EF413" i="27"/>
  <c r="EF417" i="27"/>
  <c r="EF424" i="27"/>
  <c r="EF428" i="27"/>
  <c r="EF449" i="27"/>
  <c r="EF453" i="27"/>
  <c r="EF460" i="27"/>
  <c r="EF464" i="27"/>
  <c r="EF469" i="27"/>
  <c r="EF484" i="27"/>
  <c r="EF487" i="27"/>
  <c r="EF488" i="27"/>
  <c r="EF493" i="27"/>
  <c r="EF508" i="27"/>
  <c r="EF511" i="27"/>
  <c r="EF512" i="27"/>
  <c r="EF532" i="27"/>
  <c r="EF535" i="27"/>
  <c r="EF536" i="27"/>
  <c r="EF556" i="27"/>
  <c r="EF559" i="27"/>
  <c r="EF560" i="27"/>
  <c r="EF583" i="27"/>
  <c r="EF584" i="27"/>
  <c r="EF607" i="27"/>
  <c r="EF608" i="27"/>
  <c r="EF631" i="27"/>
  <c r="EF632" i="27"/>
  <c r="EF655" i="27"/>
  <c r="EF656" i="27"/>
  <c r="EF676" i="27"/>
  <c r="EF679" i="27"/>
  <c r="EF680" i="27"/>
  <c r="EF700" i="27"/>
  <c r="EF703" i="27"/>
  <c r="EF724" i="27"/>
  <c r="EF727" i="27"/>
  <c r="EF748" i="27"/>
  <c r="EF751" i="27"/>
  <c r="EF767" i="27"/>
  <c r="EF770" i="27"/>
  <c r="EF773" i="27"/>
  <c r="EF777" i="27"/>
  <c r="EF640" i="27"/>
  <c r="EF647" i="27"/>
  <c r="EF650" i="27"/>
  <c r="EF661" i="27"/>
  <c r="EF671" i="27"/>
  <c r="EF674" i="27"/>
  <c r="EF685" i="27"/>
  <c r="EF695" i="27"/>
  <c r="EF698" i="27"/>
  <c r="EF709" i="27"/>
  <c r="EF719" i="27"/>
  <c r="EF722" i="27"/>
  <c r="EF733" i="27"/>
  <c r="EF743" i="27"/>
  <c r="EF746" i="27"/>
  <c r="EF757" i="27"/>
  <c r="EF779" i="27"/>
  <c r="EF353" i="27"/>
  <c r="EF357" i="27"/>
  <c r="EF364" i="27"/>
  <c r="EF368" i="27"/>
  <c r="EF389" i="27"/>
  <c r="EF393" i="27"/>
  <c r="EF400" i="27"/>
  <c r="EF404" i="27"/>
  <c r="EF425" i="27"/>
  <c r="EF429" i="27"/>
  <c r="EF436" i="27"/>
  <c r="EF440" i="27"/>
  <c r="EF461" i="27"/>
  <c r="EF465" i="27"/>
  <c r="EF468" i="27"/>
  <c r="EF475" i="27"/>
  <c r="EF485" i="27"/>
  <c r="EF489" i="27"/>
  <c r="EF492" i="27"/>
  <c r="EF499" i="27"/>
  <c r="EF509" i="27"/>
  <c r="EF513" i="27"/>
  <c r="EF516" i="27"/>
  <c r="EF533" i="27"/>
  <c r="EF537" i="27"/>
  <c r="EF540" i="27"/>
  <c r="EF557" i="27"/>
  <c r="EF561" i="27"/>
  <c r="EF564" i="27"/>
  <c r="EF581" i="27"/>
  <c r="EF585" i="27"/>
  <c r="EF588" i="27"/>
  <c r="EF605" i="27"/>
  <c r="EF609" i="27"/>
  <c r="EF612" i="27"/>
  <c r="EF629" i="27"/>
  <c r="EF633" i="27"/>
  <c r="EF636" i="27"/>
  <c r="EF653" i="27"/>
  <c r="EF657" i="27"/>
  <c r="EF660" i="27"/>
  <c r="EF677" i="27"/>
  <c r="EF681" i="27"/>
  <c r="EF684" i="27"/>
  <c r="EF692" i="27"/>
  <c r="EF701" i="27"/>
  <c r="EF705" i="27"/>
  <c r="EF708" i="27"/>
  <c r="EF716" i="27"/>
  <c r="EF725" i="27"/>
  <c r="EF729" i="27"/>
  <c r="EF732" i="27"/>
  <c r="EF740" i="27"/>
  <c r="EF749" i="27"/>
  <c r="EF753" i="27"/>
  <c r="EF756" i="27"/>
  <c r="EF760" i="27"/>
  <c r="EF763" i="27"/>
  <c r="EF772" i="27"/>
  <c r="EF15" i="27"/>
  <c r="EF21" i="27"/>
  <c r="EF22" i="27"/>
  <c r="H3" i="27"/>
  <c r="H1" i="27" s="1"/>
  <c r="BD219" i="19"/>
  <c r="BC219" i="19"/>
  <c r="BB219" i="19"/>
  <c r="BA219" i="19"/>
  <c r="AZ219" i="19"/>
  <c r="AY219" i="19"/>
  <c r="AX219" i="19"/>
  <c r="AW219" i="19"/>
  <c r="AV219" i="19"/>
  <c r="AU219" i="19"/>
  <c r="AT219" i="19"/>
  <c r="AS219" i="19"/>
  <c r="AR219" i="19"/>
  <c r="AQ219" i="19"/>
  <c r="AP219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BE218" i="19"/>
  <c r="I28" i="19" s="1"/>
  <c r="BD209" i="19"/>
  <c r="BC209" i="19"/>
  <c r="BB209" i="19"/>
  <c r="BA209" i="19"/>
  <c r="AZ209" i="19"/>
  <c r="AY209" i="19"/>
  <c r="AX209" i="19"/>
  <c r="AW209" i="19"/>
  <c r="AV209" i="19"/>
  <c r="AU209" i="19"/>
  <c r="AT209" i="19"/>
  <c r="AS209" i="19"/>
  <c r="AR209" i="19"/>
  <c r="AQ209" i="19"/>
  <c r="AP209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BE208" i="19"/>
  <c r="I27" i="19" s="1"/>
  <c r="BD199" i="19"/>
  <c r="BC199" i="19"/>
  <c r="BB199" i="19"/>
  <c r="BA199" i="19"/>
  <c r="AZ199" i="19"/>
  <c r="AY199" i="19"/>
  <c r="AX199" i="19"/>
  <c r="AW199" i="19"/>
  <c r="AV199" i="19"/>
  <c r="AU199" i="19"/>
  <c r="AT199" i="19"/>
  <c r="AS199" i="19"/>
  <c r="AR199" i="19"/>
  <c r="AQ199" i="19"/>
  <c r="AP199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I199" i="19"/>
  <c r="H199" i="19"/>
  <c r="G199" i="19"/>
  <c r="F199" i="19"/>
  <c r="E199" i="19"/>
  <c r="BE198" i="19"/>
  <c r="Q26" i="19" s="1"/>
  <c r="AY30" i="19"/>
  <c r="AY29" i="19"/>
  <c r="AY28" i="19"/>
  <c r="AY27" i="19"/>
  <c r="AY26" i="19"/>
  <c r="AY25" i="19"/>
  <c r="AY24" i="19"/>
  <c r="AY23" i="19"/>
  <c r="AY22" i="19"/>
  <c r="AQ30" i="19"/>
  <c r="AQ27" i="19"/>
  <c r="K16" i="40" s="1"/>
  <c r="AQ26" i="19"/>
  <c r="K15" i="40" s="1"/>
  <c r="AQ25" i="19"/>
  <c r="AQ23" i="19"/>
  <c r="AM31" i="19"/>
  <c r="AM30" i="19"/>
  <c r="AM29" i="19"/>
  <c r="AM28" i="19"/>
  <c r="AM27" i="19"/>
  <c r="AM26" i="19"/>
  <c r="AM25" i="19"/>
  <c r="AM24" i="19"/>
  <c r="AG29" i="19"/>
  <c r="AG28" i="19"/>
  <c r="AG27" i="19"/>
  <c r="AG26" i="19"/>
  <c r="AG25" i="19"/>
  <c r="AG24" i="19"/>
  <c r="AG23" i="19"/>
  <c r="AA31" i="19"/>
  <c r="AA30" i="19"/>
  <c r="AA29" i="19"/>
  <c r="AA28" i="19"/>
  <c r="AA27" i="19"/>
  <c r="AA26" i="19"/>
  <c r="AA25" i="19"/>
  <c r="AA24" i="19"/>
  <c r="AA23" i="19"/>
  <c r="AA18" i="19"/>
  <c r="AA17" i="19"/>
  <c r="AA16" i="19"/>
  <c r="W31" i="19"/>
  <c r="W30" i="19"/>
  <c r="W29" i="19"/>
  <c r="W28" i="19"/>
  <c r="W27" i="19"/>
  <c r="W26" i="19"/>
  <c r="W25" i="19"/>
  <c r="W24" i="19"/>
  <c r="W23" i="19"/>
  <c r="W19" i="19"/>
  <c r="W18" i="19"/>
  <c r="W17" i="19"/>
  <c r="CD2" i="27" l="1"/>
  <c r="CD1" i="27" s="1"/>
  <c r="DY2" i="27"/>
  <c r="DY1" i="27" s="1"/>
  <c r="CH1" i="27"/>
  <c r="CI2" i="27"/>
  <c r="CI1" i="27" s="1"/>
  <c r="AC2" i="27"/>
  <c r="AB1" i="27"/>
  <c r="BS2" i="27"/>
  <c r="BR1" i="27"/>
  <c r="CG1" i="27"/>
  <c r="BH2" i="27"/>
  <c r="BG1" i="27"/>
  <c r="AZ2" i="27"/>
  <c r="AY1" i="27"/>
  <c r="CY2" i="27"/>
  <c r="CY1" i="27" s="1"/>
  <c r="CX1" i="27"/>
  <c r="I3" i="27"/>
  <c r="AQ24" i="19"/>
  <c r="I26" i="19"/>
  <c r="CJ2" i="27"/>
  <c r="DI2" i="27"/>
  <c r="DI1" i="27" s="1"/>
  <c r="DR2" i="27"/>
  <c r="DR1" i="27" s="1"/>
  <c r="DE2" i="27"/>
  <c r="DE1" i="27" s="1"/>
  <c r="CU2" i="27"/>
  <c r="CU1" i="27" s="1"/>
  <c r="CE2" i="27"/>
  <c r="CE1" i="27" s="1"/>
  <c r="Q28" i="19"/>
  <c r="AU28" i="19"/>
  <c r="AW28" i="19" s="1"/>
  <c r="K26" i="19"/>
  <c r="K27" i="19"/>
  <c r="K28" i="19"/>
  <c r="Q27" i="19"/>
  <c r="AQ28" i="19"/>
  <c r="K17" i="40" s="1"/>
  <c r="AU26" i="19"/>
  <c r="BE199" i="19"/>
  <c r="BE219" i="19"/>
  <c r="AU27" i="19"/>
  <c r="AW27" i="19" s="1"/>
  <c r="BE209" i="19"/>
  <c r="AQ29" i="19"/>
  <c r="DZ2" i="27" l="1"/>
  <c r="DZ1" i="27" s="1"/>
  <c r="AZ1" i="27"/>
  <c r="CZ2" i="27"/>
  <c r="CZ1" i="27" s="1"/>
  <c r="BT2" i="27"/>
  <c r="BS1" i="27"/>
  <c r="AD2" i="27"/>
  <c r="AC1" i="27"/>
  <c r="BI2" i="27"/>
  <c r="BH1" i="27"/>
  <c r="CK2" i="27"/>
  <c r="CK1" i="27" s="1"/>
  <c r="CJ1" i="27"/>
  <c r="J3" i="27"/>
  <c r="I1" i="27"/>
  <c r="AW26" i="19"/>
  <c r="BE26" i="19" s="1"/>
  <c r="BF26" i="19" s="1"/>
  <c r="DJ2" i="27"/>
  <c r="DS2" i="27"/>
  <c r="DS1" i="27" s="1"/>
  <c r="DA2" i="27"/>
  <c r="DA1" i="27" s="1"/>
  <c r="BE28" i="19"/>
  <c r="BF28" i="19" s="1"/>
  <c r="BC28" i="19"/>
  <c r="BE27" i="19"/>
  <c r="BF27" i="19" s="1"/>
  <c r="BC27" i="19"/>
  <c r="BC26" i="19"/>
  <c r="EA2" i="27" l="1"/>
  <c r="EA1" i="27" s="1"/>
  <c r="AE2" i="27"/>
  <c r="AD1" i="27"/>
  <c r="BJ2" i="27"/>
  <c r="BI1" i="27"/>
  <c r="BU2" i="27"/>
  <c r="BT1" i="27"/>
  <c r="CL2" i="27"/>
  <c r="CL1" i="27" s="1"/>
  <c r="DK2" i="27"/>
  <c r="DK1" i="27" s="1"/>
  <c r="DJ1" i="27"/>
  <c r="K3" i="27"/>
  <c r="J1" i="27"/>
  <c r="DT2" i="27"/>
  <c r="DT1" i="27" s="1"/>
  <c r="BE98" i="19"/>
  <c r="BE97" i="19"/>
  <c r="AE48" i="19" s="1"/>
  <c r="BE96" i="19"/>
  <c r="AE47" i="19" s="1"/>
  <c r="BE95" i="19"/>
  <c r="AE46" i="19" s="1"/>
  <c r="BE94" i="19"/>
  <c r="BE93" i="19"/>
  <c r="AC97" i="19"/>
  <c r="AC96" i="19"/>
  <c r="AC95" i="19"/>
  <c r="AC94" i="19"/>
  <c r="BV2" i="27" l="1"/>
  <c r="BU1" i="27"/>
  <c r="BK2" i="27"/>
  <c r="BJ1" i="27"/>
  <c r="DL2" i="27"/>
  <c r="DL1" i="27" s="1"/>
  <c r="CM2" i="27"/>
  <c r="CM1" i="27" s="1"/>
  <c r="AF2" i="27"/>
  <c r="AE1" i="27"/>
  <c r="L3" i="27"/>
  <c r="K1" i="27"/>
  <c r="DU2" i="27"/>
  <c r="DU1" i="27" s="1"/>
  <c r="AG2" i="27" l="1"/>
  <c r="AF1" i="27"/>
  <c r="BL2" i="27"/>
  <c r="BK1" i="27"/>
  <c r="CN2" i="27"/>
  <c r="CN1" i="27" s="1"/>
  <c r="DM2" i="27"/>
  <c r="DM1" i="27" s="1"/>
  <c r="BW2" i="27"/>
  <c r="BV1" i="27"/>
  <c r="M3" i="27"/>
  <c r="L1" i="27"/>
  <c r="DN2" i="27"/>
  <c r="DN1" i="27" s="1"/>
  <c r="CO2" i="27"/>
  <c r="CO1" i="27" s="1"/>
  <c r="AI32" i="19"/>
  <c r="AK32" i="19"/>
  <c r="BX2" i="27" l="1"/>
  <c r="BW1" i="27"/>
  <c r="BM2" i="27"/>
  <c r="BL1" i="27"/>
  <c r="AH2" i="27"/>
  <c r="AG1" i="27"/>
  <c r="N3" i="27"/>
  <c r="M1" i="27"/>
  <c r="CP2" i="27"/>
  <c r="CP1" i="27" s="1"/>
  <c r="AI2" i="27" l="1"/>
  <c r="AH1" i="27"/>
  <c r="BN2" i="27"/>
  <c r="BN1" i="27" s="1"/>
  <c r="BM1" i="27"/>
  <c r="BY2" i="27"/>
  <c r="BX1" i="27"/>
  <c r="O3" i="27"/>
  <c r="N1" i="27"/>
  <c r="CQ2" i="27"/>
  <c r="CQ1" i="27" s="1"/>
  <c r="BZ2" i="27" l="1"/>
  <c r="BY1" i="27"/>
  <c r="AJ2" i="27"/>
  <c r="AI1" i="27"/>
  <c r="P3" i="27"/>
  <c r="P1" i="27" s="1"/>
  <c r="O1" i="27"/>
  <c r="C14" i="40"/>
  <c r="C10" i="40"/>
  <c r="C18" i="40"/>
  <c r="C19" i="40"/>
  <c r="C11" i="40"/>
  <c r="C9" i="40"/>
  <c r="C17" i="40"/>
  <c r="C12" i="40"/>
  <c r="C15" i="40"/>
  <c r="C16" i="40"/>
  <c r="C13" i="40"/>
  <c r="C8" i="40"/>
  <c r="C7" i="40"/>
  <c r="AK2" i="27" l="1"/>
  <c r="AK1" i="27" s="1"/>
  <c r="AJ1" i="27"/>
  <c r="CA2" i="27"/>
  <c r="CA1" i="27" s="1"/>
  <c r="BZ1" i="27"/>
  <c r="G40" i="19" a="1"/>
  <c r="G40" i="19" s="1"/>
  <c r="I9" i="40" s="1"/>
  <c r="G41" i="19" a="1"/>
  <c r="G41" i="19" s="1"/>
  <c r="I10" i="40" s="1"/>
  <c r="Q30" i="19"/>
  <c r="K30" i="19"/>
  <c r="AU30" i="19"/>
  <c r="E40" i="19" l="1"/>
  <c r="G9" i="40" s="1"/>
  <c r="E41" i="19"/>
  <c r="BF151" i="19" s="1"/>
  <c r="BC30" i="19"/>
  <c r="AG30" i="19"/>
  <c r="BB150" i="19" l="1"/>
  <c r="AP150" i="19"/>
  <c r="AD150" i="19"/>
  <c r="R150" i="19"/>
  <c r="F150" i="19"/>
  <c r="AA150" i="19"/>
  <c r="AK150" i="19"/>
  <c r="AV150" i="19"/>
  <c r="W150" i="19"/>
  <c r="J150" i="19"/>
  <c r="U150" i="19"/>
  <c r="T150" i="19"/>
  <c r="S150" i="19"/>
  <c r="BA150" i="19"/>
  <c r="AO150" i="19"/>
  <c r="AC150" i="19"/>
  <c r="Q150" i="19"/>
  <c r="E150" i="19"/>
  <c r="AM150" i="19"/>
  <c r="Y150" i="19"/>
  <c r="X150" i="19"/>
  <c r="AT150" i="19"/>
  <c r="AG150" i="19"/>
  <c r="AR150" i="19"/>
  <c r="G150" i="19"/>
  <c r="AZ150" i="19"/>
  <c r="AN150" i="19"/>
  <c r="AB150" i="19"/>
  <c r="P150" i="19"/>
  <c r="AY150" i="19"/>
  <c r="O150" i="19"/>
  <c r="M150" i="19"/>
  <c r="AJ150" i="19"/>
  <c r="K150" i="19"/>
  <c r="AH150" i="19"/>
  <c r="BD150" i="19"/>
  <c r="AQ150" i="19"/>
  <c r="AX150" i="19"/>
  <c r="AL150" i="19"/>
  <c r="Z150" i="19"/>
  <c r="N150" i="19"/>
  <c r="AW150" i="19"/>
  <c r="L150" i="19"/>
  <c r="AI150" i="19"/>
  <c r="V150" i="19"/>
  <c r="I150" i="19"/>
  <c r="AF150" i="19"/>
  <c r="AE150" i="19"/>
  <c r="AU150" i="19"/>
  <c r="AS150" i="19"/>
  <c r="H150" i="19"/>
  <c r="BC150" i="19"/>
  <c r="BF141" i="19"/>
  <c r="AT140" i="19" s="1"/>
  <c r="G10" i="40"/>
  <c r="O10" i="40" s="1"/>
  <c r="O9" i="40"/>
  <c r="B9" i="40"/>
  <c r="I30" i="19"/>
  <c r="AW30" i="19" s="1"/>
  <c r="AC64" i="24"/>
  <c r="B10" i="40" l="1"/>
  <c r="AO140" i="19"/>
  <c r="AZ140" i="19"/>
  <c r="S140" i="19"/>
  <c r="X140" i="19"/>
  <c r="AX140" i="19"/>
  <c r="AR140" i="19"/>
  <c r="AW140" i="19"/>
  <c r="AA140" i="19"/>
  <c r="AB140" i="19"/>
  <c r="Q140" i="19"/>
  <c r="AC140" i="19"/>
  <c r="W140" i="19"/>
  <c r="AH140" i="19"/>
  <c r="AV140" i="19"/>
  <c r="BD140" i="19"/>
  <c r="M140" i="19"/>
  <c r="G140" i="19"/>
  <c r="AM140" i="19"/>
  <c r="AU140" i="19"/>
  <c r="E140" i="19"/>
  <c r="BA140" i="19"/>
  <c r="AG140" i="19"/>
  <c r="Y140" i="19"/>
  <c r="AS140" i="19"/>
  <c r="U140" i="19"/>
  <c r="AN140" i="19"/>
  <c r="AL140" i="19"/>
  <c r="AI140" i="19"/>
  <c r="F140" i="19"/>
  <c r="BC140" i="19"/>
  <c r="N140" i="19"/>
  <c r="T140" i="19"/>
  <c r="V140" i="19"/>
  <c r="Z140" i="19"/>
  <c r="J140" i="19"/>
  <c r="AJ140" i="19"/>
  <c r="P140" i="19"/>
  <c r="AE140" i="19"/>
  <c r="K140" i="19"/>
  <c r="AF140" i="19"/>
  <c r="I140" i="19"/>
  <c r="AD140" i="19"/>
  <c r="AQ140" i="19"/>
  <c r="O140" i="19"/>
  <c r="L140" i="19"/>
  <c r="R140" i="19"/>
  <c r="H140" i="19"/>
  <c r="AK140" i="19"/>
  <c r="BB140" i="19"/>
  <c r="AP140" i="19"/>
  <c r="AY140" i="19"/>
  <c r="BE30" i="19"/>
  <c r="BF30" i="19" s="1"/>
  <c r="M35" i="19"/>
  <c r="R9" i="44" l="1"/>
  <c r="S9" i="44"/>
  <c r="T9" i="44"/>
  <c r="U9" i="44"/>
  <c r="V9" i="44"/>
  <c r="W9" i="44"/>
  <c r="X9" i="44"/>
  <c r="Y9" i="44"/>
  <c r="Z9" i="44"/>
  <c r="AA9" i="44"/>
  <c r="AB9" i="44"/>
  <c r="AC9" i="44"/>
  <c r="AD9" i="44"/>
  <c r="AE9" i="44"/>
  <c r="AF9" i="44"/>
  <c r="AG9" i="44"/>
  <c r="AH9" i="44"/>
  <c r="AI9" i="44"/>
  <c r="AJ9" i="44"/>
  <c r="AK9" i="44"/>
  <c r="AL9" i="44"/>
  <c r="AM9" i="44"/>
  <c r="AN9" i="44"/>
  <c r="AO9" i="44"/>
  <c r="AP9" i="44"/>
  <c r="AQ9" i="44"/>
  <c r="AR9" i="44"/>
  <c r="AS9" i="44"/>
  <c r="AT9" i="44"/>
  <c r="AU9" i="44"/>
  <c r="AV9" i="44"/>
  <c r="AW9" i="44"/>
  <c r="AX9" i="44"/>
  <c r="AY9" i="44"/>
  <c r="AZ9" i="44"/>
  <c r="BA9" i="44"/>
  <c r="BB9" i="44"/>
  <c r="R16" i="44"/>
  <c r="S16" i="44"/>
  <c r="T16" i="44"/>
  <c r="U16" i="44"/>
  <c r="V16" i="44"/>
  <c r="W16" i="44"/>
  <c r="X16" i="44"/>
  <c r="Y16" i="44"/>
  <c r="Z16" i="44"/>
  <c r="AA16" i="44"/>
  <c r="AB16" i="44"/>
  <c r="AC16" i="44"/>
  <c r="AD16" i="44"/>
  <c r="AE16" i="44"/>
  <c r="AF16" i="44"/>
  <c r="AG16" i="44"/>
  <c r="AH16" i="44"/>
  <c r="AI16" i="44"/>
  <c r="AJ16" i="44"/>
  <c r="AK16" i="44"/>
  <c r="AL16" i="44"/>
  <c r="AM16" i="44"/>
  <c r="AN16" i="44"/>
  <c r="AO16" i="44"/>
  <c r="AP16" i="44"/>
  <c r="AQ16" i="44"/>
  <c r="AR16" i="44"/>
  <c r="AS16" i="44"/>
  <c r="AT16" i="44"/>
  <c r="AU16" i="44"/>
  <c r="AV16" i="44"/>
  <c r="AW16" i="44"/>
  <c r="AX16" i="44"/>
  <c r="AY16" i="44"/>
  <c r="AZ16" i="44"/>
  <c r="BA16" i="44"/>
  <c r="BB16" i="44"/>
  <c r="R23" i="44"/>
  <c r="S23" i="44"/>
  <c r="T23" i="44"/>
  <c r="U23" i="44"/>
  <c r="V23" i="44"/>
  <c r="W23" i="44"/>
  <c r="X23" i="44"/>
  <c r="Y23" i="44"/>
  <c r="Z23" i="44"/>
  <c r="AA23" i="44"/>
  <c r="AB23" i="44"/>
  <c r="AC23" i="44"/>
  <c r="AD23" i="44"/>
  <c r="AE23" i="44"/>
  <c r="AF23" i="44"/>
  <c r="AG23" i="44"/>
  <c r="AH23" i="44"/>
  <c r="AI23" i="44"/>
  <c r="AJ23" i="44"/>
  <c r="AK23" i="44"/>
  <c r="AL23" i="44"/>
  <c r="AM23" i="44"/>
  <c r="AN23" i="44"/>
  <c r="AO23" i="44"/>
  <c r="AP23" i="44"/>
  <c r="AQ23" i="44"/>
  <c r="AR23" i="44"/>
  <c r="AS23" i="44"/>
  <c r="AT23" i="44"/>
  <c r="AU23" i="44"/>
  <c r="AV23" i="44"/>
  <c r="AW23" i="44"/>
  <c r="AX23" i="44"/>
  <c r="AY23" i="44"/>
  <c r="AZ23" i="44"/>
  <c r="BA23" i="44"/>
  <c r="BB23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AF30" i="44"/>
  <c r="AG30" i="44"/>
  <c r="AH30" i="44"/>
  <c r="AI30" i="44"/>
  <c r="AJ30" i="44"/>
  <c r="AK30" i="44"/>
  <c r="AL30" i="44"/>
  <c r="AM30" i="44"/>
  <c r="AN30" i="44"/>
  <c r="AO30" i="44"/>
  <c r="AP30" i="44"/>
  <c r="AQ30" i="44"/>
  <c r="AR30" i="44"/>
  <c r="AS30" i="44"/>
  <c r="AT30" i="44"/>
  <c r="AU30" i="44"/>
  <c r="AV30" i="44"/>
  <c r="AW30" i="44"/>
  <c r="AX30" i="44"/>
  <c r="AY30" i="44"/>
  <c r="AZ30" i="44"/>
  <c r="BA30" i="44"/>
  <c r="BB30" i="44"/>
  <c r="R37" i="44"/>
  <c r="S37" i="44"/>
  <c r="T37" i="44"/>
  <c r="U37" i="44"/>
  <c r="V37" i="44"/>
  <c r="W37" i="44"/>
  <c r="X37" i="44"/>
  <c r="Y37" i="44"/>
  <c r="Z37" i="44"/>
  <c r="AA37" i="44"/>
  <c r="AB37" i="44"/>
  <c r="AC37" i="44"/>
  <c r="AD37" i="44"/>
  <c r="AE37" i="44"/>
  <c r="AF37" i="44"/>
  <c r="AG37" i="44"/>
  <c r="AH37" i="44"/>
  <c r="AI37" i="44"/>
  <c r="AJ37" i="44"/>
  <c r="AK37" i="44"/>
  <c r="AL37" i="44"/>
  <c r="AM37" i="44"/>
  <c r="AN37" i="44"/>
  <c r="AO37" i="44"/>
  <c r="AP37" i="44"/>
  <c r="AQ37" i="44"/>
  <c r="AR37" i="44"/>
  <c r="AS37" i="44"/>
  <c r="AT37" i="44"/>
  <c r="AU37" i="44"/>
  <c r="AV37" i="44"/>
  <c r="AW37" i="44"/>
  <c r="AX37" i="44"/>
  <c r="AY37" i="44"/>
  <c r="AZ37" i="44"/>
  <c r="BA37" i="44"/>
  <c r="BB37" i="44"/>
  <c r="R44" i="44"/>
  <c r="S44" i="44"/>
  <c r="T44" i="44"/>
  <c r="U44" i="44"/>
  <c r="V44" i="44"/>
  <c r="W44" i="44"/>
  <c r="X44" i="44"/>
  <c r="Y44" i="44"/>
  <c r="Z44" i="44"/>
  <c r="AA44" i="44"/>
  <c r="AB44" i="44"/>
  <c r="AC44" i="44"/>
  <c r="AD44" i="44"/>
  <c r="AE44" i="44"/>
  <c r="AF44" i="44"/>
  <c r="AG44" i="44"/>
  <c r="AH44" i="44"/>
  <c r="AI44" i="44"/>
  <c r="AJ44" i="44"/>
  <c r="AK44" i="44"/>
  <c r="AL44" i="44"/>
  <c r="AM44" i="44"/>
  <c r="AN44" i="44"/>
  <c r="AO44" i="44"/>
  <c r="AP44" i="44"/>
  <c r="AQ44" i="44"/>
  <c r="AR44" i="44"/>
  <c r="AS44" i="44"/>
  <c r="AT44" i="44"/>
  <c r="AU44" i="44"/>
  <c r="AV44" i="44"/>
  <c r="AW44" i="44"/>
  <c r="AX44" i="44"/>
  <c r="AY44" i="44"/>
  <c r="AZ44" i="44"/>
  <c r="BA44" i="44"/>
  <c r="BB44" i="44"/>
  <c r="R51" i="44"/>
  <c r="S51" i="44"/>
  <c r="T51" i="44"/>
  <c r="U51" i="44"/>
  <c r="V51" i="44"/>
  <c r="W51" i="44"/>
  <c r="X51" i="44"/>
  <c r="Y51" i="44"/>
  <c r="Z51" i="44"/>
  <c r="AA51" i="44"/>
  <c r="AB51" i="44"/>
  <c r="AC51" i="44"/>
  <c r="AD51" i="44"/>
  <c r="AE51" i="44"/>
  <c r="AF51" i="44"/>
  <c r="AG51" i="44"/>
  <c r="AH51" i="44"/>
  <c r="AI51" i="44"/>
  <c r="AJ51" i="44"/>
  <c r="AK51" i="44"/>
  <c r="AL51" i="44"/>
  <c r="AM51" i="44"/>
  <c r="AN51" i="44"/>
  <c r="AO51" i="44"/>
  <c r="AP51" i="44"/>
  <c r="AQ51" i="44"/>
  <c r="AR51" i="44"/>
  <c r="AS51" i="44"/>
  <c r="AT51" i="44"/>
  <c r="AU51" i="44"/>
  <c r="AV51" i="44"/>
  <c r="AW51" i="44"/>
  <c r="AX51" i="44"/>
  <c r="AY51" i="44"/>
  <c r="AZ51" i="44"/>
  <c r="BA51" i="44"/>
  <c r="BB51" i="44"/>
  <c r="R58" i="44"/>
  <c r="S58" i="44"/>
  <c r="T58" i="44"/>
  <c r="U58" i="44"/>
  <c r="V58" i="44"/>
  <c r="W58" i="44"/>
  <c r="X58" i="44"/>
  <c r="Y58" i="44"/>
  <c r="Z58" i="44"/>
  <c r="AA58" i="44"/>
  <c r="AB58" i="44"/>
  <c r="AC58" i="44"/>
  <c r="AD58" i="44"/>
  <c r="AE58" i="44"/>
  <c r="AF58" i="44"/>
  <c r="AG58" i="44"/>
  <c r="AH58" i="44"/>
  <c r="AI58" i="44"/>
  <c r="AJ58" i="44"/>
  <c r="AK58" i="44"/>
  <c r="AL58" i="44"/>
  <c r="AM58" i="44"/>
  <c r="AN58" i="44"/>
  <c r="AO58" i="44"/>
  <c r="AP58" i="44"/>
  <c r="AQ58" i="44"/>
  <c r="AR58" i="44"/>
  <c r="AS58" i="44"/>
  <c r="AT58" i="44"/>
  <c r="AU58" i="44"/>
  <c r="AV58" i="44"/>
  <c r="AW58" i="44"/>
  <c r="AX58" i="44"/>
  <c r="AY58" i="44"/>
  <c r="AZ58" i="44"/>
  <c r="BA58" i="44"/>
  <c r="BB58" i="44"/>
  <c r="R65" i="44"/>
  <c r="S65" i="44"/>
  <c r="T65" i="44"/>
  <c r="U65" i="44"/>
  <c r="V65" i="44"/>
  <c r="W65" i="44"/>
  <c r="X65" i="44"/>
  <c r="Y65" i="44"/>
  <c r="Z65" i="44"/>
  <c r="AA65" i="44"/>
  <c r="AB65" i="44"/>
  <c r="AC65" i="44"/>
  <c r="AD65" i="44"/>
  <c r="AE65" i="44"/>
  <c r="AF65" i="44"/>
  <c r="AG65" i="44"/>
  <c r="AH65" i="44"/>
  <c r="AI65" i="44"/>
  <c r="AJ65" i="44"/>
  <c r="AK65" i="44"/>
  <c r="AL65" i="44"/>
  <c r="AM65" i="44"/>
  <c r="AN65" i="44"/>
  <c r="AO65" i="44"/>
  <c r="AP65" i="44"/>
  <c r="AQ65" i="44"/>
  <c r="AR65" i="44"/>
  <c r="AS65" i="44"/>
  <c r="AT65" i="44"/>
  <c r="AU65" i="44"/>
  <c r="AV65" i="44"/>
  <c r="AW65" i="44"/>
  <c r="AX65" i="44"/>
  <c r="AY65" i="44"/>
  <c r="AZ65" i="44"/>
  <c r="BA65" i="44"/>
  <c r="BB65" i="44"/>
  <c r="R72" i="44"/>
  <c r="S72" i="44"/>
  <c r="T72" i="44"/>
  <c r="U72" i="44"/>
  <c r="V72" i="44"/>
  <c r="W72" i="44"/>
  <c r="X72" i="44"/>
  <c r="Y72" i="44"/>
  <c r="Z72" i="44"/>
  <c r="AA72" i="44"/>
  <c r="AB72" i="44"/>
  <c r="AC72" i="44"/>
  <c r="AD72" i="44"/>
  <c r="AE72" i="44"/>
  <c r="AF72" i="44"/>
  <c r="AG72" i="44"/>
  <c r="AH72" i="44"/>
  <c r="AI72" i="44"/>
  <c r="AJ72" i="44"/>
  <c r="AK72" i="44"/>
  <c r="AL72" i="44"/>
  <c r="AM72" i="44"/>
  <c r="AN72" i="44"/>
  <c r="AO72" i="44"/>
  <c r="AP72" i="44"/>
  <c r="AQ72" i="44"/>
  <c r="AR72" i="44"/>
  <c r="AS72" i="44"/>
  <c r="AT72" i="44"/>
  <c r="AU72" i="44"/>
  <c r="AV72" i="44"/>
  <c r="AW72" i="44"/>
  <c r="AX72" i="44"/>
  <c r="AY72" i="44"/>
  <c r="AZ72" i="44"/>
  <c r="BA72" i="44"/>
  <c r="BB72" i="44"/>
  <c r="R79" i="44"/>
  <c r="S79" i="44"/>
  <c r="T79" i="44"/>
  <c r="U79" i="44"/>
  <c r="V79" i="44"/>
  <c r="W79" i="44"/>
  <c r="X79" i="44"/>
  <c r="Y79" i="44"/>
  <c r="Z79" i="44"/>
  <c r="AA79" i="44"/>
  <c r="AB79" i="44"/>
  <c r="AC79" i="44"/>
  <c r="AD79" i="44"/>
  <c r="AE79" i="44"/>
  <c r="AF79" i="44"/>
  <c r="AG79" i="44"/>
  <c r="AH79" i="44"/>
  <c r="AI79" i="44"/>
  <c r="AJ79" i="44"/>
  <c r="AK79" i="44"/>
  <c r="AL79" i="44"/>
  <c r="AM79" i="44"/>
  <c r="AN79" i="44"/>
  <c r="AO79" i="44"/>
  <c r="AP79" i="44"/>
  <c r="AQ79" i="44"/>
  <c r="AR79" i="44"/>
  <c r="AS79" i="44"/>
  <c r="AT79" i="44"/>
  <c r="AU79" i="44"/>
  <c r="AV79" i="44"/>
  <c r="AW79" i="44"/>
  <c r="AX79" i="44"/>
  <c r="AY79" i="44"/>
  <c r="AZ79" i="44"/>
  <c r="BA79" i="44"/>
  <c r="BB79" i="44"/>
  <c r="Q79" i="44"/>
  <c r="P79" i="44"/>
  <c r="O79" i="44"/>
  <c r="N79" i="44"/>
  <c r="M79" i="44"/>
  <c r="L79" i="44"/>
  <c r="K79" i="44"/>
  <c r="J79" i="44"/>
  <c r="I79" i="44"/>
  <c r="H79" i="44"/>
  <c r="G79" i="44"/>
  <c r="F79" i="44"/>
  <c r="E79" i="44"/>
  <c r="D79" i="44"/>
  <c r="C79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C72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C58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C51" i="44"/>
  <c r="Q44" i="44"/>
  <c r="P44" i="44"/>
  <c r="O44" i="44"/>
  <c r="N44" i="44"/>
  <c r="M44" i="44"/>
  <c r="L44" i="44"/>
  <c r="K44" i="44"/>
  <c r="J44" i="44"/>
  <c r="I44" i="44"/>
  <c r="H44" i="44"/>
  <c r="G44" i="44"/>
  <c r="F44" i="44"/>
  <c r="E44" i="44"/>
  <c r="D44" i="44"/>
  <c r="C44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Q30" i="44"/>
  <c r="P30" i="44"/>
  <c r="O30" i="44"/>
  <c r="N30" i="44"/>
  <c r="M30" i="44"/>
  <c r="L30" i="44"/>
  <c r="K30" i="44"/>
  <c r="J30" i="44"/>
  <c r="I30" i="44"/>
  <c r="H30" i="44"/>
  <c r="G30" i="44"/>
  <c r="F30" i="44"/>
  <c r="E30" i="44"/>
  <c r="D30" i="44"/>
  <c r="C30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Q16" i="44"/>
  <c r="P16" i="44"/>
  <c r="O16" i="44"/>
  <c r="N16" i="44"/>
  <c r="M16" i="44"/>
  <c r="L16" i="44"/>
  <c r="K16" i="44"/>
  <c r="J16" i="44"/>
  <c r="I16" i="44"/>
  <c r="H16" i="44"/>
  <c r="G16" i="44"/>
  <c r="F16" i="44"/>
  <c r="E16" i="44"/>
  <c r="D16" i="44"/>
  <c r="C16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H30" i="44"/>
  <c r="BF9" i="44"/>
  <c r="BF72" i="44"/>
  <c r="BQ79" i="44"/>
  <c r="BP58" i="44"/>
  <c r="BJ58" i="44"/>
  <c r="BM37" i="44"/>
  <c r="BL9" i="44"/>
  <c r="BO65" i="44"/>
  <c r="BO58" i="44"/>
  <c r="BQ9" i="44"/>
  <c r="BG72" i="44"/>
  <c r="BG9" i="44"/>
  <c r="BQ58" i="44"/>
  <c r="BH23" i="44"/>
  <c r="BM44" i="44"/>
  <c r="BQ65" i="44"/>
  <c r="BI44" i="44"/>
  <c r="BL79" i="44"/>
  <c r="BO72" i="44"/>
  <c r="BF58" i="44"/>
  <c r="BG58" i="44"/>
  <c r="BG51" i="44"/>
  <c r="BO79" i="44"/>
  <c r="BJ44" i="44"/>
  <c r="BK23" i="44"/>
  <c r="BG16" i="44"/>
  <c r="BI23" i="44"/>
  <c r="BL72" i="44"/>
  <c r="BN58" i="44"/>
  <c r="BF79" i="44"/>
  <c r="BK9" i="44"/>
  <c r="BO23" i="44"/>
  <c r="BO9" i="44"/>
  <c r="BH65" i="44"/>
  <c r="BI30" i="44"/>
  <c r="BL23" i="44"/>
  <c r="BG65" i="44"/>
  <c r="BI79" i="44"/>
  <c r="BG44" i="44"/>
  <c r="BI51" i="44"/>
  <c r="BJ65" i="44"/>
  <c r="BJ79" i="44"/>
  <c r="BI16" i="44"/>
  <c r="BL51" i="44"/>
  <c r="BP37" i="44"/>
  <c r="BP23" i="44"/>
  <c r="BF30" i="44"/>
  <c r="BP44" i="44"/>
  <c r="BL58" i="44"/>
  <c r="BM16" i="44"/>
  <c r="BL65" i="44"/>
  <c r="BN16" i="44"/>
  <c r="BG23" i="44"/>
  <c r="BH9" i="44"/>
  <c r="BH51" i="44"/>
  <c r="BL37" i="44"/>
  <c r="BI37" i="44"/>
  <c r="BP9" i="44"/>
  <c r="BO44" i="44"/>
  <c r="BK72" i="44"/>
  <c r="BN65" i="44"/>
  <c r="BN23" i="44"/>
  <c r="BK30" i="44"/>
  <c r="BP30" i="44"/>
  <c r="BH79" i="44"/>
  <c r="BM51" i="44"/>
  <c r="BO30" i="44"/>
  <c r="BP72" i="44"/>
  <c r="BF23" i="44"/>
  <c r="BK37" i="44"/>
  <c r="BK44" i="44"/>
  <c r="BL16" i="44"/>
  <c r="BM79" i="44"/>
  <c r="BK16" i="44"/>
  <c r="BM65" i="44"/>
  <c r="BJ9" i="44"/>
  <c r="BM58" i="44"/>
  <c r="BO51" i="44"/>
  <c r="BI58" i="44"/>
  <c r="BN30" i="44"/>
  <c r="BQ16" i="44"/>
  <c r="BN9" i="44"/>
  <c r="BF51" i="44"/>
  <c r="BG37" i="44"/>
  <c r="BP51" i="44"/>
  <c r="BQ44" i="44"/>
  <c r="BF16" i="44"/>
  <c r="BL30" i="44"/>
  <c r="BH72" i="44"/>
  <c r="BQ72" i="44"/>
  <c r="BH37" i="44"/>
  <c r="BL44" i="44"/>
  <c r="BH16" i="44"/>
  <c r="BQ23" i="44"/>
  <c r="BQ51" i="44"/>
  <c r="BM23" i="44"/>
  <c r="BH58" i="44"/>
  <c r="BK79" i="44"/>
  <c r="BJ72" i="44"/>
  <c r="BK65" i="44"/>
  <c r="BJ51" i="44"/>
  <c r="BN37" i="44"/>
  <c r="BJ16" i="44"/>
  <c r="BP65" i="44"/>
  <c r="BM30" i="44"/>
  <c r="BK51" i="44"/>
  <c r="BN51" i="44"/>
  <c r="BF44" i="44"/>
  <c r="BN72" i="44"/>
  <c r="BF37" i="44"/>
  <c r="BJ30" i="44"/>
  <c r="BG79" i="44"/>
  <c r="BK58" i="44"/>
  <c r="BQ30" i="44"/>
  <c r="BM9" i="44"/>
  <c r="BI65" i="44"/>
  <c r="BQ37" i="44"/>
  <c r="BG30" i="44"/>
  <c r="BH44" i="44"/>
  <c r="BP79" i="44"/>
  <c r="BM72" i="44"/>
  <c r="BI9" i="44"/>
  <c r="BI72" i="44"/>
  <c r="BP16" i="44"/>
  <c r="BF65" i="44"/>
  <c r="BO16" i="44"/>
  <c r="BJ37" i="44"/>
  <c r="BO37" i="44"/>
  <c r="BJ23" i="44"/>
  <c r="BN44" i="44"/>
  <c r="BN79" i="44"/>
  <c r="Y32" i="19" l="1"/>
  <c r="S32" i="19"/>
  <c r="B24" i="38" l="1"/>
  <c r="B22" i="38"/>
  <c r="F11" i="40" l="1"/>
  <c r="F8" i="40"/>
  <c r="M21" i="40" l="1"/>
  <c r="H19" i="40" l="1"/>
  <c r="H18" i="40"/>
  <c r="H14" i="40"/>
  <c r="H13" i="40"/>
  <c r="H12" i="40"/>
  <c r="H11" i="40"/>
  <c r="N11" i="40" s="1"/>
  <c r="H8" i="40"/>
  <c r="N8" i="40" s="1"/>
  <c r="H7" i="40"/>
  <c r="F19" i="40"/>
  <c r="F18" i="40"/>
  <c r="F14" i="40"/>
  <c r="N14" i="40" s="1"/>
  <c r="F13" i="40"/>
  <c r="F12" i="40"/>
  <c r="F7" i="40"/>
  <c r="N18" i="40" l="1"/>
  <c r="N19" i="40"/>
  <c r="N12" i="40"/>
  <c r="N13" i="40"/>
  <c r="F20" i="40"/>
  <c r="N7" i="40"/>
  <c r="N6" i="40"/>
  <c r="N20" i="40" l="1"/>
  <c r="H20" i="40" s="1"/>
  <c r="BA64" i="24" l="1"/>
  <c r="BB64" i="24"/>
  <c r="BA65" i="24"/>
  <c r="BC64" i="24"/>
  <c r="AA64" i="24" l="1"/>
  <c r="AE44" i="19"/>
  <c r="AC93" i="19"/>
  <c r="S44" i="19"/>
  <c r="K12" i="40"/>
  <c r="AG31" i="19"/>
  <c r="E179" i="19" l="1"/>
  <c r="BD179" i="19"/>
  <c r="BC179" i="19"/>
  <c r="BB179" i="19"/>
  <c r="BA179" i="19"/>
  <c r="AZ179" i="19"/>
  <c r="AY179" i="19"/>
  <c r="AX179" i="19"/>
  <c r="AW179" i="19"/>
  <c r="AV179" i="19"/>
  <c r="AU179" i="19"/>
  <c r="AT179" i="19"/>
  <c r="AS179" i="19"/>
  <c r="AR179" i="19"/>
  <c r="AQ179" i="19"/>
  <c r="AP179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BE178" i="19"/>
  <c r="AU24" i="19" s="1"/>
  <c r="K24" i="19" l="1"/>
  <c r="Q24" i="19"/>
  <c r="BC24" i="19"/>
  <c r="I24" i="19"/>
  <c r="AW24" i="19" s="1"/>
  <c r="BE179" i="19"/>
  <c r="BE24" i="19" l="1"/>
  <c r="BF24" i="19" s="1"/>
  <c r="C64" i="24"/>
  <c r="D64" i="24"/>
  <c r="F64" i="24"/>
  <c r="G64" i="24"/>
  <c r="H64" i="24"/>
  <c r="I64" i="24"/>
  <c r="J64" i="24"/>
  <c r="K64" i="24"/>
  <c r="M64" i="24"/>
  <c r="N64" i="24"/>
  <c r="U64" i="24"/>
  <c r="V64" i="24"/>
  <c r="W64" i="24"/>
  <c r="X64" i="24"/>
  <c r="Y64" i="24"/>
  <c r="Z64" i="24"/>
  <c r="AB64" i="24"/>
  <c r="AF64" i="24"/>
  <c r="AG64" i="24"/>
  <c r="AH64" i="24"/>
  <c r="AI64" i="24"/>
  <c r="AJ64" i="24"/>
  <c r="AK64" i="24"/>
  <c r="AL64" i="24"/>
  <c r="AM64" i="24"/>
  <c r="AN64" i="24"/>
  <c r="AO64" i="24"/>
  <c r="AP64" i="24"/>
  <c r="AR64" i="24"/>
  <c r="AS64" i="24"/>
  <c r="AT64" i="24"/>
  <c r="AV64" i="24"/>
  <c r="EE10" i="27" l="1"/>
  <c r="C62" i="28" l="1"/>
  <c r="C61" i="28"/>
  <c r="C60" i="28"/>
  <c r="C59" i="28"/>
  <c r="C58" i="28"/>
  <c r="C57" i="28"/>
  <c r="C56" i="28"/>
  <c r="C55" i="28"/>
  <c r="C54" i="28"/>
  <c r="C53" i="28"/>
  <c r="C52" i="28" l="1"/>
  <c r="C51" i="28"/>
  <c r="C50" i="28"/>
  <c r="C49" i="28"/>
  <c r="C48" i="28"/>
  <c r="B44" i="38" l="1"/>
  <c r="BD229" i="19"/>
  <c r="BC229" i="19"/>
  <c r="BB229" i="19"/>
  <c r="BA229" i="19"/>
  <c r="AZ229" i="19"/>
  <c r="AY229" i="19"/>
  <c r="AX229" i="19"/>
  <c r="AW229" i="19"/>
  <c r="AV229" i="19"/>
  <c r="AU229" i="19"/>
  <c r="AT229" i="19"/>
  <c r="AS229" i="19"/>
  <c r="AR229" i="19"/>
  <c r="AQ229" i="19"/>
  <c r="AP229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O109" i="19" l="1"/>
  <c r="S45" i="19" l="1"/>
  <c r="S43" i="19"/>
  <c r="S42" i="19"/>
  <c r="S37" i="19"/>
  <c r="AA15" i="19"/>
  <c r="AY15" i="19" l="1"/>
  <c r="BD239" i="19"/>
  <c r="BC239" i="19"/>
  <c r="BB239" i="19"/>
  <c r="BA239" i="19"/>
  <c r="AZ239" i="19"/>
  <c r="AY239" i="19"/>
  <c r="AX239" i="19"/>
  <c r="AW239" i="19"/>
  <c r="AV239" i="19"/>
  <c r="AU239" i="19"/>
  <c r="AT239" i="19"/>
  <c r="AS239" i="19"/>
  <c r="AR239" i="19"/>
  <c r="AQ239" i="19"/>
  <c r="AP239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BD169" i="19"/>
  <c r="BC169" i="19"/>
  <c r="BB169" i="19"/>
  <c r="BA169" i="19"/>
  <c r="AZ169" i="19"/>
  <c r="AY169" i="19"/>
  <c r="AX169" i="19"/>
  <c r="AW169" i="19"/>
  <c r="AV169" i="19"/>
  <c r="AU169" i="19"/>
  <c r="AT169" i="19"/>
  <c r="AS169" i="19"/>
  <c r="AR169" i="19"/>
  <c r="AQ169" i="19"/>
  <c r="AP169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BD159" i="19"/>
  <c r="BC159" i="19"/>
  <c r="BB159" i="19"/>
  <c r="BA159" i="19"/>
  <c r="AZ159" i="19"/>
  <c r="AY159" i="19"/>
  <c r="AX159" i="19"/>
  <c r="AW159" i="19"/>
  <c r="AV159" i="19"/>
  <c r="AU159" i="19"/>
  <c r="AT159" i="19"/>
  <c r="AS159" i="19"/>
  <c r="AR159" i="19"/>
  <c r="AQ159" i="19"/>
  <c r="AP159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BD129" i="19"/>
  <c r="BC129" i="19"/>
  <c r="BB129" i="19"/>
  <c r="BA129" i="19"/>
  <c r="AZ129" i="19"/>
  <c r="AY129" i="19"/>
  <c r="AX129" i="19"/>
  <c r="AW129" i="19"/>
  <c r="AV129" i="19"/>
  <c r="AU129" i="19"/>
  <c r="AT129" i="19"/>
  <c r="AS129" i="19"/>
  <c r="AR129" i="19"/>
  <c r="AQ129" i="19"/>
  <c r="AP129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BD109" i="19"/>
  <c r="BC109" i="19"/>
  <c r="BB109" i="19"/>
  <c r="BA109" i="19"/>
  <c r="AZ109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N109" i="19"/>
  <c r="M109" i="19"/>
  <c r="L109" i="19"/>
  <c r="K109" i="19"/>
  <c r="J109" i="19"/>
  <c r="I109" i="19"/>
  <c r="H109" i="19"/>
  <c r="G109" i="19"/>
  <c r="F109" i="19"/>
  <c r="BE238" i="19"/>
  <c r="BE228" i="19"/>
  <c r="BE188" i="19"/>
  <c r="BE168" i="19"/>
  <c r="BE158" i="19"/>
  <c r="BE128" i="19"/>
  <c r="BE118" i="19"/>
  <c r="BE108" i="19"/>
  <c r="AC99" i="19"/>
  <c r="AC98" i="19"/>
  <c r="AC92" i="19"/>
  <c r="AC91" i="19"/>
  <c r="AC88" i="19"/>
  <c r="AC87" i="19"/>
  <c r="AC86" i="19"/>
  <c r="AC85" i="19"/>
  <c r="AC84" i="19"/>
  <c r="Q29" i="19" l="1"/>
  <c r="K29" i="19"/>
  <c r="AU29" i="19"/>
  <c r="AE83" i="19"/>
  <c r="E189" i="19"/>
  <c r="E119" i="19"/>
  <c r="E109" i="19"/>
  <c r="C23" i="38"/>
  <c r="O3" i="38"/>
  <c r="BE87" i="19"/>
  <c r="M1" i="38"/>
  <c r="L1" i="38"/>
  <c r="K1" i="38"/>
  <c r="J1" i="38"/>
  <c r="I1" i="38"/>
  <c r="H1" i="38"/>
  <c r="G1" i="38"/>
  <c r="F1" i="38"/>
  <c r="E1" i="38"/>
  <c r="D1" i="38"/>
  <c r="C1" i="38"/>
  <c r="B1" i="38"/>
  <c r="C34" i="38" l="1"/>
  <c r="F205" i="19" s="1"/>
  <c r="C35" i="38"/>
  <c r="F215" i="19" s="1"/>
  <c r="C33" i="38"/>
  <c r="F195" i="19" s="1"/>
  <c r="C41" i="38"/>
  <c r="B33" i="38"/>
  <c r="E195" i="19" s="1"/>
  <c r="B34" i="38"/>
  <c r="E205" i="19" s="1"/>
  <c r="B35" i="38"/>
  <c r="E215" i="19" s="1"/>
  <c r="B41" i="38"/>
  <c r="C22" i="38"/>
  <c r="C24" i="38"/>
  <c r="B29" i="38"/>
  <c r="E165" i="19" s="1"/>
  <c r="B30" i="38"/>
  <c r="E175" i="19" s="1"/>
  <c r="B27" i="38"/>
  <c r="E105" i="19" s="1"/>
  <c r="C30" i="38"/>
  <c r="F175" i="19" s="1"/>
  <c r="C40" i="38"/>
  <c r="F155" i="19" s="1"/>
  <c r="C44" i="38"/>
  <c r="C28" i="38"/>
  <c r="B26" i="38"/>
  <c r="C32" i="38"/>
  <c r="F185" i="19" s="1"/>
  <c r="C27" i="38"/>
  <c r="F105" i="19" s="1"/>
  <c r="C36" i="38"/>
  <c r="F115" i="19" s="1"/>
  <c r="D23" i="38"/>
  <c r="C37" i="38"/>
  <c r="F125" i="19" s="1"/>
  <c r="C26" i="38"/>
  <c r="C31" i="38"/>
  <c r="B42" i="38"/>
  <c r="B40" i="38"/>
  <c r="B37" i="38"/>
  <c r="E125" i="19" s="1"/>
  <c r="B36" i="38"/>
  <c r="E115" i="19" s="1"/>
  <c r="B32" i="38"/>
  <c r="B31" i="38"/>
  <c r="B28" i="38"/>
  <c r="C29" i="38"/>
  <c r="F165" i="19" s="1"/>
  <c r="C42" i="38"/>
  <c r="BE119" i="19"/>
  <c r="BE109" i="19"/>
  <c r="D34" i="38" l="1"/>
  <c r="G205" i="19" s="1"/>
  <c r="D35" i="38"/>
  <c r="G215" i="19" s="1"/>
  <c r="D33" i="38"/>
  <c r="G195" i="19" s="1"/>
  <c r="D41" i="38"/>
  <c r="F235" i="19"/>
  <c r="F225" i="19"/>
  <c r="E225" i="19"/>
  <c r="C25" i="44"/>
  <c r="C26" i="44" s="1"/>
  <c r="D53" i="44"/>
  <c r="D54" i="44" s="1"/>
  <c r="D22" i="38"/>
  <c r="D24" i="38"/>
  <c r="D44" i="38"/>
  <c r="D30" i="38"/>
  <c r="G175" i="19" s="1"/>
  <c r="E235" i="19"/>
  <c r="E185" i="19"/>
  <c r="E155" i="19"/>
  <c r="D37" i="38"/>
  <c r="G125" i="19" s="1"/>
  <c r="D40" i="38"/>
  <c r="G155" i="19" s="1"/>
  <c r="D31" i="38"/>
  <c r="D26" i="38"/>
  <c r="D32" i="38"/>
  <c r="G185" i="19" s="1"/>
  <c r="D27" i="38"/>
  <c r="G105" i="19" s="1"/>
  <c r="D36" i="38"/>
  <c r="G115" i="19" s="1"/>
  <c r="D28" i="38"/>
  <c r="D42" i="38"/>
  <c r="D29" i="38"/>
  <c r="G165" i="19" s="1"/>
  <c r="E23" i="38"/>
  <c r="G225" i="19" l="1"/>
  <c r="E34" i="38"/>
  <c r="H205" i="19" s="1"/>
  <c r="E35" i="38"/>
  <c r="H215" i="19" s="1"/>
  <c r="E33" i="38"/>
  <c r="H195" i="19" s="1"/>
  <c r="E41" i="38"/>
  <c r="G235" i="19"/>
  <c r="C39" i="44"/>
  <c r="C4" i="44"/>
  <c r="C60" i="44"/>
  <c r="D25" i="44"/>
  <c r="D26" i="44" s="1"/>
  <c r="D67" i="44"/>
  <c r="D68" i="44" s="1"/>
  <c r="D39" i="44"/>
  <c r="D40" i="44" s="1"/>
  <c r="D18" i="44"/>
  <c r="D19" i="44" s="1"/>
  <c r="C46" i="44"/>
  <c r="D74" i="44"/>
  <c r="D4" i="44"/>
  <c r="D5" i="44" s="1"/>
  <c r="D60" i="44"/>
  <c r="D61" i="44" s="1"/>
  <c r="D11" i="44"/>
  <c r="D12" i="44" s="1"/>
  <c r="E22" i="38"/>
  <c r="E24" i="38"/>
  <c r="E44" i="38"/>
  <c r="E30" i="38"/>
  <c r="H175" i="19" s="1"/>
  <c r="F23" i="38"/>
  <c r="E40" i="38"/>
  <c r="E31" i="38"/>
  <c r="E29" i="38"/>
  <c r="H165" i="19" s="1"/>
  <c r="E28" i="38"/>
  <c r="E27" i="38"/>
  <c r="H105" i="19" s="1"/>
  <c r="E26" i="38"/>
  <c r="E42" i="38"/>
  <c r="E32" i="38"/>
  <c r="H185" i="19" s="1"/>
  <c r="E36" i="38"/>
  <c r="H115" i="19" s="1"/>
  <c r="E37" i="38"/>
  <c r="H125" i="19" s="1"/>
  <c r="F33" i="38" l="1"/>
  <c r="I195" i="19" s="1"/>
  <c r="F35" i="38"/>
  <c r="I215" i="19" s="1"/>
  <c r="F34" i="38"/>
  <c r="I205" i="19" s="1"/>
  <c r="F41" i="38"/>
  <c r="H235" i="19"/>
  <c r="H225" i="19"/>
  <c r="C67" i="44"/>
  <c r="C68" i="44" s="1"/>
  <c r="C47" i="44"/>
  <c r="C61" i="44"/>
  <c r="D46" i="44"/>
  <c r="D47" i="44" s="1"/>
  <c r="C5" i="44"/>
  <c r="D75" i="44"/>
  <c r="C40" i="44"/>
  <c r="E32" i="44"/>
  <c r="F22" i="38"/>
  <c r="F24" i="38"/>
  <c r="F44" i="38"/>
  <c r="F30" i="38"/>
  <c r="I175" i="19" s="1"/>
  <c r="H155" i="19"/>
  <c r="F42" i="38"/>
  <c r="F40" i="38"/>
  <c r="I155" i="19" s="1"/>
  <c r="F37" i="38"/>
  <c r="I125" i="19" s="1"/>
  <c r="F36" i="38"/>
  <c r="I115" i="19" s="1"/>
  <c r="F32" i="38"/>
  <c r="I185" i="19" s="1"/>
  <c r="F31" i="38"/>
  <c r="F27" i="38"/>
  <c r="I105" i="19" s="1"/>
  <c r="F28" i="38"/>
  <c r="F29" i="38"/>
  <c r="I165" i="19" s="1"/>
  <c r="F26" i="38"/>
  <c r="G23" i="38"/>
  <c r="BE99" i="19"/>
  <c r="AE50" i="19" s="1"/>
  <c r="AE49" i="19"/>
  <c r="AE45" i="19"/>
  <c r="BE92" i="19"/>
  <c r="AE43" i="19" s="1"/>
  <c r="BE91" i="19"/>
  <c r="AE42" i="19" s="1"/>
  <c r="BE88" i="19"/>
  <c r="AE39" i="19" s="1"/>
  <c r="BE86" i="19"/>
  <c r="BE85" i="19"/>
  <c r="AE37" i="19" s="1"/>
  <c r="AE38" i="19"/>
  <c r="AY31" i="19"/>
  <c r="AY19" i="19"/>
  <c r="AY18" i="19"/>
  <c r="AY17" i="19"/>
  <c r="AY16" i="19"/>
  <c r="AQ31" i="19"/>
  <c r="K19" i="40" s="1"/>
  <c r="K18" i="40"/>
  <c r="K14" i="40"/>
  <c r="K13" i="40"/>
  <c r="AQ16" i="19"/>
  <c r="K6" i="40" s="1"/>
  <c r="AM18" i="19"/>
  <c r="AM17" i="19"/>
  <c r="AM16" i="19"/>
  <c r="AG22" i="19"/>
  <c r="AG19" i="19"/>
  <c r="AG18" i="19"/>
  <c r="AG17" i="19"/>
  <c r="AG16" i="19"/>
  <c r="I225" i="19" l="1"/>
  <c r="AQ19" i="19"/>
  <c r="K7" i="40" s="1"/>
  <c r="G35" i="38"/>
  <c r="J215" i="19" s="1"/>
  <c r="G33" i="38"/>
  <c r="J195" i="19" s="1"/>
  <c r="G34" i="38"/>
  <c r="J205" i="19" s="1"/>
  <c r="G41" i="38"/>
  <c r="I235" i="19"/>
  <c r="K11" i="40"/>
  <c r="BF68" i="44"/>
  <c r="BF40" i="44"/>
  <c r="BF5" i="44"/>
  <c r="BF61" i="44"/>
  <c r="BF39" i="44"/>
  <c r="BF25" i="44"/>
  <c r="BF67" i="44"/>
  <c r="BF4" i="44"/>
  <c r="G53" i="44"/>
  <c r="G54" i="44" s="1"/>
  <c r="BF60" i="44"/>
  <c r="E33" i="44"/>
  <c r="F32" i="44"/>
  <c r="G22" i="38"/>
  <c r="G24" i="38"/>
  <c r="AQ18" i="19"/>
  <c r="K8" i="40" s="1"/>
  <c r="G44" i="38"/>
  <c r="G30" i="38"/>
  <c r="J175" i="19" s="1"/>
  <c r="G42" i="38"/>
  <c r="G32" i="38"/>
  <c r="J185" i="19" s="1"/>
  <c r="G36" i="38"/>
  <c r="J115" i="19" s="1"/>
  <c r="G31" i="38"/>
  <c r="G28" i="38"/>
  <c r="G37" i="38"/>
  <c r="J125" i="19" s="1"/>
  <c r="G29" i="38"/>
  <c r="J165" i="19" s="1"/>
  <c r="G40" i="38"/>
  <c r="J155" i="19" s="1"/>
  <c r="G26" i="38"/>
  <c r="G27" i="38"/>
  <c r="J105" i="19" s="1"/>
  <c r="H23" i="38"/>
  <c r="BE189" i="19"/>
  <c r="AQ17" i="19"/>
  <c r="AC32" i="19"/>
  <c r="AE32" i="19"/>
  <c r="H34" i="38" l="1"/>
  <c r="K205" i="19" s="1"/>
  <c r="H35" i="38"/>
  <c r="K215" i="19" s="1"/>
  <c r="H33" i="38"/>
  <c r="K195" i="19" s="1"/>
  <c r="H41" i="38"/>
  <c r="J235" i="19"/>
  <c r="J225" i="19"/>
  <c r="G11" i="44"/>
  <c r="G4" i="44"/>
  <c r="G5" i="44" s="1"/>
  <c r="G18" i="44"/>
  <c r="G74" i="44"/>
  <c r="G39" i="44"/>
  <c r="G60" i="44"/>
  <c r="G25" i="44"/>
  <c r="G26" i="44" s="1"/>
  <c r="G67" i="44"/>
  <c r="G68" i="44" s="1"/>
  <c r="BF46" i="44"/>
  <c r="F33" i="44"/>
  <c r="H22" i="38"/>
  <c r="H24" i="38"/>
  <c r="H44" i="38"/>
  <c r="H30" i="38"/>
  <c r="K175" i="19" s="1"/>
  <c r="H36" i="38"/>
  <c r="K115" i="19" s="1"/>
  <c r="H37" i="38"/>
  <c r="K125" i="19" s="1"/>
  <c r="H32" i="38"/>
  <c r="K185" i="19" s="1"/>
  <c r="H29" i="38"/>
  <c r="K165" i="19" s="1"/>
  <c r="H40" i="38"/>
  <c r="K155" i="19" s="1"/>
  <c r="H26" i="38"/>
  <c r="H42" i="38"/>
  <c r="H27" i="38"/>
  <c r="K105" i="19" s="1"/>
  <c r="H31" i="38"/>
  <c r="K235" i="19" s="1"/>
  <c r="H28" i="38"/>
  <c r="I23" i="38"/>
  <c r="I34" i="38" l="1"/>
  <c r="L205" i="19" s="1"/>
  <c r="I35" i="38"/>
  <c r="L215" i="19" s="1"/>
  <c r="I33" i="38"/>
  <c r="L195" i="19" s="1"/>
  <c r="I41" i="38"/>
  <c r="K225" i="19"/>
  <c r="G40" i="44"/>
  <c r="G75" i="44"/>
  <c r="G19" i="44"/>
  <c r="G46" i="44"/>
  <c r="G61" i="44"/>
  <c r="G12" i="44"/>
  <c r="I22" i="38"/>
  <c r="I24" i="38"/>
  <c r="I44" i="38"/>
  <c r="I30" i="38"/>
  <c r="L175" i="19" s="1"/>
  <c r="I37" i="38"/>
  <c r="L125" i="19" s="1"/>
  <c r="I29" i="38"/>
  <c r="L165" i="19" s="1"/>
  <c r="I28" i="38"/>
  <c r="I27" i="38"/>
  <c r="L105" i="19" s="1"/>
  <c r="I26" i="38"/>
  <c r="I40" i="38"/>
  <c r="I31" i="38"/>
  <c r="I36" i="38"/>
  <c r="L115" i="19" s="1"/>
  <c r="I42" i="38"/>
  <c r="I32" i="38"/>
  <c r="J23" i="38"/>
  <c r="BB65" i="24"/>
  <c r="BB62" i="24"/>
  <c r="J35" i="38" l="1"/>
  <c r="M215" i="19" s="1"/>
  <c r="J33" i="38"/>
  <c r="M195" i="19" s="1"/>
  <c r="J34" i="38"/>
  <c r="M205" i="19" s="1"/>
  <c r="J41" i="38"/>
  <c r="L225" i="19"/>
  <c r="L235" i="19"/>
  <c r="BG53" i="44"/>
  <c r="G47" i="44"/>
  <c r="J22" i="38"/>
  <c r="J24" i="38"/>
  <c r="J44" i="38"/>
  <c r="J30" i="38"/>
  <c r="M175" i="19" s="1"/>
  <c r="L185" i="19"/>
  <c r="L155" i="19"/>
  <c r="J42" i="38"/>
  <c r="J40" i="38"/>
  <c r="M155" i="19" s="1"/>
  <c r="J37" i="38"/>
  <c r="M125" i="19" s="1"/>
  <c r="J36" i="38"/>
  <c r="M115" i="19" s="1"/>
  <c r="J32" i="38"/>
  <c r="M185" i="19" s="1"/>
  <c r="J31" i="38"/>
  <c r="J26" i="38"/>
  <c r="J27" i="38"/>
  <c r="M105" i="19" s="1"/>
  <c r="J28" i="38"/>
  <c r="J29" i="38"/>
  <c r="M165" i="19" s="1"/>
  <c r="K23" i="38"/>
  <c r="EB10" i="27"/>
  <c r="EC10" i="27"/>
  <c r="M235" i="19" l="1"/>
  <c r="K35" i="38"/>
  <c r="N215" i="19" s="1"/>
  <c r="K34" i="38"/>
  <c r="N205" i="19" s="1"/>
  <c r="K33" i="38"/>
  <c r="N195" i="19" s="1"/>
  <c r="K41" i="38"/>
  <c r="M225" i="19"/>
  <c r="BG4" i="44"/>
  <c r="BG39" i="44"/>
  <c r="BG25" i="44"/>
  <c r="K53" i="44"/>
  <c r="K54" i="44" s="1"/>
  <c r="BG11" i="44"/>
  <c r="BG18" i="44"/>
  <c r="BG67" i="44"/>
  <c r="BG60" i="44"/>
  <c r="BG74" i="44"/>
  <c r="J32" i="44"/>
  <c r="K22" i="38"/>
  <c r="K24" i="38"/>
  <c r="K44" i="38"/>
  <c r="K30" i="38"/>
  <c r="N175" i="19" s="1"/>
  <c r="K40" i="38"/>
  <c r="N155" i="19" s="1"/>
  <c r="K31" i="38"/>
  <c r="K42" i="38"/>
  <c r="K32" i="38"/>
  <c r="N185" i="19" s="1"/>
  <c r="K37" i="38"/>
  <c r="N125" i="19" s="1"/>
  <c r="K27" i="38"/>
  <c r="N105" i="19" s="1"/>
  <c r="K28" i="38"/>
  <c r="K29" i="38"/>
  <c r="N165" i="19" s="1"/>
  <c r="K36" i="38"/>
  <c r="N115" i="19" s="1"/>
  <c r="K26" i="38"/>
  <c r="L23" i="38"/>
  <c r="L33" i="38" l="1"/>
  <c r="O195" i="19" s="1"/>
  <c r="L34" i="38"/>
  <c r="O205" i="19" s="1"/>
  <c r="L35" i="38"/>
  <c r="O215" i="19" s="1"/>
  <c r="L41" i="38"/>
  <c r="N225" i="19"/>
  <c r="N235" i="19"/>
  <c r="K39" i="44"/>
  <c r="K4" i="44"/>
  <c r="K5" i="44" s="1"/>
  <c r="K60" i="44"/>
  <c r="BG46" i="44"/>
  <c r="K25" i="44"/>
  <c r="K26" i="44" s="1"/>
  <c r="K18" i="44"/>
  <c r="K19" i="44" s="1"/>
  <c r="K74" i="44"/>
  <c r="K67" i="44"/>
  <c r="K68" i="44" s="1"/>
  <c r="K11" i="44"/>
  <c r="J33" i="44"/>
  <c r="L22" i="38"/>
  <c r="L24" i="38"/>
  <c r="L44" i="38"/>
  <c r="L30" i="38"/>
  <c r="O175" i="19" s="1"/>
  <c r="L42" i="38"/>
  <c r="L32" i="38"/>
  <c r="O185" i="19" s="1"/>
  <c r="L36" i="38"/>
  <c r="O115" i="19" s="1"/>
  <c r="L40" i="38"/>
  <c r="O155" i="19" s="1"/>
  <c r="L28" i="38"/>
  <c r="L29" i="38"/>
  <c r="O165" i="19" s="1"/>
  <c r="L31" i="38"/>
  <c r="O235" i="19" s="1"/>
  <c r="L26" i="38"/>
  <c r="L37" i="38"/>
  <c r="O125" i="19" s="1"/>
  <c r="L27" i="38"/>
  <c r="O105" i="19" s="1"/>
  <c r="M23" i="38"/>
  <c r="M33" i="38" l="1"/>
  <c r="P195" i="19" s="1"/>
  <c r="M34" i="38"/>
  <c r="P205" i="19" s="1"/>
  <c r="M35" i="38"/>
  <c r="P215" i="19" s="1"/>
  <c r="M41" i="38"/>
  <c r="O225" i="19"/>
  <c r="K12" i="44"/>
  <c r="K61" i="44"/>
  <c r="K75" i="44"/>
  <c r="K46" i="44"/>
  <c r="K40" i="44"/>
  <c r="M22" i="38"/>
  <c r="M24" i="38"/>
  <c r="M44" i="38"/>
  <c r="M30" i="38"/>
  <c r="P175" i="19" s="1"/>
  <c r="M36" i="38"/>
  <c r="P115" i="19" s="1"/>
  <c r="M29" i="38"/>
  <c r="P165" i="19" s="1"/>
  <c r="M28" i="38"/>
  <c r="M27" i="38"/>
  <c r="P105" i="19" s="1"/>
  <c r="M26" i="38"/>
  <c r="M37" i="38"/>
  <c r="P125" i="19" s="1"/>
  <c r="M42" i="38"/>
  <c r="M31" i="38"/>
  <c r="M32" i="38"/>
  <c r="P185" i="19" s="1"/>
  <c r="M40" i="38"/>
  <c r="N23" i="38"/>
  <c r="P225" i="19" l="1"/>
  <c r="N33" i="38"/>
  <c r="Q195" i="19" s="1"/>
  <c r="N34" i="38"/>
  <c r="Q205" i="19" s="1"/>
  <c r="N35" i="38"/>
  <c r="Q215" i="19" s="1"/>
  <c r="N41" i="38"/>
  <c r="P235" i="19"/>
  <c r="K47" i="44"/>
  <c r="N22" i="38"/>
  <c r="N24" i="38"/>
  <c r="N44" i="38"/>
  <c r="N30" i="38"/>
  <c r="Q175" i="19" s="1"/>
  <c r="P155" i="19"/>
  <c r="N42" i="38"/>
  <c r="N40" i="38"/>
  <c r="Q155" i="19" s="1"/>
  <c r="N37" i="38"/>
  <c r="Q125" i="19" s="1"/>
  <c r="N36" i="38"/>
  <c r="Q115" i="19" s="1"/>
  <c r="N32" i="38"/>
  <c r="Q185" i="19" s="1"/>
  <c r="N31" i="38"/>
  <c r="Q235" i="19" s="1"/>
  <c r="N29" i="38"/>
  <c r="Q165" i="19" s="1"/>
  <c r="N26" i="38"/>
  <c r="N27" i="38"/>
  <c r="Q105" i="19" s="1"/>
  <c r="N28" i="38"/>
  <c r="O23" i="38"/>
  <c r="O33" i="38" l="1"/>
  <c r="R195" i="19" s="1"/>
  <c r="O34" i="38"/>
  <c r="R205" i="19" s="1"/>
  <c r="O35" i="38"/>
  <c r="R215" i="19" s="1"/>
  <c r="O41" i="38"/>
  <c r="Q225" i="19"/>
  <c r="BH53" i="44"/>
  <c r="O22" i="38"/>
  <c r="O24" i="38"/>
  <c r="O44" i="38"/>
  <c r="O30" i="38"/>
  <c r="R175" i="19" s="1"/>
  <c r="O37" i="38"/>
  <c r="R125" i="19" s="1"/>
  <c r="O40" i="38"/>
  <c r="R155" i="19" s="1"/>
  <c r="O31" i="38"/>
  <c r="O26" i="38"/>
  <c r="O32" i="38"/>
  <c r="R185" i="19" s="1"/>
  <c r="O27" i="38"/>
  <c r="R105" i="19" s="1"/>
  <c r="O36" i="38"/>
  <c r="R115" i="19" s="1"/>
  <c r="O28" i="38"/>
  <c r="O42" i="38"/>
  <c r="R225" i="19" s="1"/>
  <c r="O29" i="38"/>
  <c r="R165" i="19" s="1"/>
  <c r="P23" i="38"/>
  <c r="P33" i="38" l="1"/>
  <c r="S195" i="19" s="1"/>
  <c r="P34" i="38"/>
  <c r="S205" i="19" s="1"/>
  <c r="P35" i="38"/>
  <c r="S215" i="19" s="1"/>
  <c r="P41" i="38"/>
  <c r="R235" i="19"/>
  <c r="BH18" i="44"/>
  <c r="BH74" i="44"/>
  <c r="BH19" i="44"/>
  <c r="BH39" i="44"/>
  <c r="BH67" i="44"/>
  <c r="BH4" i="44"/>
  <c r="BH11" i="44"/>
  <c r="BH25" i="44"/>
  <c r="P53" i="44"/>
  <c r="BH60" i="44"/>
  <c r="P22" i="38"/>
  <c r="P24" i="38"/>
  <c r="P44" i="38"/>
  <c r="P30" i="38"/>
  <c r="S175" i="19" s="1"/>
  <c r="P40" i="38"/>
  <c r="S155" i="19" s="1"/>
  <c r="P31" i="38"/>
  <c r="P42" i="38"/>
  <c r="P32" i="38"/>
  <c r="S185" i="19" s="1"/>
  <c r="P27" i="38"/>
  <c r="S105" i="19" s="1"/>
  <c r="P36" i="38"/>
  <c r="S115" i="19" s="1"/>
  <c r="P28" i="38"/>
  <c r="P37" i="38"/>
  <c r="S125" i="19" s="1"/>
  <c r="P29" i="38"/>
  <c r="S165" i="19" s="1"/>
  <c r="P26" i="38"/>
  <c r="Q23" i="38"/>
  <c r="U32" i="19"/>
  <c r="S235" i="19" l="1"/>
  <c r="Q35" i="38"/>
  <c r="T215" i="19" s="1"/>
  <c r="Q33" i="38"/>
  <c r="T195" i="19" s="1"/>
  <c r="Q34" i="38"/>
  <c r="T205" i="19" s="1"/>
  <c r="Q41" i="38"/>
  <c r="S225" i="19"/>
  <c r="P39" i="44"/>
  <c r="P25" i="44"/>
  <c r="P26" i="44" s="1"/>
  <c r="P67" i="44"/>
  <c r="P18" i="44"/>
  <c r="P74" i="44"/>
  <c r="P75" i="44" s="1"/>
  <c r="P4" i="44"/>
  <c r="P5" i="44" s="1"/>
  <c r="P11" i="44"/>
  <c r="P12" i="44" s="1"/>
  <c r="BH46" i="44"/>
  <c r="P60" i="44"/>
  <c r="P61" i="44" s="1"/>
  <c r="P54" i="44"/>
  <c r="Q22" i="38"/>
  <c r="Q24" i="38"/>
  <c r="Q44" i="38"/>
  <c r="Q30" i="38"/>
  <c r="T175" i="19" s="1"/>
  <c r="Q42" i="38"/>
  <c r="Q32" i="38"/>
  <c r="T185" i="19" s="1"/>
  <c r="Q29" i="38"/>
  <c r="T165" i="19" s="1"/>
  <c r="Q28" i="38"/>
  <c r="Q27" i="38"/>
  <c r="T105" i="19" s="1"/>
  <c r="Q26" i="38"/>
  <c r="Q36" i="38"/>
  <c r="T115" i="19" s="1"/>
  <c r="Q31" i="38"/>
  <c r="Q37" i="38"/>
  <c r="T125" i="19" s="1"/>
  <c r="Q40" i="38"/>
  <c r="T155" i="19" s="1"/>
  <c r="R23" i="38"/>
  <c r="E32" i="19"/>
  <c r="O32" i="19"/>
  <c r="AG32" i="19" s="1"/>
  <c r="E239" i="19"/>
  <c r="T225" i="19" l="1"/>
  <c r="R33" i="38"/>
  <c r="U195" i="19" s="1"/>
  <c r="R35" i="38"/>
  <c r="U215" i="19" s="1"/>
  <c r="R34" i="38"/>
  <c r="U205" i="19" s="1"/>
  <c r="R41" i="38"/>
  <c r="T235" i="19"/>
  <c r="P19" i="44"/>
  <c r="P68" i="44"/>
  <c r="P46" i="44"/>
  <c r="P40" i="44"/>
  <c r="AY32" i="19"/>
  <c r="AM32" i="19"/>
  <c r="R22" i="38"/>
  <c r="R24" i="38"/>
  <c r="R44" i="38"/>
  <c r="R30" i="38"/>
  <c r="U175" i="19" s="1"/>
  <c r="R42" i="38"/>
  <c r="R40" i="38"/>
  <c r="U155" i="19" s="1"/>
  <c r="R37" i="38"/>
  <c r="U125" i="19" s="1"/>
  <c r="R36" i="38"/>
  <c r="U115" i="19" s="1"/>
  <c r="R32" i="38"/>
  <c r="U185" i="19" s="1"/>
  <c r="R31" i="38"/>
  <c r="R28" i="38"/>
  <c r="R29" i="38"/>
  <c r="U165" i="19" s="1"/>
  <c r="R26" i="38"/>
  <c r="R27" i="38"/>
  <c r="U105" i="19" s="1"/>
  <c r="S23" i="38"/>
  <c r="BE239" i="19"/>
  <c r="AG15" i="19"/>
  <c r="S35" i="38" l="1"/>
  <c r="V215" i="19" s="1"/>
  <c r="S33" i="38"/>
  <c r="V195" i="19" s="1"/>
  <c r="S34" i="38"/>
  <c r="V205" i="19" s="1"/>
  <c r="S41" i="38"/>
  <c r="U235" i="19"/>
  <c r="U225" i="19"/>
  <c r="P47" i="44"/>
  <c r="BI53" i="44"/>
  <c r="S22" i="38"/>
  <c r="S24" i="38"/>
  <c r="S44" i="38"/>
  <c r="S30" i="38"/>
  <c r="V175" i="19" s="1"/>
  <c r="S36" i="38"/>
  <c r="V115" i="19" s="1"/>
  <c r="S37" i="38"/>
  <c r="V125" i="19" s="1"/>
  <c r="S32" i="38"/>
  <c r="V185" i="19" s="1"/>
  <c r="S29" i="38"/>
  <c r="V165" i="19" s="1"/>
  <c r="S40" i="38"/>
  <c r="V155" i="19" s="1"/>
  <c r="S26" i="38"/>
  <c r="S42" i="38"/>
  <c r="S27" i="38"/>
  <c r="V105" i="19" s="1"/>
  <c r="S31" i="38"/>
  <c r="S28" i="38"/>
  <c r="T23" i="38"/>
  <c r="A70" i="24"/>
  <c r="BA62" i="24"/>
  <c r="BA63" i="24"/>
  <c r="V235" i="19" l="1"/>
  <c r="T34" i="38"/>
  <c r="W205" i="19" s="1"/>
  <c r="T35" i="38"/>
  <c r="W215" i="19" s="1"/>
  <c r="T33" i="38"/>
  <c r="W195" i="19" s="1"/>
  <c r="T41" i="38"/>
  <c r="V225" i="19"/>
  <c r="BI74" i="44"/>
  <c r="BI25" i="44"/>
  <c r="BI18" i="44"/>
  <c r="BI11" i="44"/>
  <c r="BI4" i="44"/>
  <c r="BI39" i="44"/>
  <c r="BI67" i="44"/>
  <c r="T53" i="44"/>
  <c r="BI60" i="44"/>
  <c r="T22" i="38"/>
  <c r="T24" i="38"/>
  <c r="T44" i="38"/>
  <c r="T30" i="38"/>
  <c r="W175" i="19" s="1"/>
  <c r="T37" i="38"/>
  <c r="W125" i="19" s="1"/>
  <c r="T40" i="38"/>
  <c r="W155" i="19" s="1"/>
  <c r="T31" i="38"/>
  <c r="T36" i="38"/>
  <c r="W115" i="19" s="1"/>
  <c r="T26" i="38"/>
  <c r="T42" i="38"/>
  <c r="T27" i="38"/>
  <c r="W105" i="19" s="1"/>
  <c r="T28" i="38"/>
  <c r="T32" i="38"/>
  <c r="W185" i="19" s="1"/>
  <c r="T29" i="38"/>
  <c r="W165" i="19" s="1"/>
  <c r="U23" i="38"/>
  <c r="AO15" i="19"/>
  <c r="AO32" i="19" s="1"/>
  <c r="AQ32" i="19" s="1"/>
  <c r="W225" i="19" l="1"/>
  <c r="U34" i="38"/>
  <c r="X205" i="19" s="1"/>
  <c r="U35" i="38"/>
  <c r="X215" i="19" s="1"/>
  <c r="U33" i="38"/>
  <c r="X195" i="19" s="1"/>
  <c r="U41" i="38"/>
  <c r="W235" i="19"/>
  <c r="AY33" i="19"/>
  <c r="T67" i="44"/>
  <c r="T68" i="44" s="1"/>
  <c r="T74" i="44"/>
  <c r="T75" i="44" s="1"/>
  <c r="T60" i="44"/>
  <c r="T61" i="44" s="1"/>
  <c r="T4" i="44"/>
  <c r="T5" i="44" s="1"/>
  <c r="T25" i="44"/>
  <c r="T26" i="44" s="1"/>
  <c r="T18" i="44"/>
  <c r="T11" i="44"/>
  <c r="T39" i="44"/>
  <c r="T40" i="44" s="1"/>
  <c r="T54" i="44"/>
  <c r="BI46" i="44"/>
  <c r="U22" i="38"/>
  <c r="U24" i="38"/>
  <c r="U44" i="38"/>
  <c r="U30" i="38"/>
  <c r="X175" i="19" s="1"/>
  <c r="U40" i="38"/>
  <c r="X155" i="19" s="1"/>
  <c r="U31" i="38"/>
  <c r="U29" i="38"/>
  <c r="X165" i="19" s="1"/>
  <c r="U28" i="38"/>
  <c r="U27" i="38"/>
  <c r="X105" i="19" s="1"/>
  <c r="U26" i="38"/>
  <c r="U42" i="38"/>
  <c r="U32" i="38"/>
  <c r="X185" i="19" s="1"/>
  <c r="U37" i="38"/>
  <c r="X125" i="19" s="1"/>
  <c r="U36" i="38"/>
  <c r="X115" i="19" s="1"/>
  <c r="V23" i="38"/>
  <c r="AQ15" i="19"/>
  <c r="AM15" i="19"/>
  <c r="W15" i="19"/>
  <c r="X225" i="19" l="1"/>
  <c r="V33" i="38"/>
  <c r="Y195" i="19" s="1"/>
  <c r="V35" i="38"/>
  <c r="Y215" i="19" s="1"/>
  <c r="V34" i="38"/>
  <c r="Y205" i="19" s="1"/>
  <c r="V41" i="38"/>
  <c r="X235" i="19"/>
  <c r="T46" i="44"/>
  <c r="T12" i="44"/>
  <c r="T19" i="44"/>
  <c r="V22" i="38"/>
  <c r="V24" i="38"/>
  <c r="V44" i="38"/>
  <c r="V30" i="38"/>
  <c r="Y175" i="19" s="1"/>
  <c r="V42" i="38"/>
  <c r="V40" i="38"/>
  <c r="Y155" i="19" s="1"/>
  <c r="V37" i="38"/>
  <c r="Y125" i="19" s="1"/>
  <c r="V36" i="38"/>
  <c r="Y115" i="19" s="1"/>
  <c r="V32" i="38"/>
  <c r="Y185" i="19" s="1"/>
  <c r="V31" i="38"/>
  <c r="V27" i="38"/>
  <c r="Y105" i="19" s="1"/>
  <c r="V28" i="38"/>
  <c r="V29" i="38"/>
  <c r="Y165" i="19" s="1"/>
  <c r="V26" i="38"/>
  <c r="W23" i="38"/>
  <c r="Y235" i="19" l="1"/>
  <c r="W34" i="38"/>
  <c r="Z205" i="19" s="1"/>
  <c r="W35" i="38"/>
  <c r="Z215" i="19" s="1"/>
  <c r="W33" i="38"/>
  <c r="Z195" i="19" s="1"/>
  <c r="W41" i="38"/>
  <c r="Y225" i="19"/>
  <c r="T47" i="44"/>
  <c r="W22" i="38"/>
  <c r="W24" i="38"/>
  <c r="W44" i="38"/>
  <c r="W30" i="38"/>
  <c r="Z175" i="19" s="1"/>
  <c r="W42" i="38"/>
  <c r="W32" i="38"/>
  <c r="Z185" i="19" s="1"/>
  <c r="W36" i="38"/>
  <c r="Z115" i="19" s="1"/>
  <c r="W40" i="38"/>
  <c r="Z155" i="19" s="1"/>
  <c r="W28" i="38"/>
  <c r="W29" i="38"/>
  <c r="Z165" i="19" s="1"/>
  <c r="W31" i="38"/>
  <c r="W26" i="38"/>
  <c r="W37" i="38"/>
  <c r="Z125" i="19" s="1"/>
  <c r="W27" i="38"/>
  <c r="Z105" i="19" s="1"/>
  <c r="X23" i="38"/>
  <c r="K20" i="40"/>
  <c r="A111" i="24"/>
  <c r="A112" i="24"/>
  <c r="A113" i="24"/>
  <c r="A114" i="24"/>
  <c r="A115" i="24"/>
  <c r="C47" i="28"/>
  <c r="C46" i="28"/>
  <c r="C45" i="28"/>
  <c r="C44" i="28"/>
  <c r="C43" i="28"/>
  <c r="Z235" i="19" l="1"/>
  <c r="X33" i="38"/>
  <c r="AA195" i="19" s="1"/>
  <c r="X34" i="38"/>
  <c r="AA205" i="19" s="1"/>
  <c r="X35" i="38"/>
  <c r="AA215" i="19" s="1"/>
  <c r="X41" i="38"/>
  <c r="Z225" i="19"/>
  <c r="BJ53" i="44"/>
  <c r="X22" i="38"/>
  <c r="X24" i="38"/>
  <c r="X44" i="38"/>
  <c r="X30" i="38"/>
  <c r="AA175" i="19" s="1"/>
  <c r="X36" i="38"/>
  <c r="AA115" i="19" s="1"/>
  <c r="X37" i="38"/>
  <c r="AA125" i="19" s="1"/>
  <c r="X42" i="38"/>
  <c r="X29" i="38"/>
  <c r="AA165" i="19" s="1"/>
  <c r="X31" i="38"/>
  <c r="X26" i="38"/>
  <c r="X32" i="38"/>
  <c r="AA185" i="19" s="1"/>
  <c r="X27" i="38"/>
  <c r="AA105" i="19" s="1"/>
  <c r="X40" i="38"/>
  <c r="AA155" i="19" s="1"/>
  <c r="X28" i="38"/>
  <c r="Y23" i="38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A225" i="19" l="1"/>
  <c r="Y33" i="38"/>
  <c r="AB195" i="19" s="1"/>
  <c r="Y34" i="38"/>
  <c r="AB205" i="19" s="1"/>
  <c r="Y35" i="38"/>
  <c r="AB215" i="19" s="1"/>
  <c r="Y41" i="38"/>
  <c r="AA235" i="19"/>
  <c r="BJ39" i="44"/>
  <c r="BJ11" i="44"/>
  <c r="BJ67" i="44"/>
  <c r="BJ4" i="44"/>
  <c r="BJ25" i="44"/>
  <c r="BJ18" i="44"/>
  <c r="BJ74" i="44"/>
  <c r="Y53" i="44"/>
  <c r="Y54" i="44" s="1"/>
  <c r="BJ60" i="44"/>
  <c r="Y22" i="38"/>
  <c r="Y24" i="38"/>
  <c r="Y44" i="38"/>
  <c r="Y30" i="38"/>
  <c r="AB175" i="19" s="1"/>
  <c r="Y37" i="38"/>
  <c r="AB125" i="19" s="1"/>
  <c r="Y29" i="38"/>
  <c r="AB165" i="19" s="1"/>
  <c r="Y28" i="38"/>
  <c r="Y27" i="38"/>
  <c r="AB105" i="19" s="1"/>
  <c r="Y26" i="38"/>
  <c r="Y40" i="38"/>
  <c r="Y31" i="38"/>
  <c r="Y32" i="38"/>
  <c r="Y36" i="38"/>
  <c r="AB115" i="19" s="1"/>
  <c r="Y42" i="38"/>
  <c r="Z23" i="38"/>
  <c r="BF68" i="24"/>
  <c r="BV68" i="24"/>
  <c r="CL68" i="24"/>
  <c r="BO68" i="24"/>
  <c r="CE68" i="24"/>
  <c r="BL68" i="24"/>
  <c r="CB68" i="24"/>
  <c r="BE68" i="24"/>
  <c r="BU68" i="24"/>
  <c r="CK68" i="24"/>
  <c r="BJ68" i="24"/>
  <c r="BZ68" i="24"/>
  <c r="CP68" i="24"/>
  <c r="BS68" i="24"/>
  <c r="CI68" i="24"/>
  <c r="BP68" i="24"/>
  <c r="CF68" i="24"/>
  <c r="BI68" i="24"/>
  <c r="BY68" i="24"/>
  <c r="CO68" i="24"/>
  <c r="BN68" i="24"/>
  <c r="CD68" i="24"/>
  <c r="BG68" i="24"/>
  <c r="AW62" i="24" s="1"/>
  <c r="BW68" i="24"/>
  <c r="CM68" i="24"/>
  <c r="BT68" i="24"/>
  <c r="CJ68" i="24"/>
  <c r="BM68" i="24"/>
  <c r="CC68" i="24"/>
  <c r="BR68" i="24"/>
  <c r="CH68" i="24"/>
  <c r="BK68" i="24"/>
  <c r="CA68" i="24"/>
  <c r="BH68" i="24"/>
  <c r="BX68" i="24"/>
  <c r="CN68" i="24"/>
  <c r="BQ68" i="24"/>
  <c r="CG68" i="24"/>
  <c r="AB225" i="19" l="1"/>
  <c r="Z34" i="38"/>
  <c r="AC205" i="19" s="1"/>
  <c r="Z35" i="38"/>
  <c r="AC215" i="19" s="1"/>
  <c r="Z33" i="38"/>
  <c r="AC195" i="19" s="1"/>
  <c r="Z41" i="38"/>
  <c r="AB235" i="19"/>
  <c r="BJ46" i="44"/>
  <c r="Y18" i="44"/>
  <c r="Y19" i="44" s="1"/>
  <c r="Y11" i="44"/>
  <c r="Y25" i="44"/>
  <c r="Y4" i="44"/>
  <c r="Y60" i="44"/>
  <c r="Y61" i="44" s="1"/>
  <c r="Y67" i="44"/>
  <c r="Y68" i="44" s="1"/>
  <c r="Y74" i="44"/>
  <c r="Y75" i="44" s="1"/>
  <c r="Y39" i="44"/>
  <c r="Y40" i="44" s="1"/>
  <c r="Z22" i="38"/>
  <c r="Z24" i="38"/>
  <c r="Z44" i="38"/>
  <c r="Z30" i="38"/>
  <c r="AC175" i="19" s="1"/>
  <c r="AB185" i="19"/>
  <c r="AB155" i="19"/>
  <c r="Z42" i="38"/>
  <c r="Z40" i="38"/>
  <c r="AC155" i="19" s="1"/>
  <c r="Z37" i="38"/>
  <c r="AC125" i="19" s="1"/>
  <c r="Z36" i="38"/>
  <c r="AC115" i="19" s="1"/>
  <c r="Z32" i="38"/>
  <c r="AC185" i="19" s="1"/>
  <c r="Z31" i="38"/>
  <c r="Z29" i="38"/>
  <c r="AC165" i="19" s="1"/>
  <c r="Z26" i="38"/>
  <c r="Z27" i="38"/>
  <c r="AC105" i="19" s="1"/>
  <c r="Z28" i="38"/>
  <c r="AA23" i="38"/>
  <c r="AW64" i="24"/>
  <c r="AW65" i="24"/>
  <c r="AW63" i="24"/>
  <c r="AC225" i="19" l="1"/>
  <c r="AA34" i="38"/>
  <c r="AD205" i="19" s="1"/>
  <c r="AA35" i="38"/>
  <c r="AD215" i="19" s="1"/>
  <c r="AA33" i="38"/>
  <c r="AD195" i="19" s="1"/>
  <c r="AA41" i="38"/>
  <c r="AC235" i="19"/>
  <c r="Y46" i="44"/>
  <c r="Y47" i="44" s="1"/>
  <c r="Y26" i="44"/>
  <c r="Y12" i="44"/>
  <c r="Y5" i="44"/>
  <c r="AA22" i="38"/>
  <c r="AA24" i="38"/>
  <c r="AA44" i="38"/>
  <c r="AA30" i="38"/>
  <c r="AD175" i="19" s="1"/>
  <c r="AA40" i="38"/>
  <c r="AD155" i="19" s="1"/>
  <c r="AA31" i="38"/>
  <c r="AD235" i="19" s="1"/>
  <c r="AA42" i="38"/>
  <c r="AA32" i="38"/>
  <c r="AD185" i="19" s="1"/>
  <c r="AA27" i="38"/>
  <c r="AD105" i="19" s="1"/>
  <c r="AA36" i="38"/>
  <c r="AD115" i="19" s="1"/>
  <c r="AA28" i="38"/>
  <c r="AA37" i="38"/>
  <c r="AD125" i="19" s="1"/>
  <c r="AA29" i="38"/>
  <c r="AD165" i="19" s="1"/>
  <c r="AA26" i="38"/>
  <c r="AB23" i="38"/>
  <c r="AD225" i="19" l="1"/>
  <c r="AB34" i="38"/>
  <c r="AE205" i="19" s="1"/>
  <c r="AB35" i="38"/>
  <c r="AE215" i="19" s="1"/>
  <c r="AB33" i="38"/>
  <c r="AE195" i="19" s="1"/>
  <c r="AB41" i="38"/>
  <c r="BK53" i="44"/>
  <c r="AB22" i="38"/>
  <c r="AB24" i="38"/>
  <c r="AB44" i="38"/>
  <c r="AB30" i="38"/>
  <c r="AE175" i="19" s="1"/>
  <c r="AB42" i="38"/>
  <c r="AB32" i="38"/>
  <c r="AE185" i="19" s="1"/>
  <c r="AB36" i="38"/>
  <c r="AE115" i="19" s="1"/>
  <c r="AB31" i="38"/>
  <c r="AE235" i="19" s="1"/>
  <c r="AB28" i="38"/>
  <c r="AB37" i="38"/>
  <c r="AE125" i="19" s="1"/>
  <c r="AB40" i="38"/>
  <c r="AE155" i="19" s="1"/>
  <c r="AB29" i="38"/>
  <c r="AE165" i="19" s="1"/>
  <c r="AB26" i="38"/>
  <c r="AB27" i="38"/>
  <c r="AE105" i="19" s="1"/>
  <c r="AC23" i="38"/>
  <c r="BE229" i="19"/>
  <c r="AC35" i="38" l="1"/>
  <c r="AF215" i="19" s="1"/>
  <c r="AC33" i="38"/>
  <c r="AF195" i="19" s="1"/>
  <c r="AC34" i="38"/>
  <c r="AF205" i="19" s="1"/>
  <c r="AC41" i="38"/>
  <c r="AE225" i="19"/>
  <c r="BK18" i="44"/>
  <c r="BK11" i="44"/>
  <c r="BK60" i="44"/>
  <c r="AC53" i="44"/>
  <c r="AC54" i="44" s="1"/>
  <c r="BK39" i="44"/>
  <c r="BK25" i="44"/>
  <c r="BK74" i="44"/>
  <c r="BK67" i="44"/>
  <c r="BK4" i="44"/>
  <c r="AC22" i="38"/>
  <c r="AC24" i="38"/>
  <c r="AC44" i="38"/>
  <c r="AC30" i="38"/>
  <c r="AF175" i="19" s="1"/>
  <c r="AC36" i="38"/>
  <c r="AF115" i="19" s="1"/>
  <c r="AC28" i="38"/>
  <c r="AC27" i="38"/>
  <c r="AF105" i="19" s="1"/>
  <c r="AC26" i="38"/>
  <c r="AC37" i="38"/>
  <c r="AF125" i="19" s="1"/>
  <c r="AC32" i="38"/>
  <c r="AF185" i="19" s="1"/>
  <c r="AC40" i="38"/>
  <c r="AF155" i="19" s="1"/>
  <c r="AC29" i="38"/>
  <c r="AF165" i="19" s="1"/>
  <c r="AC42" i="38"/>
  <c r="AC31" i="38"/>
  <c r="AF235" i="19" s="1"/>
  <c r="AD23" i="38"/>
  <c r="E169" i="19"/>
  <c r="E159" i="19"/>
  <c r="E129" i="19"/>
  <c r="BE84" i="19"/>
  <c r="BF83" i="19" s="1"/>
  <c r="W16" i="19"/>
  <c r="AD33" i="38" l="1"/>
  <c r="AG195" i="19" s="1"/>
  <c r="AD35" i="38"/>
  <c r="AG215" i="19" s="1"/>
  <c r="AD34" i="38"/>
  <c r="AG205" i="19" s="1"/>
  <c r="AD41" i="38"/>
  <c r="AF225" i="19"/>
  <c r="AC39" i="44"/>
  <c r="AC40" i="44" s="1"/>
  <c r="AC32" i="44"/>
  <c r="AC33" i="44" s="1"/>
  <c r="BK46" i="44"/>
  <c r="AC67" i="44"/>
  <c r="AC25" i="44"/>
  <c r="AC26" i="44" s="1"/>
  <c r="AC60" i="44"/>
  <c r="AC61" i="44" s="1"/>
  <c r="AC11" i="44"/>
  <c r="AC4" i="44"/>
  <c r="AC5" i="44" s="1"/>
  <c r="AC18" i="44"/>
  <c r="AC19" i="44" s="1"/>
  <c r="AC74" i="44"/>
  <c r="AC75" i="44" s="1"/>
  <c r="AD22" i="38"/>
  <c r="AD24" i="38"/>
  <c r="AD44" i="38"/>
  <c r="AD30" i="38"/>
  <c r="AG175" i="19" s="1"/>
  <c r="AD42" i="38"/>
  <c r="AD40" i="38"/>
  <c r="AG155" i="19" s="1"/>
  <c r="AD37" i="38"/>
  <c r="AG125" i="19" s="1"/>
  <c r="AD36" i="38"/>
  <c r="AG115" i="19" s="1"/>
  <c r="AD32" i="38"/>
  <c r="AG185" i="19" s="1"/>
  <c r="AD31" i="38"/>
  <c r="AD29" i="38"/>
  <c r="AG165" i="19" s="1"/>
  <c r="AD26" i="38"/>
  <c r="AD27" i="38"/>
  <c r="AG105" i="19" s="1"/>
  <c r="AD28" i="38"/>
  <c r="AE23" i="38"/>
  <c r="BE129" i="19"/>
  <c r="BE169" i="19"/>
  <c r="BE159" i="19"/>
  <c r="AA32" i="19"/>
  <c r="EF10" i="27"/>
  <c r="AM33" i="19"/>
  <c r="AG225" i="19" l="1"/>
  <c r="AE33" i="38"/>
  <c r="AH195" i="19" s="1"/>
  <c r="AE35" i="38"/>
  <c r="AH215" i="19" s="1"/>
  <c r="AE34" i="38"/>
  <c r="AH205" i="19" s="1"/>
  <c r="AE41" i="38"/>
  <c r="AG235" i="19"/>
  <c r="AC68" i="44"/>
  <c r="AC46" i="44"/>
  <c r="AC12" i="44"/>
  <c r="AE22" i="38"/>
  <c r="AE24" i="38"/>
  <c r="AE44" i="38"/>
  <c r="AE30" i="38"/>
  <c r="AH175" i="19" s="1"/>
  <c r="AE37" i="38"/>
  <c r="AH125" i="19" s="1"/>
  <c r="AE29" i="38"/>
  <c r="AH165" i="19" s="1"/>
  <c r="AE40" i="38"/>
  <c r="AH155" i="19" s="1"/>
  <c r="AE31" i="38"/>
  <c r="AE36" i="38"/>
  <c r="AH115" i="19" s="1"/>
  <c r="AE26" i="38"/>
  <c r="AE42" i="38"/>
  <c r="AH225" i="19" s="1"/>
  <c r="AE27" i="38"/>
  <c r="AH105" i="19" s="1"/>
  <c r="AE28" i="38"/>
  <c r="AE32" i="38"/>
  <c r="AH185" i="19" s="1"/>
  <c r="AF23" i="38"/>
  <c r="Y51" i="19"/>
  <c r="AE51" i="19"/>
  <c r="AO33" i="19"/>
  <c r="AF33" i="38" l="1"/>
  <c r="AI195" i="19" s="1"/>
  <c r="AF34" i="38"/>
  <c r="AI205" i="19" s="1"/>
  <c r="AF35" i="38"/>
  <c r="AI215" i="19" s="1"/>
  <c r="AF41" i="38"/>
  <c r="AH235" i="19"/>
  <c r="BL53" i="44"/>
  <c r="AC47" i="44"/>
  <c r="AF22" i="38"/>
  <c r="AF24" i="38"/>
  <c r="AF44" i="38"/>
  <c r="AF30" i="38"/>
  <c r="AI175" i="19" s="1"/>
  <c r="AF40" i="38"/>
  <c r="AI155" i="19" s="1"/>
  <c r="AF31" i="38"/>
  <c r="AF42" i="38"/>
  <c r="AI225" i="19" s="1"/>
  <c r="AF32" i="38"/>
  <c r="AI185" i="19" s="1"/>
  <c r="AF37" i="38"/>
  <c r="AI125" i="19" s="1"/>
  <c r="AF29" i="38"/>
  <c r="AI165" i="19" s="1"/>
  <c r="AF27" i="38"/>
  <c r="AI105" i="19" s="1"/>
  <c r="AF28" i="38"/>
  <c r="AF36" i="38"/>
  <c r="AI115" i="19" s="1"/>
  <c r="AF26" i="38"/>
  <c r="AG23" i="38"/>
  <c r="AG34" i="38" l="1"/>
  <c r="AJ205" i="19" s="1"/>
  <c r="AG35" i="38"/>
  <c r="AJ215" i="19" s="1"/>
  <c r="AG33" i="38"/>
  <c r="AJ195" i="19" s="1"/>
  <c r="AG41" i="38"/>
  <c r="AI235" i="19"/>
  <c r="BL11" i="44"/>
  <c r="BL18" i="44"/>
  <c r="BL67" i="44"/>
  <c r="BL60" i="44"/>
  <c r="BL4" i="44"/>
  <c r="BL74" i="44"/>
  <c r="AG53" i="44"/>
  <c r="AG54" i="44" s="1"/>
  <c r="AG22" i="38"/>
  <c r="AG24" i="38"/>
  <c r="AG44" i="38"/>
  <c r="AG30" i="38"/>
  <c r="AJ175" i="19" s="1"/>
  <c r="AG42" i="38"/>
  <c r="AG32" i="38"/>
  <c r="AJ185" i="19" s="1"/>
  <c r="AG28" i="38"/>
  <c r="AG27" i="38"/>
  <c r="AJ105" i="19" s="1"/>
  <c r="AG26" i="38"/>
  <c r="AG36" i="38"/>
  <c r="AJ115" i="19" s="1"/>
  <c r="AG40" i="38"/>
  <c r="AJ155" i="19" s="1"/>
  <c r="AG31" i="38"/>
  <c r="AG37" i="38"/>
  <c r="AJ125" i="19" s="1"/>
  <c r="AG29" i="38"/>
  <c r="AJ165" i="19" s="1"/>
  <c r="AH23" i="38"/>
  <c r="AJ225" i="19" l="1"/>
  <c r="AH34" i="38"/>
  <c r="AK205" i="19" s="1"/>
  <c r="AH35" i="38"/>
  <c r="AK215" i="19" s="1"/>
  <c r="AH33" i="38"/>
  <c r="AK195" i="19" s="1"/>
  <c r="AH41" i="38"/>
  <c r="AJ235" i="19"/>
  <c r="BL25" i="44"/>
  <c r="BL32" i="44"/>
  <c r="AG4" i="44"/>
  <c r="AG5" i="44" s="1"/>
  <c r="AG67" i="44"/>
  <c r="BL46" i="44"/>
  <c r="AG11" i="44"/>
  <c r="AG12" i="44" s="1"/>
  <c r="AG74" i="44"/>
  <c r="AG75" i="44" s="1"/>
  <c r="BL39" i="44"/>
  <c r="AG18" i="44"/>
  <c r="AG19" i="44" s="1"/>
  <c r="AH22" i="38"/>
  <c r="AH24" i="38"/>
  <c r="AH44" i="38"/>
  <c r="AH30" i="38"/>
  <c r="AK175" i="19" s="1"/>
  <c r="AH42" i="38"/>
  <c r="AH40" i="38"/>
  <c r="AK155" i="19" s="1"/>
  <c r="AH37" i="38"/>
  <c r="AK125" i="19" s="1"/>
  <c r="AH36" i="38"/>
  <c r="AK115" i="19" s="1"/>
  <c r="AH32" i="38"/>
  <c r="AK185" i="19" s="1"/>
  <c r="AH31" i="38"/>
  <c r="AH29" i="38"/>
  <c r="AK165" i="19" s="1"/>
  <c r="AH28" i="38"/>
  <c r="AH26" i="38"/>
  <c r="AH27" i="38"/>
  <c r="AK105" i="19" s="1"/>
  <c r="AI23" i="38"/>
  <c r="AK235" i="19" l="1"/>
  <c r="AI35" i="38"/>
  <c r="AL215" i="19" s="1"/>
  <c r="AI33" i="38"/>
  <c r="AL195" i="19" s="1"/>
  <c r="AI34" i="38"/>
  <c r="AL205" i="19" s="1"/>
  <c r="AI41" i="38"/>
  <c r="AK225" i="19"/>
  <c r="AG25" i="44"/>
  <c r="AG26" i="44" s="1"/>
  <c r="AG39" i="44"/>
  <c r="AG68" i="44"/>
  <c r="AG60" i="44"/>
  <c r="AG46" i="44"/>
  <c r="AG47" i="44" s="1"/>
  <c r="AI22" i="38"/>
  <c r="AI24" i="38"/>
  <c r="AI44" i="38"/>
  <c r="AI30" i="38"/>
  <c r="AL175" i="19" s="1"/>
  <c r="AI36" i="38"/>
  <c r="AL115" i="19" s="1"/>
  <c r="AI37" i="38"/>
  <c r="AL125" i="19" s="1"/>
  <c r="AI42" i="38"/>
  <c r="AI31" i="38"/>
  <c r="AL235" i="19" s="1"/>
  <c r="AI26" i="38"/>
  <c r="AI32" i="38"/>
  <c r="AL185" i="19" s="1"/>
  <c r="AI29" i="38"/>
  <c r="AL165" i="19" s="1"/>
  <c r="AI27" i="38"/>
  <c r="AL105" i="19" s="1"/>
  <c r="AI40" i="38"/>
  <c r="AL155" i="19" s="1"/>
  <c r="AI28" i="38"/>
  <c r="AJ23" i="38"/>
  <c r="AJ33" i="38" l="1"/>
  <c r="AM195" i="19" s="1"/>
  <c r="AJ35" i="38"/>
  <c r="AM215" i="19" s="1"/>
  <c r="AJ34" i="38"/>
  <c r="AM205" i="19" s="1"/>
  <c r="AJ41" i="38"/>
  <c r="AL225" i="19"/>
  <c r="AG40" i="44"/>
  <c r="AG61" i="44"/>
  <c r="AJ22" i="38"/>
  <c r="AJ24" i="38"/>
  <c r="AJ44" i="38"/>
  <c r="AJ30" i="38"/>
  <c r="AM175" i="19" s="1"/>
  <c r="AJ37" i="38"/>
  <c r="AM125" i="19" s="1"/>
  <c r="AJ29" i="38"/>
  <c r="AM165" i="19" s="1"/>
  <c r="AJ40" i="38"/>
  <c r="AM155" i="19" s="1"/>
  <c r="AJ31" i="38"/>
  <c r="AJ26" i="38"/>
  <c r="AJ32" i="38"/>
  <c r="AM185" i="19" s="1"/>
  <c r="AJ27" i="38"/>
  <c r="AM105" i="19" s="1"/>
  <c r="AJ36" i="38"/>
  <c r="AM115" i="19" s="1"/>
  <c r="AJ28" i="38"/>
  <c r="AJ42" i="38"/>
  <c r="AM225" i="19" s="1"/>
  <c r="AK23" i="38"/>
  <c r="C3" i="28"/>
  <c r="AK33" i="38" l="1"/>
  <c r="AN195" i="19" s="1"/>
  <c r="AK34" i="38"/>
  <c r="AN205" i="19" s="1"/>
  <c r="AK35" i="38"/>
  <c r="AN215" i="19" s="1"/>
  <c r="AK41" i="38"/>
  <c r="AA59" i="19"/>
  <c r="Y59" i="19"/>
  <c r="W59" i="19"/>
  <c r="AM235" i="19"/>
  <c r="BM53" i="44"/>
  <c r="AK22" i="38"/>
  <c r="AK24" i="38"/>
  <c r="AK44" i="38"/>
  <c r="AK30" i="38"/>
  <c r="AN175" i="19" s="1"/>
  <c r="O59" i="19"/>
  <c r="AK40" i="38"/>
  <c r="AN155" i="19" s="1"/>
  <c r="AK31" i="38"/>
  <c r="AK28" i="38"/>
  <c r="AK27" i="38"/>
  <c r="AN105" i="19" s="1"/>
  <c r="AK26" i="38"/>
  <c r="AK42" i="38"/>
  <c r="AK32" i="38"/>
  <c r="AN185" i="19" s="1"/>
  <c r="AK36" i="38"/>
  <c r="AN115" i="19" s="1"/>
  <c r="AK29" i="38"/>
  <c r="AN165" i="19" s="1"/>
  <c r="AK37" i="38"/>
  <c r="AN125" i="19" s="1"/>
  <c r="AL23" i="38"/>
  <c r="Q59" i="19"/>
  <c r="G59" i="19"/>
  <c r="M59" i="19"/>
  <c r="U59" i="19"/>
  <c r="K59" i="19"/>
  <c r="E59" i="19"/>
  <c r="S59" i="19"/>
  <c r="I59" i="19"/>
  <c r="C38" i="28"/>
  <c r="C39" i="28"/>
  <c r="C40" i="28"/>
  <c r="C41" i="28"/>
  <c r="C42" i="28"/>
  <c r="AL34" i="38" l="1"/>
  <c r="AO205" i="19" s="1"/>
  <c r="AL35" i="38"/>
  <c r="AO215" i="19" s="1"/>
  <c r="AL33" i="38"/>
  <c r="AO195" i="19" s="1"/>
  <c r="AL41" i="38"/>
  <c r="AN235" i="19"/>
  <c r="AN225" i="19"/>
  <c r="BM18" i="44"/>
  <c r="BM4" i="44"/>
  <c r="AL53" i="44"/>
  <c r="BM60" i="44"/>
  <c r="BM67" i="44"/>
  <c r="BM74" i="44"/>
  <c r="BM39" i="44"/>
  <c r="BM11" i="44"/>
  <c r="AL22" i="38"/>
  <c r="AL24" i="38"/>
  <c r="AL44" i="38"/>
  <c r="AL30" i="38"/>
  <c r="AO175" i="19" s="1"/>
  <c r="AL42" i="38"/>
  <c r="AL40" i="38"/>
  <c r="AO155" i="19" s="1"/>
  <c r="AL37" i="38"/>
  <c r="AO125" i="19" s="1"/>
  <c r="AL36" i="38"/>
  <c r="AO115" i="19" s="1"/>
  <c r="AL32" i="38"/>
  <c r="AO185" i="19" s="1"/>
  <c r="AL31" i="38"/>
  <c r="AL29" i="38"/>
  <c r="AO165" i="19" s="1"/>
  <c r="AL27" i="38"/>
  <c r="AO105" i="19" s="1"/>
  <c r="AL28" i="38"/>
  <c r="AL26" i="38"/>
  <c r="AM23" i="3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AO225" i="19" l="1"/>
  <c r="AM33" i="38"/>
  <c r="AP195" i="19" s="1"/>
  <c r="AM34" i="38"/>
  <c r="AP205" i="19" s="1"/>
  <c r="AM35" i="38"/>
  <c r="AP215" i="19" s="1"/>
  <c r="AM41" i="38"/>
  <c r="Y56" i="19"/>
  <c r="Q49" i="19" s="1"/>
  <c r="AA58" i="19"/>
  <c r="W60" i="19"/>
  <c r="W58" i="19"/>
  <c r="Y60" i="19"/>
  <c r="AA60" i="19"/>
  <c r="Y58" i="19"/>
  <c r="AA56" i="19"/>
  <c r="Q50" i="19" s="1"/>
  <c r="W57" i="19"/>
  <c r="AA57" i="19"/>
  <c r="Y57" i="19"/>
  <c r="W56" i="19"/>
  <c r="Q48" i="19" s="1"/>
  <c r="AO235" i="19"/>
  <c r="BM25" i="44"/>
  <c r="AL67" i="44"/>
  <c r="AL68" i="44" s="1"/>
  <c r="AL60" i="44"/>
  <c r="AL61" i="44" s="1"/>
  <c r="AL4" i="44"/>
  <c r="AL5" i="44" s="1"/>
  <c r="AL11" i="44"/>
  <c r="AL12" i="44" s="1"/>
  <c r="AL18" i="44"/>
  <c r="BM46" i="44"/>
  <c r="AL74" i="44"/>
  <c r="AL75" i="44" s="1"/>
  <c r="AL54" i="44"/>
  <c r="AM22" i="38"/>
  <c r="AM24" i="38"/>
  <c r="AM44" i="38"/>
  <c r="AM30" i="38"/>
  <c r="AP175" i="19" s="1"/>
  <c r="O56" i="19"/>
  <c r="Q44" i="19" s="1"/>
  <c r="O58" i="19"/>
  <c r="O60" i="19"/>
  <c r="O57" i="19"/>
  <c r="E60" i="19"/>
  <c r="K58" i="19"/>
  <c r="U56" i="19"/>
  <c r="Q47" i="19" s="1"/>
  <c r="I60" i="19"/>
  <c r="S58" i="19"/>
  <c r="Q60" i="19"/>
  <c r="K57" i="19"/>
  <c r="S57" i="19"/>
  <c r="E58" i="19"/>
  <c r="K56" i="19"/>
  <c r="Q42" i="19" s="1"/>
  <c r="I58" i="19"/>
  <c r="S56" i="19"/>
  <c r="Q46" i="19" s="1"/>
  <c r="G60" i="19"/>
  <c r="Q58" i="19"/>
  <c r="E57" i="19"/>
  <c r="M60" i="19"/>
  <c r="I57" i="19"/>
  <c r="U60" i="19"/>
  <c r="Q57" i="19"/>
  <c r="E56" i="19"/>
  <c r="Q37" i="19" s="1"/>
  <c r="I56" i="19"/>
  <c r="G58" i="19"/>
  <c r="Q56" i="19"/>
  <c r="Q45" i="19" s="1"/>
  <c r="M58" i="19"/>
  <c r="K60" i="19"/>
  <c r="U58" i="19"/>
  <c r="G57" i="19"/>
  <c r="S60" i="19"/>
  <c r="M57" i="19"/>
  <c r="U57" i="19"/>
  <c r="G56" i="19"/>
  <c r="Q38" i="19" s="1"/>
  <c r="M56" i="19"/>
  <c r="Q43" i="19" s="1"/>
  <c r="AM42" i="38"/>
  <c r="AM32" i="38"/>
  <c r="AP185" i="19" s="1"/>
  <c r="AM36" i="38"/>
  <c r="AP115" i="19" s="1"/>
  <c r="AM31" i="38"/>
  <c r="AM29" i="38"/>
  <c r="AP165" i="19" s="1"/>
  <c r="AM28" i="38"/>
  <c r="AM37" i="38"/>
  <c r="AP125" i="19" s="1"/>
  <c r="AM40" i="38"/>
  <c r="AP155" i="19" s="1"/>
  <c r="AM26" i="38"/>
  <c r="AM27" i="38"/>
  <c r="AP105" i="19" s="1"/>
  <c r="AN23" i="38"/>
  <c r="Q39" i="19" l="1"/>
  <c r="Q40" i="19"/>
  <c r="Q217" i="19"/>
  <c r="P217" i="19"/>
  <c r="AX217" i="19"/>
  <c r="AK217" i="19"/>
  <c r="L217" i="19"/>
  <c r="R217" i="19"/>
  <c r="S217" i="19"/>
  <c r="BD217" i="19"/>
  <c r="BC217" i="19"/>
  <c r="AG217" i="19"/>
  <c r="V217" i="19"/>
  <c r="T217" i="19"/>
  <c r="AO217" i="19"/>
  <c r="AN217" i="19"/>
  <c r="O217" i="19"/>
  <c r="AP217" i="19"/>
  <c r="AJ217" i="19"/>
  <c r="K217" i="19"/>
  <c r="J217" i="19"/>
  <c r="I217" i="19"/>
  <c r="H217" i="19"/>
  <c r="AB217" i="19"/>
  <c r="F217" i="19"/>
  <c r="X217" i="19"/>
  <c r="D216" i="19"/>
  <c r="AQ217" i="19"/>
  <c r="E217" i="19"/>
  <c r="AY217" i="19"/>
  <c r="AL217" i="19"/>
  <c r="Y217" i="19"/>
  <c r="AU217" i="19"/>
  <c r="AT217" i="19"/>
  <c r="AS217" i="19"/>
  <c r="AR217" i="19"/>
  <c r="AD217" i="19"/>
  <c r="I48" i="19"/>
  <c r="AI68" i="19" s="1"/>
  <c r="BB217" i="19"/>
  <c r="AM217" i="19"/>
  <c r="Z217" i="19"/>
  <c r="M217" i="19"/>
  <c r="AI217" i="19"/>
  <c r="AH217" i="19"/>
  <c r="AF217" i="19"/>
  <c r="BA217" i="19"/>
  <c r="AZ217" i="19"/>
  <c r="AA217" i="19"/>
  <c r="N217" i="19"/>
  <c r="AV217" i="19"/>
  <c r="W217" i="19"/>
  <c r="U217" i="19"/>
  <c r="AC217" i="19"/>
  <c r="AW217" i="19"/>
  <c r="G217" i="19"/>
  <c r="AE217" i="19"/>
  <c r="AN35" i="38"/>
  <c r="AQ215" i="19" s="1"/>
  <c r="AN33" i="38"/>
  <c r="AQ195" i="19" s="1"/>
  <c r="AN34" i="38"/>
  <c r="AQ205" i="19" s="1"/>
  <c r="AN41" i="38"/>
  <c r="AP235" i="19"/>
  <c r="I47" i="19"/>
  <c r="AI67" i="19" s="1"/>
  <c r="AM67" i="19" s="1"/>
  <c r="AW207" i="19"/>
  <c r="AK207" i="19"/>
  <c r="Y207" i="19"/>
  <c r="M207" i="19"/>
  <c r="AM207" i="19"/>
  <c r="AV207" i="19"/>
  <c r="AJ207" i="19"/>
  <c r="X207" i="19"/>
  <c r="L207" i="19"/>
  <c r="N207" i="19"/>
  <c r="AU207" i="19"/>
  <c r="AI207" i="19"/>
  <c r="W207" i="19"/>
  <c r="K207" i="19"/>
  <c r="AA207" i="19"/>
  <c r="AT207" i="19"/>
  <c r="AH207" i="19"/>
  <c r="V207" i="19"/>
  <c r="J207" i="19"/>
  <c r="AS207" i="19"/>
  <c r="AG207" i="19"/>
  <c r="U207" i="19"/>
  <c r="I207" i="19"/>
  <c r="D206" i="19"/>
  <c r="O207" i="19"/>
  <c r="Z207" i="19"/>
  <c r="BD207" i="19"/>
  <c r="AR207" i="19"/>
  <c r="AF207" i="19"/>
  <c r="T207" i="19"/>
  <c r="H207" i="19"/>
  <c r="BC207" i="19"/>
  <c r="AQ207" i="19"/>
  <c r="AE207" i="19"/>
  <c r="S207" i="19"/>
  <c r="G207" i="19"/>
  <c r="BB207" i="19"/>
  <c r="AP207" i="19"/>
  <c r="AD207" i="19"/>
  <c r="R207" i="19"/>
  <c r="F207" i="19"/>
  <c r="AX207" i="19"/>
  <c r="BA207" i="19"/>
  <c r="AO207" i="19"/>
  <c r="AC207" i="19"/>
  <c r="Q207" i="19"/>
  <c r="E207" i="19"/>
  <c r="AL207" i="19"/>
  <c r="AZ207" i="19"/>
  <c r="AN207" i="19"/>
  <c r="AB207" i="19"/>
  <c r="P207" i="19"/>
  <c r="AY207" i="19"/>
  <c r="I46" i="19"/>
  <c r="AT197" i="19"/>
  <c r="AH197" i="19"/>
  <c r="V197" i="19"/>
  <c r="J197" i="19"/>
  <c r="W197" i="19"/>
  <c r="AS197" i="19"/>
  <c r="AG197" i="19"/>
  <c r="U197" i="19"/>
  <c r="I197" i="19"/>
  <c r="BD197" i="19"/>
  <c r="AR197" i="19"/>
  <c r="AF197" i="19"/>
  <c r="T197" i="19"/>
  <c r="H197" i="19"/>
  <c r="BC197" i="19"/>
  <c r="AQ197" i="19"/>
  <c r="AE197" i="19"/>
  <c r="S197" i="19"/>
  <c r="G197" i="19"/>
  <c r="BB197" i="19"/>
  <c r="AP197" i="19"/>
  <c r="AD197" i="19"/>
  <c r="R197" i="19"/>
  <c r="F197" i="19"/>
  <c r="K197" i="19"/>
  <c r="BA197" i="19"/>
  <c r="AO197" i="19"/>
  <c r="AC197" i="19"/>
  <c r="Q197" i="19"/>
  <c r="E197" i="19"/>
  <c r="AV197" i="19"/>
  <c r="AZ197" i="19"/>
  <c r="AN197" i="19"/>
  <c r="AB197" i="19"/>
  <c r="P197" i="19"/>
  <c r="AI197" i="19"/>
  <c r="AY197" i="19"/>
  <c r="AM197" i="19"/>
  <c r="AA197" i="19"/>
  <c r="O197" i="19"/>
  <c r="X197" i="19"/>
  <c r="AX197" i="19"/>
  <c r="AL197" i="19"/>
  <c r="Z197" i="19"/>
  <c r="N197" i="19"/>
  <c r="D196" i="19"/>
  <c r="L197" i="19"/>
  <c r="AW197" i="19"/>
  <c r="AK197" i="19"/>
  <c r="Y197" i="19"/>
  <c r="M197" i="19"/>
  <c r="AJ197" i="19"/>
  <c r="AU197" i="19"/>
  <c r="AP225" i="19"/>
  <c r="I44" i="19"/>
  <c r="AL46" i="44"/>
  <c r="AL47" i="44" s="1"/>
  <c r="AL19" i="44"/>
  <c r="AL39" i="44"/>
  <c r="AL40" i="44" s="1"/>
  <c r="AL25" i="44"/>
  <c r="AL26" i="44" s="1"/>
  <c r="AL32" i="44"/>
  <c r="AL33" i="44" s="1"/>
  <c r="I38" i="19"/>
  <c r="I42" i="19"/>
  <c r="I43" i="19"/>
  <c r="I45" i="19"/>
  <c r="I49" i="19"/>
  <c r="AI69" i="19" s="1"/>
  <c r="I50" i="19"/>
  <c r="AI70" i="19" s="1"/>
  <c r="AN22" i="38"/>
  <c r="AN24" i="38"/>
  <c r="AN44" i="38"/>
  <c r="AN30" i="38"/>
  <c r="AQ175" i="19" s="1"/>
  <c r="AN36" i="38"/>
  <c r="AQ115" i="19" s="1"/>
  <c r="AN37" i="38"/>
  <c r="AQ125" i="19" s="1"/>
  <c r="AN32" i="38"/>
  <c r="AQ185" i="19" s="1"/>
  <c r="AN40" i="38"/>
  <c r="AQ155" i="19" s="1"/>
  <c r="AN26" i="38"/>
  <c r="AN42" i="38"/>
  <c r="AN27" i="38"/>
  <c r="AQ105" i="19" s="1"/>
  <c r="AN31" i="38"/>
  <c r="AN29" i="38"/>
  <c r="AQ165" i="19" s="1"/>
  <c r="AN28" i="38"/>
  <c r="AO23" i="38"/>
  <c r="AM70" i="19" l="1"/>
  <c r="AN70" i="19" s="1"/>
  <c r="AM68" i="19"/>
  <c r="AM69" i="19"/>
  <c r="AN69" i="19" s="1"/>
  <c r="AN67" i="19"/>
  <c r="AN68" i="19"/>
  <c r="AZ137" i="19"/>
  <c r="AI137" i="19"/>
  <c r="W137" i="19"/>
  <c r="K137" i="19"/>
  <c r="I40" i="19"/>
  <c r="AY137" i="19"/>
  <c r="AH137" i="19"/>
  <c r="V137" i="19"/>
  <c r="J137" i="19"/>
  <c r="X137" i="19"/>
  <c r="AW137" i="19"/>
  <c r="AG137" i="19"/>
  <c r="U137" i="19"/>
  <c r="I137" i="19"/>
  <c r="AU137" i="19"/>
  <c r="AF137" i="19"/>
  <c r="T137" i="19"/>
  <c r="H137" i="19"/>
  <c r="F137" i="19"/>
  <c r="AT137" i="19"/>
  <c r="AE137" i="19"/>
  <c r="S137" i="19"/>
  <c r="G137" i="19"/>
  <c r="AK137" i="19"/>
  <c r="AS137" i="19"/>
  <c r="AD137" i="19"/>
  <c r="R137" i="19"/>
  <c r="L137" i="19"/>
  <c r="AR137" i="19"/>
  <c r="AC137" i="19"/>
  <c r="Q137" i="19"/>
  <c r="E137" i="19"/>
  <c r="AQ137" i="19"/>
  <c r="AB137" i="19"/>
  <c r="P137" i="19"/>
  <c r="D136" i="19"/>
  <c r="M137" i="19"/>
  <c r="AP137" i="19"/>
  <c r="AA137" i="19"/>
  <c r="O137" i="19"/>
  <c r="BD137" i="19"/>
  <c r="AN137" i="19"/>
  <c r="Z137" i="19"/>
  <c r="N137" i="19"/>
  <c r="BC137" i="19"/>
  <c r="AM137" i="19"/>
  <c r="Y137" i="19"/>
  <c r="BB137" i="19"/>
  <c r="BA137" i="19"/>
  <c r="AJ137" i="19"/>
  <c r="AV137" i="19"/>
  <c r="AL137" i="19"/>
  <c r="AO137" i="19"/>
  <c r="AX137" i="19"/>
  <c r="AI65" i="19"/>
  <c r="AI66" i="19"/>
  <c r="AI61" i="19"/>
  <c r="AI63" i="19"/>
  <c r="AI57" i="19"/>
  <c r="AI64" i="19"/>
  <c r="AQ235" i="19"/>
  <c r="AO34" i="38"/>
  <c r="AR205" i="19" s="1"/>
  <c r="AO35" i="38"/>
  <c r="AR215" i="19" s="1"/>
  <c r="AO33" i="38"/>
  <c r="AR195" i="19" s="1"/>
  <c r="AO41" i="38"/>
  <c r="AQ225" i="19"/>
  <c r="Z127" i="19"/>
  <c r="S127" i="19"/>
  <c r="N127" i="19"/>
  <c r="AU127" i="19"/>
  <c r="AA127" i="19"/>
  <c r="Y31" i="44" s="1"/>
  <c r="AK127" i="19"/>
  <c r="AI31" i="44" s="1"/>
  <c r="O127" i="19"/>
  <c r="M31" i="44" s="1"/>
  <c r="AS127" i="19"/>
  <c r="AQ31" i="44" s="1"/>
  <c r="AR127" i="19"/>
  <c r="AP31" i="44" s="1"/>
  <c r="R127" i="19"/>
  <c r="P31" i="44" s="1"/>
  <c r="AF127" i="19"/>
  <c r="X127" i="19"/>
  <c r="G127" i="19"/>
  <c r="L127" i="19"/>
  <c r="J31" i="44" s="1"/>
  <c r="M127" i="19"/>
  <c r="AH127" i="19"/>
  <c r="F127" i="19"/>
  <c r="D31" i="44" s="1"/>
  <c r="AL127" i="19"/>
  <c r="AJ31" i="44" s="1"/>
  <c r="AJ127" i="19"/>
  <c r="V127" i="19"/>
  <c r="T31" i="44" s="1"/>
  <c r="AI127" i="19"/>
  <c r="J127" i="19"/>
  <c r="H31" i="44" s="1"/>
  <c r="AQ127" i="19"/>
  <c r="T127" i="19"/>
  <c r="AN127" i="19"/>
  <c r="AB127" i="19"/>
  <c r="AD127" i="19"/>
  <c r="W127" i="19"/>
  <c r="AO127" i="19"/>
  <c r="AM31" i="44" s="1"/>
  <c r="Y127" i="19"/>
  <c r="W31" i="44" s="1"/>
  <c r="K127" i="19"/>
  <c r="I31" i="44" s="1"/>
  <c r="AG127" i="19"/>
  <c r="AC127" i="19"/>
  <c r="AA31" i="44" s="1"/>
  <c r="E127" i="19"/>
  <c r="AE127" i="19"/>
  <c r="H127" i="19"/>
  <c r="AP127" i="19"/>
  <c r="I127" i="19"/>
  <c r="Q127" i="19"/>
  <c r="U127" i="19"/>
  <c r="AM127" i="19"/>
  <c r="AT127" i="19"/>
  <c r="AR31" i="44" s="1"/>
  <c r="P127" i="19"/>
  <c r="N31" i="44" s="1"/>
  <c r="AF107" i="19"/>
  <c r="I37" i="19"/>
  <c r="AE107" i="19"/>
  <c r="I39" i="19"/>
  <c r="BN53" i="44"/>
  <c r="AW17" i="44"/>
  <c r="AK17" i="44"/>
  <c r="Y17" i="44"/>
  <c r="AV17" i="44"/>
  <c r="AJ17" i="44"/>
  <c r="X17" i="44"/>
  <c r="L17" i="44"/>
  <c r="AI17" i="44"/>
  <c r="K17" i="44"/>
  <c r="V17" i="44"/>
  <c r="I17" i="44"/>
  <c r="AQ17" i="44"/>
  <c r="AU17" i="44"/>
  <c r="W17" i="44"/>
  <c r="AH17" i="44"/>
  <c r="U17" i="44"/>
  <c r="AF17" i="44"/>
  <c r="S17" i="44"/>
  <c r="AT17" i="44"/>
  <c r="J17" i="44"/>
  <c r="AG17" i="44"/>
  <c r="AS17" i="44"/>
  <c r="BA17" i="44"/>
  <c r="AO17" i="44"/>
  <c r="AC17" i="44"/>
  <c r="Q17" i="44"/>
  <c r="E17" i="44"/>
  <c r="AZ17" i="44"/>
  <c r="AN17" i="44"/>
  <c r="AB17" i="44"/>
  <c r="P17" i="44"/>
  <c r="D17" i="44"/>
  <c r="AY17" i="44"/>
  <c r="AA17" i="44"/>
  <c r="AX17" i="44"/>
  <c r="AL17" i="44"/>
  <c r="AR17" i="44"/>
  <c r="AM17" i="44"/>
  <c r="O17" i="44"/>
  <c r="Z17" i="44"/>
  <c r="M17" i="44"/>
  <c r="H17" i="44"/>
  <c r="AE17" i="44"/>
  <c r="N17" i="44"/>
  <c r="T17" i="44"/>
  <c r="AP17" i="44"/>
  <c r="AD17" i="44"/>
  <c r="F17" i="44"/>
  <c r="R17" i="44"/>
  <c r="BB17" i="44"/>
  <c r="U3" i="44"/>
  <c r="K3" i="44"/>
  <c r="AW3" i="44"/>
  <c r="Q3" i="44"/>
  <c r="J3" i="44"/>
  <c r="AI3" i="44"/>
  <c r="AZ3" i="44"/>
  <c r="F3" i="44"/>
  <c r="D236" i="19"/>
  <c r="AU237" i="19"/>
  <c r="AI237" i="19"/>
  <c r="W237" i="19"/>
  <c r="K237" i="19"/>
  <c r="AT237" i="19"/>
  <c r="AH237" i="19"/>
  <c r="V237" i="19"/>
  <c r="J237" i="19"/>
  <c r="AS237" i="19"/>
  <c r="AG237" i="19"/>
  <c r="U237" i="19"/>
  <c r="I237" i="19"/>
  <c r="E237" i="19"/>
  <c r="BD237" i="19"/>
  <c r="AR237" i="19"/>
  <c r="AF237" i="19"/>
  <c r="T237" i="19"/>
  <c r="H237" i="19"/>
  <c r="BA237" i="19"/>
  <c r="BC237" i="19"/>
  <c r="AQ237" i="19"/>
  <c r="AE237" i="19"/>
  <c r="S237" i="19"/>
  <c r="G237" i="19"/>
  <c r="AO237" i="19"/>
  <c r="BB237" i="19"/>
  <c r="AP237" i="19"/>
  <c r="AD237" i="19"/>
  <c r="R237" i="19"/>
  <c r="F237" i="19"/>
  <c r="AZ237" i="19"/>
  <c r="AN237" i="19"/>
  <c r="AB237" i="19"/>
  <c r="P237" i="19"/>
  <c r="AY237" i="19"/>
  <c r="AM237" i="19"/>
  <c r="AA237" i="19"/>
  <c r="O237" i="19"/>
  <c r="AC237" i="19"/>
  <c r="AX237" i="19"/>
  <c r="AL237" i="19"/>
  <c r="Z237" i="19"/>
  <c r="N237" i="19"/>
  <c r="AW237" i="19"/>
  <c r="AK237" i="19"/>
  <c r="Y237" i="19"/>
  <c r="M237" i="19"/>
  <c r="Q237" i="19"/>
  <c r="AV237" i="19"/>
  <c r="AJ237" i="19"/>
  <c r="X237" i="19"/>
  <c r="L237" i="19"/>
  <c r="D156" i="19"/>
  <c r="BC157" i="19"/>
  <c r="AQ157" i="19"/>
  <c r="AE157" i="19"/>
  <c r="S157" i="19"/>
  <c r="G157" i="19"/>
  <c r="BB157" i="19"/>
  <c r="AP157" i="19"/>
  <c r="AD157" i="19"/>
  <c r="R157" i="19"/>
  <c r="F157" i="19"/>
  <c r="Q157" i="19"/>
  <c r="AB157" i="19"/>
  <c r="O157" i="19"/>
  <c r="AL157" i="19"/>
  <c r="BA157" i="19"/>
  <c r="AO157" i="19"/>
  <c r="AC157" i="19"/>
  <c r="E157" i="19"/>
  <c r="AN157" i="19"/>
  <c r="N157" i="19"/>
  <c r="AK157" i="19"/>
  <c r="AZ157" i="19"/>
  <c r="P157" i="19"/>
  <c r="AA157" i="19"/>
  <c r="AY157" i="19"/>
  <c r="AM157" i="19"/>
  <c r="Z157" i="19"/>
  <c r="M157" i="19"/>
  <c r="AX157" i="19"/>
  <c r="AU157" i="19"/>
  <c r="AI157" i="19"/>
  <c r="W157" i="19"/>
  <c r="K157" i="19"/>
  <c r="Y157" i="19"/>
  <c r="AT157" i="19"/>
  <c r="AH157" i="19"/>
  <c r="V157" i="19"/>
  <c r="J157" i="19"/>
  <c r="AF157" i="19"/>
  <c r="AS157" i="19"/>
  <c r="AG157" i="19"/>
  <c r="U157" i="19"/>
  <c r="I157" i="19"/>
  <c r="AR157" i="19"/>
  <c r="AW157" i="19"/>
  <c r="BD157" i="19"/>
  <c r="T157" i="19"/>
  <c r="H157" i="19"/>
  <c r="AV157" i="19"/>
  <c r="AJ157" i="19"/>
  <c r="X157" i="19"/>
  <c r="L157" i="19"/>
  <c r="AT3" i="44"/>
  <c r="L3" i="44"/>
  <c r="BA3" i="44"/>
  <c r="AP3" i="44"/>
  <c r="C3" i="44"/>
  <c r="G3" i="44"/>
  <c r="D226" i="19"/>
  <c r="AY227" i="19"/>
  <c r="AM227" i="19"/>
  <c r="AA227" i="19"/>
  <c r="O227" i="19"/>
  <c r="AX227" i="19"/>
  <c r="AL227" i="19"/>
  <c r="Z227" i="19"/>
  <c r="N227" i="19"/>
  <c r="I227" i="19"/>
  <c r="AW227" i="19"/>
  <c r="AK227" i="19"/>
  <c r="Y227" i="19"/>
  <c r="M227" i="19"/>
  <c r="AV227" i="19"/>
  <c r="AJ227" i="19"/>
  <c r="X227" i="19"/>
  <c r="L227" i="19"/>
  <c r="AU227" i="19"/>
  <c r="AI227" i="19"/>
  <c r="W227" i="19"/>
  <c r="K227" i="19"/>
  <c r="AT227" i="19"/>
  <c r="AH227" i="19"/>
  <c r="V227" i="19"/>
  <c r="J227" i="19"/>
  <c r="AG227" i="19"/>
  <c r="BD227" i="19"/>
  <c r="AR227" i="19"/>
  <c r="AF227" i="19"/>
  <c r="T227" i="19"/>
  <c r="H227" i="19"/>
  <c r="BC227" i="19"/>
  <c r="AQ227" i="19"/>
  <c r="AE227" i="19"/>
  <c r="S227" i="19"/>
  <c r="G227" i="19"/>
  <c r="BB227" i="19"/>
  <c r="AP227" i="19"/>
  <c r="AD227" i="19"/>
  <c r="R227" i="19"/>
  <c r="F227" i="19"/>
  <c r="AS227" i="19"/>
  <c r="BA227" i="19"/>
  <c r="AO227" i="19"/>
  <c r="AC227" i="19"/>
  <c r="Q227" i="19"/>
  <c r="E227" i="19"/>
  <c r="AZ227" i="19"/>
  <c r="AN227" i="19"/>
  <c r="AB227" i="19"/>
  <c r="P227" i="19"/>
  <c r="U227" i="19"/>
  <c r="D126" i="19"/>
  <c r="AX127" i="19"/>
  <c r="AV31" i="44" s="1"/>
  <c r="X31" i="44"/>
  <c r="L31" i="44"/>
  <c r="K31" i="44"/>
  <c r="V31" i="44"/>
  <c r="E31" i="44"/>
  <c r="AW127" i="19"/>
  <c r="AU31" i="44" s="1"/>
  <c r="AV127" i="19"/>
  <c r="AT31" i="44" s="1"/>
  <c r="F31" i="44"/>
  <c r="S31" i="44"/>
  <c r="U31" i="44"/>
  <c r="AS31" i="44"/>
  <c r="AF31" i="44"/>
  <c r="BC127" i="19"/>
  <c r="BA31" i="44" s="1"/>
  <c r="AO31" i="44"/>
  <c r="AC31" i="44"/>
  <c r="Q31" i="44"/>
  <c r="BB127" i="19"/>
  <c r="AZ31" i="44" s="1"/>
  <c r="AN31" i="44"/>
  <c r="AB31" i="44"/>
  <c r="O31" i="44"/>
  <c r="AZ127" i="19"/>
  <c r="AX31" i="44" s="1"/>
  <c r="AY127" i="19"/>
  <c r="AW31" i="44" s="1"/>
  <c r="BA127" i="19"/>
  <c r="AY31" i="44" s="1"/>
  <c r="AL31" i="44"/>
  <c r="AK31" i="44"/>
  <c r="Z31" i="44"/>
  <c r="AD31" i="44"/>
  <c r="R31" i="44"/>
  <c r="BD127" i="19"/>
  <c r="BB31" i="44" s="1"/>
  <c r="D3" i="44"/>
  <c r="AJ3" i="44"/>
  <c r="E3" i="44"/>
  <c r="S3" i="44"/>
  <c r="AG3" i="44"/>
  <c r="AV3" i="44"/>
  <c r="AO3" i="44"/>
  <c r="AQ3" i="44"/>
  <c r="D106" i="19"/>
  <c r="AL107" i="19"/>
  <c r="M107" i="19"/>
  <c r="BB107" i="19"/>
  <c r="AP107" i="19"/>
  <c r="AD107" i="19"/>
  <c r="R107" i="19"/>
  <c r="F107" i="19"/>
  <c r="AO107" i="19"/>
  <c r="Q107" i="19"/>
  <c r="AB107" i="19"/>
  <c r="O107" i="19"/>
  <c r="Z107" i="19"/>
  <c r="BA107" i="19"/>
  <c r="AC107" i="19"/>
  <c r="E107" i="19"/>
  <c r="AZ107" i="19"/>
  <c r="P107" i="19"/>
  <c r="AA107" i="19"/>
  <c r="AN107" i="19"/>
  <c r="AM107" i="19"/>
  <c r="N107" i="19"/>
  <c r="Y107" i="19"/>
  <c r="AY107" i="19"/>
  <c r="AK107" i="19"/>
  <c r="AX107" i="19"/>
  <c r="AU107" i="19"/>
  <c r="AI107" i="19"/>
  <c r="W107" i="19"/>
  <c r="K107" i="19"/>
  <c r="AT107" i="19"/>
  <c r="AH107" i="19"/>
  <c r="V107" i="19"/>
  <c r="J107" i="19"/>
  <c r="AG107" i="19"/>
  <c r="I107" i="19"/>
  <c r="BD107" i="19"/>
  <c r="T107" i="19"/>
  <c r="AQ107" i="19"/>
  <c r="G107" i="19"/>
  <c r="AW107" i="19"/>
  <c r="AS107" i="19"/>
  <c r="U107" i="19"/>
  <c r="AR107" i="19"/>
  <c r="H107" i="19"/>
  <c r="S107" i="19"/>
  <c r="BC107" i="19"/>
  <c r="AV107" i="19"/>
  <c r="AJ107" i="19"/>
  <c r="X107" i="19"/>
  <c r="L107" i="19"/>
  <c r="D116" i="19"/>
  <c r="AU117" i="19"/>
  <c r="AS24" i="44" s="1"/>
  <c r="AI117" i="19"/>
  <c r="AG24" i="44" s="1"/>
  <c r="W117" i="19"/>
  <c r="U24" i="44" s="1"/>
  <c r="K117" i="19"/>
  <c r="I24" i="44" s="1"/>
  <c r="AC117" i="19"/>
  <c r="AA24" i="44" s="1"/>
  <c r="AT117" i="19"/>
  <c r="AR24" i="44" s="1"/>
  <c r="AH117" i="19"/>
  <c r="AF24" i="44" s="1"/>
  <c r="V117" i="19"/>
  <c r="T24" i="44" s="1"/>
  <c r="J117" i="19"/>
  <c r="H24" i="44" s="1"/>
  <c r="AG117" i="19"/>
  <c r="AE24" i="44" s="1"/>
  <c r="I117" i="19"/>
  <c r="AR117" i="19"/>
  <c r="AP24" i="44" s="1"/>
  <c r="H117" i="19"/>
  <c r="F24" i="44" s="1"/>
  <c r="G117" i="19"/>
  <c r="E24" i="44" s="1"/>
  <c r="R117" i="19"/>
  <c r="P24" i="44" s="1"/>
  <c r="AS117" i="19"/>
  <c r="AQ24" i="44" s="1"/>
  <c r="U117" i="19"/>
  <c r="S24" i="44" s="1"/>
  <c r="BD117" i="19"/>
  <c r="BB24" i="44" s="1"/>
  <c r="T117" i="19"/>
  <c r="R24" i="44" s="1"/>
  <c r="BC117" i="19"/>
  <c r="BA24" i="44" s="1"/>
  <c r="S117" i="19"/>
  <c r="Q24" i="44" s="1"/>
  <c r="AF117" i="19"/>
  <c r="AD24" i="44" s="1"/>
  <c r="AE117" i="19"/>
  <c r="AC24" i="44" s="1"/>
  <c r="AD117" i="19"/>
  <c r="AB24" i="44" s="1"/>
  <c r="BA117" i="19"/>
  <c r="AY24" i="44" s="1"/>
  <c r="AQ117" i="19"/>
  <c r="AO24" i="44" s="1"/>
  <c r="F117" i="19"/>
  <c r="D24" i="44" s="1"/>
  <c r="AP117" i="19"/>
  <c r="AN24" i="44" s="1"/>
  <c r="E117" i="19"/>
  <c r="AY117" i="19"/>
  <c r="AW24" i="44" s="1"/>
  <c r="AM117" i="19"/>
  <c r="AK24" i="44" s="1"/>
  <c r="AA117" i="19"/>
  <c r="Y24" i="44" s="1"/>
  <c r="O117" i="19"/>
  <c r="M24" i="44" s="1"/>
  <c r="BB117" i="19"/>
  <c r="AZ24" i="44" s="1"/>
  <c r="AX117" i="19"/>
  <c r="AV24" i="44" s="1"/>
  <c r="AL117" i="19"/>
  <c r="AJ24" i="44" s="1"/>
  <c r="Z117" i="19"/>
  <c r="X24" i="44" s="1"/>
  <c r="N117" i="19"/>
  <c r="L24" i="44" s="1"/>
  <c r="AJ117" i="19"/>
  <c r="AH24" i="44" s="1"/>
  <c r="AO117" i="19"/>
  <c r="AM24" i="44" s="1"/>
  <c r="AW117" i="19"/>
  <c r="AU24" i="44" s="1"/>
  <c r="AK117" i="19"/>
  <c r="AI24" i="44" s="1"/>
  <c r="Y117" i="19"/>
  <c r="W24" i="44" s="1"/>
  <c r="M117" i="19"/>
  <c r="K24" i="44" s="1"/>
  <c r="AV117" i="19"/>
  <c r="AT24" i="44" s="1"/>
  <c r="L117" i="19"/>
  <c r="J24" i="44" s="1"/>
  <c r="X117" i="19"/>
  <c r="V24" i="44" s="1"/>
  <c r="Q117" i="19"/>
  <c r="O24" i="44" s="1"/>
  <c r="P117" i="19"/>
  <c r="N24" i="44" s="1"/>
  <c r="AZ117" i="19"/>
  <c r="AX24" i="44" s="1"/>
  <c r="AN117" i="19"/>
  <c r="AL24" i="44" s="1"/>
  <c r="AB117" i="19"/>
  <c r="Z24" i="44" s="1"/>
  <c r="V3" i="44"/>
  <c r="O3" i="44"/>
  <c r="R3" i="44"/>
  <c r="H3" i="44"/>
  <c r="Z3" i="44"/>
  <c r="W3" i="44"/>
  <c r="AN3" i="44"/>
  <c r="BB3" i="44"/>
  <c r="T3" i="44"/>
  <c r="X3" i="44"/>
  <c r="D176" i="19"/>
  <c r="AU177" i="19"/>
  <c r="AI177" i="19"/>
  <c r="W177" i="19"/>
  <c r="K177" i="19"/>
  <c r="AT177" i="19"/>
  <c r="AH177" i="19"/>
  <c r="V177" i="19"/>
  <c r="J177" i="19"/>
  <c r="AR177" i="19"/>
  <c r="R177" i="19"/>
  <c r="AS177" i="19"/>
  <c r="AG177" i="19"/>
  <c r="U177" i="19"/>
  <c r="I177" i="19"/>
  <c r="BD177" i="19"/>
  <c r="H177" i="19"/>
  <c r="AP177" i="19"/>
  <c r="BA177" i="19"/>
  <c r="AF177" i="19"/>
  <c r="T177" i="19"/>
  <c r="AD177" i="19"/>
  <c r="AC177" i="19"/>
  <c r="BC177" i="19"/>
  <c r="AQ177" i="19"/>
  <c r="AE177" i="19"/>
  <c r="S177" i="19"/>
  <c r="G177" i="19"/>
  <c r="BB177" i="19"/>
  <c r="Q177" i="19"/>
  <c r="F177" i="19"/>
  <c r="AY177" i="19"/>
  <c r="AM177" i="19"/>
  <c r="AA177" i="19"/>
  <c r="O177" i="19"/>
  <c r="AX177" i="19"/>
  <c r="AL177" i="19"/>
  <c r="Z177" i="19"/>
  <c r="N177" i="19"/>
  <c r="E177" i="19"/>
  <c r="AW177" i="19"/>
  <c r="AK177" i="19"/>
  <c r="Y177" i="19"/>
  <c r="M177" i="19"/>
  <c r="AO177" i="19"/>
  <c r="AV177" i="19"/>
  <c r="AJ177" i="19"/>
  <c r="X177" i="19"/>
  <c r="L177" i="19"/>
  <c r="AZ177" i="19"/>
  <c r="AN177" i="19"/>
  <c r="AB177" i="19"/>
  <c r="P177" i="19"/>
  <c r="D186" i="19"/>
  <c r="BC187" i="19"/>
  <c r="AQ187" i="19"/>
  <c r="AE187" i="19"/>
  <c r="S187" i="19"/>
  <c r="G187" i="19"/>
  <c r="AW187" i="19"/>
  <c r="AK187" i="19"/>
  <c r="Y187" i="19"/>
  <c r="BB187" i="19"/>
  <c r="AP187" i="19"/>
  <c r="AD187" i="19"/>
  <c r="R187" i="19"/>
  <c r="F187" i="19"/>
  <c r="BA187" i="19"/>
  <c r="AO187" i="19"/>
  <c r="AC187" i="19"/>
  <c r="Q187" i="19"/>
  <c r="E187" i="19"/>
  <c r="AZ187" i="19"/>
  <c r="AN187" i="19"/>
  <c r="AB187" i="19"/>
  <c r="P187" i="19"/>
  <c r="AY187" i="19"/>
  <c r="AM187" i="19"/>
  <c r="AA187" i="19"/>
  <c r="O187" i="19"/>
  <c r="AX187" i="19"/>
  <c r="AL187" i="19"/>
  <c r="Z187" i="19"/>
  <c r="N187" i="19"/>
  <c r="AV187" i="19"/>
  <c r="AJ187" i="19"/>
  <c r="X187" i="19"/>
  <c r="L187" i="19"/>
  <c r="AU187" i="19"/>
  <c r="AI187" i="19"/>
  <c r="W187" i="19"/>
  <c r="K187" i="19"/>
  <c r="M187" i="19"/>
  <c r="AT187" i="19"/>
  <c r="AH187" i="19"/>
  <c r="V187" i="19"/>
  <c r="J187" i="19"/>
  <c r="AS187" i="19"/>
  <c r="AG187" i="19"/>
  <c r="U187" i="19"/>
  <c r="I187" i="19"/>
  <c r="BD187" i="19"/>
  <c r="AR187" i="19"/>
  <c r="AF187" i="19"/>
  <c r="T187" i="19"/>
  <c r="H187" i="19"/>
  <c r="AX3" i="44"/>
  <c r="AU3" i="44"/>
  <c r="I3" i="44"/>
  <c r="AB3" i="44"/>
  <c r="AF3" i="44"/>
  <c r="AM3" i="44"/>
  <c r="N3" i="44"/>
  <c r="AA3" i="44"/>
  <c r="M3" i="44"/>
  <c r="AC3" i="44"/>
  <c r="AR3" i="44"/>
  <c r="D166" i="19"/>
  <c r="AY167" i="19"/>
  <c r="AM167" i="19"/>
  <c r="AA167" i="19"/>
  <c r="O167" i="19"/>
  <c r="AS167" i="19"/>
  <c r="AX167" i="19"/>
  <c r="AL167" i="19"/>
  <c r="Z167" i="19"/>
  <c r="N167" i="19"/>
  <c r="AV167" i="19"/>
  <c r="L167" i="19"/>
  <c r="W167" i="19"/>
  <c r="I167" i="19"/>
  <c r="AW167" i="19"/>
  <c r="AK167" i="19"/>
  <c r="Y167" i="19"/>
  <c r="M167" i="19"/>
  <c r="X167" i="19"/>
  <c r="K167" i="19"/>
  <c r="V167" i="19"/>
  <c r="AJ167" i="19"/>
  <c r="AI167" i="19"/>
  <c r="J167" i="19"/>
  <c r="AU167" i="19"/>
  <c r="AH167" i="19"/>
  <c r="AT167" i="19"/>
  <c r="AG167" i="19"/>
  <c r="BC167" i="19"/>
  <c r="AQ167" i="19"/>
  <c r="AE167" i="19"/>
  <c r="S167" i="19"/>
  <c r="G167" i="19"/>
  <c r="BB167" i="19"/>
  <c r="AP167" i="19"/>
  <c r="AD167" i="19"/>
  <c r="R167" i="19"/>
  <c r="F167" i="19"/>
  <c r="BA167" i="19"/>
  <c r="AO167" i="19"/>
  <c r="AC167" i="19"/>
  <c r="Q167" i="19"/>
  <c r="E167" i="19"/>
  <c r="AZ167" i="19"/>
  <c r="AN167" i="19"/>
  <c r="AB167" i="19"/>
  <c r="P167" i="19"/>
  <c r="U167" i="19"/>
  <c r="H167" i="19"/>
  <c r="AR167" i="19"/>
  <c r="T167" i="19"/>
  <c r="BD167" i="19"/>
  <c r="AF167" i="19"/>
  <c r="AL3" i="44"/>
  <c r="P3" i="44"/>
  <c r="Y3" i="44"/>
  <c r="AD3" i="44"/>
  <c r="AS3" i="44"/>
  <c r="AY3" i="44"/>
  <c r="AH3" i="44"/>
  <c r="AK3" i="44"/>
  <c r="AE3" i="44"/>
  <c r="AO22" i="38"/>
  <c r="AO24" i="38"/>
  <c r="AO44" i="38"/>
  <c r="AO30" i="38"/>
  <c r="AR175" i="19" s="1"/>
  <c r="AO37" i="38"/>
  <c r="AR125" i="19" s="1"/>
  <c r="AO29" i="38"/>
  <c r="AR165" i="19" s="1"/>
  <c r="AO28" i="38"/>
  <c r="AO27" i="38"/>
  <c r="AR105" i="19" s="1"/>
  <c r="AO26" i="38"/>
  <c r="AO40" i="38"/>
  <c r="AR155" i="19" s="1"/>
  <c r="AO31" i="38"/>
  <c r="AO36" i="38"/>
  <c r="AR115" i="19" s="1"/>
  <c r="AO42" i="38"/>
  <c r="AO32" i="38"/>
  <c r="AR185" i="19" s="1"/>
  <c r="AP23" i="38"/>
  <c r="BQ24" i="44"/>
  <c r="BF3" i="44"/>
  <c r="BH24" i="44"/>
  <c r="BJ17" i="44"/>
  <c r="BL3" i="44"/>
  <c r="BJ24" i="44"/>
  <c r="BJ3" i="44"/>
  <c r="BP3" i="44"/>
  <c r="BP17" i="44"/>
  <c r="BN3" i="44"/>
  <c r="BM3" i="44"/>
  <c r="BN24" i="44"/>
  <c r="BL17" i="44"/>
  <c r="BI24" i="44"/>
  <c r="BK3" i="44"/>
  <c r="BQ17" i="44"/>
  <c r="BM17" i="44"/>
  <c r="BG3" i="44"/>
  <c r="BH31" i="44"/>
  <c r="BN31" i="44"/>
  <c r="BP24" i="44"/>
  <c r="BI31" i="44"/>
  <c r="BP31" i="44"/>
  <c r="BJ31" i="44"/>
  <c r="BO3" i="44"/>
  <c r="BM24" i="44"/>
  <c r="BI3" i="44"/>
  <c r="BN17" i="44"/>
  <c r="BK24" i="44"/>
  <c r="BI17" i="44"/>
  <c r="BQ3" i="44"/>
  <c r="BH3" i="44"/>
  <c r="BQ31" i="44"/>
  <c r="BH17" i="44"/>
  <c r="BO17" i="44"/>
  <c r="BO24" i="44"/>
  <c r="BL24" i="44"/>
  <c r="BK31" i="44"/>
  <c r="BK17" i="44"/>
  <c r="BO31" i="44"/>
  <c r="AI59" i="19" l="1"/>
  <c r="AM64" i="19"/>
  <c r="AM57" i="19"/>
  <c r="AM63" i="19"/>
  <c r="AM61" i="19"/>
  <c r="AM60" i="19"/>
  <c r="AM66" i="19"/>
  <c r="AM65" i="19"/>
  <c r="AI58" i="19"/>
  <c r="AI56" i="19"/>
  <c r="AP33" i="38"/>
  <c r="AS195" i="19" s="1"/>
  <c r="AP34" i="38"/>
  <c r="AS205" i="19" s="1"/>
  <c r="AP35" i="38"/>
  <c r="AS215" i="19" s="1"/>
  <c r="AP41" i="38"/>
  <c r="AR235" i="19"/>
  <c r="AR225" i="19"/>
  <c r="AH31" i="44"/>
  <c r="AE31" i="44"/>
  <c r="AG31" i="44"/>
  <c r="BN74" i="44"/>
  <c r="BN11" i="44"/>
  <c r="BN67" i="44"/>
  <c r="BN18" i="44"/>
  <c r="BN4" i="44"/>
  <c r="AP53" i="44"/>
  <c r="AP54" i="44" s="1"/>
  <c r="BN39" i="44"/>
  <c r="N45" i="44"/>
  <c r="AN45" i="44"/>
  <c r="AG45" i="44"/>
  <c r="AT45" i="44"/>
  <c r="AP59" i="44"/>
  <c r="U59" i="44"/>
  <c r="Y59" i="44"/>
  <c r="D59" i="44"/>
  <c r="BA59" i="44"/>
  <c r="W52" i="44"/>
  <c r="D52" i="44"/>
  <c r="AY52" i="44"/>
  <c r="AF52" i="44"/>
  <c r="BA10" i="44"/>
  <c r="G10" i="44"/>
  <c r="C10" i="44"/>
  <c r="AW10" i="44"/>
  <c r="M10" i="44"/>
  <c r="Z66" i="44"/>
  <c r="AN66" i="44"/>
  <c r="AE66" i="44"/>
  <c r="AT66" i="44"/>
  <c r="AK66" i="44"/>
  <c r="G38" i="44"/>
  <c r="C38" i="44"/>
  <c r="AG38" i="44"/>
  <c r="AL38" i="44"/>
  <c r="AN38" i="44"/>
  <c r="AT73" i="44"/>
  <c r="Y73" i="44"/>
  <c r="AM73" i="44"/>
  <c r="AS73" i="44"/>
  <c r="T20" i="44"/>
  <c r="T21" i="44"/>
  <c r="T22" i="44" s="1"/>
  <c r="Y6" i="44"/>
  <c r="Y7" i="44"/>
  <c r="Y8" i="44" s="1"/>
  <c r="Z45" i="44"/>
  <c r="AZ45" i="44"/>
  <c r="AH45" i="44"/>
  <c r="L45" i="44"/>
  <c r="BB59" i="44"/>
  <c r="AG59" i="44"/>
  <c r="AK59" i="44"/>
  <c r="P59" i="44"/>
  <c r="AI52" i="44"/>
  <c r="O52" i="44"/>
  <c r="AN52" i="44"/>
  <c r="AR52" i="44"/>
  <c r="AD10" i="44"/>
  <c r="AE10" i="44"/>
  <c r="W10" i="44"/>
  <c r="Z10" i="44"/>
  <c r="AL66" i="44"/>
  <c r="AZ66" i="44"/>
  <c r="H66" i="44"/>
  <c r="K66" i="44"/>
  <c r="AW66" i="44"/>
  <c r="S38" i="44"/>
  <c r="AS38" i="44"/>
  <c r="AZ38" i="44"/>
  <c r="O73" i="44"/>
  <c r="AK73" i="44"/>
  <c r="E73" i="44"/>
  <c r="G73" i="44"/>
  <c r="C73" i="44"/>
  <c r="AL45" i="44"/>
  <c r="E45" i="44"/>
  <c r="T45" i="44"/>
  <c r="X45" i="44"/>
  <c r="AC6" i="44"/>
  <c r="AC7" i="44"/>
  <c r="AC8" i="44" s="1"/>
  <c r="C59" i="44"/>
  <c r="G59" i="44"/>
  <c r="AS59" i="44"/>
  <c r="AW59" i="44"/>
  <c r="AB59" i="44"/>
  <c r="N52" i="44"/>
  <c r="AU52" i="44"/>
  <c r="AZ52" i="44"/>
  <c r="F52" i="44"/>
  <c r="I52" i="44"/>
  <c r="Q10" i="44"/>
  <c r="H10" i="44"/>
  <c r="L10" i="44"/>
  <c r="O10" i="44"/>
  <c r="AL34" i="44"/>
  <c r="AL35" i="44"/>
  <c r="F34" i="44"/>
  <c r="F35" i="44"/>
  <c r="F36" i="44" s="1"/>
  <c r="AX66" i="44"/>
  <c r="E66" i="44"/>
  <c r="T66" i="44"/>
  <c r="W66" i="44"/>
  <c r="AE38" i="44"/>
  <c r="AV38" i="44"/>
  <c r="AA38" i="44"/>
  <c r="E38" i="44"/>
  <c r="K73" i="44"/>
  <c r="AW73" i="44"/>
  <c r="Q73" i="44"/>
  <c r="S73" i="44"/>
  <c r="D21" i="44"/>
  <c r="D22" i="44" s="1"/>
  <c r="D20" i="44"/>
  <c r="AG20" i="44"/>
  <c r="AG21" i="44"/>
  <c r="AG22" i="44" s="1"/>
  <c r="K20" i="44"/>
  <c r="K21" i="44"/>
  <c r="K22" i="44" s="1"/>
  <c r="P6" i="44"/>
  <c r="P7" i="44"/>
  <c r="P8" i="44" s="1"/>
  <c r="AX45" i="44"/>
  <c r="Q45" i="44"/>
  <c r="I45" i="44"/>
  <c r="AJ45" i="44"/>
  <c r="S59" i="44"/>
  <c r="J59" i="44"/>
  <c r="N59" i="44"/>
  <c r="AN59" i="44"/>
  <c r="Z52" i="44"/>
  <c r="E52" i="44"/>
  <c r="BB52" i="44"/>
  <c r="U52" i="44"/>
  <c r="F10" i="44"/>
  <c r="T10" i="44"/>
  <c r="AK10" i="44"/>
  <c r="AM10" i="44"/>
  <c r="AC34" i="44"/>
  <c r="AC35" i="44"/>
  <c r="Q66" i="44"/>
  <c r="AF66" i="44"/>
  <c r="AI66" i="44"/>
  <c r="J38" i="44"/>
  <c r="AQ38" i="44"/>
  <c r="K38" i="44"/>
  <c r="AM38" i="44"/>
  <c r="Q38" i="44"/>
  <c r="W73" i="44"/>
  <c r="N73" i="44"/>
  <c r="AC73" i="44"/>
  <c r="AE73" i="44"/>
  <c r="P20" i="44"/>
  <c r="P21" i="44"/>
  <c r="P22" i="44" s="1"/>
  <c r="AC45" i="44"/>
  <c r="V45" i="44"/>
  <c r="AV45" i="44"/>
  <c r="AE59" i="44"/>
  <c r="V59" i="44"/>
  <c r="Z59" i="44"/>
  <c r="AZ59" i="44"/>
  <c r="AL52" i="44"/>
  <c r="L52" i="44"/>
  <c r="Q52" i="44"/>
  <c r="G52" i="44"/>
  <c r="C52" i="44"/>
  <c r="AG52" i="44"/>
  <c r="AL27" i="44"/>
  <c r="AL28" i="44"/>
  <c r="AL29" i="44" s="1"/>
  <c r="D27" i="44"/>
  <c r="D28" i="44"/>
  <c r="D29" i="44" s="1"/>
  <c r="P27" i="44"/>
  <c r="P28" i="44"/>
  <c r="P29" i="44" s="1"/>
  <c r="AP10" i="44"/>
  <c r="AF10" i="44"/>
  <c r="AL10" i="44"/>
  <c r="D10" i="44"/>
  <c r="D6" i="44"/>
  <c r="D7" i="44"/>
  <c r="D8" i="44" s="1"/>
  <c r="O66" i="44"/>
  <c r="AC66" i="44"/>
  <c r="AR66" i="44"/>
  <c r="AU66" i="44"/>
  <c r="G6" i="44"/>
  <c r="G7" i="44"/>
  <c r="G8" i="44" s="1"/>
  <c r="V38" i="44"/>
  <c r="AD38" i="44"/>
  <c r="X38" i="44"/>
  <c r="AY38" i="44"/>
  <c r="AC38" i="44"/>
  <c r="AI73" i="44"/>
  <c r="Z73" i="44"/>
  <c r="AO73" i="44"/>
  <c r="AQ73" i="44"/>
  <c r="K6" i="44"/>
  <c r="K7" i="44"/>
  <c r="AL6" i="44"/>
  <c r="AL7" i="44"/>
  <c r="AL8" i="44" s="1"/>
  <c r="O45" i="44"/>
  <c r="AO45" i="44"/>
  <c r="K45" i="44"/>
  <c r="AQ45" i="44"/>
  <c r="AQ59" i="44"/>
  <c r="AH59" i="44"/>
  <c r="AL59" i="44"/>
  <c r="W59" i="44"/>
  <c r="AX52" i="44"/>
  <c r="X52" i="44"/>
  <c r="AC52" i="44"/>
  <c r="S52" i="44"/>
  <c r="AS52" i="44"/>
  <c r="AG28" i="44"/>
  <c r="AG27" i="44"/>
  <c r="S10" i="44"/>
  <c r="AR10" i="44"/>
  <c r="Y10" i="44"/>
  <c r="P10" i="44"/>
  <c r="AA66" i="44"/>
  <c r="AO66" i="44"/>
  <c r="I66" i="44"/>
  <c r="C66" i="44"/>
  <c r="G66" i="44"/>
  <c r="C6" i="44"/>
  <c r="C7" i="44"/>
  <c r="AH38" i="44"/>
  <c r="H38" i="44"/>
  <c r="AK38" i="44"/>
  <c r="AJ38" i="44"/>
  <c r="AO38" i="44"/>
  <c r="AU73" i="44"/>
  <c r="AL73" i="44"/>
  <c r="BA73" i="44"/>
  <c r="H73" i="44"/>
  <c r="AD45" i="44"/>
  <c r="AA45" i="44"/>
  <c r="BA45" i="44"/>
  <c r="W45" i="44"/>
  <c r="M45" i="44"/>
  <c r="H59" i="44"/>
  <c r="AT59" i="44"/>
  <c r="AX59" i="44"/>
  <c r="AI59" i="44"/>
  <c r="J52" i="44"/>
  <c r="AJ52" i="44"/>
  <c r="AO52" i="44"/>
  <c r="AE52" i="44"/>
  <c r="AQ10" i="44"/>
  <c r="I10" i="44"/>
  <c r="N10" i="44"/>
  <c r="AB10" i="44"/>
  <c r="AM66" i="44"/>
  <c r="BA66" i="44"/>
  <c r="U66" i="44"/>
  <c r="L66" i="44"/>
  <c r="AT38" i="44"/>
  <c r="T38" i="44"/>
  <c r="AW38" i="44"/>
  <c r="M38" i="44"/>
  <c r="BA38" i="44"/>
  <c r="L73" i="44"/>
  <c r="AX73" i="44"/>
  <c r="AY73" i="44"/>
  <c r="T73" i="44"/>
  <c r="BB45" i="44"/>
  <c r="AM45" i="44"/>
  <c r="AE45" i="44"/>
  <c r="AI45" i="44"/>
  <c r="Y45" i="44"/>
  <c r="T59" i="44"/>
  <c r="L59" i="44"/>
  <c r="AU59" i="44"/>
  <c r="V52" i="44"/>
  <c r="AV52" i="44"/>
  <c r="BA52" i="44"/>
  <c r="AQ52" i="44"/>
  <c r="AU10" i="44"/>
  <c r="U10" i="44"/>
  <c r="AX10" i="44"/>
  <c r="AN10" i="44"/>
  <c r="E34" i="44"/>
  <c r="E35" i="44"/>
  <c r="E36" i="44" s="1"/>
  <c r="AY66" i="44"/>
  <c r="F66" i="44"/>
  <c r="AG66" i="44"/>
  <c r="X66" i="44"/>
  <c r="F38" i="44"/>
  <c r="AF38" i="44"/>
  <c r="Y38" i="44"/>
  <c r="Z38" i="44"/>
  <c r="X73" i="44"/>
  <c r="D73" i="44"/>
  <c r="F73" i="44"/>
  <c r="AF73" i="44"/>
  <c r="G17" i="44"/>
  <c r="C17" i="44"/>
  <c r="R45" i="44"/>
  <c r="AY45" i="44"/>
  <c r="AR45" i="44"/>
  <c r="AU45" i="44"/>
  <c r="AK45" i="44"/>
  <c r="AF59" i="44"/>
  <c r="X59" i="44"/>
  <c r="O59" i="44"/>
  <c r="E59" i="44"/>
  <c r="AH52" i="44"/>
  <c r="M52" i="44"/>
  <c r="AA52" i="44"/>
  <c r="P52" i="44"/>
  <c r="AC27" i="44"/>
  <c r="AC28" i="44"/>
  <c r="AC29" i="44" s="1"/>
  <c r="G24" i="44"/>
  <c r="C24" i="44"/>
  <c r="J10" i="44"/>
  <c r="E10" i="44"/>
  <c r="AG10" i="44"/>
  <c r="AZ10" i="44"/>
  <c r="AG6" i="44"/>
  <c r="AG7" i="44"/>
  <c r="AG8" i="44" s="1"/>
  <c r="C31" i="44"/>
  <c r="G31" i="44"/>
  <c r="AQ66" i="44"/>
  <c r="R66" i="44"/>
  <c r="AS66" i="44"/>
  <c r="AJ66" i="44"/>
  <c r="R38" i="44"/>
  <c r="AR38" i="44"/>
  <c r="N38" i="44"/>
  <c r="O38" i="44"/>
  <c r="AJ73" i="44"/>
  <c r="P73" i="44"/>
  <c r="R73" i="44"/>
  <c r="AR73" i="44"/>
  <c r="Y20" i="44"/>
  <c r="Y21" i="44"/>
  <c r="AP45" i="44"/>
  <c r="D45" i="44"/>
  <c r="AF45" i="44"/>
  <c r="G45" i="44"/>
  <c r="C45" i="44"/>
  <c r="AW45" i="44"/>
  <c r="F59" i="44"/>
  <c r="AR59" i="44"/>
  <c r="AJ59" i="44"/>
  <c r="AA59" i="44"/>
  <c r="Q59" i="44"/>
  <c r="AT52" i="44"/>
  <c r="Y52" i="44"/>
  <c r="AB52" i="44"/>
  <c r="AP52" i="44"/>
  <c r="V10" i="44"/>
  <c r="AO10" i="44"/>
  <c r="AS10" i="44"/>
  <c r="AA10" i="44"/>
  <c r="K10" i="44"/>
  <c r="J34" i="44"/>
  <c r="J35" i="44"/>
  <c r="J36" i="44" s="1"/>
  <c r="D66" i="44"/>
  <c r="AD66" i="44"/>
  <c r="J66" i="44"/>
  <c r="AV66" i="44"/>
  <c r="BB38" i="44"/>
  <c r="W38" i="44"/>
  <c r="AX38" i="44"/>
  <c r="D38" i="44"/>
  <c r="J73" i="44"/>
  <c r="AV73" i="44"/>
  <c r="AB73" i="44"/>
  <c r="AD73" i="44"/>
  <c r="I73" i="44"/>
  <c r="AL20" i="44"/>
  <c r="AL21" i="44"/>
  <c r="AL22" i="44" s="1"/>
  <c r="F45" i="44"/>
  <c r="P45" i="44"/>
  <c r="AS45" i="44"/>
  <c r="U45" i="44"/>
  <c r="R59" i="44"/>
  <c r="K59" i="44"/>
  <c r="AV59" i="44"/>
  <c r="AM59" i="44"/>
  <c r="AC59" i="44"/>
  <c r="AM52" i="44"/>
  <c r="AK52" i="44"/>
  <c r="R52" i="44"/>
  <c r="H52" i="44"/>
  <c r="T6" i="44"/>
  <c r="T7" i="44"/>
  <c r="AH10" i="44"/>
  <c r="R10" i="44"/>
  <c r="AV10" i="44"/>
  <c r="AY10" i="44"/>
  <c r="AJ10" i="44"/>
  <c r="S66" i="44"/>
  <c r="P66" i="44"/>
  <c r="AP66" i="44"/>
  <c r="V66" i="44"/>
  <c r="M66" i="44"/>
  <c r="AU38" i="44"/>
  <c r="I38" i="44"/>
  <c r="AI38" i="44"/>
  <c r="P38" i="44"/>
  <c r="V73" i="44"/>
  <c r="AA73" i="44"/>
  <c r="AN73" i="44"/>
  <c r="AP73" i="44"/>
  <c r="U73" i="44"/>
  <c r="AC20" i="44"/>
  <c r="AC21" i="44"/>
  <c r="AC22" i="44" s="1"/>
  <c r="S45" i="44"/>
  <c r="AB45" i="44"/>
  <c r="H45" i="44"/>
  <c r="J45" i="44"/>
  <c r="AD59" i="44"/>
  <c r="I59" i="44"/>
  <c r="M59" i="44"/>
  <c r="AY59" i="44"/>
  <c r="AO59" i="44"/>
  <c r="K52" i="44"/>
  <c r="AW52" i="44"/>
  <c r="AD52" i="44"/>
  <c r="T52" i="44"/>
  <c r="K27" i="44"/>
  <c r="K28" i="44"/>
  <c r="Y28" i="44"/>
  <c r="Y29" i="44" s="1"/>
  <c r="Y27" i="44"/>
  <c r="T27" i="44"/>
  <c r="T28" i="44"/>
  <c r="AT10" i="44"/>
  <c r="BB10" i="44"/>
  <c r="AI10" i="44"/>
  <c r="X10" i="44"/>
  <c r="AC10" i="44"/>
  <c r="N66" i="44"/>
  <c r="AB66" i="44"/>
  <c r="BB66" i="44"/>
  <c r="AH66" i="44"/>
  <c r="Y66" i="44"/>
  <c r="AP38" i="44"/>
  <c r="U38" i="44"/>
  <c r="L38" i="44"/>
  <c r="AB38" i="44"/>
  <c r="AH73" i="44"/>
  <c r="M73" i="44"/>
  <c r="AZ73" i="44"/>
  <c r="BB73" i="44"/>
  <c r="AG73" i="44"/>
  <c r="AP22" i="38"/>
  <c r="AP24" i="38"/>
  <c r="AP44" i="38"/>
  <c r="AP30" i="38"/>
  <c r="AS175" i="19" s="1"/>
  <c r="AP42" i="38"/>
  <c r="AP40" i="38"/>
  <c r="AS155" i="19" s="1"/>
  <c r="AP37" i="38"/>
  <c r="AS125" i="19" s="1"/>
  <c r="AP36" i="38"/>
  <c r="AS115" i="19" s="1"/>
  <c r="AP32" i="38"/>
  <c r="AS185" i="19" s="1"/>
  <c r="AP31" i="38"/>
  <c r="AP29" i="38"/>
  <c r="AS165" i="19" s="1"/>
  <c r="AP26" i="38"/>
  <c r="AP27" i="38"/>
  <c r="AS105" i="19" s="1"/>
  <c r="AP28" i="38"/>
  <c r="AQ23" i="38"/>
  <c r="BG31" i="44"/>
  <c r="BI59" i="44"/>
  <c r="BO66" i="44"/>
  <c r="BM31" i="44"/>
  <c r="BF66" i="44"/>
  <c r="BK52" i="44"/>
  <c r="BG17" i="44"/>
  <c r="BI10" i="44"/>
  <c r="BN66" i="44"/>
  <c r="BK45" i="44"/>
  <c r="BK66" i="44"/>
  <c r="BH59" i="44"/>
  <c r="BK10" i="44"/>
  <c r="BO59" i="44"/>
  <c r="BM38" i="44"/>
  <c r="BG59" i="44"/>
  <c r="BF73" i="44"/>
  <c r="BF17" i="44"/>
  <c r="BP73" i="44"/>
  <c r="BL45" i="44"/>
  <c r="BO45" i="44"/>
  <c r="BF24" i="44"/>
  <c r="BP66" i="44"/>
  <c r="BJ10" i="44"/>
  <c r="BN45" i="44"/>
  <c r="BL59" i="44"/>
  <c r="BQ10" i="44"/>
  <c r="BQ38" i="44"/>
  <c r="BJ73" i="44"/>
  <c r="BN73" i="44"/>
  <c r="BF52" i="44"/>
  <c r="BQ73" i="44"/>
  <c r="BP52" i="44"/>
  <c r="BG45" i="44"/>
  <c r="BJ52" i="44"/>
  <c r="BG24" i="44"/>
  <c r="BP59" i="44"/>
  <c r="BK73" i="44"/>
  <c r="BF59" i="44"/>
  <c r="BH38" i="44"/>
  <c r="BF31" i="44"/>
  <c r="BJ66" i="44"/>
  <c r="BM52" i="44"/>
  <c r="BL66" i="44"/>
  <c r="BL10" i="44"/>
  <c r="BL52" i="44"/>
  <c r="BP45" i="44"/>
  <c r="BH52" i="44"/>
  <c r="BG52" i="44"/>
  <c r="BN52" i="44"/>
  <c r="BQ45" i="44"/>
  <c r="BH73" i="44"/>
  <c r="BK38" i="44"/>
  <c r="BN10" i="44"/>
  <c r="BJ45" i="44"/>
  <c r="BM10" i="44"/>
  <c r="BG73" i="44"/>
  <c r="BL31" i="44"/>
  <c r="BH45" i="44"/>
  <c r="BG38" i="44"/>
  <c r="BO38" i="44"/>
  <c r="BM66" i="44"/>
  <c r="BG66" i="44"/>
  <c r="BI52" i="44"/>
  <c r="BM73" i="44"/>
  <c r="BF45" i="44"/>
  <c r="BQ59" i="44"/>
  <c r="BN59" i="44"/>
  <c r="BJ38" i="44"/>
  <c r="BI38" i="44"/>
  <c r="BM45" i="44"/>
  <c r="BP10" i="44"/>
  <c r="BJ59" i="44"/>
  <c r="BN38" i="44"/>
  <c r="BM59" i="44"/>
  <c r="BI45" i="44"/>
  <c r="BH10" i="44"/>
  <c r="BG10" i="44"/>
  <c r="BK59" i="44"/>
  <c r="BL38" i="44"/>
  <c r="BI66" i="44"/>
  <c r="BO10" i="44"/>
  <c r="BO52" i="44"/>
  <c r="BQ66" i="44"/>
  <c r="BI73" i="44"/>
  <c r="BF38" i="44"/>
  <c r="BQ52" i="44"/>
  <c r="BH66" i="44"/>
  <c r="BL73" i="44"/>
  <c r="BP38" i="44"/>
  <c r="BF10" i="44"/>
  <c r="BO73" i="44"/>
  <c r="AM59" i="19" l="1"/>
  <c r="AN59" i="19" s="1"/>
  <c r="AN65" i="19"/>
  <c r="AN66" i="19"/>
  <c r="AN63" i="19"/>
  <c r="AN57" i="19"/>
  <c r="AN64" i="19"/>
  <c r="AN60" i="19"/>
  <c r="AM56" i="19"/>
  <c r="AM58" i="19"/>
  <c r="AQ35" i="38"/>
  <c r="AT215" i="19" s="1"/>
  <c r="AQ33" i="38"/>
  <c r="AT195" i="19" s="1"/>
  <c r="AQ34" i="38"/>
  <c r="AT205" i="19" s="1"/>
  <c r="AQ41" i="38"/>
  <c r="AS235" i="19"/>
  <c r="AS225" i="19"/>
  <c r="BK21" i="44"/>
  <c r="BK27" i="44"/>
  <c r="BH28" i="44"/>
  <c r="BL20" i="44"/>
  <c r="BF7" i="44"/>
  <c r="AP11" i="44"/>
  <c r="AP12" i="44" s="1"/>
  <c r="AP74" i="44"/>
  <c r="AP75" i="44" s="1"/>
  <c r="AO32" i="44"/>
  <c r="AO25" i="44"/>
  <c r="AP4" i="44"/>
  <c r="AP5" i="44" s="1"/>
  <c r="AP18" i="44"/>
  <c r="BJ27" i="44"/>
  <c r="BM28" i="44"/>
  <c r="BN22" i="44"/>
  <c r="AP60" i="44"/>
  <c r="AP61" i="44" s="1"/>
  <c r="AP63" i="44" s="1"/>
  <c r="AP64" i="44" s="1"/>
  <c r="BN60" i="44"/>
  <c r="BN46" i="44"/>
  <c r="AP67" i="44"/>
  <c r="AP69" i="44" s="1"/>
  <c r="AP39" i="44"/>
  <c r="AP40" i="44" s="1"/>
  <c r="AP42" i="44" s="1"/>
  <c r="AP43" i="44" s="1"/>
  <c r="BH27" i="44"/>
  <c r="AG29" i="44"/>
  <c r="BM29" i="44" s="1"/>
  <c r="BG8" i="44"/>
  <c r="BN8" i="44"/>
  <c r="BI8" i="44"/>
  <c r="BM8" i="44"/>
  <c r="BK20" i="44"/>
  <c r="BM6" i="44"/>
  <c r="BJ22" i="44"/>
  <c r="BJ7" i="44"/>
  <c r="BI29" i="44"/>
  <c r="BJ28" i="44"/>
  <c r="BK29" i="44"/>
  <c r="BL22" i="44"/>
  <c r="BF6" i="44"/>
  <c r="BK8" i="44"/>
  <c r="BK28" i="44"/>
  <c r="BJ6" i="44"/>
  <c r="BN21" i="44"/>
  <c r="K29" i="44"/>
  <c r="BH29" i="44" s="1"/>
  <c r="AL48" i="44"/>
  <c r="AL49" i="44"/>
  <c r="AL50" i="44" s="1"/>
  <c r="G76" i="44"/>
  <c r="G77" i="44"/>
  <c r="G78" i="44" s="1"/>
  <c r="AG76" i="44"/>
  <c r="AG77" i="44"/>
  <c r="AG78" i="44" s="1"/>
  <c r="AC13" i="44"/>
  <c r="AC14" i="44"/>
  <c r="P42" i="44"/>
  <c r="P43" i="44" s="1"/>
  <c r="P41" i="44"/>
  <c r="K13" i="44"/>
  <c r="K14" i="44"/>
  <c r="K15" i="44" s="1"/>
  <c r="Y22" i="44"/>
  <c r="BK22" i="44" s="1"/>
  <c r="AC69" i="44"/>
  <c r="AC70" i="44"/>
  <c r="AC71" i="44" s="1"/>
  <c r="BJ21" i="44"/>
  <c r="D76" i="44"/>
  <c r="D77" i="44"/>
  <c r="D78" i="44" s="1"/>
  <c r="T62" i="44"/>
  <c r="T63" i="44"/>
  <c r="T64" i="44" s="1"/>
  <c r="G70" i="44"/>
  <c r="G71" i="44" s="1"/>
  <c r="G69" i="44"/>
  <c r="AC36" i="44"/>
  <c r="BL36" i="44" s="1"/>
  <c r="BL35" i="44"/>
  <c r="BI7" i="44"/>
  <c r="K76" i="44"/>
  <c r="K77" i="44"/>
  <c r="K78" i="44" s="1"/>
  <c r="BL8" i="44"/>
  <c r="AG63" i="44"/>
  <c r="AG64" i="44" s="1"/>
  <c r="AG62" i="44"/>
  <c r="BK7" i="44"/>
  <c r="BJ20" i="44"/>
  <c r="C49" i="44"/>
  <c r="C50" i="44" s="1"/>
  <c r="C48" i="44"/>
  <c r="C27" i="44"/>
  <c r="BF27" i="44" s="1"/>
  <c r="C28" i="44"/>
  <c r="BF28" i="44" s="1"/>
  <c r="C70" i="44"/>
  <c r="C71" i="44" s="1"/>
  <c r="C69" i="44"/>
  <c r="AL62" i="44"/>
  <c r="AL63" i="44"/>
  <c r="AL55" i="44"/>
  <c r="AL56" i="44"/>
  <c r="AL57" i="44" s="1"/>
  <c r="BI22" i="44"/>
  <c r="BL34" i="44"/>
  <c r="BI6" i="44"/>
  <c r="BL7" i="44"/>
  <c r="BK6" i="44"/>
  <c r="G13" i="44"/>
  <c r="G14" i="44"/>
  <c r="G15" i="44" s="1"/>
  <c r="K55" i="44"/>
  <c r="K56" i="44"/>
  <c r="K57" i="44" s="1"/>
  <c r="T8" i="44"/>
  <c r="BJ8" i="44" s="1"/>
  <c r="AC62" i="44"/>
  <c r="AC63" i="44"/>
  <c r="AC64" i="44" s="1"/>
  <c r="G49" i="44"/>
  <c r="G50" i="44" s="1"/>
  <c r="G48" i="44"/>
  <c r="BM7" i="44"/>
  <c r="G27" i="44"/>
  <c r="BG27" i="44" s="1"/>
  <c r="G28" i="44"/>
  <c r="BG28" i="44" s="1"/>
  <c r="G20" i="44"/>
  <c r="BG20" i="44" s="1"/>
  <c r="G21" i="44"/>
  <c r="BG21" i="44" s="1"/>
  <c r="AG69" i="44"/>
  <c r="AG70" i="44"/>
  <c r="AG71" i="44" s="1"/>
  <c r="Y48" i="44"/>
  <c r="Y49" i="44"/>
  <c r="Y50" i="44" s="1"/>
  <c r="BM27" i="44"/>
  <c r="BI21" i="44"/>
  <c r="BL6" i="44"/>
  <c r="BL29" i="44"/>
  <c r="P55" i="44"/>
  <c r="P56" i="44"/>
  <c r="P57" i="44" s="1"/>
  <c r="BN7" i="44"/>
  <c r="BI28" i="44"/>
  <c r="BI20" i="44"/>
  <c r="T69" i="44"/>
  <c r="T70" i="44"/>
  <c r="AL36" i="44"/>
  <c r="K69" i="44"/>
  <c r="K70" i="44"/>
  <c r="K71" i="44" s="1"/>
  <c r="AL41" i="44"/>
  <c r="AL42" i="44"/>
  <c r="AL43" i="44" s="1"/>
  <c r="D62" i="44"/>
  <c r="D63" i="44"/>
  <c r="D64" i="44" s="1"/>
  <c r="BL28" i="44"/>
  <c r="T76" i="44"/>
  <c r="T77" i="44"/>
  <c r="T78" i="44" s="1"/>
  <c r="BN6" i="44"/>
  <c r="BH7" i="44"/>
  <c r="BG7" i="44"/>
  <c r="BI27" i="44"/>
  <c r="AG55" i="44"/>
  <c r="AG56" i="44"/>
  <c r="AG57" i="44" s="1"/>
  <c r="BH22" i="44"/>
  <c r="BL21" i="44"/>
  <c r="AP55" i="44"/>
  <c r="AP56" i="44"/>
  <c r="P77" i="44"/>
  <c r="P78" i="44" s="1"/>
  <c r="P76" i="44"/>
  <c r="BL27" i="44"/>
  <c r="AC55" i="44"/>
  <c r="AC56" i="44"/>
  <c r="AC57" i="44" s="1"/>
  <c r="K8" i="44"/>
  <c r="BH8" i="44" s="1"/>
  <c r="BG6" i="44"/>
  <c r="D13" i="44"/>
  <c r="D14" i="44"/>
  <c r="D15" i="44" s="1"/>
  <c r="BH21" i="44"/>
  <c r="AG41" i="44"/>
  <c r="AG42" i="44"/>
  <c r="AG43" i="44" s="1"/>
  <c r="Y62" i="44"/>
  <c r="Y63" i="44"/>
  <c r="Y64" i="44" s="1"/>
  <c r="AG48" i="44"/>
  <c r="AG49" i="44"/>
  <c r="P69" i="44"/>
  <c r="P70" i="44"/>
  <c r="P71" i="44" s="1"/>
  <c r="Y69" i="44"/>
  <c r="Y70" i="44"/>
  <c r="Y71" i="44" s="1"/>
  <c r="BN20" i="44"/>
  <c r="P49" i="44"/>
  <c r="P50" i="44" s="1"/>
  <c r="P48" i="44"/>
  <c r="D48" i="44"/>
  <c r="D49" i="44"/>
  <c r="D50" i="44" s="1"/>
  <c r="Y41" i="44"/>
  <c r="Y42" i="44"/>
  <c r="T41" i="44"/>
  <c r="T42" i="44"/>
  <c r="T43" i="44" s="1"/>
  <c r="P13" i="44"/>
  <c r="P14" i="44"/>
  <c r="BH6" i="44"/>
  <c r="AC41" i="44"/>
  <c r="AC42" i="44"/>
  <c r="AC43" i="44" s="1"/>
  <c r="BH20" i="44"/>
  <c r="T48" i="44"/>
  <c r="T49" i="44"/>
  <c r="T50" i="44" s="1"/>
  <c r="AL76" i="44"/>
  <c r="AL77" i="44"/>
  <c r="AL78" i="44" s="1"/>
  <c r="AL13" i="44"/>
  <c r="AL14" i="44"/>
  <c r="AL15" i="44" s="1"/>
  <c r="G56" i="44"/>
  <c r="G57" i="44" s="1"/>
  <c r="G55" i="44"/>
  <c r="AC49" i="44"/>
  <c r="AC48" i="44"/>
  <c r="K41" i="44"/>
  <c r="K42" i="44"/>
  <c r="K43" i="44" s="1"/>
  <c r="BM22" i="44"/>
  <c r="G62" i="44"/>
  <c r="G63" i="44"/>
  <c r="C42" i="44"/>
  <c r="C43" i="44" s="1"/>
  <c r="C41" i="44"/>
  <c r="D41" i="44"/>
  <c r="D42" i="44"/>
  <c r="D43" i="44" s="1"/>
  <c r="T29" i="44"/>
  <c r="BJ29" i="44" s="1"/>
  <c r="T55" i="44"/>
  <c r="T56" i="44"/>
  <c r="K62" i="44"/>
  <c r="K63" i="44"/>
  <c r="K64" i="44" s="1"/>
  <c r="AG13" i="44"/>
  <c r="AG14" i="44"/>
  <c r="AG15" i="44" s="1"/>
  <c r="C8" i="44"/>
  <c r="BF8" i="44" s="1"/>
  <c r="Y13" i="44"/>
  <c r="Y14" i="44"/>
  <c r="BM21" i="44"/>
  <c r="C62" i="44"/>
  <c r="C63" i="44"/>
  <c r="P62" i="44"/>
  <c r="P63" i="44"/>
  <c r="G41" i="44"/>
  <c r="G42" i="44"/>
  <c r="D70" i="44"/>
  <c r="D71" i="44" s="1"/>
  <c r="D69" i="44"/>
  <c r="Y55" i="44"/>
  <c r="Y56" i="44"/>
  <c r="Y57" i="44" s="1"/>
  <c r="K48" i="44"/>
  <c r="K49" i="44"/>
  <c r="K50" i="44" s="1"/>
  <c r="AC76" i="44"/>
  <c r="AC77" i="44"/>
  <c r="T13" i="44"/>
  <c r="T14" i="44"/>
  <c r="BM20" i="44"/>
  <c r="AL69" i="44"/>
  <c r="AL70" i="44"/>
  <c r="AL71" i="44" s="1"/>
  <c r="Y76" i="44"/>
  <c r="Y77" i="44"/>
  <c r="Y78" i="44" s="1"/>
  <c r="D55" i="44"/>
  <c r="D56" i="44"/>
  <c r="D57" i="44" s="1"/>
  <c r="AQ22" i="38"/>
  <c r="AQ24" i="38"/>
  <c r="AQ44" i="38"/>
  <c r="AQ30" i="38"/>
  <c r="AT175" i="19" s="1"/>
  <c r="AQ40" i="38"/>
  <c r="AT155" i="19" s="1"/>
  <c r="AQ31" i="38"/>
  <c r="AQ42" i="38"/>
  <c r="AQ32" i="38"/>
  <c r="AT185" i="19" s="1"/>
  <c r="AQ37" i="38"/>
  <c r="AT125" i="19" s="1"/>
  <c r="AQ27" i="38"/>
  <c r="AT105" i="19" s="1"/>
  <c r="AQ28" i="38"/>
  <c r="AQ29" i="38"/>
  <c r="AT165" i="19" s="1"/>
  <c r="AQ36" i="38"/>
  <c r="AT115" i="19" s="1"/>
  <c r="AQ26" i="38"/>
  <c r="AR23" i="38"/>
  <c r="AN58" i="19" l="1"/>
  <c r="AN56" i="19"/>
  <c r="AP13" i="44"/>
  <c r="AR33" i="38"/>
  <c r="AU195" i="19" s="1"/>
  <c r="AR34" i="38"/>
  <c r="AU205" i="19" s="1"/>
  <c r="AR35" i="38"/>
  <c r="AU215" i="19" s="1"/>
  <c r="AR41" i="38"/>
  <c r="AP41" i="44"/>
  <c r="AT235" i="19"/>
  <c r="AP76" i="44"/>
  <c r="AT225" i="19"/>
  <c r="AP62" i="44"/>
  <c r="BG63" i="44"/>
  <c r="G64" i="44"/>
  <c r="BG64" i="44" s="1"/>
  <c r="BJ70" i="44"/>
  <c r="BK13" i="44"/>
  <c r="BN78" i="44"/>
  <c r="BJ50" i="44"/>
  <c r="BN15" i="44"/>
  <c r="BK55" i="44"/>
  <c r="BI63" i="44"/>
  <c r="BK78" i="44"/>
  <c r="BK76" i="44"/>
  <c r="BM49" i="44"/>
  <c r="BK62" i="44"/>
  <c r="BI62" i="44"/>
  <c r="BI71" i="44"/>
  <c r="G29" i="44"/>
  <c r="BG29" i="44" s="1"/>
  <c r="BJ49" i="44"/>
  <c r="BJ56" i="44"/>
  <c r="BK57" i="44"/>
  <c r="BL55" i="44"/>
  <c r="AP7" i="44"/>
  <c r="AP77" i="44"/>
  <c r="AP78" i="44" s="1"/>
  <c r="AP14" i="44"/>
  <c r="AP15" i="44" s="1"/>
  <c r="BM13" i="44"/>
  <c r="AP46" i="44"/>
  <c r="AP47" i="44" s="1"/>
  <c r="AP25" i="44"/>
  <c r="AP26" i="44" s="1"/>
  <c r="AQ4" i="44"/>
  <c r="AP6" i="44"/>
  <c r="BI13" i="44"/>
  <c r="AR53" i="44"/>
  <c r="AQ67" i="44"/>
  <c r="BF42" i="44"/>
  <c r="BK42" i="44"/>
  <c r="BJ69" i="44"/>
  <c r="AO26" i="44"/>
  <c r="AO27" i="44"/>
  <c r="BN27" i="44" s="1"/>
  <c r="BN25" i="44"/>
  <c r="AP68" i="44"/>
  <c r="AO33" i="44"/>
  <c r="AO34" i="44"/>
  <c r="BN34" i="44" s="1"/>
  <c r="BN32" i="44"/>
  <c r="BK48" i="44"/>
  <c r="AP32" i="44"/>
  <c r="BK64" i="44"/>
  <c r="AQ18" i="44"/>
  <c r="AP20" i="44"/>
  <c r="AQ11" i="44"/>
  <c r="BJ13" i="44"/>
  <c r="AP19" i="44"/>
  <c r="AQ74" i="44"/>
  <c r="BL43" i="44"/>
  <c r="T57" i="44"/>
  <c r="BJ57" i="44" s="1"/>
  <c r="Y43" i="44"/>
  <c r="BK43" i="44" s="1"/>
  <c r="BJ78" i="44"/>
  <c r="BM71" i="44"/>
  <c r="BJ43" i="44"/>
  <c r="BH50" i="44"/>
  <c r="BJ41" i="44"/>
  <c r="BK41" i="44"/>
  <c r="BG78" i="44"/>
  <c r="BL76" i="44"/>
  <c r="BH49" i="44"/>
  <c r="BM15" i="44"/>
  <c r="BJ48" i="44"/>
  <c r="BM41" i="44"/>
  <c r="BL77" i="44"/>
  <c r="BF63" i="44"/>
  <c r="BG62" i="44"/>
  <c r="BL48" i="44"/>
  <c r="T71" i="44"/>
  <c r="BJ71" i="44" s="1"/>
  <c r="C29" i="44"/>
  <c r="BF29" i="44" s="1"/>
  <c r="BL71" i="44"/>
  <c r="BN69" i="44"/>
  <c r="BI69" i="44"/>
  <c r="BG42" i="44"/>
  <c r="BL49" i="44"/>
  <c r="BL56" i="44"/>
  <c r="G22" i="44"/>
  <c r="BG22" i="44" s="1"/>
  <c r="BH57" i="44"/>
  <c r="BH15" i="44"/>
  <c r="BL57" i="44"/>
  <c r="BI78" i="44"/>
  <c r="BG41" i="44"/>
  <c r="BK14" i="44"/>
  <c r="BF41" i="44"/>
  <c r="BN42" i="44"/>
  <c r="BJ64" i="44"/>
  <c r="BJ14" i="44"/>
  <c r="P64" i="44"/>
  <c r="BI64" i="44" s="1"/>
  <c r="BG57" i="44"/>
  <c r="BI14" i="44"/>
  <c r="BK71" i="44"/>
  <c r="BN43" i="44"/>
  <c r="BF71" i="44"/>
  <c r="BN13" i="44"/>
  <c r="BN77" i="44"/>
  <c r="BI56" i="44"/>
  <c r="BG50" i="44"/>
  <c r="BG15" i="44"/>
  <c r="BF48" i="44"/>
  <c r="BH78" i="44"/>
  <c r="BJ62" i="44"/>
  <c r="BL69" i="44"/>
  <c r="BI41" i="44"/>
  <c r="AC78" i="44"/>
  <c r="BL78" i="44" s="1"/>
  <c r="Y15" i="44"/>
  <c r="BK15" i="44" s="1"/>
  <c r="BN76" i="44"/>
  <c r="AG50" i="44"/>
  <c r="BM50" i="44" s="1"/>
  <c r="BI55" i="44"/>
  <c r="BG48" i="44"/>
  <c r="BG14" i="44"/>
  <c r="BF49" i="44"/>
  <c r="BH77" i="44"/>
  <c r="BI42" i="44"/>
  <c r="BG77" i="44"/>
  <c r="AC50" i="44"/>
  <c r="BL50" i="44" s="1"/>
  <c r="BI50" i="44"/>
  <c r="BJ77" i="44"/>
  <c r="BG49" i="44"/>
  <c r="BG13" i="44"/>
  <c r="BH76" i="44"/>
  <c r="BG71" i="44"/>
  <c r="BH14" i="44"/>
  <c r="BL14" i="44"/>
  <c r="BG76" i="44"/>
  <c r="BI48" i="44"/>
  <c r="BM48" i="44"/>
  <c r="BI76" i="44"/>
  <c r="BJ76" i="44"/>
  <c r="BN41" i="44"/>
  <c r="BH56" i="44"/>
  <c r="BG69" i="44"/>
  <c r="BH13" i="44"/>
  <c r="AC15" i="44"/>
  <c r="BL15" i="44" s="1"/>
  <c r="BN50" i="44"/>
  <c r="BH48" i="44"/>
  <c r="BJ42" i="44"/>
  <c r="BI49" i="44"/>
  <c r="BK70" i="44"/>
  <c r="BI77" i="44"/>
  <c r="BH71" i="44"/>
  <c r="BK50" i="44"/>
  <c r="BH55" i="44"/>
  <c r="BN63" i="44"/>
  <c r="BG70" i="44"/>
  <c r="BL13" i="44"/>
  <c r="BN49" i="44"/>
  <c r="BF43" i="44"/>
  <c r="BK69" i="44"/>
  <c r="BK63" i="44"/>
  <c r="AP57" i="44"/>
  <c r="BH70" i="44"/>
  <c r="BK49" i="44"/>
  <c r="AL64" i="44"/>
  <c r="BN64" i="44" s="1"/>
  <c r="BN48" i="44"/>
  <c r="BH69" i="44"/>
  <c r="BL64" i="44"/>
  <c r="BN62" i="44"/>
  <c r="BK77" i="44"/>
  <c r="T15" i="44"/>
  <c r="BJ15" i="44" s="1"/>
  <c r="G43" i="44"/>
  <c r="BG43" i="44" s="1"/>
  <c r="C64" i="44"/>
  <c r="BF64" i="44" s="1"/>
  <c r="BL42" i="44"/>
  <c r="BI70" i="44"/>
  <c r="BL63" i="44"/>
  <c r="BH64" i="44"/>
  <c r="BG55" i="44"/>
  <c r="BL41" i="44"/>
  <c r="BL62" i="44"/>
  <c r="BM64" i="44"/>
  <c r="BN71" i="44"/>
  <c r="BG56" i="44"/>
  <c r="BM43" i="44"/>
  <c r="BM57" i="44"/>
  <c r="BM70" i="44"/>
  <c r="BN57" i="44"/>
  <c r="BM62" i="44"/>
  <c r="BM78" i="44"/>
  <c r="BF62" i="44"/>
  <c r="BH63" i="44"/>
  <c r="BH43" i="44"/>
  <c r="BN70" i="44"/>
  <c r="BK56" i="44"/>
  <c r="BH62" i="44"/>
  <c r="BJ55" i="44"/>
  <c r="BH42" i="44"/>
  <c r="P15" i="44"/>
  <c r="BI15" i="44" s="1"/>
  <c r="BM42" i="44"/>
  <c r="BM56" i="44"/>
  <c r="BM69" i="44"/>
  <c r="BN56" i="44"/>
  <c r="BF69" i="44"/>
  <c r="BM63" i="44"/>
  <c r="BM77" i="44"/>
  <c r="BM14" i="44"/>
  <c r="BH41" i="44"/>
  <c r="BN14" i="44"/>
  <c r="BM55" i="44"/>
  <c r="BI57" i="44"/>
  <c r="BN55" i="44"/>
  <c r="BF70" i="44"/>
  <c r="BF50" i="44"/>
  <c r="BJ63" i="44"/>
  <c r="BL70" i="44"/>
  <c r="BI43" i="44"/>
  <c r="BM76" i="44"/>
  <c r="AR22" i="38"/>
  <c r="AR24" i="38"/>
  <c r="AR44" i="38"/>
  <c r="AR30" i="38"/>
  <c r="AU175" i="19" s="1"/>
  <c r="AR42" i="38"/>
  <c r="AR32" i="38"/>
  <c r="AU185" i="19" s="1"/>
  <c r="AR36" i="38"/>
  <c r="AU115" i="19" s="1"/>
  <c r="AR40" i="38"/>
  <c r="AU155" i="19" s="1"/>
  <c r="AR28" i="38"/>
  <c r="AR29" i="38"/>
  <c r="AU165" i="19" s="1"/>
  <c r="AR31" i="38"/>
  <c r="AR26" i="38"/>
  <c r="AR37" i="38"/>
  <c r="AU125" i="19" s="1"/>
  <c r="AR27" i="38"/>
  <c r="AU105" i="19" s="1"/>
  <c r="AS23" i="38"/>
  <c r="AU225" i="19" l="1"/>
  <c r="AS34" i="38"/>
  <c r="AV205" i="19" s="1"/>
  <c r="AS35" i="38"/>
  <c r="AV215" i="19" s="1"/>
  <c r="AS33" i="38"/>
  <c r="AV195" i="19" s="1"/>
  <c r="AS41" i="38"/>
  <c r="AU235" i="19"/>
  <c r="AP49" i="44"/>
  <c r="AQ75" i="44"/>
  <c r="AQ76" i="44"/>
  <c r="BN26" i="44"/>
  <c r="AO28" i="44"/>
  <c r="AP48" i="44"/>
  <c r="AR11" i="44"/>
  <c r="AR67" i="44"/>
  <c r="AQ60" i="44"/>
  <c r="AP21" i="44"/>
  <c r="AP22" i="44" s="1"/>
  <c r="AP33" i="44"/>
  <c r="AP34" i="44"/>
  <c r="AQ32" i="44"/>
  <c r="AQ46" i="44"/>
  <c r="AQ39" i="44"/>
  <c r="AQ12" i="44"/>
  <c r="AQ13" i="44"/>
  <c r="AQ25" i="44"/>
  <c r="AQ68" i="44"/>
  <c r="AQ70" i="44" s="1"/>
  <c r="AQ71" i="44" s="1"/>
  <c r="AQ69" i="44"/>
  <c r="AQ5" i="44"/>
  <c r="AQ6" i="44"/>
  <c r="AR39" i="44"/>
  <c r="AR4" i="44"/>
  <c r="AP8" i="44"/>
  <c r="BN33" i="44"/>
  <c r="AO35" i="44"/>
  <c r="AR54" i="44"/>
  <c r="AR55" i="44"/>
  <c r="AP27" i="44"/>
  <c r="AR18" i="44"/>
  <c r="AR74" i="44"/>
  <c r="AS53" i="44"/>
  <c r="BO53" i="44" s="1"/>
  <c r="AQ19" i="44"/>
  <c r="AQ21" i="44" s="1"/>
  <c r="AQ22" i="44" s="1"/>
  <c r="AQ20" i="44"/>
  <c r="AP70" i="44"/>
  <c r="AP28" i="44"/>
  <c r="AP29" i="44" s="1"/>
  <c r="AS22" i="38"/>
  <c r="AS24" i="38"/>
  <c r="AS44" i="38"/>
  <c r="AS30" i="38"/>
  <c r="AV175" i="19" s="1"/>
  <c r="AS36" i="38"/>
  <c r="AV115" i="19" s="1"/>
  <c r="AS28" i="38"/>
  <c r="AS27" i="38"/>
  <c r="AV105" i="19" s="1"/>
  <c r="AS26" i="38"/>
  <c r="AS37" i="38"/>
  <c r="AV125" i="19" s="1"/>
  <c r="AS29" i="38"/>
  <c r="AV165" i="19" s="1"/>
  <c r="AS42" i="38"/>
  <c r="AS31" i="38"/>
  <c r="AS32" i="38"/>
  <c r="AV185" i="19" s="1"/>
  <c r="AS40" i="38"/>
  <c r="AV155" i="19" s="1"/>
  <c r="AT23" i="38"/>
  <c r="AV235" i="19" l="1"/>
  <c r="AT34" i="38"/>
  <c r="AW205" i="19" s="1"/>
  <c r="AT35" i="38"/>
  <c r="AW215" i="19" s="1"/>
  <c r="AT33" i="38"/>
  <c r="AW195" i="19" s="1"/>
  <c r="AT41" i="38"/>
  <c r="AV225" i="19"/>
  <c r="AR19" i="44"/>
  <c r="AR21" i="44" s="1"/>
  <c r="AR22" i="44" s="1"/>
  <c r="AR20" i="44"/>
  <c r="AP35" i="44"/>
  <c r="AP36" i="44" s="1"/>
  <c r="AS67" i="44"/>
  <c r="BO67" i="44" s="1"/>
  <c r="AR46" i="44"/>
  <c r="AQ14" i="44"/>
  <c r="AR5" i="44"/>
  <c r="AR7" i="44" s="1"/>
  <c r="AR8" i="44" s="1"/>
  <c r="AR6" i="44"/>
  <c r="AR60" i="44"/>
  <c r="AR25" i="44"/>
  <c r="AS74" i="44"/>
  <c r="BO74" i="44" s="1"/>
  <c r="AP71" i="44"/>
  <c r="AR40" i="44"/>
  <c r="AR42" i="44" s="1"/>
  <c r="AR43" i="44" s="1"/>
  <c r="AR41" i="44"/>
  <c r="AO29" i="44"/>
  <c r="BN29" i="44" s="1"/>
  <c r="BN28" i="44"/>
  <c r="AR75" i="44"/>
  <c r="AR77" i="44" s="1"/>
  <c r="AR78" i="44" s="1"/>
  <c r="AR76" i="44"/>
  <c r="AQ40" i="44"/>
  <c r="AQ41" i="44"/>
  <c r="AS11" i="44"/>
  <c r="AR32" i="44"/>
  <c r="AS39" i="44"/>
  <c r="BO39" i="44" s="1"/>
  <c r="AR56" i="44"/>
  <c r="AQ7" i="44"/>
  <c r="AO36" i="44"/>
  <c r="BN36" i="44" s="1"/>
  <c r="BN35" i="44"/>
  <c r="AQ77" i="44"/>
  <c r="AQ47" i="44"/>
  <c r="AQ48" i="44"/>
  <c r="AQ61" i="44"/>
  <c r="AQ62" i="44"/>
  <c r="AP50" i="44"/>
  <c r="AS4" i="44"/>
  <c r="BO4" i="44" s="1"/>
  <c r="AS18" i="44"/>
  <c r="BO18" i="44" s="1"/>
  <c r="AT53" i="44"/>
  <c r="AT54" i="44" s="1"/>
  <c r="AS54" i="44"/>
  <c r="AS56" i="44" s="1"/>
  <c r="AS57" i="44" s="1"/>
  <c r="AS55" i="44"/>
  <c r="BO55" i="44" s="1"/>
  <c r="AQ33" i="44"/>
  <c r="AQ35" i="44" s="1"/>
  <c r="AQ36" i="44" s="1"/>
  <c r="AQ34" i="44"/>
  <c r="AR68" i="44"/>
  <c r="AR69" i="44"/>
  <c r="AQ26" i="44"/>
  <c r="AQ27" i="44"/>
  <c r="AR12" i="44"/>
  <c r="AR14" i="44" s="1"/>
  <c r="AR15" i="44" s="1"/>
  <c r="AR13" i="44"/>
  <c r="AT22" i="38"/>
  <c r="AT24" i="38"/>
  <c r="AT44" i="38"/>
  <c r="AT30" i="38"/>
  <c r="AW175" i="19" s="1"/>
  <c r="AT42" i="38"/>
  <c r="AT40" i="38"/>
  <c r="AW155" i="19" s="1"/>
  <c r="AT37" i="38"/>
  <c r="AW125" i="19" s="1"/>
  <c r="AT36" i="38"/>
  <c r="AW115" i="19" s="1"/>
  <c r="AT32" i="38"/>
  <c r="AW185" i="19" s="1"/>
  <c r="AT31" i="38"/>
  <c r="AT29" i="38"/>
  <c r="AW165" i="19" s="1"/>
  <c r="AT26" i="38"/>
  <c r="AT27" i="38"/>
  <c r="AW105" i="19" s="1"/>
  <c r="AT28" i="38"/>
  <c r="AU23" i="38"/>
  <c r="AU35" i="38" l="1"/>
  <c r="AX215" i="19" s="1"/>
  <c r="AU33" i="38"/>
  <c r="AX195" i="19" s="1"/>
  <c r="AU34" i="38"/>
  <c r="AX205" i="19" s="1"/>
  <c r="AU41" i="38"/>
  <c r="AW235" i="19"/>
  <c r="AW225" i="19"/>
  <c r="BO54" i="44"/>
  <c r="AT67" i="44"/>
  <c r="AT39" i="44"/>
  <c r="AT40" i="44" s="1"/>
  <c r="AQ15" i="44"/>
  <c r="AS32" i="44"/>
  <c r="AQ63" i="44"/>
  <c r="AQ8" i="44"/>
  <c r="AQ42" i="44"/>
  <c r="AS46" i="44"/>
  <c r="AR57" i="44"/>
  <c r="BO57" i="44" s="1"/>
  <c r="BO56" i="44"/>
  <c r="AS75" i="44"/>
  <c r="AS76" i="44"/>
  <c r="BO76" i="44" s="1"/>
  <c r="AR47" i="44"/>
  <c r="AR49" i="44" s="1"/>
  <c r="AR50" i="44" s="1"/>
  <c r="AR48" i="44"/>
  <c r="AS60" i="44"/>
  <c r="AT55" i="44"/>
  <c r="AQ49" i="44"/>
  <c r="AR26" i="44"/>
  <c r="AR28" i="44" s="1"/>
  <c r="AR29" i="44" s="1"/>
  <c r="AR27" i="44"/>
  <c r="AS68" i="44"/>
  <c r="AS70" i="44" s="1"/>
  <c r="AS71" i="44" s="1"/>
  <c r="AS69" i="44"/>
  <c r="BO69" i="44" s="1"/>
  <c r="AT4" i="44"/>
  <c r="AT5" i="44" s="1"/>
  <c r="AQ28" i="44"/>
  <c r="AQ78" i="44"/>
  <c r="AS40" i="44"/>
  <c r="AS42" i="44" s="1"/>
  <c r="AS43" i="44" s="1"/>
  <c r="AS41" i="44"/>
  <c r="BO41" i="44" s="1"/>
  <c r="AT56" i="44"/>
  <c r="AT57" i="44" s="1"/>
  <c r="AS19" i="44"/>
  <c r="AS20" i="44"/>
  <c r="BO20" i="44" s="1"/>
  <c r="AR61" i="44"/>
  <c r="AR63" i="44" s="1"/>
  <c r="AR64" i="44" s="1"/>
  <c r="AR62" i="44"/>
  <c r="AT11" i="44"/>
  <c r="AT12" i="44" s="1"/>
  <c r="AS25" i="44"/>
  <c r="BO25" i="44" s="1"/>
  <c r="AT18" i="44"/>
  <c r="AT19" i="44" s="1"/>
  <c r="AT74" i="44"/>
  <c r="AT75" i="44" s="1"/>
  <c r="AU53" i="44"/>
  <c r="AR33" i="44"/>
  <c r="AR35" i="44" s="1"/>
  <c r="AR36" i="44" s="1"/>
  <c r="AR34" i="44"/>
  <c r="BO32" i="44"/>
  <c r="AR70" i="44"/>
  <c r="AS5" i="44"/>
  <c r="AS6" i="44"/>
  <c r="BO6" i="44" s="1"/>
  <c r="AS12" i="44"/>
  <c r="AS13" i="44"/>
  <c r="BO13" i="44" s="1"/>
  <c r="BO11" i="44"/>
  <c r="AU22" i="38"/>
  <c r="AU24" i="38"/>
  <c r="AU44" i="38"/>
  <c r="AU30" i="38"/>
  <c r="AX175" i="19" s="1"/>
  <c r="AU37" i="38"/>
  <c r="AX125" i="19" s="1"/>
  <c r="AU29" i="38"/>
  <c r="AX165" i="19" s="1"/>
  <c r="AU40" i="38"/>
  <c r="AX155" i="19" s="1"/>
  <c r="AU31" i="38"/>
  <c r="AU26" i="38"/>
  <c r="AU32" i="38"/>
  <c r="AX185" i="19" s="1"/>
  <c r="AU27" i="38"/>
  <c r="AX105" i="19" s="1"/>
  <c r="AU36" i="38"/>
  <c r="AX115" i="19" s="1"/>
  <c r="AU28" i="38"/>
  <c r="AU42" i="38"/>
  <c r="AV23" i="38"/>
  <c r="AV33" i="38" l="1"/>
  <c r="AY195" i="19" s="1"/>
  <c r="AV35" i="38"/>
  <c r="AY215" i="19" s="1"/>
  <c r="AV34" i="38"/>
  <c r="AY205" i="19" s="1"/>
  <c r="AV41" i="38"/>
  <c r="AX235" i="19"/>
  <c r="AX225" i="19"/>
  <c r="BO68" i="44"/>
  <c r="AT77" i="44"/>
  <c r="AT78" i="44" s="1"/>
  <c r="AT69" i="44"/>
  <c r="AT14" i="44"/>
  <c r="AS33" i="44"/>
  <c r="AS35" i="44" s="1"/>
  <c r="AS36" i="44" s="1"/>
  <c r="BO36" i="44" s="1"/>
  <c r="AS34" i="44"/>
  <c r="BO34" i="44" s="1"/>
  <c r="AU67" i="44"/>
  <c r="AT32" i="44"/>
  <c r="AT46" i="44"/>
  <c r="AT47" i="44" s="1"/>
  <c r="AT13" i="44"/>
  <c r="AQ50" i="44"/>
  <c r="AT25" i="44"/>
  <c r="AS47" i="44"/>
  <c r="AS48" i="44"/>
  <c r="AU54" i="44"/>
  <c r="AU55" i="44"/>
  <c r="AU60" i="44"/>
  <c r="AT60" i="44"/>
  <c r="AT61" i="44" s="1"/>
  <c r="AQ29" i="44"/>
  <c r="AU39" i="44"/>
  <c r="AS14" i="44"/>
  <c r="BO12" i="44"/>
  <c r="AT76" i="44"/>
  <c r="AT7" i="44"/>
  <c r="BO40" i="44"/>
  <c r="AS61" i="44"/>
  <c r="AS63" i="44" s="1"/>
  <c r="AS64" i="44" s="1"/>
  <c r="AS62" i="44"/>
  <c r="BO62" i="44" s="1"/>
  <c r="BO60" i="44"/>
  <c r="AU11" i="44"/>
  <c r="AS21" i="44"/>
  <c r="BO19" i="44"/>
  <c r="AT6" i="44"/>
  <c r="BO46" i="44"/>
  <c r="AQ43" i="44"/>
  <c r="BO43" i="44" s="1"/>
  <c r="BO42" i="44"/>
  <c r="AT42" i="44"/>
  <c r="AU4" i="44"/>
  <c r="AU74" i="44"/>
  <c r="AU18" i="44"/>
  <c r="AS7" i="44"/>
  <c r="BO5" i="44"/>
  <c r="AT21" i="44"/>
  <c r="AV53" i="44"/>
  <c r="AT41" i="44"/>
  <c r="AT20" i="44"/>
  <c r="AR71" i="44"/>
  <c r="BO71" i="44" s="1"/>
  <c r="BO70" i="44"/>
  <c r="AS26" i="44"/>
  <c r="AS27" i="44"/>
  <c r="AS77" i="44"/>
  <c r="BO75" i="44"/>
  <c r="AQ64" i="44"/>
  <c r="AT68" i="44"/>
  <c r="AV22" i="38"/>
  <c r="AV24" i="38"/>
  <c r="AV44" i="38"/>
  <c r="AV30" i="38"/>
  <c r="AY175" i="19" s="1"/>
  <c r="AV40" i="38"/>
  <c r="AY155" i="19" s="1"/>
  <c r="AV31" i="38"/>
  <c r="AV42" i="38"/>
  <c r="AV32" i="38"/>
  <c r="AY185" i="19" s="1"/>
  <c r="AV29" i="38"/>
  <c r="AY165" i="19" s="1"/>
  <c r="AV27" i="38"/>
  <c r="AY105" i="19" s="1"/>
  <c r="AV36" i="38"/>
  <c r="AY115" i="19" s="1"/>
  <c r="AV28" i="38"/>
  <c r="AV37" i="38"/>
  <c r="AY125" i="19" s="1"/>
  <c r="AV26" i="38"/>
  <c r="AW23" i="38"/>
  <c r="AW33" i="38" l="1"/>
  <c r="AZ195" i="19" s="1"/>
  <c r="AW34" i="38"/>
  <c r="AZ205" i="19" s="1"/>
  <c r="AW35" i="38"/>
  <c r="AZ215" i="19" s="1"/>
  <c r="AW41" i="38"/>
  <c r="AY225" i="19"/>
  <c r="AY235" i="19"/>
  <c r="BO35" i="44"/>
  <c r="BO33" i="44"/>
  <c r="BO63" i="44"/>
  <c r="BO64" i="44"/>
  <c r="BO61" i="44"/>
  <c r="AT63" i="44"/>
  <c r="AU46" i="44"/>
  <c r="AU25" i="44"/>
  <c r="AV4" i="44"/>
  <c r="AS28" i="44"/>
  <c r="BO26" i="44"/>
  <c r="AV54" i="44"/>
  <c r="AV56" i="44" s="1"/>
  <c r="AV57" i="44" s="1"/>
  <c r="AV55" i="44"/>
  <c r="AT43" i="44"/>
  <c r="AU56" i="44"/>
  <c r="AV18" i="44"/>
  <c r="AU40" i="44"/>
  <c r="AU41" i="44"/>
  <c r="AW53" i="44"/>
  <c r="AT22" i="44"/>
  <c r="AS49" i="44"/>
  <c r="BO47" i="44"/>
  <c r="AT49" i="44"/>
  <c r="AT50" i="44" s="1"/>
  <c r="AT48" i="44"/>
  <c r="AS8" i="44"/>
  <c r="BO8" i="44" s="1"/>
  <c r="BO7" i="44"/>
  <c r="AT8" i="44"/>
  <c r="AT70" i="44"/>
  <c r="AT62" i="44"/>
  <c r="AT27" i="44"/>
  <c r="AT33" i="44"/>
  <c r="AT34" i="44"/>
  <c r="AU19" i="44"/>
  <c r="AU20" i="44"/>
  <c r="AT26" i="44"/>
  <c r="AV67" i="44"/>
  <c r="AU68" i="44"/>
  <c r="AU70" i="44" s="1"/>
  <c r="AU71" i="44" s="1"/>
  <c r="AU69" i="44"/>
  <c r="AU75" i="44"/>
  <c r="AU76" i="44"/>
  <c r="AS22" i="44"/>
  <c r="BO22" i="44" s="1"/>
  <c r="BO21" i="44"/>
  <c r="AV60" i="44"/>
  <c r="AS78" i="44"/>
  <c r="BO78" i="44" s="1"/>
  <c r="BO77" i="44"/>
  <c r="AV11" i="44"/>
  <c r="AU32" i="44"/>
  <c r="AV74" i="44"/>
  <c r="AU5" i="44"/>
  <c r="AU6" i="44"/>
  <c r="AU12" i="44"/>
  <c r="AU13" i="44"/>
  <c r="AS15" i="44"/>
  <c r="BO15" i="44" s="1"/>
  <c r="BO14" i="44"/>
  <c r="AU61" i="44"/>
  <c r="AU63" i="44" s="1"/>
  <c r="AU64" i="44" s="1"/>
  <c r="AU62" i="44"/>
  <c r="AT15" i="44"/>
  <c r="AW22" i="38"/>
  <c r="AW24" i="38"/>
  <c r="AW44" i="38"/>
  <c r="AW30" i="38"/>
  <c r="AZ175" i="19" s="1"/>
  <c r="AW42" i="38"/>
  <c r="AZ225" i="19" s="1"/>
  <c r="AW32" i="38"/>
  <c r="AZ185" i="19" s="1"/>
  <c r="AW28" i="38"/>
  <c r="AW27" i="38"/>
  <c r="AZ105" i="19" s="1"/>
  <c r="AW26" i="38"/>
  <c r="AW36" i="38"/>
  <c r="AZ115" i="19" s="1"/>
  <c r="AW31" i="38"/>
  <c r="AW37" i="38"/>
  <c r="AZ125" i="19" s="1"/>
  <c r="AW40" i="38"/>
  <c r="AZ155" i="19" s="1"/>
  <c r="AW29" i="38"/>
  <c r="AZ165" i="19" s="1"/>
  <c r="AX23" i="38"/>
  <c r="BC15" i="19"/>
  <c r="AX34" i="38" l="1"/>
  <c r="BA205" i="19" s="1"/>
  <c r="AX35" i="38"/>
  <c r="BA215" i="19" s="1"/>
  <c r="AX33" i="38"/>
  <c r="BA195" i="19" s="1"/>
  <c r="AX41" i="38"/>
  <c r="AZ235" i="19"/>
  <c r="AV68" i="44"/>
  <c r="AV70" i="44" s="1"/>
  <c r="AV71" i="44" s="1"/>
  <c r="AV69" i="44"/>
  <c r="AU42" i="44"/>
  <c r="AS29" i="44"/>
  <c r="BO29" i="44" s="1"/>
  <c r="BO28" i="44"/>
  <c r="AW4" i="44"/>
  <c r="AW60" i="44"/>
  <c r="AV25" i="44"/>
  <c r="AX53" i="44"/>
  <c r="AU14" i="44"/>
  <c r="AV61" i="44"/>
  <c r="AV63" i="44" s="1"/>
  <c r="AV64" i="44" s="1"/>
  <c r="AV62" i="44"/>
  <c r="AT28" i="44"/>
  <c r="AT29" i="44" s="1"/>
  <c r="AV5" i="44"/>
  <c r="AV7" i="44" s="1"/>
  <c r="AV8" i="44" s="1"/>
  <c r="AV6" i="44"/>
  <c r="AV19" i="44"/>
  <c r="AV21" i="44" s="1"/>
  <c r="AV22" i="44" s="1"/>
  <c r="AV20" i="44"/>
  <c r="AW18" i="44"/>
  <c r="AU7" i="44"/>
  <c r="AT71" i="44"/>
  <c r="AU26" i="44"/>
  <c r="AU28" i="44" s="1"/>
  <c r="AU29" i="44" s="1"/>
  <c r="AU27" i="44"/>
  <c r="AU21" i="44"/>
  <c r="AV75" i="44"/>
  <c r="AV77" i="44" s="1"/>
  <c r="AV78" i="44" s="1"/>
  <c r="AV76" i="44"/>
  <c r="AU57" i="44"/>
  <c r="AU47" i="44"/>
  <c r="AU48" i="44"/>
  <c r="AV39" i="44"/>
  <c r="AW74" i="44"/>
  <c r="AS50" i="44"/>
  <c r="BO50" i="44" s="1"/>
  <c r="BO49" i="44"/>
  <c r="AT64" i="44"/>
  <c r="AU77" i="44"/>
  <c r="AU33" i="44"/>
  <c r="AU35" i="44" s="1"/>
  <c r="AU36" i="44" s="1"/>
  <c r="AU34" i="44"/>
  <c r="AV46" i="44"/>
  <c r="AV32" i="44"/>
  <c r="AW11" i="44"/>
  <c r="AV12" i="44"/>
  <c r="AV14" i="44" s="1"/>
  <c r="AV15" i="44" s="1"/>
  <c r="AV13" i="44"/>
  <c r="AT35" i="44"/>
  <c r="AW54" i="44"/>
  <c r="AW55" i="44"/>
  <c r="AW67" i="44"/>
  <c r="AX22" i="38"/>
  <c r="AX24" i="38"/>
  <c r="AX44" i="38"/>
  <c r="AX30" i="38"/>
  <c r="BA175" i="19" s="1"/>
  <c r="I15" i="19"/>
  <c r="K15" i="19"/>
  <c r="AX42" i="38"/>
  <c r="AX40" i="38"/>
  <c r="BA155" i="19" s="1"/>
  <c r="AX37" i="38"/>
  <c r="BA125" i="19" s="1"/>
  <c r="AX36" i="38"/>
  <c r="BA115" i="19" s="1"/>
  <c r="AX32" i="38"/>
  <c r="BA185" i="19" s="1"/>
  <c r="AX31" i="38"/>
  <c r="AX29" i="38"/>
  <c r="BA165" i="19" s="1"/>
  <c r="AX28" i="38"/>
  <c r="AX26" i="38"/>
  <c r="AX27" i="38"/>
  <c r="BA105" i="19" s="1"/>
  <c r="AY23" i="38"/>
  <c r="AU15" i="19"/>
  <c r="Q15" i="19"/>
  <c r="BA235" i="19" l="1"/>
  <c r="AY34" i="38"/>
  <c r="BB205" i="19" s="1"/>
  <c r="AY35" i="38"/>
  <c r="BB215" i="19" s="1"/>
  <c r="AY33" i="38"/>
  <c r="BB195" i="19" s="1"/>
  <c r="AY41" i="38"/>
  <c r="BA225" i="19"/>
  <c r="AW75" i="44"/>
  <c r="AW77" i="44" s="1"/>
  <c r="AW78" i="44" s="1"/>
  <c r="AW76" i="44"/>
  <c r="AU22" i="44"/>
  <c r="AX54" i="44"/>
  <c r="AX56" i="44" s="1"/>
  <c r="AX57" i="44" s="1"/>
  <c r="AX55" i="44"/>
  <c r="BP53" i="44"/>
  <c r="AU43" i="44"/>
  <c r="AW68" i="44"/>
  <c r="AW69" i="44"/>
  <c r="AX67" i="44"/>
  <c r="AV40" i="44"/>
  <c r="AV41" i="44"/>
  <c r="BP67" i="44"/>
  <c r="AW12" i="44"/>
  <c r="AW14" i="44" s="1"/>
  <c r="AW15" i="44" s="1"/>
  <c r="AW13" i="44"/>
  <c r="AV26" i="44"/>
  <c r="AV27" i="44"/>
  <c r="AU78" i="44"/>
  <c r="AU49" i="44"/>
  <c r="AV33" i="44"/>
  <c r="AV34" i="44"/>
  <c r="AW61" i="44"/>
  <c r="AW62" i="44"/>
  <c r="AW39" i="44"/>
  <c r="BP39" i="44" s="1"/>
  <c r="AW32" i="44"/>
  <c r="AX11" i="44"/>
  <c r="AU8" i="44"/>
  <c r="AX4" i="44"/>
  <c r="AW56" i="44"/>
  <c r="BP54" i="44"/>
  <c r="AV47" i="44"/>
  <c r="AV49" i="44" s="1"/>
  <c r="AV50" i="44" s="1"/>
  <c r="AV48" i="44"/>
  <c r="AX74" i="44"/>
  <c r="AW46" i="44"/>
  <c r="AX39" i="44"/>
  <c r="AT36" i="44"/>
  <c r="AW19" i="44"/>
  <c r="AW20" i="44"/>
  <c r="AW5" i="44"/>
  <c r="AW6" i="44"/>
  <c r="BP11" i="44"/>
  <c r="AW25" i="44"/>
  <c r="AX18" i="44"/>
  <c r="AY53" i="44"/>
  <c r="AY54" i="44" s="1"/>
  <c r="AU15" i="44"/>
  <c r="AY22" i="38"/>
  <c r="AY24" i="38"/>
  <c r="AY44" i="38"/>
  <c r="AY30" i="38"/>
  <c r="BB175" i="19" s="1"/>
  <c r="AW15" i="19"/>
  <c r="BE15" i="19" s="1"/>
  <c r="BF15" i="19" s="1"/>
  <c r="AY36" i="38"/>
  <c r="BB115" i="19" s="1"/>
  <c r="AY37" i="38"/>
  <c r="BB125" i="19" s="1"/>
  <c r="AY29" i="38"/>
  <c r="BB165" i="19" s="1"/>
  <c r="AY32" i="38"/>
  <c r="BB185" i="19" s="1"/>
  <c r="AY40" i="38"/>
  <c r="BB155" i="19" s="1"/>
  <c r="AY26" i="38"/>
  <c r="AY42" i="38"/>
  <c r="AY27" i="38"/>
  <c r="BB105" i="19" s="1"/>
  <c r="AY31" i="38"/>
  <c r="AY28" i="38"/>
  <c r="AZ23" i="38"/>
  <c r="BB225" i="19" l="1"/>
  <c r="AZ35" i="38"/>
  <c r="BC215" i="19" s="1"/>
  <c r="AZ33" i="38"/>
  <c r="BC195" i="19" s="1"/>
  <c r="AZ34" i="38"/>
  <c r="BC205" i="19" s="1"/>
  <c r="AZ41" i="38"/>
  <c r="BB235" i="19"/>
  <c r="AX19" i="44"/>
  <c r="AX21" i="44" s="1"/>
  <c r="AX22" i="44" s="1"/>
  <c r="AX20" i="44"/>
  <c r="BP18" i="44"/>
  <c r="AW26" i="44"/>
  <c r="AW28" i="44" s="1"/>
  <c r="AW29" i="44" s="1"/>
  <c r="AW27" i="44"/>
  <c r="AX12" i="44"/>
  <c r="AX13" i="44"/>
  <c r="BP13" i="44" s="1"/>
  <c r="AX46" i="44"/>
  <c r="AY55" i="44"/>
  <c r="AX75" i="44"/>
  <c r="AX76" i="44"/>
  <c r="BP74" i="44"/>
  <c r="AX32" i="44"/>
  <c r="AX40" i="44"/>
  <c r="AX42" i="44" s="1"/>
  <c r="AX43" i="44" s="1"/>
  <c r="AX41" i="44"/>
  <c r="AW33" i="44"/>
  <c r="AW35" i="44" s="1"/>
  <c r="AW36" i="44" s="1"/>
  <c r="AW34" i="44"/>
  <c r="AV35" i="44"/>
  <c r="AY56" i="44"/>
  <c r="AY11" i="44"/>
  <c r="AZ53" i="44"/>
  <c r="AY60" i="44"/>
  <c r="AY61" i="44" s="1"/>
  <c r="AW7" i="44"/>
  <c r="AW40" i="44"/>
  <c r="AW42" i="44" s="1"/>
  <c r="AW43" i="44" s="1"/>
  <c r="AW41" i="44"/>
  <c r="BP41" i="44" s="1"/>
  <c r="AU50" i="44"/>
  <c r="AX60" i="44"/>
  <c r="AV42" i="44"/>
  <c r="BP40" i="44"/>
  <c r="AX25" i="44"/>
  <c r="AW21" i="44"/>
  <c r="BP19" i="44"/>
  <c r="AW57" i="44"/>
  <c r="BP57" i="44" s="1"/>
  <c r="BP56" i="44"/>
  <c r="AW63" i="44"/>
  <c r="BP76" i="44"/>
  <c r="AY74" i="44"/>
  <c r="AY75" i="44" s="1"/>
  <c r="BP25" i="44"/>
  <c r="AX68" i="44"/>
  <c r="AX70" i="44" s="1"/>
  <c r="AX71" i="44" s="1"/>
  <c r="AX69" i="44"/>
  <c r="AX5" i="44"/>
  <c r="AX7" i="44" s="1"/>
  <c r="AX8" i="44" s="1"/>
  <c r="AX6" i="44"/>
  <c r="BP4" i="44"/>
  <c r="AV28" i="44"/>
  <c r="BP69" i="44"/>
  <c r="AY4" i="44"/>
  <c r="AY5" i="44" s="1"/>
  <c r="AW70" i="44"/>
  <c r="AY67" i="44"/>
  <c r="AY68" i="44" s="1"/>
  <c r="AY18" i="44"/>
  <c r="AW47" i="44"/>
  <c r="AW49" i="44" s="1"/>
  <c r="AW50" i="44" s="1"/>
  <c r="AW48" i="44"/>
  <c r="AZ22" i="38"/>
  <c r="AZ24" i="38"/>
  <c r="AZ44" i="38"/>
  <c r="AZ30" i="38"/>
  <c r="BC175" i="19" s="1"/>
  <c r="AZ37" i="38"/>
  <c r="BC125" i="19" s="1"/>
  <c r="AZ29" i="38"/>
  <c r="BC165" i="19" s="1"/>
  <c r="AZ40" i="38"/>
  <c r="BC155" i="19" s="1"/>
  <c r="AZ31" i="38"/>
  <c r="AZ36" i="38"/>
  <c r="BC115" i="19" s="1"/>
  <c r="AZ26" i="38"/>
  <c r="AZ42" i="38"/>
  <c r="AZ27" i="38"/>
  <c r="BC105" i="19" s="1"/>
  <c r="AZ28" i="38"/>
  <c r="AZ32" i="38"/>
  <c r="BC185" i="19" s="1"/>
  <c r="BA23" i="38"/>
  <c r="BC235" i="19" l="1"/>
  <c r="BA35" i="38"/>
  <c r="BD215" i="19" s="1"/>
  <c r="BA33" i="38"/>
  <c r="BD195" i="19" s="1"/>
  <c r="BA34" i="38"/>
  <c r="BD205" i="19" s="1"/>
  <c r="BA41" i="38"/>
  <c r="BC225" i="19"/>
  <c r="AY70" i="44"/>
  <c r="AY63" i="44"/>
  <c r="AY64" i="44" s="1"/>
  <c r="AY76" i="44"/>
  <c r="AZ39" i="44"/>
  <c r="AY20" i="44"/>
  <c r="AY46" i="44"/>
  <c r="AY47" i="44" s="1"/>
  <c r="AZ74" i="44"/>
  <c r="AY19" i="44"/>
  <c r="AV29" i="44"/>
  <c r="AV43" i="44"/>
  <c r="BP43" i="44" s="1"/>
  <c r="BP42" i="44"/>
  <c r="AX47" i="44"/>
  <c r="AX49" i="44" s="1"/>
  <c r="AX50" i="44" s="1"/>
  <c r="AX48" i="44"/>
  <c r="BP46" i="44"/>
  <c r="AZ4" i="44"/>
  <c r="AY62" i="44"/>
  <c r="AZ11" i="44"/>
  <c r="AW64" i="44"/>
  <c r="BP47" i="44"/>
  <c r="AZ18" i="44"/>
  <c r="AX61" i="44"/>
  <c r="AX62" i="44"/>
  <c r="BP62" i="44" s="1"/>
  <c r="BP60" i="44"/>
  <c r="AX14" i="44"/>
  <c r="BP12" i="44"/>
  <c r="AZ54" i="44"/>
  <c r="AZ55" i="44"/>
  <c r="AY25" i="44"/>
  <c r="AY26" i="44" s="1"/>
  <c r="AY32" i="44"/>
  <c r="BA53" i="44"/>
  <c r="BP68" i="44"/>
  <c r="BP49" i="44"/>
  <c r="AX33" i="44"/>
  <c r="AX35" i="44" s="1"/>
  <c r="AX36" i="44" s="1"/>
  <c r="AX34" i="44"/>
  <c r="BP32" i="44"/>
  <c r="AY69" i="44"/>
  <c r="BP50" i="44"/>
  <c r="AY13" i="44"/>
  <c r="AW71" i="44"/>
  <c r="BP71" i="44" s="1"/>
  <c r="BP70" i="44"/>
  <c r="AY12" i="44"/>
  <c r="AW22" i="44"/>
  <c r="BP22" i="44" s="1"/>
  <c r="BP21" i="44"/>
  <c r="AZ67" i="44"/>
  <c r="AZ60" i="44"/>
  <c r="AY6" i="44"/>
  <c r="AX26" i="44"/>
  <c r="AX27" i="44"/>
  <c r="BP27" i="44" s="1"/>
  <c r="AY57" i="44"/>
  <c r="AX77" i="44"/>
  <c r="BP75" i="44"/>
  <c r="AY77" i="44"/>
  <c r="BP5" i="44"/>
  <c r="AW8" i="44"/>
  <c r="BP8" i="44" s="1"/>
  <c r="BP7" i="44"/>
  <c r="BP33" i="44"/>
  <c r="AY7" i="44"/>
  <c r="AY39" i="44"/>
  <c r="AY40" i="44" s="1"/>
  <c r="AV36" i="44"/>
  <c r="BP36" i="44" s="1"/>
  <c r="BP35" i="44"/>
  <c r="BA22" i="38"/>
  <c r="BA24" i="38"/>
  <c r="BA44" i="38"/>
  <c r="BA30" i="38"/>
  <c r="BD175" i="19" s="1"/>
  <c r="BA40" i="38"/>
  <c r="BD155" i="19" s="1"/>
  <c r="BA31" i="38"/>
  <c r="BA28" i="38"/>
  <c r="BA27" i="38"/>
  <c r="BD105" i="19" s="1"/>
  <c r="BA26" i="38"/>
  <c r="BA42" i="38"/>
  <c r="BA32" i="38"/>
  <c r="BD185" i="19" s="1"/>
  <c r="BA37" i="38"/>
  <c r="BD125" i="19" s="1"/>
  <c r="BA29" i="38"/>
  <c r="BD165" i="19" s="1"/>
  <c r="BA36" i="38"/>
  <c r="BD115" i="19" s="1"/>
  <c r="BD225" i="19" l="1"/>
  <c r="BD235" i="19"/>
  <c r="AY28" i="44"/>
  <c r="AY29" i="44" s="1"/>
  <c r="AY49" i="44"/>
  <c r="BA54" i="44"/>
  <c r="BA56" i="44" s="1"/>
  <c r="BA57" i="44" s="1"/>
  <c r="BA55" i="44"/>
  <c r="AX63" i="44"/>
  <c r="BP61" i="44"/>
  <c r="BA18" i="44"/>
  <c r="AX28" i="44"/>
  <c r="BP26" i="44"/>
  <c r="AY33" i="44"/>
  <c r="AY34" i="44"/>
  <c r="AZ19" i="44"/>
  <c r="AZ21" i="44" s="1"/>
  <c r="AZ22" i="44" s="1"/>
  <c r="AZ20" i="44"/>
  <c r="AZ40" i="44"/>
  <c r="AZ42" i="44" s="1"/>
  <c r="AZ43" i="44" s="1"/>
  <c r="AZ41" i="44"/>
  <c r="AY27" i="44"/>
  <c r="BA4" i="44"/>
  <c r="BB53" i="44"/>
  <c r="BQ53" i="44" s="1"/>
  <c r="AZ61" i="44"/>
  <c r="AZ62" i="44"/>
  <c r="AY78" i="44"/>
  <c r="AZ68" i="44"/>
  <c r="AZ69" i="44"/>
  <c r="AZ56" i="44"/>
  <c r="AZ12" i="44"/>
  <c r="AZ14" i="44" s="1"/>
  <c r="AZ15" i="44" s="1"/>
  <c r="AZ13" i="44"/>
  <c r="AY21" i="44"/>
  <c r="AZ46" i="44"/>
  <c r="BA60" i="44"/>
  <c r="BA74" i="44"/>
  <c r="AY42" i="44"/>
  <c r="AX78" i="44"/>
  <c r="BP78" i="44" s="1"/>
  <c r="BP77" i="44"/>
  <c r="AX15" i="44"/>
  <c r="BP15" i="44" s="1"/>
  <c r="BP14" i="44"/>
  <c r="AZ75" i="44"/>
  <c r="AZ76" i="44"/>
  <c r="BA67" i="44"/>
  <c r="AZ25" i="44"/>
  <c r="AY41" i="44"/>
  <c r="AY14" i="44"/>
  <c r="AY15" i="44" s="1"/>
  <c r="AY71" i="44"/>
  <c r="AZ32" i="44"/>
  <c r="BA11" i="44"/>
  <c r="AY8" i="44"/>
  <c r="AZ5" i="44"/>
  <c r="AZ6" i="44"/>
  <c r="AY48" i="44"/>
  <c r="BC16" i="19" l="1"/>
  <c r="Q16" i="19"/>
  <c r="BB39" i="44"/>
  <c r="BB32" i="44"/>
  <c r="BB67" i="44"/>
  <c r="AZ7" i="44"/>
  <c r="BB25" i="44"/>
  <c r="BA46" i="44"/>
  <c r="BA32" i="44"/>
  <c r="BQ32" i="44" s="1"/>
  <c r="BB11" i="44"/>
  <c r="AZ26" i="44"/>
  <c r="AZ27" i="44"/>
  <c r="BB54" i="44"/>
  <c r="BB55" i="44"/>
  <c r="BP55" i="44" s="1"/>
  <c r="AX64" i="44"/>
  <c r="BP64" i="44" s="1"/>
  <c r="BP63" i="44"/>
  <c r="BA25" i="44"/>
  <c r="BA39" i="44"/>
  <c r="BB4" i="44"/>
  <c r="BQ4" i="44" s="1"/>
  <c r="BA12" i="44"/>
  <c r="BA13" i="44"/>
  <c r="BQ11" i="44"/>
  <c r="BB74" i="44"/>
  <c r="BQ74" i="44" s="1"/>
  <c r="BB60" i="44"/>
  <c r="BA68" i="44"/>
  <c r="BA70" i="44" s="1"/>
  <c r="BA71" i="44" s="1"/>
  <c r="BA69" i="44"/>
  <c r="BA5" i="44"/>
  <c r="BA7" i="44" s="1"/>
  <c r="BA8" i="44" s="1"/>
  <c r="BA6" i="44"/>
  <c r="BA75" i="44"/>
  <c r="BA77" i="44" s="1"/>
  <c r="BA78" i="44" s="1"/>
  <c r="BA76" i="44"/>
  <c r="BB18" i="44"/>
  <c r="AZ33" i="44"/>
  <c r="AZ35" i="44" s="1"/>
  <c r="AZ36" i="44" s="1"/>
  <c r="AZ34" i="44"/>
  <c r="AZ57" i="44"/>
  <c r="AY35" i="44"/>
  <c r="AZ77" i="44"/>
  <c r="BA61" i="44"/>
  <c r="BA63" i="44" s="1"/>
  <c r="BA64" i="44" s="1"/>
  <c r="BA62" i="44"/>
  <c r="AY50" i="44"/>
  <c r="AZ70" i="44"/>
  <c r="AZ47" i="44"/>
  <c r="AZ48" i="44"/>
  <c r="BQ67" i="44"/>
  <c r="AX29" i="44"/>
  <c r="BP29" i="44" s="1"/>
  <c r="BP28" i="44"/>
  <c r="AY43" i="44"/>
  <c r="AY22" i="44"/>
  <c r="AZ63" i="44"/>
  <c r="BA19" i="44"/>
  <c r="BA20" i="44"/>
  <c r="K16" i="19"/>
  <c r="AU16" i="19"/>
  <c r="I16" i="19"/>
  <c r="BQ55" i="44" l="1"/>
  <c r="AZ49" i="44"/>
  <c r="BB5" i="44"/>
  <c r="BQ5" i="44" s="1"/>
  <c r="BB6" i="44"/>
  <c r="BP6" i="44" s="1"/>
  <c r="AZ28" i="44"/>
  <c r="AZ8" i="44"/>
  <c r="BB46" i="44"/>
  <c r="BQ46" i="44" s="1"/>
  <c r="BB12" i="44"/>
  <c r="BB13" i="44"/>
  <c r="BQ13" i="44" s="1"/>
  <c r="AZ64" i="44"/>
  <c r="AZ71" i="44"/>
  <c r="BB61" i="44"/>
  <c r="BB62" i="44"/>
  <c r="BQ62" i="44" s="1"/>
  <c r="BQ60" i="44"/>
  <c r="BA40" i="44"/>
  <c r="BA41" i="44"/>
  <c r="BQ39" i="44"/>
  <c r="BB68" i="44"/>
  <c r="BB69" i="44"/>
  <c r="BQ69" i="44" s="1"/>
  <c r="BA21" i="44"/>
  <c r="BA33" i="44"/>
  <c r="BA34" i="44"/>
  <c r="BB19" i="44"/>
  <c r="BQ19" i="44" s="1"/>
  <c r="BB20" i="44"/>
  <c r="BP20" i="44" s="1"/>
  <c r="BQ18" i="44"/>
  <c r="BA26" i="44"/>
  <c r="BA28" i="44" s="1"/>
  <c r="BA29" i="44" s="1"/>
  <c r="BA27" i="44"/>
  <c r="BQ25" i="44"/>
  <c r="BB33" i="44"/>
  <c r="BB34" i="44"/>
  <c r="BP34" i="44" s="1"/>
  <c r="BB75" i="44"/>
  <c r="BB76" i="44"/>
  <c r="BQ76" i="44" s="1"/>
  <c r="BA47" i="44"/>
  <c r="BA49" i="44" s="1"/>
  <c r="BA50" i="44" s="1"/>
  <c r="BA48" i="44"/>
  <c r="BB40" i="44"/>
  <c r="BB41" i="44"/>
  <c r="AZ78" i="44"/>
  <c r="BB26" i="44"/>
  <c r="BB27" i="44"/>
  <c r="BO27" i="44" s="1"/>
  <c r="AY36" i="44"/>
  <c r="BA14" i="44"/>
  <c r="BQ12" i="44"/>
  <c r="BH54" i="44"/>
  <c r="BM54" i="44"/>
  <c r="BB56" i="44"/>
  <c r="BQ54" i="44"/>
  <c r="AW16" i="19"/>
  <c r="BE16" i="19" s="1"/>
  <c r="BF16" i="19" s="1"/>
  <c r="BC17" i="19" l="1"/>
  <c r="K17" i="19"/>
  <c r="Q17" i="19"/>
  <c r="BQ6" i="44"/>
  <c r="BQ34" i="44"/>
  <c r="BQ20" i="44"/>
  <c r="BH26" i="44"/>
  <c r="BJ26" i="44"/>
  <c r="BL26" i="44"/>
  <c r="BM26" i="44"/>
  <c r="BB28" i="44"/>
  <c r="BB29" i="44" s="1"/>
  <c r="BJ61" i="44"/>
  <c r="BB63" i="44"/>
  <c r="BQ61" i="44"/>
  <c r="BA35" i="44"/>
  <c r="BQ33" i="44"/>
  <c r="BQ26" i="44"/>
  <c r="BL33" i="44"/>
  <c r="BB35" i="44"/>
  <c r="BB36" i="44" s="1"/>
  <c r="AZ29" i="44"/>
  <c r="BQ28" i="44"/>
  <c r="BA22" i="44"/>
  <c r="BB57" i="44"/>
  <c r="BQ57" i="44" s="1"/>
  <c r="BQ56" i="44"/>
  <c r="BJ40" i="44"/>
  <c r="BB42" i="44"/>
  <c r="BB43" i="44" s="1"/>
  <c r="BQ27" i="44"/>
  <c r="BH5" i="44"/>
  <c r="BJ5" i="44"/>
  <c r="BM5" i="44"/>
  <c r="BB7" i="44"/>
  <c r="BH68" i="44"/>
  <c r="BJ68" i="44"/>
  <c r="BB70" i="44"/>
  <c r="BQ68" i="44"/>
  <c r="BM12" i="44"/>
  <c r="BB14" i="44"/>
  <c r="BB15" i="44" s="1"/>
  <c r="AZ50" i="44"/>
  <c r="BQ41" i="44"/>
  <c r="BB47" i="44"/>
  <c r="BQ47" i="44" s="1"/>
  <c r="BB48" i="44"/>
  <c r="BQ48" i="44" s="1"/>
  <c r="BA15" i="44"/>
  <c r="BM19" i="44"/>
  <c r="BB21" i="44"/>
  <c r="BB22" i="44" s="1"/>
  <c r="BA42" i="44"/>
  <c r="BQ40" i="44"/>
  <c r="BJ75" i="44"/>
  <c r="BM75" i="44"/>
  <c r="BB77" i="44"/>
  <c r="BQ75" i="44"/>
  <c r="I17" i="19"/>
  <c r="AU17" i="19"/>
  <c r="BQ29" i="44" l="1"/>
  <c r="BQ35" i="44"/>
  <c r="BQ14" i="44"/>
  <c r="BA36" i="44"/>
  <c r="BQ36" i="44" s="1"/>
  <c r="BQ15" i="44"/>
  <c r="BB71" i="44"/>
  <c r="BQ71" i="44" s="1"/>
  <c r="BQ70" i="44"/>
  <c r="BQ21" i="44"/>
  <c r="BO48" i="44"/>
  <c r="BP48" i="44"/>
  <c r="BQ22" i="44"/>
  <c r="BM47" i="44"/>
  <c r="BB49" i="44"/>
  <c r="BB8" i="44"/>
  <c r="BQ8" i="44" s="1"/>
  <c r="BQ7" i="44"/>
  <c r="BB64" i="44"/>
  <c r="BQ64" i="44" s="1"/>
  <c r="BQ63" i="44"/>
  <c r="BB78" i="44"/>
  <c r="BQ78" i="44" s="1"/>
  <c r="BQ77" i="44"/>
  <c r="BA43" i="44"/>
  <c r="BQ43" i="44" s="1"/>
  <c r="BQ42" i="44"/>
  <c r="AW17" i="19"/>
  <c r="BE17" i="19" s="1"/>
  <c r="BF17" i="19" s="1"/>
  <c r="BC18" i="19" l="1"/>
  <c r="Q18" i="19"/>
  <c r="BB50" i="44"/>
  <c r="BQ50" i="44" s="1"/>
  <c r="BQ49" i="44"/>
  <c r="I18" i="19"/>
  <c r="AU18" i="19"/>
  <c r="AW18" i="19" l="1"/>
  <c r="BE18" i="19" s="1"/>
  <c r="BF18" i="19" s="1"/>
  <c r="Q19" i="19" l="1"/>
  <c r="K19" i="19"/>
  <c r="AU19" i="19"/>
  <c r="BC19" i="19"/>
  <c r="I19" i="19"/>
  <c r="AW19" i="19" l="1"/>
  <c r="BE19" i="19" s="1"/>
  <c r="BF19" i="19" s="1"/>
  <c r="K22" i="19" l="1"/>
  <c r="AU22" i="19"/>
  <c r="BC22" i="19"/>
  <c r="Q22" i="19"/>
  <c r="I22" i="19"/>
  <c r="AW22" i="19" s="1"/>
  <c r="BE22" i="19" l="1"/>
  <c r="BF22" i="19" s="1"/>
  <c r="AU23" i="19"/>
  <c r="BC23" i="19" l="1"/>
  <c r="K23" i="19"/>
  <c r="Q23" i="19"/>
  <c r="I23" i="19"/>
  <c r="AW23" i="19" s="1"/>
  <c r="BE23" i="19" l="1"/>
  <c r="BF23" i="19" s="1"/>
  <c r="BC25" i="19"/>
  <c r="Q25" i="19"/>
  <c r="K25" i="19"/>
  <c r="AU25" i="19"/>
  <c r="I25" i="19"/>
  <c r="AW25" i="19" l="1"/>
  <c r="BE25" i="19" s="1"/>
  <c r="BF25" i="19" s="1"/>
  <c r="BC29" i="19"/>
  <c r="I29" i="19"/>
  <c r="AW29" i="19" s="1"/>
  <c r="BE29" i="19" l="1"/>
  <c r="BF29" i="19" s="1"/>
  <c r="BC31" i="19" l="1"/>
  <c r="BC32" i="19" s="1"/>
  <c r="Q31" i="19"/>
  <c r="K31" i="19"/>
  <c r="AU31" i="19"/>
  <c r="M32" i="19"/>
  <c r="I31" i="19"/>
  <c r="AW31" i="19" l="1"/>
  <c r="BE31" i="19" s="1"/>
  <c r="BF31" i="19" s="1"/>
  <c r="BF32" i="19" s="1"/>
  <c r="C53" i="44"/>
  <c r="C55" i="44" s="1"/>
  <c r="BF55" i="44" s="1"/>
  <c r="C11" i="44"/>
  <c r="C13" i="44" s="1"/>
  <c r="BF13" i="44" s="1"/>
  <c r="C74" i="44"/>
  <c r="C76" i="44" s="1"/>
  <c r="BF76" i="44" s="1"/>
  <c r="AO60" i="44"/>
  <c r="AO61" i="44" s="1"/>
  <c r="AO63" i="44" s="1"/>
  <c r="BN61" i="44"/>
  <c r="Z11" i="44"/>
  <c r="Z13" i="44" s="1"/>
  <c r="R53" i="44"/>
  <c r="R55" i="44" s="1"/>
  <c r="AH39" i="44"/>
  <c r="Z67" i="44"/>
  <c r="Z68" i="44" s="1"/>
  <c r="Z70" i="44" s="1"/>
  <c r="AE39" i="44"/>
  <c r="AE40" i="44" s="1"/>
  <c r="AE42" i="44" s="1"/>
  <c r="M60" i="44"/>
  <c r="M61" i="44" s="1"/>
  <c r="AN46" i="44"/>
  <c r="AN47" i="44" s="1"/>
  <c r="AK11" i="44"/>
  <c r="AK13" i="44" s="1"/>
  <c r="M53" i="44"/>
  <c r="M55" i="44" s="1"/>
  <c r="M74" i="44"/>
  <c r="S74" i="44"/>
  <c r="S76" i="44" s="1"/>
  <c r="BI75" i="44"/>
  <c r="N11" i="44"/>
  <c r="N12" i="44" s="1"/>
  <c r="J74" i="44"/>
  <c r="J76" i="44" s="1"/>
  <c r="BG75" i="44"/>
  <c r="X11" i="44"/>
  <c r="X12" i="44" s="1"/>
  <c r="X14" i="44" s="1"/>
  <c r="X15" i="44" s="1"/>
  <c r="E67" i="44"/>
  <c r="E68" i="44" s="1"/>
  <c r="AD46" i="44"/>
  <c r="AE67" i="44"/>
  <c r="AE68" i="44" s="1"/>
  <c r="AE70" i="44" s="1"/>
  <c r="Q11" i="44"/>
  <c r="Q12" i="44" s="1"/>
  <c r="AI74" i="44"/>
  <c r="F67" i="44"/>
  <c r="F69" i="44" s="1"/>
  <c r="N67" i="44"/>
  <c r="N68" i="44" s="1"/>
  <c r="N70" i="44" s="1"/>
  <c r="AF67" i="44"/>
  <c r="AF68" i="44" s="1"/>
  <c r="AF70" i="44" s="1"/>
  <c r="BL68" i="44"/>
  <c r="I67" i="44"/>
  <c r="I68" i="44" s="1"/>
  <c r="I70" i="44" s="1"/>
  <c r="X60" i="44"/>
  <c r="X61" i="44" s="1"/>
  <c r="X63" i="44" s="1"/>
  <c r="AA60" i="44"/>
  <c r="AA61" i="44" s="1"/>
  <c r="H11" i="44"/>
  <c r="H12" i="44" s="1"/>
  <c r="H14" i="44" s="1"/>
  <c r="Z74" i="44"/>
  <c r="Z76" i="44" s="1"/>
  <c r="AH11" i="44"/>
  <c r="AH13" i="44" s="1"/>
  <c r="W67" i="44"/>
  <c r="W69" i="44" s="1"/>
  <c r="O67" i="44"/>
  <c r="O69" i="44" s="1"/>
  <c r="AB74" i="44"/>
  <c r="AB76" i="44" s="1"/>
  <c r="S11" i="44"/>
  <c r="S12" i="44" s="1"/>
  <c r="S14" i="44" s="1"/>
  <c r="BI12" i="44"/>
  <c r="AK46" i="44"/>
  <c r="AK48" i="44" s="1"/>
  <c r="W53" i="44"/>
  <c r="W55" i="44" s="1"/>
  <c r="L53" i="44"/>
  <c r="L54" i="44" s="1"/>
  <c r="W46" i="44"/>
  <c r="AD74" i="44"/>
  <c r="AD75" i="44" s="1"/>
  <c r="L60" i="44"/>
  <c r="L61" i="44" s="1"/>
  <c r="L63" i="44" s="1"/>
  <c r="AK53" i="44"/>
  <c r="AK54" i="44" s="1"/>
  <c r="I11" i="44"/>
  <c r="I12" i="44" s="1"/>
  <c r="AJ67" i="44"/>
  <c r="AJ68" i="44" s="1"/>
  <c r="AJ70" i="44" s="1"/>
  <c r="Z39" i="44"/>
  <c r="Z41" i="44" s="1"/>
  <c r="Q39" i="44"/>
  <c r="AN53" i="44"/>
  <c r="AN54" i="44" s="1"/>
  <c r="AN56" i="44" s="1"/>
  <c r="E39" i="44"/>
  <c r="E41" i="44" s="1"/>
  <c r="M39" i="44"/>
  <c r="J46" i="44"/>
  <c r="J47" i="44" s="1"/>
  <c r="J49" i="44" s="1"/>
  <c r="O46" i="44"/>
  <c r="O47" i="44" s="1"/>
  <c r="O60" i="44"/>
  <c r="O61" i="44" s="1"/>
  <c r="O63" i="44" s="1"/>
  <c r="BH61" i="44"/>
  <c r="AI39" i="44"/>
  <c r="AI41" i="44" s="1"/>
  <c r="AE11" i="44"/>
  <c r="AE13" i="44" s="1"/>
  <c r="J11" i="44"/>
  <c r="J12" i="44" s="1"/>
  <c r="J14" i="44" s="1"/>
  <c r="BG12" i="44"/>
  <c r="S39" i="44"/>
  <c r="S40" i="44" s="1"/>
  <c r="S42" i="44" s="1"/>
  <c r="BI40" i="44"/>
  <c r="AQ53" i="44"/>
  <c r="AQ55" i="44" s="1"/>
  <c r="V67" i="44"/>
  <c r="V69" i="44" s="1"/>
  <c r="AD53" i="44"/>
  <c r="AD54" i="44" s="1"/>
  <c r="AD56" i="44" s="1"/>
  <c r="O11" i="44"/>
  <c r="O12" i="44" s="1"/>
  <c r="O14" i="44" s="1"/>
  <c r="BH12" i="44"/>
  <c r="U11" i="44"/>
  <c r="I60" i="44"/>
  <c r="I61" i="44" s="1"/>
  <c r="I63" i="44" s="1"/>
  <c r="T32" i="44"/>
  <c r="T34" i="44" s="1"/>
  <c r="BJ34" i="44" s="1"/>
  <c r="AM11" i="44"/>
  <c r="AM12" i="44" s="1"/>
  <c r="AJ53" i="44"/>
  <c r="AJ54" i="44" s="1"/>
  <c r="L46" i="44"/>
  <c r="L48" i="44" s="1"/>
  <c r="AA39" i="44"/>
  <c r="AA40" i="44" s="1"/>
  <c r="N46" i="44"/>
  <c r="N48" i="44" s="1"/>
  <c r="M46" i="44"/>
  <c r="M48" i="44" s="1"/>
  <c r="Q74" i="44"/>
  <c r="Q75" i="44" s="1"/>
  <c r="AM46" i="44"/>
  <c r="AM47" i="44" s="1"/>
  <c r="F46" i="44"/>
  <c r="F47" i="44" s="1"/>
  <c r="BF47" i="44"/>
  <c r="U60" i="44"/>
  <c r="U61" i="44" s="1"/>
  <c r="AJ74" i="44"/>
  <c r="AJ76" i="44" s="1"/>
  <c r="AN67" i="44"/>
  <c r="AN69" i="44" s="1"/>
  <c r="I46" i="44"/>
  <c r="I48" i="44" s="1"/>
  <c r="H53" i="44"/>
  <c r="H55" i="44" s="1"/>
  <c r="AN74" i="44"/>
  <c r="AN75" i="44" s="1"/>
  <c r="J67" i="44"/>
  <c r="J69" i="44" s="1"/>
  <c r="AB11" i="44"/>
  <c r="AB13" i="44" s="1"/>
  <c r="AK39" i="44"/>
  <c r="AK40" i="44" s="1"/>
  <c r="AK42" i="44" s="1"/>
  <c r="BM40" i="44"/>
  <c r="J60" i="44"/>
  <c r="J61" i="44" s="1"/>
  <c r="BG61" i="44"/>
  <c r="U67" i="44"/>
  <c r="U69" i="44" s="1"/>
  <c r="R67" i="44"/>
  <c r="R68" i="44" s="1"/>
  <c r="E60" i="44"/>
  <c r="E61" i="44" s="1"/>
  <c r="E63" i="44" s="1"/>
  <c r="AO46" i="44"/>
  <c r="AO47" i="44" s="1"/>
  <c r="AO49" i="44" s="1"/>
  <c r="AO50" i="44" s="1"/>
  <c r="AH32" i="44"/>
  <c r="AH33" i="44" s="1"/>
  <c r="AH35" i="44" s="1"/>
  <c r="X53" i="44"/>
  <c r="X54" i="44" s="1"/>
  <c r="X56" i="44" s="1"/>
  <c r="BJ54" i="44"/>
  <c r="AI60" i="44"/>
  <c r="AI61" i="44" s="1"/>
  <c r="AI63" i="44" s="1"/>
  <c r="AI64" i="44" s="1"/>
  <c r="I74" i="44"/>
  <c r="I75" i="44" s="1"/>
  <c r="AE74" i="44"/>
  <c r="AE75" i="44" s="1"/>
  <c r="AA67" i="44"/>
  <c r="AB53" i="44"/>
  <c r="AB55" i="44" s="1"/>
  <c r="BK54" i="44"/>
  <c r="AH46" i="44"/>
  <c r="AH47" i="44" s="1"/>
  <c r="AH49" i="44" s="1"/>
  <c r="AE46" i="44"/>
  <c r="AE48" i="44" s="1"/>
  <c r="AJ11" i="44"/>
  <c r="AJ12" i="44" s="1"/>
  <c r="Q67" i="44"/>
  <c r="Q69" i="44" s="1"/>
  <c r="V53" i="44"/>
  <c r="V55" i="44" s="1"/>
  <c r="BG68" i="44"/>
  <c r="O53" i="44"/>
  <c r="O55" i="44" s="1"/>
  <c r="BK12" i="44"/>
  <c r="H74" i="44"/>
  <c r="H76" i="44" s="1"/>
  <c r="AD11" i="44"/>
  <c r="AD13" i="44" s="1"/>
  <c r="S60" i="44"/>
  <c r="BI61" i="44"/>
  <c r="AI67" i="44"/>
  <c r="AI69" i="44" s="1"/>
  <c r="U74" i="44"/>
  <c r="U75" i="44" s="1"/>
  <c r="AG32" i="44"/>
  <c r="BM32" i="44" s="1"/>
  <c r="U53" i="44"/>
  <c r="U54" i="44" s="1"/>
  <c r="U56" i="44" s="1"/>
  <c r="Z46" i="44"/>
  <c r="Z47" i="44" s="1"/>
  <c r="N60" i="44"/>
  <c r="N61" i="44" s="1"/>
  <c r="N63" i="44" s="1"/>
  <c r="F39" i="44"/>
  <c r="F41" i="44" s="1"/>
  <c r="AB39" i="44"/>
  <c r="AB40" i="44" s="1"/>
  <c r="BK40" i="44"/>
  <c r="Q46" i="44"/>
  <c r="Q48" i="44" s="1"/>
  <c r="Z53" i="44"/>
  <c r="AF53" i="44"/>
  <c r="AF54" i="44" s="1"/>
  <c r="BL54" i="44"/>
  <c r="S67" i="44"/>
  <c r="S69" i="44" s="1"/>
  <c r="AJ46" i="44"/>
  <c r="AJ47" i="44" s="1"/>
  <c r="AJ49" i="44" s="1"/>
  <c r="AM67" i="44"/>
  <c r="AM69" i="44" s="1"/>
  <c r="K32" i="44"/>
  <c r="K34" i="44" s="1"/>
  <c r="BH34" i="44" s="1"/>
  <c r="E74" i="44"/>
  <c r="E76" i="44" s="1"/>
  <c r="AM53" i="44"/>
  <c r="AM55" i="44" s="1"/>
  <c r="BN47" i="44"/>
  <c r="N39" i="44"/>
  <c r="N40" i="44" s="1"/>
  <c r="BG47" i="44"/>
  <c r="AE60" i="44"/>
  <c r="AE61" i="44" s="1"/>
  <c r="AH53" i="44"/>
  <c r="AH54" i="44" s="1"/>
  <c r="AH56" i="44" s="1"/>
  <c r="M67" i="44"/>
  <c r="M68" i="44" s="1"/>
  <c r="AF39" i="44"/>
  <c r="AF40" i="44" s="1"/>
  <c r="BL40" i="44"/>
  <c r="AA74" i="44"/>
  <c r="AM74" i="44"/>
  <c r="AM75" i="44" s="1"/>
  <c r="V11" i="44"/>
  <c r="V12" i="44" s="1"/>
  <c r="V14" i="44" s="1"/>
  <c r="AI53" i="44"/>
  <c r="AI55" i="44" s="1"/>
  <c r="AN11" i="44"/>
  <c r="AN12" i="44" s="1"/>
  <c r="AB46" i="44"/>
  <c r="AB47" i="44" s="1"/>
  <c r="AB49" i="44" s="1"/>
  <c r="BK47" i="44"/>
  <c r="AM39" i="44"/>
  <c r="AM41" i="44" s="1"/>
  <c r="AF60" i="44"/>
  <c r="AF61" i="44" s="1"/>
  <c r="AF63" i="44" s="1"/>
  <c r="BL61" i="44"/>
  <c r="BI68" i="44"/>
  <c r="O74" i="44"/>
  <c r="O76" i="44" s="1"/>
  <c r="BH75" i="44"/>
  <c r="AF46" i="44"/>
  <c r="AF48" i="44" s="1"/>
  <c r="Y32" i="44"/>
  <c r="Y34" i="44" s="1"/>
  <c r="BK34" i="44" s="1"/>
  <c r="AA46" i="44"/>
  <c r="AA48" i="44" s="1"/>
  <c r="U46" i="44"/>
  <c r="U48" i="44" s="1"/>
  <c r="W74" i="44"/>
  <c r="F11" i="44"/>
  <c r="F13" i="44" s="1"/>
  <c r="AK60" i="44"/>
  <c r="AK62" i="44" s="1"/>
  <c r="X39" i="44"/>
  <c r="X40" i="44" s="1"/>
  <c r="F74" i="44"/>
  <c r="F75" i="44" s="1"/>
  <c r="BK75" i="44"/>
  <c r="BL47" i="44"/>
  <c r="AN39" i="44"/>
  <c r="AN40" i="44" s="1"/>
  <c r="AN42" i="44" s="1"/>
  <c r="AN43" i="44" s="1"/>
  <c r="AJ39" i="44"/>
  <c r="AJ40" i="44" s="1"/>
  <c r="AJ42" i="44" s="1"/>
  <c r="AJ43" i="44" s="1"/>
  <c r="Q60" i="44"/>
  <c r="Q61" i="44" s="1"/>
  <c r="Q63" i="44" s="1"/>
  <c r="Q64" i="44" s="1"/>
  <c r="AD39" i="44"/>
  <c r="AD40" i="44" s="1"/>
  <c r="AD42" i="44" s="1"/>
  <c r="X67" i="44"/>
  <c r="X69" i="44" s="1"/>
  <c r="R11" i="44"/>
  <c r="R13" i="44" s="1"/>
  <c r="W60" i="44"/>
  <c r="W61" i="44" s="1"/>
  <c r="P32" i="44"/>
  <c r="P34" i="44" s="1"/>
  <c r="BI34" i="44" s="1"/>
  <c r="R39" i="44"/>
  <c r="R41" i="44" s="1"/>
  <c r="AK74" i="44"/>
  <c r="AK75" i="44" s="1"/>
  <c r="Q53" i="44"/>
  <c r="Q54" i="44" s="1"/>
  <c r="O39" i="44"/>
  <c r="O41" i="44" s="1"/>
  <c r="BH40" i="44"/>
  <c r="V74" i="44"/>
  <c r="V76" i="44" s="1"/>
  <c r="E46" i="44"/>
  <c r="E47" i="44" s="1"/>
  <c r="AN60" i="44"/>
  <c r="AF74" i="44"/>
  <c r="AF76" i="44" s="1"/>
  <c r="AH74" i="44"/>
  <c r="AH75" i="44" s="1"/>
  <c r="V60" i="44"/>
  <c r="AD67" i="44"/>
  <c r="AD69" i="44" s="1"/>
  <c r="AJ60" i="44"/>
  <c r="AJ61" i="44" s="1"/>
  <c r="BM61" i="44"/>
  <c r="V46" i="44"/>
  <c r="V47" i="44" s="1"/>
  <c r="AO67" i="44"/>
  <c r="AO68" i="44" s="1"/>
  <c r="BN68" i="44"/>
  <c r="AA53" i="44"/>
  <c r="AA55" i="44" s="1"/>
  <c r="I39" i="44"/>
  <c r="I41" i="44" s="1"/>
  <c r="X46" i="44"/>
  <c r="X47" i="44" s="1"/>
  <c r="BJ47" i="44"/>
  <c r="AM60" i="44"/>
  <c r="AM61" i="44" s="1"/>
  <c r="AM63" i="44" s="1"/>
  <c r="AM64" i="44" s="1"/>
  <c r="AH60" i="44"/>
  <c r="AH62" i="44" s="1"/>
  <c r="H60" i="44"/>
  <c r="H61" i="44" s="1"/>
  <c r="X74" i="44"/>
  <c r="AK67" i="44"/>
  <c r="AK68" i="44" s="1"/>
  <c r="AK70" i="44" s="1"/>
  <c r="BM68" i="44"/>
  <c r="N53" i="44"/>
  <c r="N54" i="44" s="1"/>
  <c r="N56" i="44" s="1"/>
  <c r="J39" i="44"/>
  <c r="BG40" i="44"/>
  <c r="AB67" i="44"/>
  <c r="AB69" i="44" s="1"/>
  <c r="BK68" i="44"/>
  <c r="W11" i="44"/>
  <c r="W12" i="44" s="1"/>
  <c r="L67" i="44"/>
  <c r="L68" i="44" s="1"/>
  <c r="E11" i="44"/>
  <c r="R46" i="44"/>
  <c r="S46" i="44"/>
  <c r="S47" i="44" s="1"/>
  <c r="BI47" i="44"/>
  <c r="AI11" i="44"/>
  <c r="AI12" i="44" s="1"/>
  <c r="H67" i="44"/>
  <c r="H68" i="44" s="1"/>
  <c r="AI46" i="44"/>
  <c r="AI47" i="44" s="1"/>
  <c r="R74" i="44"/>
  <c r="R75" i="44" s="1"/>
  <c r="R77" i="44" s="1"/>
  <c r="V39" i="44"/>
  <c r="V40" i="44" s="1"/>
  <c r="AE53" i="44"/>
  <c r="AA11" i="44"/>
  <c r="AO74" i="44"/>
  <c r="AO76" i="44" s="1"/>
  <c r="AD60" i="44"/>
  <c r="AD62" i="44" s="1"/>
  <c r="AO39" i="44"/>
  <c r="BN40" i="44"/>
  <c r="BH47" i="44"/>
  <c r="AF11" i="44"/>
  <c r="AF13" i="44" s="1"/>
  <c r="BL12" i="44"/>
  <c r="F60" i="44"/>
  <c r="F61" i="44" s="1"/>
  <c r="F63" i="44" s="1"/>
  <c r="F64" i="44" s="1"/>
  <c r="M11" i="44"/>
  <c r="M12" i="44" s="1"/>
  <c r="M14" i="44" s="1"/>
  <c r="H46" i="44"/>
  <c r="H47" i="44" s="1"/>
  <c r="H49" i="44" s="1"/>
  <c r="U39" i="44"/>
  <c r="U40" i="44" s="1"/>
  <c r="I53" i="44"/>
  <c r="I55" i="44" s="1"/>
  <c r="E53" i="44"/>
  <c r="E54" i="44" s="1"/>
  <c r="E56" i="44" s="1"/>
  <c r="S53" i="44"/>
  <c r="S54" i="44" s="1"/>
  <c r="BI54" i="44"/>
  <c r="AO53" i="44"/>
  <c r="AO54" i="44" s="1"/>
  <c r="AO56" i="44" s="1"/>
  <c r="BN54" i="44"/>
  <c r="AB60" i="44"/>
  <c r="AB61" i="44" s="1"/>
  <c r="BK61" i="44"/>
  <c r="L11" i="44"/>
  <c r="L13" i="44" s="1"/>
  <c r="BN75" i="44"/>
  <c r="N74" i="44"/>
  <c r="N76" i="44" s="1"/>
  <c r="W39" i="44"/>
  <c r="W40" i="44" s="1"/>
  <c r="W42" i="44" s="1"/>
  <c r="L39" i="44"/>
  <c r="L41" i="44" s="1"/>
  <c r="L74" i="44"/>
  <c r="L76" i="44" s="1"/>
  <c r="R60" i="44"/>
  <c r="R61" i="44" s="1"/>
  <c r="R63" i="44" s="1"/>
  <c r="BL75" i="44"/>
  <c r="J53" i="44"/>
  <c r="J54" i="44" s="1"/>
  <c r="J56" i="44" s="1"/>
  <c r="BG54" i="44"/>
  <c r="AH67" i="44"/>
  <c r="AH69" i="44" s="1"/>
  <c r="F53" i="44"/>
  <c r="F54" i="44" s="1"/>
  <c r="AO11" i="44"/>
  <c r="BN12" i="44"/>
  <c r="Z60" i="44"/>
  <c r="Z62" i="44" s="1"/>
  <c r="H39" i="44"/>
  <c r="H40" i="44" s="1"/>
  <c r="BJ12" i="44"/>
  <c r="C18" i="44"/>
  <c r="C19" i="44" s="1"/>
  <c r="AE32" i="44"/>
  <c r="AE33" i="44" s="1"/>
  <c r="AE35" i="44" s="1"/>
  <c r="AE36" i="44" s="1"/>
  <c r="AH18" i="44"/>
  <c r="AH20" i="44" s="1"/>
  <c r="V25" i="44"/>
  <c r="V26" i="44" s="1"/>
  <c r="H32" i="44"/>
  <c r="H34" i="44" s="1"/>
  <c r="N25" i="44"/>
  <c r="N27" i="44" s="1"/>
  <c r="E25" i="44"/>
  <c r="E26" i="44" s="1"/>
  <c r="E28" i="44" s="1"/>
  <c r="E29" i="44" s="1"/>
  <c r="AH25" i="44"/>
  <c r="AH26" i="44" s="1"/>
  <c r="I4" i="44"/>
  <c r="I6" i="44" s="1"/>
  <c r="J18" i="44"/>
  <c r="J19" i="44" s="1"/>
  <c r="J21" i="44" s="1"/>
  <c r="BG19" i="44"/>
  <c r="Z25" i="44"/>
  <c r="Z27" i="44" s="1"/>
  <c r="Q32" i="44"/>
  <c r="Q34" i="44" s="1"/>
  <c r="AB4" i="44"/>
  <c r="AB6" i="44" s="1"/>
  <c r="BK5" i="44"/>
  <c r="V18" i="44"/>
  <c r="V19" i="44" s="1"/>
  <c r="AK25" i="44"/>
  <c r="AK27" i="44" s="1"/>
  <c r="AF25" i="44"/>
  <c r="AF26" i="44" s="1"/>
  <c r="AF28" i="44" s="1"/>
  <c r="AF18" i="44"/>
  <c r="AF19" i="44" s="1"/>
  <c r="AF21" i="44" s="1"/>
  <c r="AF22" i="44" s="1"/>
  <c r="N18" i="44"/>
  <c r="N20" i="44" s="1"/>
  <c r="H25" i="44"/>
  <c r="H27" i="44" s="1"/>
  <c r="AK18" i="44"/>
  <c r="AK19" i="44" s="1"/>
  <c r="AK21" i="44" s="1"/>
  <c r="AM32" i="44"/>
  <c r="AM33" i="44" s="1"/>
  <c r="AM35" i="44" s="1"/>
  <c r="E18" i="44"/>
  <c r="E20" i="44" s="1"/>
  <c r="H4" i="44"/>
  <c r="H5" i="44" s="1"/>
  <c r="H7" i="44" s="1"/>
  <c r="AB25" i="44"/>
  <c r="AB26" i="44" s="1"/>
  <c r="Z4" i="44"/>
  <c r="Z5" i="44" s="1"/>
  <c r="F4" i="44"/>
  <c r="F6" i="44" s="1"/>
  <c r="AA25" i="44"/>
  <c r="AA27" i="44" s="1"/>
  <c r="AJ32" i="44"/>
  <c r="AJ33" i="44" s="1"/>
  <c r="AJ35" i="44" s="1"/>
  <c r="AJ36" i="44" s="1"/>
  <c r="AI25" i="44"/>
  <c r="AI26" i="44" s="1"/>
  <c r="AI28" i="44" s="1"/>
  <c r="AI29" i="44" s="1"/>
  <c r="W25" i="44"/>
  <c r="W27" i="44" s="1"/>
  <c r="J25" i="44"/>
  <c r="J27" i="44" s="1"/>
  <c r="F25" i="44"/>
  <c r="F27" i="44" s="1"/>
  <c r="AI18" i="44"/>
  <c r="AI20" i="44" s="1"/>
  <c r="R32" i="44"/>
  <c r="R34" i="44" s="1"/>
  <c r="M32" i="44"/>
  <c r="M33" i="44" s="1"/>
  <c r="M35" i="44" s="1"/>
  <c r="U18" i="44"/>
  <c r="U20" i="44" s="1"/>
  <c r="C32" i="44"/>
  <c r="C34" i="44" s="1"/>
  <c r="BF34" i="44" s="1"/>
  <c r="O32" i="44"/>
  <c r="O34" i="44" s="1"/>
  <c r="AD4" i="44"/>
  <c r="AD6" i="44" s="1"/>
  <c r="AE25" i="44"/>
  <c r="AE27" i="44" s="1"/>
  <c r="BK26" i="44"/>
  <c r="AJ18" i="44"/>
  <c r="AJ20" i="44" s="1"/>
  <c r="L25" i="44"/>
  <c r="L26" i="44" s="1"/>
  <c r="L28" i="44" s="1"/>
  <c r="L29" i="44" s="1"/>
  <c r="M4" i="44"/>
  <c r="M5" i="44" s="1"/>
  <c r="AK4" i="44"/>
  <c r="AK6" i="44" s="1"/>
  <c r="AE4" i="44"/>
  <c r="AE5" i="44" s="1"/>
  <c r="X32" i="44"/>
  <c r="X34" i="44" s="1"/>
  <c r="Q25" i="44"/>
  <c r="Q27" i="44" s="1"/>
  <c r="L32" i="44"/>
  <c r="L34" i="44" s="1"/>
  <c r="AB18" i="44"/>
  <c r="AB20" i="44" s="1"/>
  <c r="U32" i="44"/>
  <c r="U34" i="44" s="1"/>
  <c r="AO18" i="44"/>
  <c r="AO20" i="44" s="1"/>
  <c r="S4" i="44"/>
  <c r="S5" i="44" s="1"/>
  <c r="S7" i="44" s="1"/>
  <c r="S8" i="44" s="1"/>
  <c r="BI5" i="44"/>
  <c r="W18" i="44"/>
  <c r="W19" i="44" s="1"/>
  <c r="AD32" i="44"/>
  <c r="AD33" i="44" s="1"/>
  <c r="R18" i="44"/>
  <c r="R19" i="44" s="1"/>
  <c r="X4" i="44"/>
  <c r="X5" i="44" s="1"/>
  <c r="X7" i="44" s="1"/>
  <c r="X8" i="44" s="1"/>
  <c r="AF32" i="44"/>
  <c r="AF34" i="44" s="1"/>
  <c r="AJ25" i="44"/>
  <c r="AJ26" i="44" s="1"/>
  <c r="AH4" i="44"/>
  <c r="AH5" i="44" s="1"/>
  <c r="H18" i="44"/>
  <c r="H19" i="44" s="1"/>
  <c r="AJ4" i="44"/>
  <c r="AJ6" i="44" s="1"/>
  <c r="S25" i="44"/>
  <c r="S26" i="44" s="1"/>
  <c r="BI26" i="44"/>
  <c r="AK32" i="44"/>
  <c r="AK34" i="44" s="1"/>
  <c r="L4" i="44"/>
  <c r="L5" i="44" s="1"/>
  <c r="O4" i="44"/>
  <c r="O5" i="44" s="1"/>
  <c r="M25" i="44"/>
  <c r="M27" i="44" s="1"/>
  <c r="R25" i="44"/>
  <c r="R26" i="44" s="1"/>
  <c r="R28" i="44" s="1"/>
  <c r="R29" i="44" s="1"/>
  <c r="AM18" i="44"/>
  <c r="AM20" i="44" s="1"/>
  <c r="S18" i="44"/>
  <c r="S20" i="44" s="1"/>
  <c r="AM4" i="44"/>
  <c r="AM6" i="44" s="1"/>
  <c r="AD25" i="44"/>
  <c r="AD27" i="44" s="1"/>
  <c r="BL19" i="44"/>
  <c r="X18" i="44"/>
  <c r="X20" i="44" s="1"/>
  <c r="BJ19" i="44"/>
  <c r="W4" i="44"/>
  <c r="W6" i="44" s="1"/>
  <c r="I18" i="44"/>
  <c r="I19" i="44" s="1"/>
  <c r="S32" i="44"/>
  <c r="S33" i="44" s="1"/>
  <c r="AA18" i="44"/>
  <c r="AA20" i="44" s="1"/>
  <c r="AE18" i="44"/>
  <c r="AE19" i="44" s="1"/>
  <c r="O18" i="44"/>
  <c r="O20" i="44" s="1"/>
  <c r="AN18" i="44"/>
  <c r="AN19" i="44" s="1"/>
  <c r="AN21" i="44" s="1"/>
  <c r="BN19" i="44"/>
  <c r="AD18" i="44"/>
  <c r="AD20" i="44" s="1"/>
  <c r="Q18" i="44"/>
  <c r="Q20" i="44" s="1"/>
  <c r="AI4" i="44"/>
  <c r="AI6" i="44" s="1"/>
  <c r="V32" i="44"/>
  <c r="V33" i="44" s="1"/>
  <c r="V35" i="44" s="1"/>
  <c r="V36" i="44" s="1"/>
  <c r="O25" i="44"/>
  <c r="O26" i="44" s="1"/>
  <c r="AA4" i="44"/>
  <c r="AA5" i="44" s="1"/>
  <c r="L18" i="44"/>
  <c r="L19" i="44" s="1"/>
  <c r="W32" i="44"/>
  <c r="W33" i="44" s="1"/>
  <c r="V4" i="44"/>
  <c r="V6" i="44" s="1"/>
  <c r="X25" i="44"/>
  <c r="X26" i="44" s="1"/>
  <c r="X28" i="44" s="1"/>
  <c r="U25" i="44"/>
  <c r="U26" i="44" s="1"/>
  <c r="AM25" i="44"/>
  <c r="AM27" i="44" s="1"/>
  <c r="BG26" i="44"/>
  <c r="I32" i="44"/>
  <c r="I34" i="44" s="1"/>
  <c r="I25" i="44"/>
  <c r="I26" i="44" s="1"/>
  <c r="AN32" i="44"/>
  <c r="AN33" i="44" s="1"/>
  <c r="N32" i="44"/>
  <c r="N34" i="44" s="1"/>
  <c r="J4" i="44"/>
  <c r="J6" i="44" s="1"/>
  <c r="R4" i="44"/>
  <c r="R5" i="44" s="1"/>
  <c r="R7" i="44" s="1"/>
  <c r="R8" i="44" s="1"/>
  <c r="BI19" i="44"/>
  <c r="BK19" i="44"/>
  <c r="AN4" i="44"/>
  <c r="AN5" i="44" s="1"/>
  <c r="D32" i="44"/>
  <c r="D33" i="44" s="1"/>
  <c r="D35" i="44" s="1"/>
  <c r="AA32" i="44"/>
  <c r="AA33" i="44" s="1"/>
  <c r="AB32" i="44"/>
  <c r="AB34" i="44" s="1"/>
  <c r="U4" i="44"/>
  <c r="U5" i="44" s="1"/>
  <c r="BF26" i="44"/>
  <c r="AN25" i="44"/>
  <c r="AN27" i="44" s="1"/>
  <c r="Z32" i="44"/>
  <c r="Z34" i="44" s="1"/>
  <c r="AF4" i="44"/>
  <c r="AF5" i="44" s="1"/>
  <c r="BL5" i="44"/>
  <c r="M18" i="44"/>
  <c r="M20" i="44" s="1"/>
  <c r="AI32" i="44"/>
  <c r="AI33" i="44" s="1"/>
  <c r="F18" i="44"/>
  <c r="F19" i="44" s="1"/>
  <c r="N4" i="44"/>
  <c r="N5" i="44" s="1"/>
  <c r="N7" i="44" s="1"/>
  <c r="N8" i="44" s="1"/>
  <c r="AO4" i="44"/>
  <c r="AO6" i="44" s="1"/>
  <c r="BN5" i="44"/>
  <c r="BG5" i="44"/>
  <c r="Z18" i="44"/>
  <c r="Z19" i="44" s="1"/>
  <c r="Z21" i="44" s="1"/>
  <c r="Q4" i="44"/>
  <c r="Q6" i="44" s="1"/>
  <c r="E4" i="44"/>
  <c r="E6" i="44" s="1"/>
  <c r="G32" i="44"/>
  <c r="G33" i="44" s="1"/>
  <c r="BJ32" i="44"/>
  <c r="BF74" i="44" l="1"/>
  <c r="AK55" i="44"/>
  <c r="BI32" i="44"/>
  <c r="I13" i="44"/>
  <c r="AO62" i="44"/>
  <c r="S13" i="44"/>
  <c r="L62" i="44"/>
  <c r="J13" i="44"/>
  <c r="AH55" i="44"/>
  <c r="BF53" i="44"/>
  <c r="BF11" i="44"/>
  <c r="O62" i="44"/>
  <c r="AF69" i="44"/>
  <c r="AF41" i="44"/>
  <c r="AF62" i="44"/>
  <c r="C75" i="44"/>
  <c r="C77" i="44" s="1"/>
  <c r="BF77" i="44" s="1"/>
  <c r="I62" i="44"/>
  <c r="N69" i="44"/>
  <c r="AE69" i="44"/>
  <c r="X64" i="44"/>
  <c r="AO55" i="44"/>
  <c r="AE41" i="44"/>
  <c r="C12" i="44"/>
  <c r="C14" i="44" s="1"/>
  <c r="BF14" i="44" s="1"/>
  <c r="L55" i="44"/>
  <c r="X55" i="44"/>
  <c r="Z69" i="44"/>
  <c r="BH32" i="44"/>
  <c r="AK41" i="44"/>
  <c r="AI19" i="44"/>
  <c r="AI21" i="44" s="1"/>
  <c r="N13" i="44"/>
  <c r="AD55" i="44"/>
  <c r="I69" i="44"/>
  <c r="O33" i="44"/>
  <c r="O35" i="44" s="1"/>
  <c r="O36" i="44" s="1"/>
  <c r="C54" i="44"/>
  <c r="AF55" i="44"/>
  <c r="AJ62" i="44"/>
  <c r="R6" i="44"/>
  <c r="AM26" i="44"/>
  <c r="AM28" i="44" s="1"/>
  <c r="AF27" i="44"/>
  <c r="AB19" i="44"/>
  <c r="AB21" i="44" s="1"/>
  <c r="C20" i="44"/>
  <c r="BF20" i="44" s="1"/>
  <c r="AE20" i="44"/>
  <c r="J26" i="44"/>
  <c r="J28" i="44" s="1"/>
  <c r="J75" i="44"/>
  <c r="J77" i="44" s="1"/>
  <c r="N33" i="44"/>
  <c r="N35" i="44" s="1"/>
  <c r="AO48" i="44"/>
  <c r="BF18" i="44"/>
  <c r="E55" i="44"/>
  <c r="X13" i="44"/>
  <c r="AH6" i="44"/>
  <c r="AB68" i="44"/>
  <c r="AB70" i="44" s="1"/>
  <c r="AB71" i="44" s="1"/>
  <c r="L33" i="44"/>
  <c r="L35" i="44" s="1"/>
  <c r="L36" i="44" s="1"/>
  <c r="N6" i="44"/>
  <c r="S41" i="44"/>
  <c r="AN68" i="44"/>
  <c r="AN70" i="44" s="1"/>
  <c r="V54" i="44"/>
  <c r="V56" i="44" s="1"/>
  <c r="V57" i="44" s="1"/>
  <c r="F68" i="44"/>
  <c r="F70" i="44" s="1"/>
  <c r="F71" i="44" s="1"/>
  <c r="R54" i="44"/>
  <c r="R56" i="44" s="1"/>
  <c r="R57" i="44" s="1"/>
  <c r="S75" i="44"/>
  <c r="S77" i="44" s="1"/>
  <c r="Z12" i="44"/>
  <c r="Z14" i="44" s="1"/>
  <c r="AM62" i="44"/>
  <c r="Q13" i="44"/>
  <c r="F26" i="44"/>
  <c r="F28" i="44" s="1"/>
  <c r="F29" i="44" s="1"/>
  <c r="H13" i="44"/>
  <c r="AF6" i="44"/>
  <c r="O6" i="44"/>
  <c r="X33" i="44"/>
  <c r="X35" i="44" s="1"/>
  <c r="W13" i="44"/>
  <c r="AD41" i="44"/>
  <c r="V75" i="44"/>
  <c r="V77" i="44" s="1"/>
  <c r="R69" i="44"/>
  <c r="X27" i="44"/>
  <c r="N62" i="44"/>
  <c r="V68" i="44"/>
  <c r="V70" i="44" s="1"/>
  <c r="V71" i="44" s="1"/>
  <c r="BF32" i="44"/>
  <c r="V34" i="44"/>
  <c r="Z20" i="44"/>
  <c r="AI13" i="44"/>
  <c r="AJ69" i="44"/>
  <c r="AA41" i="44"/>
  <c r="H75" i="44"/>
  <c r="H77" i="44" s="1"/>
  <c r="H54" i="44"/>
  <c r="H56" i="44" s="1"/>
  <c r="H57" i="44" s="1"/>
  <c r="AM19" i="44"/>
  <c r="AM21" i="44" s="1"/>
  <c r="I27" i="44"/>
  <c r="C33" i="44"/>
  <c r="C35" i="44" s="1"/>
  <c r="C36" i="44" s="1"/>
  <c r="BF36" i="44" s="1"/>
  <c r="L12" i="44"/>
  <c r="L14" i="44" s="1"/>
  <c r="L15" i="44" s="1"/>
  <c r="AD76" i="44"/>
  <c r="AA34" i="44"/>
  <c r="U19" i="44"/>
  <c r="U21" i="44" s="1"/>
  <c r="AH34" i="44"/>
  <c r="Q62" i="44"/>
  <c r="AJ13" i="44"/>
  <c r="E5" i="44"/>
  <c r="E7" i="44" s="1"/>
  <c r="E8" i="44" s="1"/>
  <c r="L27" i="44"/>
  <c r="H6" i="44"/>
  <c r="X48" i="44"/>
  <c r="AJ41" i="44"/>
  <c r="N41" i="44"/>
  <c r="AO69" i="44"/>
  <c r="AD68" i="44"/>
  <c r="AD70" i="44" s="1"/>
  <c r="AD71" i="44" s="1"/>
  <c r="AM68" i="44"/>
  <c r="AM70" i="44" s="1"/>
  <c r="AM71" i="44" s="1"/>
  <c r="AB75" i="44"/>
  <c r="AB77" i="44" s="1"/>
  <c r="AB78" i="44" s="1"/>
  <c r="X19" i="44"/>
  <c r="X21" i="44" s="1"/>
  <c r="AK33" i="44"/>
  <c r="AK35" i="44" s="1"/>
  <c r="AK36" i="44" s="1"/>
  <c r="O13" i="44"/>
  <c r="AB12" i="44"/>
  <c r="AB14" i="44" s="1"/>
  <c r="T33" i="44"/>
  <c r="O68" i="44"/>
  <c r="O70" i="44" s="1"/>
  <c r="O71" i="44" s="1"/>
  <c r="V5" i="44"/>
  <c r="V7" i="44" s="1"/>
  <c r="V8" i="44" s="1"/>
  <c r="AB27" i="44"/>
  <c r="H69" i="44"/>
  <c r="AK69" i="44"/>
  <c r="M69" i="44"/>
  <c r="F48" i="44"/>
  <c r="AA19" i="44"/>
  <c r="AA21" i="44" s="1"/>
  <c r="AA22" i="44" s="1"/>
  <c r="W20" i="44"/>
  <c r="AJ19" i="44"/>
  <c r="AJ21" i="44" s="1"/>
  <c r="Q47" i="44"/>
  <c r="Q49" i="44" s="1"/>
  <c r="Q50" i="44" s="1"/>
  <c r="U68" i="44"/>
  <c r="U70" i="44" s="1"/>
  <c r="U71" i="44" s="1"/>
  <c r="AI5" i="44"/>
  <c r="AI7" i="44" s="1"/>
  <c r="V13" i="44"/>
  <c r="P33" i="44"/>
  <c r="BI33" i="44" s="1"/>
  <c r="AN55" i="44"/>
  <c r="D34" i="44"/>
  <c r="M34" i="44"/>
  <c r="V41" i="44"/>
  <c r="AF75" i="44"/>
  <c r="AF77" i="44" s="1"/>
  <c r="AM40" i="44"/>
  <c r="AM42" i="44" s="1"/>
  <c r="AM43" i="44" s="1"/>
  <c r="AB54" i="44"/>
  <c r="AB56" i="44" s="1"/>
  <c r="AB57" i="44" s="1"/>
  <c r="U6" i="44"/>
  <c r="S27" i="44"/>
  <c r="AH48" i="44"/>
  <c r="R27" i="44"/>
  <c r="M26" i="44"/>
  <c r="M28" i="44" s="1"/>
  <c r="AE76" i="44"/>
  <c r="L47" i="44"/>
  <c r="L49" i="44" s="1"/>
  <c r="AJ75" i="44"/>
  <c r="AJ77" i="44" s="1"/>
  <c r="AO75" i="44"/>
  <c r="AO77" i="44" s="1"/>
  <c r="X68" i="44"/>
  <c r="X70" i="44" s="1"/>
  <c r="X71" i="44" s="1"/>
  <c r="AI62" i="44"/>
  <c r="K33" i="44"/>
  <c r="AI40" i="44"/>
  <c r="AI42" i="44" s="1"/>
  <c r="AI43" i="44" s="1"/>
  <c r="W68" i="44"/>
  <c r="W70" i="44" s="1"/>
  <c r="W71" i="44" s="1"/>
  <c r="AM13" i="44"/>
  <c r="BG32" i="44"/>
  <c r="O40" i="44"/>
  <c r="O42" i="44" s="1"/>
  <c r="O43" i="44" s="1"/>
  <c r="AK61" i="44"/>
  <c r="AK63" i="44" s="1"/>
  <c r="O75" i="44"/>
  <c r="O77" i="44" s="1"/>
  <c r="O78" i="44" s="1"/>
  <c r="AM76" i="44"/>
  <c r="X6" i="44"/>
  <c r="Z6" i="44"/>
  <c r="AI48" i="44"/>
  <c r="AN20" i="44"/>
  <c r="AD26" i="44"/>
  <c r="AD28" i="44" s="1"/>
  <c r="H33" i="44"/>
  <c r="H35" i="44" s="1"/>
  <c r="E48" i="44"/>
  <c r="AH76" i="44"/>
  <c r="AB41" i="44"/>
  <c r="AH50" i="44"/>
  <c r="AN48" i="44"/>
  <c r="AA62" i="44"/>
  <c r="AF20" i="44"/>
  <c r="H50" i="44"/>
  <c r="E62" i="44"/>
  <c r="S6" i="44"/>
  <c r="AN34" i="44"/>
  <c r="AE62" i="44"/>
  <c r="H62" i="44"/>
  <c r="N55" i="44"/>
  <c r="AJ48" i="44"/>
  <c r="J68" i="44"/>
  <c r="J70" i="44" s="1"/>
  <c r="J71" i="44" s="1"/>
  <c r="AJ55" i="44"/>
  <c r="I76" i="44"/>
  <c r="AE12" i="44"/>
  <c r="AE14" i="44" s="1"/>
  <c r="E19" i="44"/>
  <c r="E21" i="44" s="1"/>
  <c r="N19" i="44"/>
  <c r="N21" i="44" s="1"/>
  <c r="H48" i="44"/>
  <c r="V48" i="44"/>
  <c r="F76" i="44"/>
  <c r="Z40" i="44"/>
  <c r="Z42" i="44" s="1"/>
  <c r="I33" i="44"/>
  <c r="I35" i="44" s="1"/>
  <c r="W34" i="44"/>
  <c r="AK5" i="44"/>
  <c r="AK7" i="44" s="1"/>
  <c r="F5" i="44"/>
  <c r="F7" i="44" s="1"/>
  <c r="N47" i="44"/>
  <c r="X62" i="44"/>
  <c r="L69" i="44"/>
  <c r="U55" i="44"/>
  <c r="O48" i="44"/>
  <c r="M54" i="44"/>
  <c r="M56" i="44" s="1"/>
  <c r="M57" i="44" s="1"/>
  <c r="F21" i="44"/>
  <c r="F22" i="44" s="1"/>
  <c r="V21" i="44"/>
  <c r="V22" i="44" s="1"/>
  <c r="H42" i="44"/>
  <c r="H43" i="44" s="1"/>
  <c r="O28" i="44"/>
  <c r="O29" i="44" s="1"/>
  <c r="W35" i="44"/>
  <c r="W36" i="44" s="1"/>
  <c r="J63" i="44"/>
  <c r="J64" i="44" s="1"/>
  <c r="F49" i="44"/>
  <c r="F50" i="44" s="1"/>
  <c r="G35" i="44"/>
  <c r="BG35" i="44" s="1"/>
  <c r="BG33" i="44"/>
  <c r="I14" i="44"/>
  <c r="I15" i="44" s="1"/>
  <c r="N14" i="44"/>
  <c r="N15" i="44" s="1"/>
  <c r="F56" i="44"/>
  <c r="F57" i="44" s="1"/>
  <c r="AB42" i="44"/>
  <c r="AB43" i="44" s="1"/>
  <c r="Z49" i="44"/>
  <c r="Z50" i="44" s="1"/>
  <c r="E70" i="44"/>
  <c r="E71" i="44" s="1"/>
  <c r="O19" i="44"/>
  <c r="O21" i="44" s="1"/>
  <c r="W5" i="44"/>
  <c r="AD34" i="44"/>
  <c r="W21" i="44"/>
  <c r="W22" i="44" s="1"/>
  <c r="AE26" i="44"/>
  <c r="W26" i="44"/>
  <c r="W28" i="44" s="1"/>
  <c r="I5" i="44"/>
  <c r="V27" i="44"/>
  <c r="Z61" i="44"/>
  <c r="Z63" i="44" s="1"/>
  <c r="Z64" i="44" s="1"/>
  <c r="AH68" i="44"/>
  <c r="AH70" i="44" s="1"/>
  <c r="F77" i="44"/>
  <c r="F78" i="44" s="1"/>
  <c r="AM54" i="44"/>
  <c r="AM56" i="44" s="1"/>
  <c r="J48" i="44"/>
  <c r="E69" i="44"/>
  <c r="N71" i="44"/>
  <c r="AO64" i="44"/>
  <c r="O27" i="44"/>
  <c r="F55" i="44"/>
  <c r="S55" i="44"/>
  <c r="Z33" i="44"/>
  <c r="Z35" i="44" s="1"/>
  <c r="AM5" i="44"/>
  <c r="AF33" i="44"/>
  <c r="AF35" i="44" s="1"/>
  <c r="AF36" i="44" s="1"/>
  <c r="AD5" i="44"/>
  <c r="AD7" i="44" s="1"/>
  <c r="AH27" i="44"/>
  <c r="AH19" i="44"/>
  <c r="AH21" i="44" s="1"/>
  <c r="AA54" i="44"/>
  <c r="AA56" i="44" s="1"/>
  <c r="AA57" i="44" s="1"/>
  <c r="AK76" i="44"/>
  <c r="AA47" i="44"/>
  <c r="E75" i="44"/>
  <c r="E77" i="44" s="1"/>
  <c r="E78" i="44" s="1"/>
  <c r="S68" i="44"/>
  <c r="S70" i="44" s="1"/>
  <c r="S71" i="44" s="1"/>
  <c r="J62" i="44"/>
  <c r="AE47" i="44"/>
  <c r="AB33" i="44"/>
  <c r="Q26" i="44"/>
  <c r="E27" i="44"/>
  <c r="AK22" i="44"/>
  <c r="AB5" i="44"/>
  <c r="I54" i="44"/>
  <c r="I56" i="44" s="1"/>
  <c r="AN41" i="44"/>
  <c r="R12" i="44"/>
  <c r="R14" i="44" s="1"/>
  <c r="R15" i="44" s="1"/>
  <c r="F40" i="44"/>
  <c r="F42" i="44" s="1"/>
  <c r="F43" i="44" s="1"/>
  <c r="U62" i="44"/>
  <c r="I64" i="44"/>
  <c r="G34" i="44"/>
  <c r="BG34" i="44" s="1"/>
  <c r="J20" i="44"/>
  <c r="F20" i="44"/>
  <c r="AO5" i="44"/>
  <c r="AO7" i="44" s="1"/>
  <c r="AO8" i="44" s="1"/>
  <c r="AN26" i="44"/>
  <c r="R33" i="44"/>
  <c r="AJ5" i="44"/>
  <c r="AJ7" i="44" s="1"/>
  <c r="R62" i="44"/>
  <c r="Y33" i="44"/>
  <c r="AF47" i="44"/>
  <c r="AF49" i="44" s="1"/>
  <c r="U76" i="44"/>
  <c r="AI68" i="44"/>
  <c r="H41" i="44"/>
  <c r="M13" i="44"/>
  <c r="S43" i="44"/>
  <c r="I71" i="44"/>
  <c r="AK12" i="44"/>
  <c r="BK32" i="44"/>
  <c r="M36" i="44"/>
  <c r="M19" i="44"/>
  <c r="M21" i="44" s="1"/>
  <c r="AE34" i="44"/>
  <c r="L20" i="44"/>
  <c r="L6" i="44"/>
  <c r="AO19" i="44"/>
  <c r="AO21" i="44" s="1"/>
  <c r="AO22" i="44" s="1"/>
  <c r="AI27" i="44"/>
  <c r="V20" i="44"/>
  <c r="Z26" i="44"/>
  <c r="N26" i="44"/>
  <c r="N28" i="44" s="1"/>
  <c r="N29" i="44" s="1"/>
  <c r="R64" i="44"/>
  <c r="F62" i="44"/>
  <c r="Q55" i="44"/>
  <c r="AD61" i="44"/>
  <c r="AD63" i="44" s="1"/>
  <c r="AD64" i="44" s="1"/>
  <c r="AB48" i="44"/>
  <c r="Z48" i="44"/>
  <c r="X57" i="44"/>
  <c r="S19" i="44"/>
  <c r="AD19" i="44"/>
  <c r="AJ34" i="44"/>
  <c r="S48" i="44"/>
  <c r="Q68" i="44"/>
  <c r="Q70" i="44" s="1"/>
  <c r="Q71" i="44" s="1"/>
  <c r="S15" i="44"/>
  <c r="AH7" i="44"/>
  <c r="AH8" i="44" s="1"/>
  <c r="AA26" i="44"/>
  <c r="AA28" i="44" s="1"/>
  <c r="W41" i="44"/>
  <c r="M15" i="44"/>
  <c r="AB50" i="44"/>
  <c r="W43" i="44"/>
  <c r="Q76" i="44"/>
  <c r="M62" i="44"/>
  <c r="U27" i="44"/>
  <c r="X41" i="44"/>
  <c r="AH36" i="44"/>
  <c r="AD57" i="44"/>
  <c r="AF7" i="44"/>
  <c r="AF8" i="44" s="1"/>
  <c r="M7" i="44"/>
  <c r="M8" i="44" s="1"/>
  <c r="V28" i="44"/>
  <c r="V29" i="44" s="1"/>
  <c r="L7" i="44"/>
  <c r="L8" i="44" s="1"/>
  <c r="AN35" i="44"/>
  <c r="AN36" i="44" s="1"/>
  <c r="AE21" i="44"/>
  <c r="AE22" i="44" s="1"/>
  <c r="AJ28" i="44"/>
  <c r="AJ29" i="44" s="1"/>
  <c r="AH28" i="44"/>
  <c r="AH29" i="44" s="1"/>
  <c r="U28" i="44"/>
  <c r="U29" i="44" s="1"/>
  <c r="S28" i="44"/>
  <c r="S29" i="44" s="1"/>
  <c r="Z7" i="44"/>
  <c r="Z8" i="44" s="1"/>
  <c r="AB63" i="44"/>
  <c r="AB64" i="44" s="1"/>
  <c r="U42" i="44"/>
  <c r="U43" i="44" s="1"/>
  <c r="S35" i="44"/>
  <c r="S36" i="44" s="1"/>
  <c r="AE7" i="44"/>
  <c r="AE8" i="44" s="1"/>
  <c r="AA35" i="44"/>
  <c r="AA36" i="44" s="1"/>
  <c r="AI35" i="44"/>
  <c r="AI36" i="44" s="1"/>
  <c r="H21" i="44"/>
  <c r="H22" i="44" s="1"/>
  <c r="AA7" i="44"/>
  <c r="AA8" i="44" s="1"/>
  <c r="I21" i="44"/>
  <c r="I22" i="44" s="1"/>
  <c r="R21" i="44"/>
  <c r="R22" i="44" s="1"/>
  <c r="I28" i="44"/>
  <c r="I29" i="44" s="1"/>
  <c r="AN7" i="44"/>
  <c r="AN8" i="44" s="1"/>
  <c r="O7" i="44"/>
  <c r="O8" i="44" s="1"/>
  <c r="AD35" i="44"/>
  <c r="AD36" i="44" s="1"/>
  <c r="L21" i="44"/>
  <c r="L22" i="44" s="1"/>
  <c r="U7" i="44"/>
  <c r="U8" i="44" s="1"/>
  <c r="C21" i="44"/>
  <c r="BF21" i="44" s="1"/>
  <c r="BF19" i="44"/>
  <c r="AO57" i="44"/>
  <c r="E12" i="44"/>
  <c r="E13" i="44"/>
  <c r="AF42" i="44"/>
  <c r="AF43" i="44" s="1"/>
  <c r="AG33" i="44"/>
  <c r="AG34" i="44"/>
  <c r="BM34" i="44" s="1"/>
  <c r="M40" i="44"/>
  <c r="M41" i="44"/>
  <c r="AD77" i="44"/>
  <c r="AD78" i="44" s="1"/>
  <c r="V49" i="44"/>
  <c r="V50" i="44" s="1"/>
  <c r="M6" i="44"/>
  <c r="AN6" i="44"/>
  <c r="H20" i="44"/>
  <c r="AB28" i="44"/>
  <c r="AB29" i="44" s="1"/>
  <c r="H8" i="44"/>
  <c r="AB62" i="44"/>
  <c r="AA13" i="44"/>
  <c r="AA12" i="44"/>
  <c r="L70" i="44"/>
  <c r="L71" i="44" s="1"/>
  <c r="AJ63" i="44"/>
  <c r="AJ64" i="44" s="1"/>
  <c r="U77" i="44"/>
  <c r="U78" i="44" s="1"/>
  <c r="W47" i="44"/>
  <c r="W48" i="44"/>
  <c r="M75" i="44"/>
  <c r="M76" i="44"/>
  <c r="S56" i="44"/>
  <c r="S57" i="44" s="1"/>
  <c r="AE54" i="44"/>
  <c r="AE55" i="44"/>
  <c r="W14" i="44"/>
  <c r="W15" i="44" s="1"/>
  <c r="M70" i="44"/>
  <c r="M71" i="44" s="1"/>
  <c r="U63" i="44"/>
  <c r="U64" i="44" s="1"/>
  <c r="AA42" i="44"/>
  <c r="AA43" i="44" s="1"/>
  <c r="L56" i="44"/>
  <c r="L57" i="44" s="1"/>
  <c r="AH41" i="44"/>
  <c r="AH40" i="44"/>
  <c r="AO12" i="44"/>
  <c r="AO13" i="44"/>
  <c r="Z22" i="44"/>
  <c r="AI34" i="44"/>
  <c r="J5" i="44"/>
  <c r="AA6" i="44"/>
  <c r="Q5" i="44"/>
  <c r="D36" i="44"/>
  <c r="S34" i="44"/>
  <c r="Q19" i="44"/>
  <c r="AJ27" i="44"/>
  <c r="H26" i="44"/>
  <c r="J22" i="44"/>
  <c r="L75" i="44"/>
  <c r="E57" i="44"/>
  <c r="X49" i="44"/>
  <c r="X50" i="44" s="1"/>
  <c r="AH57" i="44"/>
  <c r="E49" i="44"/>
  <c r="E50" i="44" s="1"/>
  <c r="I20" i="44"/>
  <c r="V42" i="44"/>
  <c r="V43" i="44" s="1"/>
  <c r="H70" i="44"/>
  <c r="H71" i="44" s="1"/>
  <c r="V61" i="44"/>
  <c r="V62" i="44"/>
  <c r="W76" i="44"/>
  <c r="W75" i="44"/>
  <c r="AN14" i="44"/>
  <c r="AN15" i="44" s="1"/>
  <c r="N42" i="44"/>
  <c r="N43" i="44" s="1"/>
  <c r="AF56" i="44"/>
  <c r="AF57" i="44" s="1"/>
  <c r="AN77" i="44"/>
  <c r="AN78" i="44" s="1"/>
  <c r="U13" i="44"/>
  <c r="U12" i="44"/>
  <c r="Q40" i="44"/>
  <c r="Q41" i="44"/>
  <c r="AI76" i="44"/>
  <c r="AI75" i="44"/>
  <c r="AI49" i="44"/>
  <c r="AI50" i="44" s="1"/>
  <c r="R48" i="44"/>
  <c r="R47" i="44"/>
  <c r="AE6" i="44"/>
  <c r="AO41" i="44"/>
  <c r="AO40" i="44"/>
  <c r="AI14" i="44"/>
  <c r="AI15" i="44" s="1"/>
  <c r="AH77" i="44"/>
  <c r="AH78" i="44" s="1"/>
  <c r="Q56" i="44"/>
  <c r="Q57" i="44" s="1"/>
  <c r="AE63" i="44"/>
  <c r="AE64" i="44" s="1"/>
  <c r="S61" i="44"/>
  <c r="S62" i="44"/>
  <c r="Q14" i="44"/>
  <c r="Q15" i="44" s="1"/>
  <c r="X29" i="44"/>
  <c r="R20" i="44"/>
  <c r="J55" i="44"/>
  <c r="R78" i="44"/>
  <c r="W63" i="44"/>
  <c r="W64" i="44" s="1"/>
  <c r="V15" i="44"/>
  <c r="Z54" i="44"/>
  <c r="Z55" i="44"/>
  <c r="O64" i="44"/>
  <c r="AF29" i="44"/>
  <c r="AK20" i="44"/>
  <c r="AM36" i="44"/>
  <c r="AK77" i="44"/>
  <c r="AK78" i="44" s="1"/>
  <c r="X42" i="44"/>
  <c r="X43" i="44" s="1"/>
  <c r="AA68" i="44"/>
  <c r="AA69" i="44"/>
  <c r="R70" i="44"/>
  <c r="R71" i="44" s="1"/>
  <c r="AM49" i="44"/>
  <c r="AM50" i="44" s="1"/>
  <c r="AJ56" i="44"/>
  <c r="AJ57" i="44" s="1"/>
  <c r="AK56" i="44"/>
  <c r="AK57" i="44" s="1"/>
  <c r="AN49" i="44"/>
  <c r="AN50" i="44" s="1"/>
  <c r="AM34" i="44"/>
  <c r="Q33" i="44"/>
  <c r="U41" i="44"/>
  <c r="J40" i="44"/>
  <c r="J41" i="44"/>
  <c r="X76" i="44"/>
  <c r="X75" i="44"/>
  <c r="U57" i="44"/>
  <c r="AE77" i="44"/>
  <c r="AE78" i="44" s="1"/>
  <c r="J15" i="44"/>
  <c r="AF71" i="44"/>
  <c r="AD47" i="44"/>
  <c r="AD48" i="44"/>
  <c r="AN22" i="44"/>
  <c r="U33" i="44"/>
  <c r="H63" i="44"/>
  <c r="H64" i="44" s="1"/>
  <c r="AM77" i="44"/>
  <c r="AM78" i="44" s="1"/>
  <c r="Q77" i="44"/>
  <c r="Q78" i="44" s="1"/>
  <c r="AM14" i="44"/>
  <c r="AM15" i="44" s="1"/>
  <c r="O49" i="44"/>
  <c r="O50" i="44" s="1"/>
  <c r="M63" i="44"/>
  <c r="M64" i="44" s="1"/>
  <c r="AK26" i="44"/>
  <c r="J57" i="44"/>
  <c r="N75" i="44"/>
  <c r="AF12" i="44"/>
  <c r="S49" i="44"/>
  <c r="S50" i="44" s="1"/>
  <c r="AO70" i="44"/>
  <c r="AO71" i="44" s="1"/>
  <c r="AN62" i="44"/>
  <c r="AN61" i="44"/>
  <c r="AA75" i="44"/>
  <c r="AA76" i="44"/>
  <c r="J50" i="44"/>
  <c r="AJ14" i="44"/>
  <c r="AJ15" i="44" s="1"/>
  <c r="I77" i="44"/>
  <c r="I78" i="44" s="1"/>
  <c r="AA63" i="44"/>
  <c r="AA64" i="44" s="1"/>
  <c r="L40" i="44"/>
  <c r="AN13" i="44"/>
  <c r="N57" i="44"/>
  <c r="W62" i="44"/>
  <c r="AJ50" i="44"/>
  <c r="O54" i="44"/>
  <c r="AN76" i="44"/>
  <c r="E64" i="44"/>
  <c r="AK43" i="44"/>
  <c r="I47" i="44"/>
  <c r="M47" i="44"/>
  <c r="O15" i="44"/>
  <c r="AQ54" i="44"/>
  <c r="AJ71" i="44"/>
  <c r="L64" i="44"/>
  <c r="AH12" i="44"/>
  <c r="AE43" i="44"/>
  <c r="AK71" i="44"/>
  <c r="AD43" i="44"/>
  <c r="U47" i="44"/>
  <c r="AF64" i="44"/>
  <c r="N64" i="44"/>
  <c r="AD12" i="44"/>
  <c r="E40" i="44"/>
  <c r="F12" i="44"/>
  <c r="AN57" i="44"/>
  <c r="W54" i="44"/>
  <c r="Z75" i="44"/>
  <c r="AE71" i="44"/>
  <c r="R76" i="44"/>
  <c r="AM48" i="44"/>
  <c r="Z71" i="44"/>
  <c r="AK47" i="44"/>
  <c r="H15" i="44"/>
  <c r="AH61" i="44"/>
  <c r="I40" i="44"/>
  <c r="R40" i="44"/>
  <c r="AI54" i="44"/>
  <c r="I36" i="44" l="1"/>
  <c r="H78" i="44"/>
  <c r="C15" i="44"/>
  <c r="BF15" i="44" s="1"/>
  <c r="BF12" i="44"/>
  <c r="C78" i="44"/>
  <c r="BF78" i="44" s="1"/>
  <c r="BF75" i="44"/>
  <c r="AB22" i="44"/>
  <c r="AI22" i="44"/>
  <c r="AM29" i="44"/>
  <c r="U22" i="44"/>
  <c r="X36" i="44"/>
  <c r="J29" i="44"/>
  <c r="J78" i="44"/>
  <c r="AM22" i="44"/>
  <c r="M29" i="44"/>
  <c r="W29" i="44"/>
  <c r="O22" i="44"/>
  <c r="AJ22" i="44"/>
  <c r="N36" i="44"/>
  <c r="AI8" i="44"/>
  <c r="Z15" i="44"/>
  <c r="AO78" i="44"/>
  <c r="I57" i="44"/>
  <c r="AJ78" i="44"/>
  <c r="C56" i="44"/>
  <c r="BF54" i="44"/>
  <c r="AD29" i="44"/>
  <c r="S78" i="44"/>
  <c r="E22" i="44"/>
  <c r="P35" i="44"/>
  <c r="H36" i="44"/>
  <c r="BF33" i="44"/>
  <c r="AH71" i="44"/>
  <c r="AJ8" i="44"/>
  <c r="L50" i="44"/>
  <c r="AK8" i="44"/>
  <c r="AK64" i="44"/>
  <c r="N22" i="44"/>
  <c r="F8" i="44"/>
  <c r="AM57" i="44"/>
  <c r="AF78" i="44"/>
  <c r="AN71" i="44"/>
  <c r="BF35" i="44"/>
  <c r="Z43" i="44"/>
  <c r="AD8" i="44"/>
  <c r="X22" i="44"/>
  <c r="V78" i="44"/>
  <c r="AH22" i="44"/>
  <c r="AB15" i="44"/>
  <c r="M22" i="44"/>
  <c r="Z36" i="44"/>
  <c r="T35" i="44"/>
  <c r="BJ33" i="44"/>
  <c r="AF50" i="44"/>
  <c r="K35" i="44"/>
  <c r="BH33" i="44"/>
  <c r="AE15" i="44"/>
  <c r="N49" i="44"/>
  <c r="N50" i="44" s="1"/>
  <c r="AA29" i="44"/>
  <c r="C22" i="44"/>
  <c r="BF22" i="44" s="1"/>
  <c r="W7" i="44"/>
  <c r="W8" i="44" s="1"/>
  <c r="AI70" i="44"/>
  <c r="AI71" i="44" s="1"/>
  <c r="AB35" i="44"/>
  <c r="AB36" i="44" s="1"/>
  <c r="AM7" i="44"/>
  <c r="AM8" i="44" s="1"/>
  <c r="AE49" i="44"/>
  <c r="AE50" i="44" s="1"/>
  <c r="Y35" i="44"/>
  <c r="BK35" i="44" s="1"/>
  <c r="BK33" i="44"/>
  <c r="S21" i="44"/>
  <c r="S22" i="44" s="1"/>
  <c r="AA49" i="44"/>
  <c r="AA50" i="44" s="1"/>
  <c r="R35" i="44"/>
  <c r="R36" i="44" s="1"/>
  <c r="AB7" i="44"/>
  <c r="AB8" i="44" s="1"/>
  <c r="I7" i="44"/>
  <c r="I8" i="44" s="1"/>
  <c r="AK14" i="44"/>
  <c r="AK15" i="44" s="1"/>
  <c r="AN28" i="44"/>
  <c r="AN29" i="44" s="1"/>
  <c r="AE28" i="44"/>
  <c r="AE29" i="44" s="1"/>
  <c r="G36" i="44"/>
  <c r="BG36" i="44" s="1"/>
  <c r="Z28" i="44"/>
  <c r="Z29" i="44" s="1"/>
  <c r="AD21" i="44"/>
  <c r="AD22" i="44" s="1"/>
  <c r="Q28" i="44"/>
  <c r="Q29" i="44" s="1"/>
  <c r="AI77" i="44"/>
  <c r="AI78" i="44" s="1"/>
  <c r="M77" i="44"/>
  <c r="M78" i="44" s="1"/>
  <c r="E42" i="44"/>
  <c r="E43" i="44" s="1"/>
  <c r="AQ56" i="44"/>
  <c r="AQ57" i="44" s="1"/>
  <c r="AK28" i="44"/>
  <c r="AK29" i="44" s="1"/>
  <c r="F14" i="44"/>
  <c r="F15" i="44" s="1"/>
  <c r="AD14" i="44"/>
  <c r="AD15" i="44" s="1"/>
  <c r="AO14" i="44"/>
  <c r="AO15" i="44" s="1"/>
  <c r="W49" i="44"/>
  <c r="W50" i="44" s="1"/>
  <c r="AA77" i="44"/>
  <c r="AA78" i="44" s="1"/>
  <c r="X77" i="44"/>
  <c r="X78" i="44" s="1"/>
  <c r="Q21" i="44"/>
  <c r="Q22" i="44" s="1"/>
  <c r="M42" i="44"/>
  <c r="M43" i="44" s="1"/>
  <c r="AN63" i="44"/>
  <c r="AN64" i="44" s="1"/>
  <c r="AA70" i="44"/>
  <c r="AA71" i="44" s="1"/>
  <c r="AO42" i="44"/>
  <c r="AO43" i="44" s="1"/>
  <c r="W77" i="44"/>
  <c r="W78" i="44" s="1"/>
  <c r="AH42" i="44"/>
  <c r="AH43" i="44" s="1"/>
  <c r="AI56" i="44"/>
  <c r="AI57" i="44" s="1"/>
  <c r="U49" i="44"/>
  <c r="U50" i="44" s="1"/>
  <c r="M49" i="44"/>
  <c r="M50" i="44" s="1"/>
  <c r="S63" i="44"/>
  <c r="S64" i="44" s="1"/>
  <c r="Q42" i="44"/>
  <c r="Q43" i="44" s="1"/>
  <c r="AG35" i="44"/>
  <c r="BM35" i="44" s="1"/>
  <c r="BM33" i="44"/>
  <c r="R42" i="44"/>
  <c r="R43" i="44" s="1"/>
  <c r="I49" i="44"/>
  <c r="I50" i="44" s="1"/>
  <c r="L42" i="44"/>
  <c r="L43" i="44" s="1"/>
  <c r="U35" i="44"/>
  <c r="U36" i="44" s="1"/>
  <c r="J42" i="44"/>
  <c r="J43" i="44" s="1"/>
  <c r="U14" i="44"/>
  <c r="U15" i="44" s="1"/>
  <c r="I42" i="44"/>
  <c r="I43" i="44" s="1"/>
  <c r="Z77" i="44"/>
  <c r="Z78" i="44" s="1"/>
  <c r="V63" i="44"/>
  <c r="V64" i="44" s="1"/>
  <c r="Q7" i="44"/>
  <c r="Q8" i="44" s="1"/>
  <c r="AE56" i="44"/>
  <c r="AE57" i="44" s="1"/>
  <c r="AH63" i="44"/>
  <c r="AH64" i="44" s="1"/>
  <c r="W56" i="44"/>
  <c r="W57" i="44" s="1"/>
  <c r="R49" i="44"/>
  <c r="R50" i="44" s="1"/>
  <c r="AD49" i="44"/>
  <c r="AD50" i="44" s="1"/>
  <c r="Q35" i="44"/>
  <c r="Q36" i="44" s="1"/>
  <c r="Z56" i="44"/>
  <c r="Z57" i="44" s="1"/>
  <c r="L77" i="44"/>
  <c r="L78" i="44" s="1"/>
  <c r="J7" i="44"/>
  <c r="J8" i="44" s="1"/>
  <c r="E14" i="44"/>
  <c r="E15" i="44" s="1"/>
  <c r="AH14" i="44"/>
  <c r="AH15" i="44" s="1"/>
  <c r="O56" i="44"/>
  <c r="O57" i="44" s="1"/>
  <c r="AF14" i="44"/>
  <c r="AF15" i="44" s="1"/>
  <c r="AK49" i="44"/>
  <c r="AK50" i="44" s="1"/>
  <c r="N77" i="44"/>
  <c r="N78" i="44" s="1"/>
  <c r="H28" i="44"/>
  <c r="H29" i="44" s="1"/>
  <c r="AA14" i="44"/>
  <c r="AA15" i="44" s="1"/>
  <c r="BF56" i="44" l="1"/>
  <c r="C57" i="44"/>
  <c r="BF57" i="44" s="1"/>
  <c r="BI35" i="44"/>
  <c r="P36" i="44"/>
  <c r="BI36" i="44" s="1"/>
  <c r="BJ35" i="44"/>
  <c r="T36" i="44"/>
  <c r="BJ36" i="44" s="1"/>
  <c r="Y36" i="44"/>
  <c r="BK36" i="44" s="1"/>
  <c r="BH35" i="44"/>
  <c r="K36" i="44"/>
  <c r="BH36" i="44" s="1"/>
  <c r="AG36" i="44"/>
  <c r="BM36" i="44" s="1"/>
  <c r="EC16" i="27"/>
  <c r="EF16" i="27" s="1"/>
  <c r="C6" i="40" l="1"/>
  <c r="G50" i="19" a="1"/>
  <c r="G50" i="19" s="1"/>
  <c r="I19" i="40" s="1"/>
  <c r="G44" i="19" a="1"/>
  <c r="G44" i="19" s="1"/>
  <c r="I12" i="40" s="1"/>
  <c r="G48" i="19" a="1"/>
  <c r="G48" i="19" s="1"/>
  <c r="G45" i="19" a="1"/>
  <c r="G45" i="19" s="1"/>
  <c r="G49" i="19" a="1"/>
  <c r="G49" i="19" s="1"/>
  <c r="E49" i="19" s="1"/>
  <c r="G46" i="19" a="1"/>
  <c r="G46" i="19" s="1"/>
  <c r="I15" i="40" s="1"/>
  <c r="G42" i="19" a="1"/>
  <c r="G42" i="19" s="1"/>
  <c r="E42" i="19" s="1"/>
  <c r="G43" i="19" a="1"/>
  <c r="G43" i="19" s="1"/>
  <c r="G37" i="19" a="1"/>
  <c r="G37" i="19" s="1"/>
  <c r="E37" i="19" s="1"/>
  <c r="BF111" i="19" s="1"/>
  <c r="AT106" i="19" s="1"/>
  <c r="G39" i="19" a="1"/>
  <c r="G39" i="19" s="1"/>
  <c r="G38" i="19" a="1"/>
  <c r="G38" i="19" s="1"/>
  <c r="G47" i="19" a="1"/>
  <c r="G47" i="19" s="1"/>
  <c r="I7" i="40" l="1"/>
  <c r="S146" i="19"/>
  <c r="X146" i="19"/>
  <c r="AC146" i="19"/>
  <c r="AE146" i="19"/>
  <c r="AI146" i="19"/>
  <c r="AO146" i="19"/>
  <c r="V146" i="19"/>
  <c r="BA146" i="19"/>
  <c r="AK146" i="19"/>
  <c r="AV146" i="19"/>
  <c r="BC146" i="19"/>
  <c r="AN146" i="19"/>
  <c r="T146" i="19"/>
  <c r="H146" i="19"/>
  <c r="AW146" i="19"/>
  <c r="AA146" i="19"/>
  <c r="AF146" i="19"/>
  <c r="W146" i="19"/>
  <c r="AH146" i="19"/>
  <c r="Y146" i="19"/>
  <c r="AL146" i="19"/>
  <c r="AD146" i="19"/>
  <c r="U146" i="19"/>
  <c r="AB146" i="19"/>
  <c r="AZ146" i="19"/>
  <c r="AM146" i="19"/>
  <c r="AR146" i="19"/>
  <c r="AS146" i="19"/>
  <c r="N146" i="19"/>
  <c r="AY146" i="19"/>
  <c r="F146" i="19"/>
  <c r="BD146" i="19"/>
  <c r="Z146" i="19"/>
  <c r="R146" i="19"/>
  <c r="I146" i="19"/>
  <c r="AT146" i="19"/>
  <c r="K146" i="19"/>
  <c r="AX146" i="19"/>
  <c r="AP146" i="19"/>
  <c r="AG146" i="19"/>
  <c r="AU146" i="19"/>
  <c r="M146" i="19"/>
  <c r="L146" i="19"/>
  <c r="Q146" i="19"/>
  <c r="BB146" i="19"/>
  <c r="G146" i="19"/>
  <c r="AJ146" i="19"/>
  <c r="P146" i="19"/>
  <c r="AQ146" i="19"/>
  <c r="J146" i="19"/>
  <c r="O146" i="19"/>
  <c r="BC136" i="19"/>
  <c r="X136" i="19"/>
  <c r="N136" i="19"/>
  <c r="AS136" i="19"/>
  <c r="P136" i="19"/>
  <c r="BA136" i="19"/>
  <c r="AZ136" i="19"/>
  <c r="AT136" i="19"/>
  <c r="AR136" i="19"/>
  <c r="K136" i="19"/>
  <c r="AH136" i="19"/>
  <c r="O136" i="19"/>
  <c r="S136" i="19"/>
  <c r="I136" i="19"/>
  <c r="L136" i="19"/>
  <c r="AJ136" i="19"/>
  <c r="AM136" i="19"/>
  <c r="F136" i="19"/>
  <c r="AE136" i="19"/>
  <c r="H136" i="19"/>
  <c r="U136" i="19"/>
  <c r="AY136" i="19"/>
  <c r="AV136" i="19"/>
  <c r="BD136" i="19"/>
  <c r="AK136" i="19"/>
  <c r="Q136" i="19"/>
  <c r="BB136" i="19"/>
  <c r="AA136" i="19"/>
  <c r="R136" i="19"/>
  <c r="AQ136" i="19"/>
  <c r="J136" i="19"/>
  <c r="T136" i="19"/>
  <c r="M136" i="19"/>
  <c r="AD136" i="19"/>
  <c r="AG136" i="19"/>
  <c r="AF136" i="19"/>
  <c r="AL136" i="19"/>
  <c r="Y136" i="19"/>
  <c r="AP136" i="19"/>
  <c r="G136" i="19"/>
  <c r="AX136" i="19"/>
  <c r="AW136" i="19"/>
  <c r="AC136" i="19"/>
  <c r="W136" i="19"/>
  <c r="V136" i="19"/>
  <c r="AO136" i="19"/>
  <c r="AU136" i="19"/>
  <c r="Z136" i="19"/>
  <c r="AI136" i="19"/>
  <c r="AB136" i="19"/>
  <c r="AN136" i="19"/>
  <c r="E44" i="19"/>
  <c r="G12" i="40" s="1"/>
  <c r="B12" i="40" s="1"/>
  <c r="I6" i="40"/>
  <c r="AJ106" i="19"/>
  <c r="F106" i="19"/>
  <c r="AD106" i="19"/>
  <c r="J106" i="19"/>
  <c r="AX106" i="19"/>
  <c r="I18" i="40"/>
  <c r="AA106" i="19"/>
  <c r="V106" i="19"/>
  <c r="R106" i="19"/>
  <c r="E39" i="19"/>
  <c r="G7" i="40" s="1"/>
  <c r="BB106" i="19"/>
  <c r="N106" i="19"/>
  <c r="K106" i="19"/>
  <c r="AS106" i="19"/>
  <c r="AR106" i="19"/>
  <c r="BC106" i="19"/>
  <c r="I106" i="19"/>
  <c r="AI106" i="19"/>
  <c r="X106" i="19"/>
  <c r="Y106" i="19"/>
  <c r="G6" i="40"/>
  <c r="B6" i="40" s="1"/>
  <c r="M106" i="19"/>
  <c r="L106" i="19"/>
  <c r="AU106" i="19"/>
  <c r="AG106" i="19"/>
  <c r="AO106" i="19"/>
  <c r="AV106" i="19"/>
  <c r="AM106" i="19"/>
  <c r="H106" i="19"/>
  <c r="O106" i="19"/>
  <c r="P106" i="19"/>
  <c r="AZ106" i="19"/>
  <c r="AF106" i="19"/>
  <c r="AE106" i="19"/>
  <c r="AN106" i="19"/>
  <c r="AP106" i="19"/>
  <c r="AY106" i="19"/>
  <c r="BA106" i="19"/>
  <c r="AW106" i="19"/>
  <c r="AB106" i="19"/>
  <c r="G106" i="19"/>
  <c r="W106" i="19"/>
  <c r="BD106" i="19"/>
  <c r="AK106" i="19"/>
  <c r="AQ106" i="19"/>
  <c r="E46" i="19"/>
  <c r="G15" i="40" s="1"/>
  <c r="B15" i="40" s="1"/>
  <c r="E50" i="19"/>
  <c r="G19" i="40" s="1"/>
  <c r="B19" i="40" s="1"/>
  <c r="G18" i="40"/>
  <c r="B18" i="40" s="1"/>
  <c r="BF231" i="19"/>
  <c r="BC226" i="19" s="1"/>
  <c r="G11" i="40"/>
  <c r="B11" i="40" s="1"/>
  <c r="I156" i="19"/>
  <c r="I11" i="40"/>
  <c r="AH106" i="19"/>
  <c r="U106" i="19"/>
  <c r="S106" i="19"/>
  <c r="T106" i="19"/>
  <c r="Z106" i="19"/>
  <c r="Q106" i="19"/>
  <c r="AC106" i="19"/>
  <c r="AL106" i="19"/>
  <c r="I14" i="40"/>
  <c r="E45" i="19"/>
  <c r="I16" i="40"/>
  <c r="E47" i="19"/>
  <c r="I13" i="40"/>
  <c r="E43" i="19"/>
  <c r="E48" i="19"/>
  <c r="I17" i="40"/>
  <c r="I8" i="40"/>
  <c r="E38" i="19"/>
  <c r="E106" i="19" l="1"/>
  <c r="AK37" i="19" s="1"/>
  <c r="BE140" i="19"/>
  <c r="E136" i="19"/>
  <c r="E146" i="19"/>
  <c r="BE150" i="19"/>
  <c r="M41" i="19" s="1"/>
  <c r="B7" i="40"/>
  <c r="O11" i="40"/>
  <c r="O18" i="40"/>
  <c r="O19" i="40"/>
  <c r="O15" i="40"/>
  <c r="O12" i="40"/>
  <c r="O7" i="40"/>
  <c r="P180" i="19"/>
  <c r="P176" i="19" s="1"/>
  <c r="O6" i="40"/>
  <c r="A6" i="40"/>
  <c r="A7" i="40" s="1"/>
  <c r="BF131" i="19"/>
  <c r="AY126" i="19" s="1"/>
  <c r="H156" i="19"/>
  <c r="L156" i="19"/>
  <c r="BF241" i="19"/>
  <c r="AL236" i="19" s="1"/>
  <c r="E156" i="19"/>
  <c r="BF201" i="19"/>
  <c r="Q196" i="19" s="1"/>
  <c r="AU156" i="19"/>
  <c r="G8" i="40"/>
  <c r="BF121" i="19"/>
  <c r="G16" i="40"/>
  <c r="B16" i="40" s="1"/>
  <c r="BF211" i="19"/>
  <c r="G13" i="40"/>
  <c r="B13" i="40" s="1"/>
  <c r="BF171" i="19"/>
  <c r="G14" i="40"/>
  <c r="B14" i="40" s="1"/>
  <c r="BF191" i="19"/>
  <c r="AC156" i="19"/>
  <c r="AO156" i="19"/>
  <c r="Y156" i="19"/>
  <c r="AV156" i="19"/>
  <c r="K156" i="19"/>
  <c r="N156" i="19"/>
  <c r="AB156" i="19"/>
  <c r="AF156" i="19"/>
  <c r="S156" i="19"/>
  <c r="R156" i="19"/>
  <c r="Q156" i="19"/>
  <c r="AI156" i="19"/>
  <c r="T156" i="19"/>
  <c r="AR156" i="19"/>
  <c r="AP156" i="19"/>
  <c r="BC156" i="19"/>
  <c r="AM156" i="19"/>
  <c r="BA156" i="19"/>
  <c r="AL156" i="19"/>
  <c r="AZ156" i="19"/>
  <c r="W156" i="19"/>
  <c r="Z156" i="19"/>
  <c r="AH156" i="19"/>
  <c r="BB156" i="19"/>
  <c r="F156" i="19"/>
  <c r="M156" i="19"/>
  <c r="AT156" i="19"/>
  <c r="AY156" i="19"/>
  <c r="O156" i="19"/>
  <c r="AQ156" i="19"/>
  <c r="AD156" i="19"/>
  <c r="AS156" i="19"/>
  <c r="V156" i="19"/>
  <c r="U156" i="19"/>
  <c r="AJ156" i="19"/>
  <c r="AX156" i="19"/>
  <c r="BD156" i="19"/>
  <c r="AN156" i="19"/>
  <c r="X156" i="19"/>
  <c r="AW156" i="19"/>
  <c r="AK156" i="19"/>
  <c r="P156" i="19"/>
  <c r="AE156" i="19"/>
  <c r="G156" i="19"/>
  <c r="J156" i="19"/>
  <c r="AG156" i="19"/>
  <c r="AA156" i="19"/>
  <c r="M226" i="19"/>
  <c r="AG226" i="19"/>
  <c r="AS226" i="19"/>
  <c r="W226" i="19"/>
  <c r="AT226" i="19"/>
  <c r="T226" i="19"/>
  <c r="AL226" i="19"/>
  <c r="Z226" i="19"/>
  <c r="AD226" i="19"/>
  <c r="AX226" i="19"/>
  <c r="AM226" i="19"/>
  <c r="AJ226" i="19"/>
  <c r="S226" i="19"/>
  <c r="AC226" i="19"/>
  <c r="K226" i="19"/>
  <c r="AZ226" i="19"/>
  <c r="P226" i="19"/>
  <c r="AP226" i="19"/>
  <c r="G226" i="19"/>
  <c r="N226" i="19"/>
  <c r="AR226" i="19"/>
  <c r="BD226" i="19"/>
  <c r="AV226" i="19"/>
  <c r="X226" i="19"/>
  <c r="AH226" i="19"/>
  <c r="O226" i="19"/>
  <c r="F226" i="19"/>
  <c r="AU226" i="19"/>
  <c r="AO226" i="19"/>
  <c r="AK226" i="19"/>
  <c r="R226" i="19"/>
  <c r="AW226" i="19"/>
  <c r="I226" i="19"/>
  <c r="AA226" i="19"/>
  <c r="H226" i="19"/>
  <c r="BB226" i="19"/>
  <c r="L226" i="19"/>
  <c r="AF226" i="19"/>
  <c r="Q226" i="19"/>
  <c r="AE226" i="19"/>
  <c r="AI226" i="19"/>
  <c r="AY226" i="19"/>
  <c r="AQ226" i="19"/>
  <c r="U226" i="19"/>
  <c r="AN226" i="19"/>
  <c r="V226" i="19"/>
  <c r="AB226" i="19"/>
  <c r="BA226" i="19"/>
  <c r="Y226" i="19"/>
  <c r="J226" i="19"/>
  <c r="G17" i="40"/>
  <c r="B17" i="40" s="1"/>
  <c r="BF221" i="19"/>
  <c r="BE110" i="19"/>
  <c r="M37" i="19" s="1"/>
  <c r="W37" i="19"/>
  <c r="E51" i="19"/>
  <c r="BG53" i="19" s="1"/>
  <c r="M40" i="19" l="1"/>
  <c r="K40" i="19" s="1"/>
  <c r="K41" i="19"/>
  <c r="AA41" i="19"/>
  <c r="BC41" i="19"/>
  <c r="W41" i="19"/>
  <c r="AK41" i="19"/>
  <c r="W40" i="19"/>
  <c r="AK40" i="19"/>
  <c r="AQ196" i="19"/>
  <c r="A8" i="40"/>
  <c r="A9" i="40" s="1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O196" i="19"/>
  <c r="AI196" i="19"/>
  <c r="AH196" i="19"/>
  <c r="AX196" i="19"/>
  <c r="H196" i="19"/>
  <c r="AR196" i="19"/>
  <c r="AL196" i="19"/>
  <c r="K196" i="19"/>
  <c r="AF196" i="19"/>
  <c r="AW196" i="19"/>
  <c r="Y196" i="19"/>
  <c r="AP196" i="19"/>
  <c r="BC196" i="19"/>
  <c r="AN196" i="19"/>
  <c r="AC196" i="19"/>
  <c r="P196" i="19"/>
  <c r="AY196" i="19"/>
  <c r="G196" i="19"/>
  <c r="AS196" i="19"/>
  <c r="AA196" i="19"/>
  <c r="T196" i="19"/>
  <c r="Z196" i="19"/>
  <c r="AJ196" i="19"/>
  <c r="J196" i="19"/>
  <c r="F196" i="19"/>
  <c r="L196" i="19"/>
  <c r="AD196" i="19"/>
  <c r="M196" i="19"/>
  <c r="AU196" i="19"/>
  <c r="AB196" i="19"/>
  <c r="U196" i="19"/>
  <c r="AG196" i="19"/>
  <c r="AK196" i="19"/>
  <c r="N196" i="19"/>
  <c r="AO196" i="19"/>
  <c r="BB196" i="19"/>
  <c r="V196" i="19"/>
  <c r="I196" i="19"/>
  <c r="S196" i="19"/>
  <c r="BD196" i="19"/>
  <c r="W196" i="19"/>
  <c r="X196" i="19"/>
  <c r="AE196" i="19"/>
  <c r="O14" i="40"/>
  <c r="O13" i="40"/>
  <c r="O16" i="40"/>
  <c r="O17" i="40"/>
  <c r="B8" i="40"/>
  <c r="O8" i="40"/>
  <c r="AR180" i="19"/>
  <c r="AR176" i="19" s="1"/>
  <c r="AO180" i="19"/>
  <c r="AO176" i="19" s="1"/>
  <c r="Z180" i="19"/>
  <c r="Z176" i="19" s="1"/>
  <c r="AL180" i="19"/>
  <c r="AL176" i="19" s="1"/>
  <c r="M180" i="19"/>
  <c r="M176" i="19" s="1"/>
  <c r="AE180" i="19"/>
  <c r="AE176" i="19" s="1"/>
  <c r="V180" i="19"/>
  <c r="V176" i="19" s="1"/>
  <c r="AW180" i="19"/>
  <c r="AW176" i="19" s="1"/>
  <c r="AT180" i="19"/>
  <c r="AT176" i="19" s="1"/>
  <c r="L180" i="19"/>
  <c r="L176" i="19" s="1"/>
  <c r="AZ180" i="19"/>
  <c r="AZ176" i="19" s="1"/>
  <c r="Y180" i="19"/>
  <c r="Y176" i="19" s="1"/>
  <c r="AB180" i="19"/>
  <c r="AB176" i="19" s="1"/>
  <c r="AU180" i="19"/>
  <c r="AU176" i="19" s="1"/>
  <c r="AJ180" i="19"/>
  <c r="AJ176" i="19" s="1"/>
  <c r="H180" i="19"/>
  <c r="H176" i="19" s="1"/>
  <c r="AV180" i="19"/>
  <c r="AV176" i="19" s="1"/>
  <c r="R180" i="19"/>
  <c r="R176" i="19" s="1"/>
  <c r="Q180" i="19"/>
  <c r="Q176" i="19" s="1"/>
  <c r="W180" i="19"/>
  <c r="W176" i="19" s="1"/>
  <c r="AK180" i="19"/>
  <c r="AK176" i="19" s="1"/>
  <c r="AH180" i="19"/>
  <c r="AH176" i="19" s="1"/>
  <c r="N180" i="19"/>
  <c r="N176" i="19" s="1"/>
  <c r="BB180" i="19"/>
  <c r="BB176" i="19" s="1"/>
  <c r="BA180" i="19"/>
  <c r="BA176" i="19" s="1"/>
  <c r="AA180" i="19"/>
  <c r="AA176" i="19" s="1"/>
  <c r="AQ180" i="19"/>
  <c r="AQ176" i="19" s="1"/>
  <c r="U180" i="19"/>
  <c r="U176" i="19" s="1"/>
  <c r="AY180" i="19"/>
  <c r="AY176" i="19" s="1"/>
  <c r="O180" i="19"/>
  <c r="O176" i="19" s="1"/>
  <c r="AM180" i="19"/>
  <c r="AM176" i="19" s="1"/>
  <c r="T180" i="19"/>
  <c r="T176" i="19" s="1"/>
  <c r="I180" i="19"/>
  <c r="I176" i="19" s="1"/>
  <c r="AF180" i="19"/>
  <c r="AF176" i="19" s="1"/>
  <c r="AX180" i="19"/>
  <c r="AX176" i="19" s="1"/>
  <c r="AI180" i="19"/>
  <c r="AI176" i="19" s="1"/>
  <c r="K180" i="19"/>
  <c r="K176" i="19" s="1"/>
  <c r="AC180" i="19"/>
  <c r="AC176" i="19" s="1"/>
  <c r="AN180" i="19"/>
  <c r="AN176" i="19" s="1"/>
  <c r="AP180" i="19"/>
  <c r="AP176" i="19" s="1"/>
  <c r="AG180" i="19"/>
  <c r="AG176" i="19" s="1"/>
  <c r="BC180" i="19"/>
  <c r="BC176" i="19" s="1"/>
  <c r="X180" i="19"/>
  <c r="X176" i="19" s="1"/>
  <c r="BD180" i="19"/>
  <c r="BD176" i="19" s="1"/>
  <c r="F180" i="19"/>
  <c r="F176" i="19" s="1"/>
  <c r="G180" i="19"/>
  <c r="G176" i="19" s="1"/>
  <c r="AD180" i="19"/>
  <c r="AD176" i="19" s="1"/>
  <c r="AS180" i="19"/>
  <c r="AS176" i="19" s="1"/>
  <c r="E180" i="19"/>
  <c r="E176" i="19" s="1"/>
  <c r="S180" i="19"/>
  <c r="S176" i="19" s="1"/>
  <c r="J180" i="19"/>
  <c r="J176" i="19" s="1"/>
  <c r="E236" i="19"/>
  <c r="AS236" i="19"/>
  <c r="V236" i="19"/>
  <c r="AM236" i="19"/>
  <c r="P236" i="19"/>
  <c r="O236" i="19"/>
  <c r="Q236" i="19"/>
  <c r="G236" i="19"/>
  <c r="AG236" i="19"/>
  <c r="AZ236" i="19"/>
  <c r="BC236" i="19"/>
  <c r="R236" i="19"/>
  <c r="S236" i="19"/>
  <c r="F236" i="19"/>
  <c r="AH236" i="19"/>
  <c r="J236" i="19"/>
  <c r="Z236" i="19"/>
  <c r="BD236" i="19"/>
  <c r="AD236" i="19"/>
  <c r="AB236" i="19"/>
  <c r="AI236" i="19"/>
  <c r="Y126" i="19"/>
  <c r="Y236" i="19"/>
  <c r="H236" i="19"/>
  <c r="AN236" i="19"/>
  <c r="AX236" i="19"/>
  <c r="AR236" i="19"/>
  <c r="AY236" i="19"/>
  <c r="N236" i="19"/>
  <c r="X236" i="19"/>
  <c r="AP236" i="19"/>
  <c r="BA236" i="19"/>
  <c r="U236" i="19"/>
  <c r="L236" i="19"/>
  <c r="K236" i="19"/>
  <c r="O126" i="19"/>
  <c r="AI126" i="19"/>
  <c r="BC126" i="19"/>
  <c r="J126" i="19"/>
  <c r="U126" i="19"/>
  <c r="T126" i="19"/>
  <c r="L126" i="19"/>
  <c r="AC126" i="19"/>
  <c r="AD126" i="19"/>
  <c r="H126" i="19"/>
  <c r="AT126" i="19"/>
  <c r="AH126" i="19"/>
  <c r="AK236" i="19"/>
  <c r="AW236" i="19"/>
  <c r="AC236" i="19"/>
  <c r="AV236" i="19"/>
  <c r="AS126" i="19"/>
  <c r="AO126" i="19"/>
  <c r="T236" i="19"/>
  <c r="W236" i="19"/>
  <c r="I236" i="19"/>
  <c r="AO236" i="19"/>
  <c r="AU126" i="19"/>
  <c r="X126" i="19"/>
  <c r="AL126" i="19"/>
  <c r="Z126" i="19"/>
  <c r="K126" i="19"/>
  <c r="M126" i="19"/>
  <c r="AX126" i="19"/>
  <c r="E126" i="19"/>
  <c r="AB126" i="19"/>
  <c r="AW126" i="19"/>
  <c r="W126" i="19"/>
  <c r="F126" i="19"/>
  <c r="AJ126" i="19"/>
  <c r="AR126" i="19"/>
  <c r="BD126" i="19"/>
  <c r="G126" i="19"/>
  <c r="AK126" i="19"/>
  <c r="I126" i="19"/>
  <c r="AN126" i="19"/>
  <c r="N126" i="19"/>
  <c r="BB126" i="19"/>
  <c r="S126" i="19"/>
  <c r="AP126" i="19"/>
  <c r="AA126" i="19"/>
  <c r="BA126" i="19"/>
  <c r="AF236" i="19"/>
  <c r="AA236" i="19"/>
  <c r="AT236" i="19"/>
  <c r="BB236" i="19"/>
  <c r="P126" i="19"/>
  <c r="AQ126" i="19"/>
  <c r="R126" i="19"/>
  <c r="AV126" i="19"/>
  <c r="AF126" i="19"/>
  <c r="Q126" i="19"/>
  <c r="V126" i="19"/>
  <c r="AM126" i="19"/>
  <c r="AE236" i="19"/>
  <c r="M236" i="19"/>
  <c r="AU236" i="19"/>
  <c r="AZ126" i="19"/>
  <c r="AG126" i="19"/>
  <c r="AE126" i="19"/>
  <c r="G20" i="40"/>
  <c r="AA37" i="19"/>
  <c r="BE160" i="19"/>
  <c r="M42" i="19" s="1"/>
  <c r="K42" i="19" s="1"/>
  <c r="R196" i="19"/>
  <c r="AZ196" i="19"/>
  <c r="E196" i="19"/>
  <c r="BA196" i="19"/>
  <c r="AV196" i="19"/>
  <c r="AM196" i="19"/>
  <c r="AT196" i="19"/>
  <c r="AJ236" i="19"/>
  <c r="AQ236" i="19"/>
  <c r="W42" i="19"/>
  <c r="AK42" i="19"/>
  <c r="AE186" i="19"/>
  <c r="I186" i="19"/>
  <c r="W186" i="19"/>
  <c r="AO186" i="19"/>
  <c r="AA186" i="19"/>
  <c r="AC186" i="19"/>
  <c r="V186" i="19"/>
  <c r="AH186" i="19"/>
  <c r="Y186" i="19"/>
  <c r="AG186" i="19"/>
  <c r="N186" i="19"/>
  <c r="AL186" i="19"/>
  <c r="S186" i="19"/>
  <c r="AI186" i="19"/>
  <c r="AK186" i="19"/>
  <c r="AZ186" i="19"/>
  <c r="X186" i="19"/>
  <c r="AW186" i="19"/>
  <c r="F186" i="19"/>
  <c r="AQ186" i="19"/>
  <c r="T186" i="19"/>
  <c r="J186" i="19"/>
  <c r="AF186" i="19"/>
  <c r="BB186" i="19"/>
  <c r="AU186" i="19"/>
  <c r="BC186" i="19"/>
  <c r="AJ186" i="19"/>
  <c r="BD186" i="19"/>
  <c r="AS186" i="19"/>
  <c r="Q186" i="19"/>
  <c r="AD186" i="19"/>
  <c r="L186" i="19"/>
  <c r="P186" i="19"/>
  <c r="AY186" i="19"/>
  <c r="G186" i="19"/>
  <c r="AB186" i="19"/>
  <c r="AN186" i="19"/>
  <c r="Z186" i="19"/>
  <c r="AX186" i="19"/>
  <c r="AP186" i="19"/>
  <c r="R186" i="19"/>
  <c r="O186" i="19"/>
  <c r="AR186" i="19"/>
  <c r="BA186" i="19"/>
  <c r="M186" i="19"/>
  <c r="AM186" i="19"/>
  <c r="H186" i="19"/>
  <c r="U186" i="19"/>
  <c r="K186" i="19"/>
  <c r="AT186" i="19"/>
  <c r="AV186" i="19"/>
  <c r="AT210" i="19"/>
  <c r="AT206" i="19" s="1"/>
  <c r="W210" i="19"/>
  <c r="W206" i="19" s="1"/>
  <c r="AS210" i="19"/>
  <c r="AS206" i="19" s="1"/>
  <c r="AV210" i="19"/>
  <c r="AV206" i="19" s="1"/>
  <c r="AE210" i="19"/>
  <c r="AE206" i="19" s="1"/>
  <c r="AN210" i="19"/>
  <c r="AN206" i="19" s="1"/>
  <c r="BD210" i="19"/>
  <c r="BD206" i="19" s="1"/>
  <c r="K210" i="19"/>
  <c r="K206" i="19" s="1"/>
  <c r="AD210" i="19"/>
  <c r="AD206" i="19" s="1"/>
  <c r="AR210" i="19"/>
  <c r="AR206" i="19" s="1"/>
  <c r="AF210" i="19"/>
  <c r="AF206" i="19" s="1"/>
  <c r="AQ210" i="19"/>
  <c r="AQ206" i="19" s="1"/>
  <c r="T210" i="19"/>
  <c r="T206" i="19" s="1"/>
  <c r="Y210" i="19"/>
  <c r="Y206" i="19" s="1"/>
  <c r="V210" i="19"/>
  <c r="V206" i="19" s="1"/>
  <c r="F210" i="19"/>
  <c r="F206" i="19" s="1"/>
  <c r="AG210" i="19"/>
  <c r="AG206" i="19" s="1"/>
  <c r="AY210" i="19"/>
  <c r="AY206" i="19" s="1"/>
  <c r="E210" i="19"/>
  <c r="L210" i="19"/>
  <c r="L206" i="19" s="1"/>
  <c r="AP210" i="19"/>
  <c r="AP206" i="19" s="1"/>
  <c r="M210" i="19"/>
  <c r="M206" i="19" s="1"/>
  <c r="AZ210" i="19"/>
  <c r="AZ206" i="19" s="1"/>
  <c r="S210" i="19"/>
  <c r="S206" i="19" s="1"/>
  <c r="X210" i="19"/>
  <c r="X206" i="19" s="1"/>
  <c r="J210" i="19"/>
  <c r="J206" i="19" s="1"/>
  <c r="N210" i="19"/>
  <c r="N206" i="19" s="1"/>
  <c r="AC210" i="19"/>
  <c r="AC206" i="19" s="1"/>
  <c r="AU210" i="19"/>
  <c r="AU206" i="19" s="1"/>
  <c r="I210" i="19"/>
  <c r="I206" i="19" s="1"/>
  <c r="AB210" i="19"/>
  <c r="AB206" i="19" s="1"/>
  <c r="P210" i="19"/>
  <c r="P206" i="19" s="1"/>
  <c r="H210" i="19"/>
  <c r="H206" i="19" s="1"/>
  <c r="Z210" i="19"/>
  <c r="Z206" i="19" s="1"/>
  <c r="U210" i="19"/>
  <c r="U206" i="19" s="1"/>
  <c r="AM210" i="19"/>
  <c r="AM206" i="19" s="1"/>
  <c r="BC210" i="19"/>
  <c r="BC206" i="19" s="1"/>
  <c r="O210" i="19"/>
  <c r="O206" i="19" s="1"/>
  <c r="AK210" i="19"/>
  <c r="AK206" i="19" s="1"/>
  <c r="AX210" i="19"/>
  <c r="AX206" i="19" s="1"/>
  <c r="R210" i="19"/>
  <c r="R206" i="19" s="1"/>
  <c r="AI210" i="19"/>
  <c r="AI206" i="19" s="1"/>
  <c r="G210" i="19"/>
  <c r="G206" i="19" s="1"/>
  <c r="BB210" i="19"/>
  <c r="BB206" i="19" s="1"/>
  <c r="AL210" i="19"/>
  <c r="AL206" i="19" s="1"/>
  <c r="AH210" i="19"/>
  <c r="AH206" i="19" s="1"/>
  <c r="AJ210" i="19"/>
  <c r="AJ206" i="19" s="1"/>
  <c r="AA210" i="19"/>
  <c r="AA206" i="19" s="1"/>
  <c r="AO210" i="19"/>
  <c r="AO206" i="19" s="1"/>
  <c r="AW210" i="19"/>
  <c r="AW206" i="19" s="1"/>
  <c r="Q210" i="19"/>
  <c r="Q206" i="19" s="1"/>
  <c r="BA210" i="19"/>
  <c r="BA206" i="19" s="1"/>
  <c r="BC166" i="19"/>
  <c r="AJ166" i="19"/>
  <c r="Y166" i="19"/>
  <c r="H166" i="19"/>
  <c r="AL166" i="19"/>
  <c r="AA166" i="19"/>
  <c r="AU166" i="19"/>
  <c r="AE166" i="19"/>
  <c r="AV166" i="19"/>
  <c r="BA166" i="19"/>
  <c r="AF166" i="19"/>
  <c r="T166" i="19"/>
  <c r="AI166" i="19"/>
  <c r="AS166" i="19"/>
  <c r="U166" i="19"/>
  <c r="AN166" i="19"/>
  <c r="S166" i="19"/>
  <c r="P166" i="19"/>
  <c r="Z166" i="19"/>
  <c r="AX166" i="19"/>
  <c r="G166" i="19"/>
  <c r="AK166" i="19"/>
  <c r="AM166" i="19"/>
  <c r="F166" i="19"/>
  <c r="AW166" i="19"/>
  <c r="L166" i="19"/>
  <c r="Q166" i="19"/>
  <c r="M166" i="19"/>
  <c r="AP166" i="19"/>
  <c r="BD166" i="19"/>
  <c r="AH166" i="19"/>
  <c r="N166" i="19"/>
  <c r="AD166" i="19"/>
  <c r="AT166" i="19"/>
  <c r="AO166" i="19"/>
  <c r="K166" i="19"/>
  <c r="I166" i="19"/>
  <c r="AR166" i="19"/>
  <c r="AQ166" i="19"/>
  <c r="W166" i="19"/>
  <c r="AZ166" i="19"/>
  <c r="AB166" i="19"/>
  <c r="O166" i="19"/>
  <c r="AC166" i="19"/>
  <c r="V166" i="19"/>
  <c r="R166" i="19"/>
  <c r="J166" i="19"/>
  <c r="AY166" i="19"/>
  <c r="BB166" i="19"/>
  <c r="X166" i="19"/>
  <c r="AG166" i="19"/>
  <c r="R120" i="19"/>
  <c r="R116" i="19" s="1"/>
  <c r="AF120" i="19"/>
  <c r="AF116" i="19" s="1"/>
  <c r="G120" i="19"/>
  <c r="G116" i="19" s="1"/>
  <c r="AT120" i="19"/>
  <c r="AT116" i="19" s="1"/>
  <c r="M120" i="19"/>
  <c r="M116" i="19" s="1"/>
  <c r="AD120" i="19"/>
  <c r="AD116" i="19" s="1"/>
  <c r="AB120" i="19"/>
  <c r="AB116" i="19" s="1"/>
  <c r="I120" i="19"/>
  <c r="I116" i="19" s="1"/>
  <c r="BA120" i="19"/>
  <c r="BA116" i="19" s="1"/>
  <c r="BC120" i="19"/>
  <c r="BC116" i="19" s="1"/>
  <c r="H120" i="19"/>
  <c r="H116" i="19" s="1"/>
  <c r="BD120" i="19"/>
  <c r="BD116" i="19" s="1"/>
  <c r="AC120" i="19"/>
  <c r="AC116" i="19" s="1"/>
  <c r="Y120" i="19"/>
  <c r="Y116" i="19" s="1"/>
  <c r="AU120" i="19"/>
  <c r="AU116" i="19" s="1"/>
  <c r="AO120" i="19"/>
  <c r="AO116" i="19" s="1"/>
  <c r="AH120" i="19"/>
  <c r="AH116" i="19" s="1"/>
  <c r="AK120" i="19"/>
  <c r="AK116" i="19" s="1"/>
  <c r="AE120" i="19"/>
  <c r="AE116" i="19" s="1"/>
  <c r="AX120" i="19"/>
  <c r="AX116" i="19" s="1"/>
  <c r="J120" i="19"/>
  <c r="J116" i="19" s="1"/>
  <c r="AY120" i="19"/>
  <c r="AY116" i="19" s="1"/>
  <c r="AZ120" i="19"/>
  <c r="AZ116" i="19" s="1"/>
  <c r="V120" i="19"/>
  <c r="V116" i="19" s="1"/>
  <c r="N120" i="19"/>
  <c r="N116" i="19" s="1"/>
  <c r="W120" i="19"/>
  <c r="W116" i="19" s="1"/>
  <c r="U120" i="19"/>
  <c r="U116" i="19" s="1"/>
  <c r="AR120" i="19"/>
  <c r="AR116" i="19" s="1"/>
  <c r="AL120" i="19"/>
  <c r="AL116" i="19" s="1"/>
  <c r="AS120" i="19"/>
  <c r="AS116" i="19" s="1"/>
  <c r="F120" i="19"/>
  <c r="F116" i="19" s="1"/>
  <c r="Z120" i="19"/>
  <c r="Z116" i="19" s="1"/>
  <c r="T120" i="19"/>
  <c r="T116" i="19" s="1"/>
  <c r="AA120" i="19"/>
  <c r="AA116" i="19" s="1"/>
  <c r="AV120" i="19"/>
  <c r="AV116" i="19" s="1"/>
  <c r="E120" i="19"/>
  <c r="AJ120" i="19"/>
  <c r="AJ116" i="19" s="1"/>
  <c r="BB120" i="19"/>
  <c r="BB116" i="19" s="1"/>
  <c r="AW120" i="19"/>
  <c r="AW116" i="19" s="1"/>
  <c r="L120" i="19"/>
  <c r="L116" i="19" s="1"/>
  <c r="AM120" i="19"/>
  <c r="AM116" i="19" s="1"/>
  <c r="X120" i="19"/>
  <c r="X116" i="19" s="1"/>
  <c r="AG120" i="19"/>
  <c r="AG116" i="19" s="1"/>
  <c r="AN120" i="19"/>
  <c r="AN116" i="19" s="1"/>
  <c r="K120" i="19"/>
  <c r="K116" i="19" s="1"/>
  <c r="AP120" i="19"/>
  <c r="AP116" i="19" s="1"/>
  <c r="Q120" i="19"/>
  <c r="Q116" i="19" s="1"/>
  <c r="AI120" i="19"/>
  <c r="AI116" i="19" s="1"/>
  <c r="P120" i="19"/>
  <c r="P116" i="19" s="1"/>
  <c r="O120" i="19"/>
  <c r="O116" i="19" s="1"/>
  <c r="S120" i="19"/>
  <c r="S116" i="19" s="1"/>
  <c r="AQ120" i="19"/>
  <c r="AQ116" i="19" s="1"/>
  <c r="BE230" i="19"/>
  <c r="M49" i="19" s="1"/>
  <c r="K49" i="19" s="1"/>
  <c r="E226" i="19"/>
  <c r="O37" i="19"/>
  <c r="AU37" i="19" s="1"/>
  <c r="R216" i="19"/>
  <c r="Z216" i="19"/>
  <c r="Q216" i="19"/>
  <c r="AQ216" i="19"/>
  <c r="U216" i="19"/>
  <c r="BD216" i="19"/>
  <c r="AF216" i="19"/>
  <c r="BA216" i="19"/>
  <c r="AC216" i="19"/>
  <c r="O216" i="19"/>
  <c r="V216" i="19"/>
  <c r="L216" i="19"/>
  <c r="Y216" i="19"/>
  <c r="AH216" i="19"/>
  <c r="X216" i="19"/>
  <c r="K216" i="19"/>
  <c r="T216" i="19"/>
  <c r="AE216" i="19"/>
  <c r="AL216" i="19"/>
  <c r="S216" i="19"/>
  <c r="AX216" i="19"/>
  <c r="AR216" i="19"/>
  <c r="H216" i="19"/>
  <c r="AD216" i="19"/>
  <c r="G216" i="19"/>
  <c r="BC216" i="19"/>
  <c r="AN216" i="19"/>
  <c r="AK216" i="19"/>
  <c r="I216" i="19"/>
  <c r="AG216" i="19"/>
  <c r="AP216" i="19"/>
  <c r="W216" i="19"/>
  <c r="AW216" i="19"/>
  <c r="AS216" i="19"/>
  <c r="J216" i="19"/>
  <c r="AO216" i="19"/>
  <c r="AB216" i="19"/>
  <c r="AI216" i="19"/>
  <c r="BB216" i="19"/>
  <c r="AA216" i="19"/>
  <c r="AZ216" i="19"/>
  <c r="AJ216" i="19"/>
  <c r="N216" i="19"/>
  <c r="AT216" i="19"/>
  <c r="M216" i="19"/>
  <c r="F216" i="19"/>
  <c r="AY216" i="19"/>
  <c r="AU216" i="19"/>
  <c r="AM216" i="19"/>
  <c r="AV216" i="19"/>
  <c r="P216" i="19"/>
  <c r="BC37" i="19"/>
  <c r="K37" i="19"/>
  <c r="BP88" i="19"/>
  <c r="BM88" i="19"/>
  <c r="BN88" i="19"/>
  <c r="BP87" i="19"/>
  <c r="O41" i="19" l="1"/>
  <c r="AY41" i="19" s="1"/>
  <c r="AO37" i="19"/>
  <c r="AQ37" i="19" s="1"/>
  <c r="L6" i="40" s="1"/>
  <c r="M6" i="40" s="1"/>
  <c r="BA56" i="19"/>
  <c r="AA49" i="19"/>
  <c r="BE180" i="19"/>
  <c r="M44" i="19" s="1"/>
  <c r="K44" i="19" s="1"/>
  <c r="BM98" i="19"/>
  <c r="BP98" i="19"/>
  <c r="B4" i="40"/>
  <c r="A4" i="40"/>
  <c r="A26" i="40" s="1"/>
  <c r="E26" i="40" s="1"/>
  <c r="O20" i="40"/>
  <c r="I20" i="40" s="1"/>
  <c r="I22" i="40" s="1"/>
  <c r="AK50" i="19"/>
  <c r="BE130" i="19"/>
  <c r="M39" i="19" s="1"/>
  <c r="AK46" i="19"/>
  <c r="W46" i="19"/>
  <c r="W50" i="19"/>
  <c r="BC42" i="19"/>
  <c r="AA42" i="19"/>
  <c r="BE240" i="19"/>
  <c r="M50" i="19" s="1"/>
  <c r="K50" i="19" s="1"/>
  <c r="BE200" i="19"/>
  <c r="M46" i="19" s="1"/>
  <c r="K46" i="19" s="1"/>
  <c r="O42" i="19"/>
  <c r="AU42" i="19" s="1"/>
  <c r="BN98" i="19"/>
  <c r="BC49" i="19"/>
  <c r="BP101" i="19"/>
  <c r="AK39" i="19"/>
  <c r="W39" i="19"/>
  <c r="AK44" i="19"/>
  <c r="W44" i="19"/>
  <c r="BE190" i="19"/>
  <c r="M45" i="19" s="1"/>
  <c r="K45" i="19" s="1"/>
  <c r="E186" i="19"/>
  <c r="BE170" i="19"/>
  <c r="M43" i="19" s="1"/>
  <c r="K43" i="19" s="1"/>
  <c r="E166" i="19"/>
  <c r="W49" i="19"/>
  <c r="AK49" i="19"/>
  <c r="E116" i="19"/>
  <c r="BE120" i="19"/>
  <c r="M38" i="19" s="1"/>
  <c r="K38" i="19" s="1"/>
  <c r="E206" i="19"/>
  <c r="BE210" i="19"/>
  <c r="M47" i="19" s="1"/>
  <c r="K47" i="19" s="1"/>
  <c r="E216" i="19"/>
  <c r="BE220" i="19"/>
  <c r="M48" i="19" s="1"/>
  <c r="K48" i="19" s="1"/>
  <c r="AG37" i="19"/>
  <c r="AQ56" i="19" s="1"/>
  <c r="AY37" i="19"/>
  <c r="AW37" i="19"/>
  <c r="BE37" i="19" s="1"/>
  <c r="BN87" i="19"/>
  <c r="BM87" i="19"/>
  <c r="AM37" i="19"/>
  <c r="AG41" i="19" l="1"/>
  <c r="AM41" i="19"/>
  <c r="AO41" i="19"/>
  <c r="AQ41" i="19" s="1"/>
  <c r="L10" i="40" s="1"/>
  <c r="M10" i="40" s="1"/>
  <c r="AU41" i="19"/>
  <c r="AW41" i="19" s="1"/>
  <c r="BE41" i="19" s="1"/>
  <c r="BF41" i="19" s="1"/>
  <c r="AS56" i="19"/>
  <c r="AS37" i="19" s="1"/>
  <c r="AY56" i="19"/>
  <c r="AO42" i="19"/>
  <c r="AQ42" i="19" s="1"/>
  <c r="L11" i="40" s="1"/>
  <c r="M11" i="40" s="1"/>
  <c r="AA46" i="19"/>
  <c r="AA43" i="19"/>
  <c r="AA44" i="19"/>
  <c r="AA38" i="19"/>
  <c r="AA45" i="19"/>
  <c r="AA48" i="19"/>
  <c r="AA47" i="19"/>
  <c r="BC44" i="19"/>
  <c r="K26" i="40"/>
  <c r="I26" i="40"/>
  <c r="AW42" i="19"/>
  <c r="BE42" i="19" s="1"/>
  <c r="BP93" i="19"/>
  <c r="A27" i="40"/>
  <c r="O46" i="19"/>
  <c r="AU46" i="19" s="1"/>
  <c r="BC46" i="19"/>
  <c r="AA51" i="19"/>
  <c r="AA52" i="19" s="1"/>
  <c r="BC50" i="19"/>
  <c r="AA50" i="19"/>
  <c r="O50" i="19"/>
  <c r="BA70" i="19" s="1"/>
  <c r="AG42" i="19"/>
  <c r="AY42" i="19"/>
  <c r="AM42" i="19"/>
  <c r="W43" i="19"/>
  <c r="AK43" i="19"/>
  <c r="W45" i="19"/>
  <c r="AK45" i="19"/>
  <c r="BC38" i="19"/>
  <c r="BP92" i="19"/>
  <c r="BC45" i="19"/>
  <c r="BP100" i="19"/>
  <c r="O49" i="19"/>
  <c r="BA69" i="19" s="1"/>
  <c r="BM101" i="19"/>
  <c r="BN101" i="19"/>
  <c r="BC47" i="19"/>
  <c r="O39" i="19"/>
  <c r="AU39" i="19" s="1"/>
  <c r="BN94" i="19"/>
  <c r="BM94" i="19"/>
  <c r="BC43" i="19"/>
  <c r="BP99" i="19"/>
  <c r="W38" i="19"/>
  <c r="AK38" i="19"/>
  <c r="O44" i="19"/>
  <c r="AU44" i="19" s="1"/>
  <c r="BN93" i="19"/>
  <c r="BM93" i="19"/>
  <c r="W47" i="19"/>
  <c r="AK47" i="19"/>
  <c r="BP91" i="19"/>
  <c r="BF37" i="19"/>
  <c r="BC48" i="19"/>
  <c r="M51" i="19"/>
  <c r="AK48" i="19"/>
  <c r="W48" i="19"/>
  <c r="AU56" i="19" l="1"/>
  <c r="AT56" i="19"/>
  <c r="AO46" i="19"/>
  <c r="AQ46" i="19" s="1"/>
  <c r="L15" i="40" s="1"/>
  <c r="M15" i="40" s="1"/>
  <c r="AO50" i="19"/>
  <c r="AQ50" i="19" s="1"/>
  <c r="L19" i="40" s="1"/>
  <c r="M19" i="40" s="1"/>
  <c r="AU50" i="19"/>
  <c r="AW50" i="19" s="1"/>
  <c r="BE50" i="19" s="1"/>
  <c r="AO44" i="19"/>
  <c r="AQ44" i="19" s="1"/>
  <c r="L12" i="40" s="1"/>
  <c r="M12" i="40" s="1"/>
  <c r="AO39" i="19"/>
  <c r="AQ39" i="19" s="1"/>
  <c r="L7" i="40" s="1"/>
  <c r="M7" i="40" s="1"/>
  <c r="AO49" i="19"/>
  <c r="AQ49" i="19" s="1"/>
  <c r="L18" i="40" s="1"/>
  <c r="M18" i="40" s="1"/>
  <c r="AU49" i="19"/>
  <c r="AW49" i="19" s="1"/>
  <c r="BE49" i="19" s="1"/>
  <c r="BA61" i="19"/>
  <c r="BA58" i="19"/>
  <c r="BC39" i="19"/>
  <c r="K39" i="19"/>
  <c r="AA39" i="19"/>
  <c r="BP94" i="19"/>
  <c r="BC40" i="19"/>
  <c r="AA40" i="19"/>
  <c r="O40" i="19"/>
  <c r="AW56" i="19"/>
  <c r="T6" i="40" s="1"/>
  <c r="V6" i="40" s="1"/>
  <c r="R6" i="40"/>
  <c r="U6" i="40" s="1"/>
  <c r="BF42" i="19"/>
  <c r="AV56" i="19"/>
  <c r="AW46" i="19"/>
  <c r="BE46" i="19" s="1"/>
  <c r="BA64" i="19"/>
  <c r="C26" i="40"/>
  <c r="A28" i="40"/>
  <c r="E27" i="40"/>
  <c r="AM46" i="19"/>
  <c r="AY46" i="19"/>
  <c r="AG46" i="19"/>
  <c r="AM50" i="19"/>
  <c r="AG50" i="19"/>
  <c r="AQ70" i="19" s="1"/>
  <c r="AY50" i="19"/>
  <c r="AM49" i="19"/>
  <c r="BN91" i="19"/>
  <c r="BM91" i="19"/>
  <c r="AG44" i="19"/>
  <c r="AQ61" i="19" s="1"/>
  <c r="AY44" i="19"/>
  <c r="AW44" i="19"/>
  <c r="BE44" i="19" s="1"/>
  <c r="AM44" i="19"/>
  <c r="BN99" i="19"/>
  <c r="BM99" i="19"/>
  <c r="O43" i="19"/>
  <c r="AU43" i="19" s="1"/>
  <c r="BN92" i="19"/>
  <c r="O38" i="19"/>
  <c r="AU38" i="19" s="1"/>
  <c r="BM92" i="19"/>
  <c r="AM39" i="19"/>
  <c r="AW39" i="19"/>
  <c r="BE39" i="19" s="1"/>
  <c r="AG39" i="19"/>
  <c r="AY39" i="19"/>
  <c r="AY49" i="19"/>
  <c r="AG49" i="19"/>
  <c r="AQ69" i="19" s="1"/>
  <c r="O45" i="19"/>
  <c r="AU45" i="19" s="1"/>
  <c r="BN100" i="19"/>
  <c r="BM100" i="19"/>
  <c r="O47" i="19"/>
  <c r="AU47" i="19" s="1"/>
  <c r="BP86" i="19"/>
  <c r="O48" i="19"/>
  <c r="AU48" i="19" s="1"/>
  <c r="AK51" i="19"/>
  <c r="AS61" i="19" l="1"/>
  <c r="AS42" i="19" s="1"/>
  <c r="AY61" i="19"/>
  <c r="AS70" i="19"/>
  <c r="AS50" i="19" s="1"/>
  <c r="AY70" i="19"/>
  <c r="AS69" i="19"/>
  <c r="AS49" i="19" s="1"/>
  <c r="AY69" i="19"/>
  <c r="BC51" i="19"/>
  <c r="AO48" i="19"/>
  <c r="AQ48" i="19" s="1"/>
  <c r="L17" i="40" s="1"/>
  <c r="M17" i="40" s="1"/>
  <c r="AO45" i="19"/>
  <c r="AQ45" i="19" s="1"/>
  <c r="L14" i="40" s="1"/>
  <c r="M14" i="40" s="1"/>
  <c r="AO47" i="19"/>
  <c r="AQ47" i="19" s="1"/>
  <c r="L16" i="40" s="1"/>
  <c r="M16" i="40" s="1"/>
  <c r="AO38" i="19"/>
  <c r="AQ38" i="19" s="1"/>
  <c r="L8" i="40" s="1"/>
  <c r="M8" i="40" s="1"/>
  <c r="AO43" i="19"/>
  <c r="AQ43" i="19" s="1"/>
  <c r="L13" i="40" s="1"/>
  <c r="M13" i="40" s="1"/>
  <c r="AU40" i="19"/>
  <c r="AW40" i="19" s="1"/>
  <c r="BE40" i="19" s="1"/>
  <c r="AO40" i="19"/>
  <c r="AQ40" i="19" s="1"/>
  <c r="L9" i="40" s="1"/>
  <c r="M9" i="40" s="1"/>
  <c r="BA66" i="19"/>
  <c r="BA67" i="19"/>
  <c r="AQ58" i="19"/>
  <c r="AX56" i="19"/>
  <c r="AG40" i="19"/>
  <c r="AQ59" i="19" s="1"/>
  <c r="AY40" i="19"/>
  <c r="BA59" i="19"/>
  <c r="AM40" i="19"/>
  <c r="AT70" i="19"/>
  <c r="AU70" i="19"/>
  <c r="R19" i="40" s="1"/>
  <c r="U19" i="40" s="1"/>
  <c r="BF69" i="19"/>
  <c r="AQ64" i="19"/>
  <c r="BA68" i="19"/>
  <c r="BF49" i="19"/>
  <c r="BF46" i="19"/>
  <c r="AM47" i="19"/>
  <c r="BA65" i="19"/>
  <c r="AW38" i="19"/>
  <c r="BE38" i="19" s="1"/>
  <c r="BA57" i="19"/>
  <c r="AW45" i="19"/>
  <c r="BE45" i="19" s="1"/>
  <c r="BA63" i="19"/>
  <c r="I27" i="40"/>
  <c r="K27" i="40"/>
  <c r="A29" i="40"/>
  <c r="E28" i="40"/>
  <c r="BF50" i="19"/>
  <c r="U51" i="19"/>
  <c r="AC51" i="19"/>
  <c r="AC52" i="19" s="1"/>
  <c r="AM38" i="19"/>
  <c r="AM45" i="19"/>
  <c r="AM43" i="19"/>
  <c r="BF39" i="19"/>
  <c r="BF44" i="19"/>
  <c r="AY38" i="19"/>
  <c r="AG38" i="19"/>
  <c r="AQ57" i="19" s="1"/>
  <c r="AS57" i="19" s="1"/>
  <c r="AS38" i="19" s="1"/>
  <c r="AW47" i="19"/>
  <c r="BE47" i="19" s="1"/>
  <c r="AY45" i="19"/>
  <c r="AG45" i="19"/>
  <c r="AY43" i="19"/>
  <c r="AG43" i="19"/>
  <c r="AQ60" i="19" s="1"/>
  <c r="AY60" i="19" s="1"/>
  <c r="AW43" i="19"/>
  <c r="BE43" i="19" s="1"/>
  <c r="BN86" i="19"/>
  <c r="BM86" i="19" s="1"/>
  <c r="AG47" i="19"/>
  <c r="AY47" i="19"/>
  <c r="AW48" i="19"/>
  <c r="BE48" i="19" s="1"/>
  <c r="AM48" i="19"/>
  <c r="AG48" i="19"/>
  <c r="AY48" i="19"/>
  <c r="O51" i="19"/>
  <c r="AU61" i="19" l="1"/>
  <c r="AS58" i="19"/>
  <c r="AU58" i="19" s="1"/>
  <c r="R7" i="40" s="1"/>
  <c r="U7" i="40" s="1"/>
  <c r="AY58" i="19"/>
  <c r="AT69" i="19"/>
  <c r="AU69" i="19"/>
  <c r="R18" i="40" s="1"/>
  <c r="U18" i="40" s="1"/>
  <c r="AS64" i="19"/>
  <c r="AU64" i="19" s="1"/>
  <c r="R12" i="40" s="1"/>
  <c r="U12" i="40" s="1"/>
  <c r="AY64" i="19"/>
  <c r="AS59" i="19"/>
  <c r="AS40" i="19" s="1"/>
  <c r="AS60" i="19"/>
  <c r="AT60" i="19" s="1"/>
  <c r="AS39" i="19"/>
  <c r="AT58" i="19"/>
  <c r="BF40" i="19"/>
  <c r="R11" i="40"/>
  <c r="U11" i="40" s="1"/>
  <c r="BF45" i="19"/>
  <c r="AQ63" i="19"/>
  <c r="AQ65" i="19"/>
  <c r="AQ67" i="19"/>
  <c r="AS67" i="19" s="1"/>
  <c r="AS47" i="19" s="1"/>
  <c r="AW70" i="19"/>
  <c r="AV70" i="19"/>
  <c r="AQ66" i="19"/>
  <c r="AQ68" i="19"/>
  <c r="AT57" i="19"/>
  <c r="AU57" i="19"/>
  <c r="R8" i="40" s="1"/>
  <c r="AW61" i="19"/>
  <c r="T11" i="40" s="1"/>
  <c r="BF38" i="19"/>
  <c r="C27" i="40"/>
  <c r="I28" i="40"/>
  <c r="K28" i="40"/>
  <c r="A30" i="40"/>
  <c r="E29" i="40"/>
  <c r="BF43" i="19"/>
  <c r="BF47" i="19"/>
  <c r="BF48" i="19"/>
  <c r="AO51" i="19"/>
  <c r="AQ51" i="19" s="1"/>
  <c r="AQ52" i="19" s="1"/>
  <c r="AG51" i="19"/>
  <c r="AG52" i="19" s="1"/>
  <c r="AY51" i="19"/>
  <c r="BL53" i="19"/>
  <c r="AM51" i="19"/>
  <c r="AM52" i="19" s="1"/>
  <c r="AT59" i="19" l="1"/>
  <c r="AU59" i="19"/>
  <c r="AW59" i="19" s="1"/>
  <c r="AT64" i="19"/>
  <c r="AV69" i="19"/>
  <c r="AW69" i="19"/>
  <c r="AU60" i="19"/>
  <c r="R10" i="40" s="1"/>
  <c r="U10" i="40" s="1"/>
  <c r="AS44" i="19"/>
  <c r="AS66" i="19"/>
  <c r="AS46" i="19" s="1"/>
  <c r="AY66" i="19"/>
  <c r="AS68" i="19"/>
  <c r="AS48" i="19" s="1"/>
  <c r="AY68" i="19"/>
  <c r="AS65" i="19"/>
  <c r="AU65" i="19" s="1"/>
  <c r="R14" i="40" s="1"/>
  <c r="U14" i="40" s="1"/>
  <c r="AY65" i="19"/>
  <c r="AS63" i="19"/>
  <c r="AT63" i="19" s="1"/>
  <c r="AY63" i="19"/>
  <c r="AV64" i="19"/>
  <c r="AW64" i="19"/>
  <c r="T12" i="40" s="1"/>
  <c r="V12" i="40" s="1"/>
  <c r="AV58" i="19"/>
  <c r="AW58" i="19"/>
  <c r="T7" i="40" s="1"/>
  <c r="V7" i="40" s="1"/>
  <c r="AS41" i="19"/>
  <c r="AV59" i="19"/>
  <c r="R9" i="40"/>
  <c r="U9" i="40" s="1"/>
  <c r="AX69" i="19"/>
  <c r="T18" i="40"/>
  <c r="V18" i="40" s="1"/>
  <c r="AX70" i="19"/>
  <c r="T19" i="40"/>
  <c r="V19" i="40" s="1"/>
  <c r="V11" i="40"/>
  <c r="AT67" i="19"/>
  <c r="AU67" i="19"/>
  <c r="R16" i="40" s="1"/>
  <c r="AV57" i="19"/>
  <c r="U8" i="40"/>
  <c r="AW57" i="19"/>
  <c r="T8" i="40" s="1"/>
  <c r="C28" i="40"/>
  <c r="I29" i="40"/>
  <c r="K29" i="40"/>
  <c r="A31" i="40"/>
  <c r="E30" i="40"/>
  <c r="BF51" i="19"/>
  <c r="L20" i="40"/>
  <c r="M20" i="40" s="1"/>
  <c r="AY52" i="19"/>
  <c r="AW60" i="19" l="1"/>
  <c r="T10" i="40" s="1"/>
  <c r="V10" i="40" s="1"/>
  <c r="AV60" i="19"/>
  <c r="AT66" i="19"/>
  <c r="AT65" i="19"/>
  <c r="AU68" i="19"/>
  <c r="R17" i="40" s="1"/>
  <c r="U17" i="40" s="1"/>
  <c r="AT68" i="19"/>
  <c r="AU66" i="19"/>
  <c r="AV66" i="19" s="1"/>
  <c r="AX64" i="19"/>
  <c r="AU63" i="19"/>
  <c r="R13" i="40" s="1"/>
  <c r="U13" i="40" s="1"/>
  <c r="AS45" i="19"/>
  <c r="AS43" i="19"/>
  <c r="AX58" i="19"/>
  <c r="AV65" i="19"/>
  <c r="AW65" i="19"/>
  <c r="T14" i="40" s="1"/>
  <c r="V14" i="40" s="1"/>
  <c r="AX59" i="19"/>
  <c r="T9" i="40"/>
  <c r="V9" i="40" s="1"/>
  <c r="AV67" i="19"/>
  <c r="AW67" i="19"/>
  <c r="U16" i="40"/>
  <c r="AX57" i="19"/>
  <c r="V8" i="40"/>
  <c r="C29" i="40"/>
  <c r="I30" i="40"/>
  <c r="F30" i="40" s="1"/>
  <c r="K30" i="40"/>
  <c r="A32" i="40"/>
  <c r="E31" i="40"/>
  <c r="AX60" i="19" l="1"/>
  <c r="AW68" i="19"/>
  <c r="AV68" i="19"/>
  <c r="AS51" i="19"/>
  <c r="AW66" i="19"/>
  <c r="AX66" i="19" s="1"/>
  <c r="R15" i="40"/>
  <c r="U15" i="40" s="1"/>
  <c r="AU71" i="19"/>
  <c r="R20" i="40" s="1"/>
  <c r="U20" i="40" s="1"/>
  <c r="AV63" i="19"/>
  <c r="AW63" i="19"/>
  <c r="T13" i="40" s="1"/>
  <c r="V13" i="40" s="1"/>
  <c r="AX65" i="19"/>
  <c r="AX68" i="19"/>
  <c r="T17" i="40"/>
  <c r="V17" i="40" s="1"/>
  <c r="AX67" i="19"/>
  <c r="T16" i="40"/>
  <c r="V16" i="40" s="1"/>
  <c r="C30" i="40"/>
  <c r="I31" i="40"/>
  <c r="F31" i="40" s="1"/>
  <c r="K31" i="40"/>
  <c r="E32" i="40"/>
  <c r="A33" i="40"/>
  <c r="T15" i="40" l="1"/>
  <c r="V15" i="40" s="1"/>
  <c r="AX63" i="19"/>
  <c r="C31" i="40"/>
  <c r="I32" i="40"/>
  <c r="F32" i="40" s="1"/>
  <c r="K32" i="40"/>
  <c r="E33" i="40"/>
  <c r="A34" i="40"/>
  <c r="C32" i="40" l="1"/>
  <c r="I33" i="40"/>
  <c r="F33" i="40" s="1"/>
  <c r="K33" i="40"/>
  <c r="E34" i="40"/>
  <c r="A35" i="40"/>
  <c r="C33" i="40" l="1"/>
  <c r="I34" i="40"/>
  <c r="F34" i="40" s="1"/>
  <c r="K34" i="40"/>
  <c r="E35" i="40"/>
  <c r="A36" i="40"/>
  <c r="C34" i="40" l="1"/>
  <c r="I35" i="40"/>
  <c r="F35" i="40" s="1"/>
  <c r="K35" i="40"/>
  <c r="E36" i="40"/>
  <c r="A37" i="40"/>
  <c r="C35" i="40" l="1"/>
  <c r="I36" i="40"/>
  <c r="F36" i="40" s="1"/>
  <c r="K36" i="40"/>
  <c r="E37" i="40"/>
  <c r="A38" i="40"/>
  <c r="C36" i="40" l="1"/>
  <c r="I37" i="40"/>
  <c r="F37" i="40" s="1"/>
  <c r="K37" i="40"/>
  <c r="E38" i="40"/>
  <c r="A39" i="40"/>
  <c r="C37" i="40" l="1"/>
  <c r="I38" i="40"/>
  <c r="F38" i="40" s="1"/>
  <c r="K38" i="40"/>
  <c r="E39" i="40"/>
  <c r="A40" i="40"/>
  <c r="C38" i="40" l="1"/>
  <c r="I39" i="40"/>
  <c r="F39" i="40" s="1"/>
  <c r="K39" i="40"/>
  <c r="E40" i="40"/>
  <c r="A41" i="40"/>
  <c r="C39" i="40" l="1"/>
  <c r="I40" i="40"/>
  <c r="F40" i="40" s="1"/>
  <c r="K40" i="40"/>
  <c r="E41" i="40"/>
  <c r="A42" i="40"/>
  <c r="C40" i="40" l="1"/>
  <c r="I41" i="40"/>
  <c r="F41" i="40" s="1"/>
  <c r="K41" i="40"/>
  <c r="E42" i="40"/>
  <c r="A43" i="40"/>
  <c r="C41" i="40" l="1"/>
  <c r="I42" i="40"/>
  <c r="F42" i="40" s="1"/>
  <c r="K42" i="40"/>
  <c r="E43" i="40"/>
  <c r="A44" i="40"/>
  <c r="C42" i="40" l="1"/>
  <c r="I43" i="40"/>
  <c r="F43" i="40" s="1"/>
  <c r="K43" i="40"/>
  <c r="E44" i="40"/>
  <c r="A45" i="40"/>
  <c r="C43" i="40" l="1"/>
  <c r="I44" i="40"/>
  <c r="F44" i="40" s="1"/>
  <c r="K44" i="40"/>
  <c r="E45" i="40"/>
  <c r="A46" i="40"/>
  <c r="C44" i="40" l="1"/>
  <c r="I45" i="40"/>
  <c r="F45" i="40" s="1"/>
  <c r="K45" i="40"/>
  <c r="H45" i="40" s="1"/>
  <c r="E46" i="40"/>
  <c r="A47" i="40"/>
  <c r="C45" i="40" l="1"/>
  <c r="I46" i="40"/>
  <c r="F46" i="40" s="1"/>
  <c r="K46" i="40"/>
  <c r="E47" i="40"/>
  <c r="A48" i="40"/>
  <c r="C46" i="40" l="1"/>
  <c r="I47" i="40"/>
  <c r="F47" i="40" s="1"/>
  <c r="K47" i="40"/>
  <c r="E48" i="40"/>
  <c r="A49" i="40"/>
  <c r="C47" i="40" l="1"/>
  <c r="I48" i="40"/>
  <c r="F48" i="40" s="1"/>
  <c r="K48" i="40"/>
  <c r="E49" i="40"/>
  <c r="A50" i="40"/>
  <c r="C48" i="40" l="1"/>
  <c r="I49" i="40"/>
  <c r="F49" i="40" s="1"/>
  <c r="K49" i="40"/>
  <c r="E50" i="40"/>
  <c r="A51" i="40"/>
  <c r="C49" i="40" l="1"/>
  <c r="I50" i="40"/>
  <c r="F50" i="40" s="1"/>
  <c r="K50" i="40"/>
  <c r="E51" i="40"/>
  <c r="A52" i="40"/>
  <c r="C50" i="40" l="1"/>
  <c r="I51" i="40"/>
  <c r="F51" i="40" s="1"/>
  <c r="K51" i="40"/>
  <c r="H51" i="40" s="1"/>
  <c r="E52" i="40"/>
  <c r="A53" i="40"/>
  <c r="C51" i="40" l="1"/>
  <c r="I52" i="40"/>
  <c r="F52" i="40" s="1"/>
  <c r="K52" i="40"/>
  <c r="H52" i="40" s="1"/>
  <c r="E53" i="40"/>
  <c r="A54" i="40"/>
  <c r="C52" i="40" l="1"/>
  <c r="I53" i="40"/>
  <c r="F53" i="40" s="1"/>
  <c r="K53" i="40"/>
  <c r="H53" i="40" s="1"/>
  <c r="E54" i="40"/>
  <c r="A55" i="40"/>
  <c r="C53" i="40" l="1"/>
  <c r="I54" i="40"/>
  <c r="F54" i="40" s="1"/>
  <c r="K54" i="40"/>
  <c r="H54" i="40" s="1"/>
  <c r="E55" i="40"/>
  <c r="A56" i="40"/>
  <c r="C54" i="40" l="1"/>
  <c r="I55" i="40"/>
  <c r="F55" i="40" s="1"/>
  <c r="K55" i="40"/>
  <c r="H55" i="40" s="1"/>
  <c r="E56" i="40"/>
  <c r="A57" i="40"/>
  <c r="C55" i="40" l="1"/>
  <c r="I56" i="40"/>
  <c r="F56" i="40" s="1"/>
  <c r="K56" i="40"/>
  <c r="H56" i="40" s="1"/>
  <c r="E57" i="40"/>
  <c r="A58" i="40"/>
  <c r="C56" i="40" l="1"/>
  <c r="I57" i="40"/>
  <c r="F57" i="40" s="1"/>
  <c r="K57" i="40"/>
  <c r="H57" i="40" s="1"/>
  <c r="E58" i="40"/>
  <c r="A59" i="40"/>
  <c r="C57" i="40" l="1"/>
  <c r="I58" i="40"/>
  <c r="F58" i="40" s="1"/>
  <c r="K58" i="40"/>
  <c r="H58" i="40" s="1"/>
  <c r="E59" i="40"/>
  <c r="A60" i="40"/>
  <c r="C58" i="40" l="1"/>
  <c r="I59" i="40"/>
  <c r="F59" i="40" s="1"/>
  <c r="K59" i="40"/>
  <c r="H59" i="40" s="1"/>
  <c r="E60" i="40"/>
  <c r="A61" i="40"/>
  <c r="C59" i="40" l="1"/>
  <c r="I60" i="40"/>
  <c r="F60" i="40" s="1"/>
  <c r="K60" i="40"/>
  <c r="H60" i="40" s="1"/>
  <c r="E61" i="40"/>
  <c r="A62" i="40"/>
  <c r="C60" i="40" l="1"/>
  <c r="I61" i="40"/>
  <c r="F61" i="40" s="1"/>
  <c r="K61" i="40"/>
  <c r="H61" i="40" s="1"/>
  <c r="E62" i="40"/>
  <c r="A63" i="40"/>
  <c r="C61" i="40" l="1"/>
  <c r="I62" i="40"/>
  <c r="F62" i="40" s="1"/>
  <c r="K62" i="40"/>
  <c r="H62" i="40" s="1"/>
  <c r="E63" i="40"/>
  <c r="A64" i="40"/>
  <c r="C62" i="40" l="1"/>
  <c r="I63" i="40"/>
  <c r="F63" i="40" s="1"/>
  <c r="K63" i="40"/>
  <c r="H63" i="40" s="1"/>
  <c r="E64" i="40"/>
  <c r="A65" i="40"/>
  <c r="C63" i="40" l="1"/>
  <c r="I64" i="40"/>
  <c r="F64" i="40" s="1"/>
  <c r="K64" i="40"/>
  <c r="H64" i="40" s="1"/>
  <c r="E65" i="40"/>
  <c r="A66" i="40"/>
  <c r="C64" i="40" l="1"/>
  <c r="I65" i="40"/>
  <c r="F65" i="40" s="1"/>
  <c r="K65" i="40"/>
  <c r="H65" i="40" s="1"/>
  <c r="E66" i="40"/>
  <c r="A67" i="40"/>
  <c r="C65" i="40" l="1"/>
  <c r="I66" i="40"/>
  <c r="F66" i="40" s="1"/>
  <c r="K66" i="40"/>
  <c r="H66" i="40" s="1"/>
  <c r="E67" i="40"/>
  <c r="A68" i="40"/>
  <c r="C66" i="40" l="1"/>
  <c r="I67" i="40"/>
  <c r="F67" i="40" s="1"/>
  <c r="K67" i="40"/>
  <c r="H67" i="40" s="1"/>
  <c r="E68" i="40"/>
  <c r="A69" i="40"/>
  <c r="C67" i="40" l="1"/>
  <c r="I68" i="40"/>
  <c r="F68" i="40" s="1"/>
  <c r="K68" i="40"/>
  <c r="H68" i="40" s="1"/>
  <c r="E69" i="40"/>
  <c r="A70" i="40"/>
  <c r="C68" i="40" l="1"/>
  <c r="I69" i="40"/>
  <c r="F69" i="40" s="1"/>
  <c r="K69" i="40"/>
  <c r="H69" i="40" s="1"/>
  <c r="E70" i="40"/>
  <c r="A71" i="40"/>
  <c r="C69" i="40" l="1"/>
  <c r="I70" i="40"/>
  <c r="F70" i="40" s="1"/>
  <c r="K70" i="40"/>
  <c r="H70" i="40" s="1"/>
  <c r="E71" i="40"/>
  <c r="A72" i="40"/>
  <c r="C70" i="40" l="1"/>
  <c r="I71" i="40"/>
  <c r="F71" i="40" s="1"/>
  <c r="K71" i="40"/>
  <c r="H71" i="40" s="1"/>
  <c r="E72" i="40"/>
  <c r="A73" i="40"/>
  <c r="C71" i="40" l="1"/>
  <c r="I72" i="40"/>
  <c r="F72" i="40" s="1"/>
  <c r="K72" i="40"/>
  <c r="H72" i="40" s="1"/>
  <c r="E73" i="40"/>
  <c r="A74" i="40"/>
  <c r="C72" i="40" l="1"/>
  <c r="I73" i="40"/>
  <c r="F73" i="40" s="1"/>
  <c r="K73" i="40"/>
  <c r="H73" i="40" s="1"/>
  <c r="E74" i="40"/>
  <c r="A75" i="40"/>
  <c r="C73" i="40" l="1"/>
  <c r="I74" i="40"/>
  <c r="F74" i="40" s="1"/>
  <c r="K74" i="40"/>
  <c r="H74" i="40" s="1"/>
  <c r="E75" i="40"/>
  <c r="A76" i="40"/>
  <c r="C74" i="40" l="1"/>
  <c r="I75" i="40"/>
  <c r="F75" i="40" s="1"/>
  <c r="K75" i="40"/>
  <c r="H75" i="40" s="1"/>
  <c r="E76" i="40"/>
  <c r="A77" i="40"/>
  <c r="C75" i="40" l="1"/>
  <c r="I76" i="40"/>
  <c r="F76" i="40" s="1"/>
  <c r="K76" i="40"/>
  <c r="H76" i="40" s="1"/>
  <c r="E77" i="40"/>
  <c r="A78" i="40"/>
  <c r="C76" i="40" l="1"/>
  <c r="I77" i="40"/>
  <c r="F77" i="40" s="1"/>
  <c r="K77" i="40"/>
  <c r="H77" i="40" s="1"/>
  <c r="E78" i="40"/>
  <c r="A79" i="40"/>
  <c r="C77" i="40" l="1"/>
  <c r="I78" i="40"/>
  <c r="F78" i="40" s="1"/>
  <c r="K78" i="40"/>
  <c r="H78" i="40" s="1"/>
  <c r="E79" i="40"/>
  <c r="A80" i="40"/>
  <c r="C78" i="40" l="1"/>
  <c r="I79" i="40"/>
  <c r="F79" i="40" s="1"/>
  <c r="K79" i="40"/>
  <c r="H79" i="40" s="1"/>
  <c r="E80" i="40"/>
  <c r="A81" i="40"/>
  <c r="C79" i="40" l="1"/>
  <c r="I80" i="40"/>
  <c r="F80" i="40" s="1"/>
  <c r="K80" i="40"/>
  <c r="H80" i="40" s="1"/>
  <c r="E81" i="40"/>
  <c r="A82" i="40"/>
  <c r="C80" i="40" l="1"/>
  <c r="I81" i="40"/>
  <c r="F81" i="40" s="1"/>
  <c r="K81" i="40"/>
  <c r="H81" i="40" s="1"/>
  <c r="E82" i="40"/>
  <c r="A83" i="40"/>
  <c r="C81" i="40" l="1"/>
  <c r="I82" i="40"/>
  <c r="F82" i="40" s="1"/>
  <c r="K82" i="40"/>
  <c r="H82" i="40" s="1"/>
  <c r="E83" i="40"/>
  <c r="A84" i="40"/>
  <c r="C82" i="40" l="1"/>
  <c r="I83" i="40"/>
  <c r="F83" i="40" s="1"/>
  <c r="K83" i="40"/>
  <c r="H83" i="40" s="1"/>
  <c r="E84" i="40"/>
  <c r="A85" i="40"/>
  <c r="C83" i="40" l="1"/>
  <c r="I84" i="40"/>
  <c r="F84" i="40" s="1"/>
  <c r="K84" i="40"/>
  <c r="H84" i="40" s="1"/>
  <c r="E85" i="40"/>
  <c r="A86" i="40"/>
  <c r="C84" i="40" l="1"/>
  <c r="I85" i="40"/>
  <c r="F85" i="40" s="1"/>
  <c r="K85" i="40"/>
  <c r="H85" i="40" s="1"/>
  <c r="E86" i="40"/>
  <c r="A87" i="40"/>
  <c r="C85" i="40" l="1"/>
  <c r="I86" i="40"/>
  <c r="F86" i="40" s="1"/>
  <c r="K86" i="40"/>
  <c r="H86" i="40" s="1"/>
  <c r="E87" i="40"/>
  <c r="A88" i="40"/>
  <c r="C86" i="40" l="1"/>
  <c r="I87" i="40"/>
  <c r="F87" i="40" s="1"/>
  <c r="K87" i="40"/>
  <c r="H87" i="40" s="1"/>
  <c r="E88" i="40"/>
  <c r="A89" i="40"/>
  <c r="C87" i="40" l="1"/>
  <c r="I88" i="40"/>
  <c r="F88" i="40" s="1"/>
  <c r="K88" i="40"/>
  <c r="H88" i="40" s="1"/>
  <c r="E89" i="40"/>
  <c r="A90" i="40"/>
  <c r="C88" i="40" l="1"/>
  <c r="I89" i="40"/>
  <c r="F89" i="40" s="1"/>
  <c r="K89" i="40"/>
  <c r="H89" i="40" s="1"/>
  <c r="E90" i="40"/>
  <c r="A91" i="40"/>
  <c r="C89" i="40" l="1"/>
  <c r="I90" i="40"/>
  <c r="F90" i="40" s="1"/>
  <c r="K90" i="40"/>
  <c r="H90" i="40" s="1"/>
  <c r="E91" i="40"/>
  <c r="A92" i="40"/>
  <c r="C90" i="40" l="1"/>
  <c r="I91" i="40"/>
  <c r="F91" i="40" s="1"/>
  <c r="K91" i="40"/>
  <c r="H91" i="40" s="1"/>
  <c r="E92" i="40"/>
  <c r="A93" i="40"/>
  <c r="C91" i="40" l="1"/>
  <c r="I92" i="40"/>
  <c r="F92" i="40" s="1"/>
  <c r="K92" i="40"/>
  <c r="H92" i="40" s="1"/>
  <c r="E93" i="40"/>
  <c r="A94" i="40"/>
  <c r="C92" i="40" l="1"/>
  <c r="I93" i="40"/>
  <c r="F93" i="40" s="1"/>
  <c r="K93" i="40"/>
  <c r="H93" i="40" s="1"/>
  <c r="E94" i="40"/>
  <c r="A95" i="40"/>
  <c r="C93" i="40" l="1"/>
  <c r="I94" i="40"/>
  <c r="F94" i="40" s="1"/>
  <c r="K94" i="40"/>
  <c r="H94" i="40" s="1"/>
  <c r="E95" i="40"/>
  <c r="A96" i="40"/>
  <c r="C94" i="40" l="1"/>
  <c r="I95" i="40"/>
  <c r="F95" i="40" s="1"/>
  <c r="K95" i="40"/>
  <c r="H95" i="40" s="1"/>
  <c r="E96" i="40"/>
  <c r="A97" i="40"/>
  <c r="C95" i="40" l="1"/>
  <c r="I96" i="40"/>
  <c r="F96" i="40" s="1"/>
  <c r="K96" i="40"/>
  <c r="H96" i="40" s="1"/>
  <c r="E97" i="40"/>
  <c r="A98" i="40"/>
  <c r="C96" i="40" l="1"/>
  <c r="I97" i="40"/>
  <c r="F97" i="40" s="1"/>
  <c r="K97" i="40"/>
  <c r="H97" i="40" s="1"/>
  <c r="E98" i="40"/>
  <c r="A99" i="40"/>
  <c r="C97" i="40" l="1"/>
  <c r="I98" i="40"/>
  <c r="F98" i="40" s="1"/>
  <c r="K98" i="40"/>
  <c r="H98" i="40" s="1"/>
  <c r="E99" i="40"/>
  <c r="A100" i="40"/>
  <c r="C98" i="40" l="1"/>
  <c r="I99" i="40"/>
  <c r="F99" i="40" s="1"/>
  <c r="K99" i="40"/>
  <c r="H99" i="40" s="1"/>
  <c r="E100" i="40"/>
  <c r="A101" i="40"/>
  <c r="C99" i="40" l="1"/>
  <c r="I100" i="40"/>
  <c r="F100" i="40" s="1"/>
  <c r="K100" i="40"/>
  <c r="H100" i="40" s="1"/>
  <c r="E101" i="40"/>
  <c r="A102" i="40"/>
  <c r="C100" i="40" l="1"/>
  <c r="I101" i="40"/>
  <c r="F101" i="40" s="1"/>
  <c r="K101" i="40"/>
  <c r="H101" i="40" s="1"/>
  <c r="E102" i="40"/>
  <c r="A103" i="40"/>
  <c r="C101" i="40" l="1"/>
  <c r="I102" i="40"/>
  <c r="F102" i="40" s="1"/>
  <c r="K102" i="40"/>
  <c r="H102" i="40" s="1"/>
  <c r="E103" i="40"/>
  <c r="A104" i="40"/>
  <c r="C102" i="40" l="1"/>
  <c r="I103" i="40"/>
  <c r="F103" i="40" s="1"/>
  <c r="K103" i="40"/>
  <c r="H103" i="40" s="1"/>
  <c r="E104" i="40"/>
  <c r="A105" i="40"/>
  <c r="C103" i="40" l="1"/>
  <c r="I104" i="40"/>
  <c r="F104" i="40" s="1"/>
  <c r="K104" i="40"/>
  <c r="H104" i="40" s="1"/>
  <c r="E105" i="40"/>
  <c r="A106" i="40"/>
  <c r="C104" i="40" l="1"/>
  <c r="I105" i="40"/>
  <c r="F105" i="40" s="1"/>
  <c r="K105" i="40"/>
  <c r="H105" i="40" s="1"/>
  <c r="E106" i="40"/>
  <c r="A107" i="40"/>
  <c r="C105" i="40" l="1"/>
  <c r="I106" i="40"/>
  <c r="F106" i="40" s="1"/>
  <c r="K106" i="40"/>
  <c r="H106" i="40" s="1"/>
  <c r="E107" i="40"/>
  <c r="A108" i="40"/>
  <c r="C106" i="40" l="1"/>
  <c r="I107" i="40"/>
  <c r="F107" i="40" s="1"/>
  <c r="K107" i="40"/>
  <c r="H107" i="40" s="1"/>
  <c r="E108" i="40"/>
  <c r="A109" i="40"/>
  <c r="C107" i="40" l="1"/>
  <c r="I108" i="40"/>
  <c r="F108" i="40" s="1"/>
  <c r="K108" i="40"/>
  <c r="H108" i="40" s="1"/>
  <c r="E109" i="40"/>
  <c r="A110" i="40"/>
  <c r="C108" i="40" l="1"/>
  <c r="I109" i="40"/>
  <c r="F109" i="40" s="1"/>
  <c r="K109" i="40"/>
  <c r="H109" i="40" s="1"/>
  <c r="E110" i="40"/>
  <c r="A111" i="40"/>
  <c r="C109" i="40" l="1"/>
  <c r="I110" i="40"/>
  <c r="F110" i="40" s="1"/>
  <c r="K110" i="40"/>
  <c r="H110" i="40" s="1"/>
  <c r="E111" i="40"/>
  <c r="A112" i="40"/>
  <c r="C110" i="40" l="1"/>
  <c r="I111" i="40"/>
  <c r="F111" i="40" s="1"/>
  <c r="K111" i="40"/>
  <c r="H111" i="40" s="1"/>
  <c r="E112" i="40"/>
  <c r="A113" i="40"/>
  <c r="C111" i="40" l="1"/>
  <c r="I112" i="40"/>
  <c r="F112" i="40" s="1"/>
  <c r="K112" i="40"/>
  <c r="H112" i="40" s="1"/>
  <c r="E113" i="40"/>
  <c r="A114" i="40"/>
  <c r="C112" i="40" l="1"/>
  <c r="I113" i="40"/>
  <c r="F113" i="40" s="1"/>
  <c r="K113" i="40"/>
  <c r="H113" i="40" s="1"/>
  <c r="E114" i="40"/>
  <c r="A115" i="40"/>
  <c r="C113" i="40" l="1"/>
  <c r="I114" i="40"/>
  <c r="F114" i="40" s="1"/>
  <c r="K114" i="40"/>
  <c r="H114" i="40" s="1"/>
  <c r="E115" i="40"/>
  <c r="A116" i="40"/>
  <c r="C114" i="40" l="1"/>
  <c r="I115" i="40"/>
  <c r="F115" i="40" s="1"/>
  <c r="K115" i="40"/>
  <c r="H115" i="40" s="1"/>
  <c r="E116" i="40"/>
  <c r="A117" i="40"/>
  <c r="C115" i="40" l="1"/>
  <c r="I116" i="40"/>
  <c r="F116" i="40" s="1"/>
  <c r="K116" i="40"/>
  <c r="H116" i="40" s="1"/>
  <c r="E117" i="40"/>
  <c r="A118" i="40"/>
  <c r="C116" i="40" l="1"/>
  <c r="I117" i="40"/>
  <c r="F117" i="40" s="1"/>
  <c r="K117" i="40"/>
  <c r="H117" i="40" s="1"/>
  <c r="E118" i="40"/>
  <c r="A119" i="40"/>
  <c r="C117" i="40" l="1"/>
  <c r="I118" i="40"/>
  <c r="F118" i="40" s="1"/>
  <c r="K118" i="40"/>
  <c r="H118" i="40" s="1"/>
  <c r="E119" i="40"/>
  <c r="A120" i="40"/>
  <c r="C118" i="40" l="1"/>
  <c r="I119" i="40"/>
  <c r="F119" i="40" s="1"/>
  <c r="K119" i="40"/>
  <c r="H119" i="40" s="1"/>
  <c r="E120" i="40"/>
  <c r="A121" i="40"/>
  <c r="C119" i="40" l="1"/>
  <c r="I120" i="40"/>
  <c r="F120" i="40" s="1"/>
  <c r="K120" i="40"/>
  <c r="H120" i="40" s="1"/>
  <c r="E121" i="40"/>
  <c r="A122" i="40"/>
  <c r="C120" i="40" l="1"/>
  <c r="I121" i="40"/>
  <c r="F121" i="40" s="1"/>
  <c r="K121" i="40"/>
  <c r="H121" i="40" s="1"/>
  <c r="E122" i="40"/>
  <c r="A123" i="40"/>
  <c r="C121" i="40" l="1"/>
  <c r="I122" i="40"/>
  <c r="F122" i="40" s="1"/>
  <c r="K122" i="40"/>
  <c r="H122" i="40" s="1"/>
  <c r="E123" i="40"/>
  <c r="A124" i="40"/>
  <c r="C122" i="40" l="1"/>
  <c r="I123" i="40"/>
  <c r="F123" i="40" s="1"/>
  <c r="K123" i="40"/>
  <c r="H123" i="40" s="1"/>
  <c r="E124" i="40"/>
  <c r="A125" i="40"/>
  <c r="E125" i="40" s="1"/>
  <c r="C123" i="40" l="1"/>
  <c r="I125" i="40"/>
  <c r="F125" i="40" s="1"/>
  <c r="K125" i="40"/>
  <c r="H125" i="40" s="1"/>
  <c r="I124" i="40"/>
  <c r="F124" i="40" s="1"/>
  <c r="K124" i="40"/>
  <c r="H124" i="40" s="1"/>
  <c r="C124" i="40" l="1"/>
  <c r="C125" i="40"/>
</calcChain>
</file>

<file path=xl/comments1.xml><?xml version="1.0" encoding="utf-8"?>
<comments xmlns="http://schemas.openxmlformats.org/spreadsheetml/2006/main">
  <authors>
    <author>Ermilova.Darya</author>
    <author>Meshkov.Aleksandr</author>
    <author>Savenko.Aleksey</author>
  </authors>
  <commentList>
    <comment ref="E13" authorId="0" shapeId="0">
      <text>
        <r>
          <rPr>
            <sz val="8"/>
            <color indexed="81"/>
            <rFont val="Tahoma"/>
            <family val="2"/>
            <charset val="204"/>
          </rPr>
          <t>Период действующего/предыдущего контракта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3" authorId="0" shapeId="0">
      <text>
        <r>
          <rPr>
            <sz val="8"/>
            <color indexed="81"/>
            <rFont val="Tahoma"/>
            <family val="2"/>
            <charset val="204"/>
          </rPr>
          <t xml:space="preserve">Период кол.мес.действующего/предыдущего контракта
</t>
        </r>
      </text>
    </comment>
    <comment ref="O13" authorId="1" shapeId="0">
      <text>
        <r>
          <rPr>
            <b/>
            <sz val="9"/>
            <color indexed="81"/>
            <rFont val="Tahoma"/>
            <family val="2"/>
            <charset val="204"/>
          </rPr>
          <t>кредитные условия БД</t>
        </r>
      </text>
    </comment>
    <comment ref="E15" authorId="1" shapeId="0">
      <text>
        <r>
          <rPr>
            <sz val="8"/>
            <color indexed="81"/>
            <rFont val="Tahoma"/>
            <family val="2"/>
            <charset val="204"/>
          </rPr>
          <t>Almond
Citrus
Ginger
Black Power
Kiwi</t>
        </r>
      </text>
    </comment>
    <comment ref="E16" authorId="1" shapeId="0">
      <text>
        <r>
          <rPr>
            <sz val="8"/>
            <color indexed="81"/>
            <rFont val="Tahoma"/>
            <family val="2"/>
            <charset val="204"/>
          </rPr>
          <t>Almond
Citrus
Ginger
Black Power
Kiwi
Danger Berry
Lemongrass</t>
        </r>
      </text>
    </comment>
    <comment ref="E17" authorId="2" shapeId="0">
      <text>
        <r>
          <rPr>
            <b/>
            <sz val="9"/>
            <color indexed="81"/>
            <rFont val="Tahoma"/>
            <family val="2"/>
            <charset val="204"/>
          </rPr>
          <t>2000
3000
5000</t>
        </r>
      </text>
    </comment>
    <comment ref="E18" authorId="0" shapeId="0">
      <text>
        <r>
          <rPr>
            <sz val="8"/>
            <color indexed="81"/>
            <rFont val="Tahoma"/>
            <family val="2"/>
            <charset val="204"/>
          </rPr>
          <t>Storm
Ice
Active
Coffee
BATTLE</t>
        </r>
        <r>
          <rPr>
            <sz val="9"/>
            <color indexed="81"/>
            <rFont val="Tahoma"/>
            <family val="2"/>
            <charset val="204"/>
          </rPr>
          <t xml:space="preserve">
Skill
Bubble
Coconut
Top Dog
Mango
Cactus</t>
        </r>
      </text>
    </comment>
    <comment ref="E19" authorId="2" shapeId="0">
      <text>
        <r>
          <rPr>
            <sz val="9"/>
            <color indexed="81"/>
            <rFont val="Tahoma"/>
            <family val="2"/>
            <charset val="204"/>
          </rPr>
          <t>Storm
Ice
Active
Coffee
BATTLE
Skill
Bubble
Coconut
Top Dog
Mango
Cactus</t>
        </r>
      </text>
    </comment>
    <comment ref="E22" authorId="1" shapeId="0">
      <text>
        <r>
          <rPr>
            <sz val="8"/>
            <color indexed="81"/>
            <rFont val="Tahoma"/>
            <family val="2"/>
            <charset val="204"/>
          </rPr>
          <t>Storm
ACTIV
Skill
Battle
Coconut
Bubble</t>
        </r>
      </text>
    </comment>
    <comment ref="E23" authorId="1" shapeId="0">
      <text>
        <r>
          <rPr>
            <sz val="9"/>
            <color indexed="81"/>
            <rFont val="Tahoma"/>
            <family val="2"/>
            <charset val="204"/>
          </rPr>
          <t>Mojito
Pina Colada
Sex
Black Jack
Alfa Cola
Оранж Бласт
Цитрус Айс
Kiwi
DOUBLE FUNNY
SPARKLING BOOM
Magic Skills</t>
        </r>
      </text>
    </comment>
    <comment ref="E24" authorId="1" shapeId="0">
      <text>
        <r>
          <rPr>
            <sz val="9"/>
            <color indexed="81"/>
            <rFont val="Tahoma"/>
            <family val="2"/>
            <charset val="204"/>
          </rPr>
          <t>Mojito
Pina Colada
Sex
Black Jack
Alfa Cola
Оранж Бласт
Цитрус Айс
Kiwi
DOUBLE FUNNY
SPARKLING BOOM
Magic Skills</t>
        </r>
      </text>
    </comment>
    <comment ref="E25" authorId="1" shapeId="0">
      <text>
        <r>
          <rPr>
            <sz val="9"/>
            <color indexed="81"/>
            <rFont val="Tahoma"/>
            <family val="2"/>
            <charset val="204"/>
          </rPr>
          <t xml:space="preserve">Mojito
</t>
        </r>
        <r>
          <rPr>
            <sz val="8"/>
            <color indexed="81"/>
            <rFont val="Tahoma"/>
            <family val="2"/>
            <charset val="204"/>
          </rPr>
          <t>Black Jack</t>
        </r>
        <r>
          <rPr>
            <sz val="9"/>
            <color indexed="81"/>
            <rFont val="Tahoma"/>
            <family val="2"/>
            <charset val="204"/>
          </rPr>
          <t xml:space="preserve">
Оранж Бласт
Цитрус Айс
Киви
ДабблФанни
Magic Skills</t>
        </r>
      </text>
    </comment>
    <comment ref="E26" authorId="1" shapeId="0">
      <text>
        <r>
          <rPr>
            <sz val="9"/>
            <color indexed="81"/>
            <rFont val="Tahoma"/>
            <family val="2"/>
            <charset val="204"/>
          </rPr>
          <t>Original
Light
Banana
Vanilla</t>
        </r>
      </text>
    </comment>
    <comment ref="E27" authorId="1" shapeId="0">
      <text>
        <r>
          <rPr>
            <sz val="9"/>
            <color indexed="81"/>
            <rFont val="Tahoma"/>
            <family val="2"/>
            <charset val="204"/>
          </rPr>
          <t>Original
Light
Banana
Vanilla</t>
        </r>
      </text>
    </comment>
    <comment ref="E28" authorId="1" shapeId="0">
      <text>
        <r>
          <rPr>
            <sz val="9"/>
            <color indexed="81"/>
            <rFont val="Tahoma"/>
            <family val="2"/>
            <charset val="204"/>
          </rPr>
          <t>Original
Light
Banana</t>
        </r>
      </text>
    </comment>
    <comment ref="E29" authorId="0" shapeId="0">
      <text>
        <r>
          <rPr>
            <sz val="9"/>
            <color indexed="81"/>
            <rFont val="Tahoma"/>
            <family val="2"/>
            <charset val="204"/>
          </rPr>
          <t>Дюшес
Тархун
Лимонад
Таежный берег
Барбарис
Малина Карамель
Фейхоа
СливаЖимолость
ВиноГранат</t>
        </r>
      </text>
    </comment>
    <comment ref="E30" authorId="0" shapeId="0">
      <text>
        <r>
          <rPr>
            <sz val="9"/>
            <color indexed="81"/>
            <rFont val="Tahoma"/>
            <family val="2"/>
            <charset val="204"/>
          </rPr>
          <t>Дюшес
Тархун
Лимонад
Малина Карамель
Фейхоа
СливаЖимолость
ВиноГранат</t>
        </r>
      </text>
    </comment>
    <comment ref="E31" authorId="2" shapeId="0">
      <text>
        <r>
          <rPr>
            <sz val="9"/>
            <color indexed="81"/>
            <rFont val="Tahoma"/>
            <family val="2"/>
            <charset val="204"/>
          </rPr>
          <t>Дюшес
Тархун
Лимонад
Таежный берег
Барбарис
Фейхоа</t>
        </r>
      </text>
    </comment>
    <comment ref="E35" authorId="0" shapeId="0">
      <text>
        <r>
          <rPr>
            <sz val="8"/>
            <color indexed="81"/>
            <rFont val="Tahoma"/>
            <family val="2"/>
            <charset val="204"/>
          </rPr>
          <t>Дата начала нового контракта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I35" authorId="0" shapeId="0">
      <text>
        <r>
          <rPr>
            <sz val="8"/>
            <color indexed="81"/>
            <rFont val="Tahoma"/>
            <family val="2"/>
            <charset val="204"/>
          </rPr>
          <t>Дата окончания нового контракта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M35" authorId="0" shapeId="0">
      <text>
        <r>
          <rPr>
            <sz val="8"/>
            <color indexed="81"/>
            <rFont val="Tahoma"/>
            <family val="2"/>
            <charset val="204"/>
          </rPr>
          <t xml:space="preserve">Период кол.мес.нового контракта
</t>
        </r>
      </text>
    </comment>
    <comment ref="O35" authorId="1" shapeId="0">
      <text>
        <r>
          <rPr>
            <b/>
            <sz val="9"/>
            <color indexed="81"/>
            <rFont val="Tahoma"/>
            <family val="2"/>
            <charset val="204"/>
          </rPr>
          <t>кредитные условия БД</t>
        </r>
      </text>
    </comment>
    <comment ref="Q36" authorId="1" shapeId="0">
      <text>
        <r>
          <rPr>
            <b/>
            <sz val="9"/>
            <color indexed="81"/>
            <rFont val="Tahoma"/>
            <family val="2"/>
            <charset val="204"/>
          </rPr>
          <t>подтягивается автоматически</t>
        </r>
      </text>
    </comment>
    <comment ref="BG53" authorId="0" shapeId="0">
      <text>
        <r>
          <rPr>
            <sz val="8"/>
            <color indexed="81"/>
            <rFont val="Tahoma"/>
            <family val="2"/>
            <charset val="204"/>
          </rPr>
          <t>Прирост, %</t>
        </r>
      </text>
    </comment>
    <comment ref="BK53" authorId="0" shapeId="0">
      <text>
        <r>
          <rPr>
            <sz val="8"/>
            <color indexed="81"/>
            <rFont val="Tahoma"/>
            <family val="2"/>
            <charset val="204"/>
          </rPr>
          <t>Прирост, %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L53" authorId="0" shapeId="0">
      <text>
        <r>
          <rPr>
            <sz val="8"/>
            <color indexed="81"/>
            <rFont val="Tahoma"/>
            <family val="2"/>
            <charset val="204"/>
          </rPr>
          <t>Прирост, %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Meshkov.Aleksandr</author>
  </authors>
  <commentList>
    <comment ref="H20" authorId="0" shapeId="0">
      <text>
        <r>
          <rPr>
            <b/>
            <sz val="9"/>
            <color indexed="81"/>
            <rFont val="Tahoma"/>
            <family val="2"/>
            <charset val="204"/>
          </rPr>
          <t>без In-out</t>
        </r>
      </text>
    </comment>
    <comment ref="I20" authorId="0" shapeId="0">
      <text>
        <r>
          <rPr>
            <b/>
            <sz val="9"/>
            <color indexed="81"/>
            <rFont val="Tahoma"/>
            <family val="2"/>
            <charset val="204"/>
          </rPr>
          <t>без In-out</t>
        </r>
      </text>
    </comment>
  </commentList>
</comments>
</file>

<file path=xl/comments3.xml><?xml version="1.0" encoding="utf-8"?>
<comments xmlns="http://schemas.openxmlformats.org/spreadsheetml/2006/main">
  <authors>
    <author>Savenko.Aleksey</author>
  </authors>
  <commentList>
    <comment ref="D33" authorId="0" shapeId="0">
      <text>
        <r>
          <rPr>
            <b/>
            <sz val="9"/>
            <color indexed="81"/>
            <rFont val="Tahoma"/>
            <family val="2"/>
            <charset val="204"/>
          </rPr>
          <t>6 филиалов ДВ</t>
        </r>
      </text>
    </comment>
  </commentList>
</comments>
</file>

<file path=xl/sharedStrings.xml><?xml version="1.0" encoding="utf-8"?>
<sst xmlns="http://schemas.openxmlformats.org/spreadsheetml/2006/main" count="3549" uniqueCount="655">
  <si>
    <t>NRKA</t>
  </si>
  <si>
    <t>ТИП сети</t>
  </si>
  <si>
    <t>Категория сети</t>
  </si>
  <si>
    <t>Категория клиента</t>
  </si>
  <si>
    <t>Филиал</t>
  </si>
  <si>
    <t>СПП</t>
  </si>
  <si>
    <t>Энергетические напитки</t>
  </si>
  <si>
    <t>Schweppes 0,5 л</t>
  </si>
  <si>
    <t>Adrenaline Rush 0,25 л</t>
  </si>
  <si>
    <t>Red Bull 0,25 л</t>
  </si>
  <si>
    <t>E-ON 0,25 л</t>
  </si>
  <si>
    <t>Adrenaline Rush 0,5 л</t>
  </si>
  <si>
    <t>Red Bull 0,473 л</t>
  </si>
  <si>
    <t>Burn 0,5 л</t>
  </si>
  <si>
    <t>Laimon Fresh 0,5 л</t>
  </si>
  <si>
    <t>El Fresco 0,5 л</t>
  </si>
  <si>
    <t>Fanta 0,5 л</t>
  </si>
  <si>
    <t>Sprite 0,5 л</t>
  </si>
  <si>
    <t>Группа сбыта</t>
  </si>
  <si>
    <t>ОПТ</t>
  </si>
  <si>
    <t>РКК</t>
  </si>
  <si>
    <t>Mirinda 0,6 л</t>
  </si>
  <si>
    <t>7UP 0,6 л</t>
  </si>
  <si>
    <t>Доля полки (% от заявленных брэндов в категории)</t>
  </si>
  <si>
    <t>Fresh Bar 0,48</t>
  </si>
  <si>
    <t>E-ON 0,25</t>
  </si>
  <si>
    <t>Юридическое название</t>
  </si>
  <si>
    <t>Название на вывеске</t>
  </si>
  <si>
    <t>Дата:</t>
  </si>
  <si>
    <t>Адрес центрального офиса</t>
  </si>
  <si>
    <t>Тел.:</t>
  </si>
  <si>
    <t>Условия контракта</t>
  </si>
  <si>
    <t xml:space="preserve">Описание </t>
  </si>
  <si>
    <t>Город (основной)</t>
  </si>
  <si>
    <t>Кол-во SKU</t>
  </si>
  <si>
    <t>Точек с листингом</t>
  </si>
  <si>
    <t>Продажи ед. маг/мес</t>
  </si>
  <si>
    <t>Цена поставки</t>
  </si>
  <si>
    <t>Продажи ед/год всего</t>
  </si>
  <si>
    <t>ВСЕГО:</t>
  </si>
  <si>
    <t xml:space="preserve">Brand </t>
  </si>
  <si>
    <t xml:space="preserve">Имя и должность байера/дир. </t>
  </si>
  <si>
    <t>Всего факт. Инвестиций, %</t>
  </si>
  <si>
    <t>Тотал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</si>
  <si>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</si>
  <si>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</si>
  <si>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</si>
  <si>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</si>
  <si>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</si>
  <si>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</si>
  <si>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</si>
  <si>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</si>
  <si>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</si>
  <si>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</si>
  <si>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</si>
  <si>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</si>
  <si>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ТМ-план</t>
  </si>
  <si>
    <t>Прирост</t>
  </si>
  <si>
    <t>Контракт</t>
  </si>
  <si>
    <t>Пролонгация</t>
  </si>
  <si>
    <t>Новый контракт</t>
  </si>
  <si>
    <t>План на 1 ТТ</t>
  </si>
  <si>
    <t>ООО "СНС-Абакан"</t>
  </si>
  <si>
    <t>ООО "СНС-Амур"</t>
  </si>
  <si>
    <t>ООО "СНС-Армавир"</t>
  </si>
  <si>
    <t>ООО "СНС-Архангельск"</t>
  </si>
  <si>
    <t>ООО "СНС-Астрахань"</t>
  </si>
  <si>
    <t>ООО "СНС-Балаково"</t>
  </si>
  <si>
    <t>ООО "СНС-Барнаул"</t>
  </si>
  <si>
    <t>ООО "СНС-Белгород"</t>
  </si>
  <si>
    <t>ООО "СНС-Березники"</t>
  </si>
  <si>
    <t>ООО "СНС-Бийск"</t>
  </si>
  <si>
    <t>ООО "СНС-Благовещенск"</t>
  </si>
  <si>
    <t>ООО "СНС-Борисоглебск"</t>
  </si>
  <si>
    <t>ООО "СНС-Братск"</t>
  </si>
  <si>
    <t>ООО "СНС-Брянск"</t>
  </si>
  <si>
    <t>ООО "СНС-Великий Новгород"</t>
  </si>
  <si>
    <t>ООО "СНС-Владивосток"</t>
  </si>
  <si>
    <t>ООО "СНС-Владимир"</t>
  </si>
  <si>
    <t>ООО "СНС-Волгоград"</t>
  </si>
  <si>
    <t>ООО "СНС-Вологда"</t>
  </si>
  <si>
    <t>ООО "СНС-Воронеж"</t>
  </si>
  <si>
    <t>ООО "СНС-Вятка"</t>
  </si>
  <si>
    <t>ООО "СНС-Екатеринбург"</t>
  </si>
  <si>
    <t>ООО "СНС-Иваново"</t>
  </si>
  <si>
    <t>ООО "СНС-Йошкар-Ола"</t>
  </si>
  <si>
    <t>ООО "СНС-Иркутск"</t>
  </si>
  <si>
    <t>ООО "СНС-Казань"</t>
  </si>
  <si>
    <t>ООО "СНС-Калуга"</t>
  </si>
  <si>
    <t>ООО "СНС-Кемерово"</t>
  </si>
  <si>
    <t>ООО "СНС-Коломна"</t>
  </si>
  <si>
    <t>ООО "СНС-Кострома"</t>
  </si>
  <si>
    <t>ООО "СНС-Краснодар"</t>
  </si>
  <si>
    <t>ООО "СНС-Красноярск"</t>
  </si>
  <si>
    <t>ООО "СНС-Курган"</t>
  </si>
  <si>
    <t>ООО "СНС-Курск"</t>
  </si>
  <si>
    <t>ООО "СНС-Липецк"</t>
  </si>
  <si>
    <t>ООО "СНС-Магнитогорск"</t>
  </si>
  <si>
    <t>ООО "СНС-Миасс"</t>
  </si>
  <si>
    <t>ООО "СНС-Мурманск"</t>
  </si>
  <si>
    <t>ООО "СНС-Набережные Челны"</t>
  </si>
  <si>
    <t>ООО "СНС-Находка"</t>
  </si>
  <si>
    <t>ООО "СНС-Нижневартовск"</t>
  </si>
  <si>
    <t>ООО "СНС-Нижний Новгород"</t>
  </si>
  <si>
    <t>ООО "СНС-Нижний Тагил"</t>
  </si>
  <si>
    <t>ООО "СНС-Новокузнецк"</t>
  </si>
  <si>
    <t>ООО "СНС-Новороссийск"</t>
  </si>
  <si>
    <t>ООО "СНС-Новосибирск"</t>
  </si>
  <si>
    <t>ООО "СНС-Обнинск"</t>
  </si>
  <si>
    <t>ООО "СНС-Омск"</t>
  </si>
  <si>
    <t>ООО "СНС-Орел"</t>
  </si>
  <si>
    <t>ООО "СНС-Рыбинск"</t>
  </si>
  <si>
    <t>ООО "СНС-Рязань"</t>
  </si>
  <si>
    <t>ООО "СНС-Самара"</t>
  </si>
  <si>
    <t>ООО "СНС-Саранск"</t>
  </si>
  <si>
    <t>ООО "СНС-Саратов"</t>
  </si>
  <si>
    <t>ООО "СНС-Сахалин"</t>
  </si>
  <si>
    <t>ООО "СНС-Сервис 77"</t>
  </si>
  <si>
    <t>ООО "СНС-Сервис"</t>
  </si>
  <si>
    <t>ООО "СНС-Стерлитамак"</t>
  </si>
  <si>
    <t>ООО "СНС-Сургут"</t>
  </si>
  <si>
    <t>ООО "СНС-Сызрань"</t>
  </si>
  <si>
    <t>ООО "СНС-Сыктывкар"</t>
  </si>
  <si>
    <t>ООО "СНС-Таганрог"</t>
  </si>
  <si>
    <t>ООО "СНС-Тамбов"</t>
  </si>
  <si>
    <t>ООО "СНС-Тверь"</t>
  </si>
  <si>
    <t>ООО "СНС-Тольятти"</t>
  </si>
  <si>
    <t>ООО "СНС-Томск"</t>
  </si>
  <si>
    <t>ООО "СНС-Тула"</t>
  </si>
  <si>
    <t>ООО "СНС-Тюмень"</t>
  </si>
  <si>
    <t>Общее описание клиента</t>
  </si>
  <si>
    <t>ФОТО</t>
  </si>
  <si>
    <t>Газированные напитки 0,5 л</t>
  </si>
  <si>
    <t>Показатель</t>
  </si>
  <si>
    <t>Описание категории в сети</t>
  </si>
  <si>
    <t>вывеска, фасад магазина</t>
  </si>
  <si>
    <t>магазин внутри</t>
  </si>
  <si>
    <t>полка (вода, энергетики)</t>
  </si>
  <si>
    <t>Ответственный КАМ, ф-л</t>
  </si>
  <si>
    <t>Ответственный КАМ, УК</t>
  </si>
  <si>
    <t>Супермаркет</t>
  </si>
  <si>
    <t>Гипермаркет</t>
  </si>
  <si>
    <t>Киоск</t>
  </si>
  <si>
    <t>Киоск Табаконист</t>
  </si>
  <si>
    <t>Магазин за прилавком</t>
  </si>
  <si>
    <t>Минимаркет</t>
  </si>
  <si>
    <t>Павильон</t>
  </si>
  <si>
    <t>Магазин при АЗС</t>
  </si>
  <si>
    <t>киоск при АЗС</t>
  </si>
  <si>
    <t>Смешанный</t>
  </si>
  <si>
    <t>да</t>
  </si>
  <si>
    <t>нет</t>
  </si>
  <si>
    <t>Комментарии по планированию продаж</t>
  </si>
  <si>
    <t>Комментарии по планированию инвестиций</t>
  </si>
  <si>
    <t>Коды заказчика клиента</t>
  </si>
  <si>
    <t>ООО "СНС-Улан_Удэ"</t>
  </si>
  <si>
    <t>ООО "СНС-Ульяновск"</t>
  </si>
  <si>
    <t>ООО "СНС-Уссурийск"</t>
  </si>
  <si>
    <t>ООО "СНС-Уфа"</t>
  </si>
  <si>
    <t>ООО "СНС-Ухта"</t>
  </si>
  <si>
    <t>ООО "СНС-Хабаровск"</t>
  </si>
  <si>
    <t>ООО "СНС-Чебоксары"</t>
  </si>
  <si>
    <t>ООО "СНС-Череповец"</t>
  </si>
  <si>
    <t>ООО "СНС-Чита"</t>
  </si>
  <si>
    <t>ООО "СНС-Шахты"</t>
  </si>
  <si>
    <t>ООО "СНС-Экспресс"</t>
  </si>
  <si>
    <t>ООО "СНС-Электросталь"</t>
  </si>
  <si>
    <t>ООО "СНС-Южный Урал"</t>
  </si>
  <si>
    <t>ООО "СНС-Ярославль"</t>
  </si>
  <si>
    <t>Цена на полке  (по GFD согласованная с клиентом), руб</t>
  </si>
  <si>
    <t>Продажи ед/контракт всего</t>
  </si>
  <si>
    <t>Рекомендованные полочные цены</t>
  </si>
  <si>
    <t>Дискаунтер</t>
  </si>
  <si>
    <t>№</t>
  </si>
  <si>
    <t>Наименование</t>
  </si>
  <si>
    <t>Формат ТТ</t>
  </si>
  <si>
    <t>Тотал SKU Tornado</t>
  </si>
  <si>
    <t>Тотал SKU E-ON</t>
  </si>
  <si>
    <t>Тотал SKU Fresh Bar</t>
  </si>
  <si>
    <t>E-On Almond Rush</t>
  </si>
  <si>
    <t>Вывеска</t>
  </si>
  <si>
    <r>
      <t xml:space="preserve">Запрос на заключение контракта по напиткам </t>
    </r>
    <r>
      <rPr>
        <sz val="20"/>
        <color indexed="10"/>
        <rFont val="Calibri"/>
        <family val="2"/>
        <charset val="204"/>
      </rPr>
      <t xml:space="preserve">GFD </t>
    </r>
    <r>
      <rPr>
        <sz val="11"/>
        <color indexed="10"/>
        <rFont val="Calibri"/>
        <family val="2"/>
        <charset val="204"/>
      </rPr>
      <t>(стр 2)</t>
    </r>
  </si>
  <si>
    <t>Tornado Storm</t>
  </si>
  <si>
    <t>Tornado 0,5 л ж/б</t>
  </si>
  <si>
    <t>Flash 0,5 л ж/б</t>
  </si>
  <si>
    <t>Gorilla 0,5 л ж/б</t>
  </si>
  <si>
    <t>Drive me, 0,5 л ж/б</t>
  </si>
  <si>
    <t>ОП «Симферополь»</t>
  </si>
  <si>
    <t>ОП «Евпатория»</t>
  </si>
  <si>
    <t>ОП «Севастополь»</t>
  </si>
  <si>
    <t xml:space="preserve">Всего городов:  </t>
  </si>
  <si>
    <t>Бонус за объем/Retro, %</t>
  </si>
  <si>
    <t>Листинг, SKU/Мес/ Маг, руб.</t>
  </si>
  <si>
    <t>Листинг, Всего/конр-т /сеть, руб.</t>
  </si>
  <si>
    <t>Ассортимент/Листинг, Всего/Год, %</t>
  </si>
  <si>
    <t>Маркетинг бюджет 2, руб.</t>
  </si>
  <si>
    <t xml:space="preserve">Общий Маркетинг бюджет (1+2), % </t>
  </si>
  <si>
    <t>Промо скидка,руб.
(в накладной)</t>
  </si>
  <si>
    <t>Промо скидка,руб.
(по итогам продаж)</t>
  </si>
  <si>
    <t>Промо скидка,             %</t>
  </si>
  <si>
    <t>Всего факт. Инвестиций, руб.</t>
  </si>
  <si>
    <t>Затраты на ед. продаж,
руб.</t>
  </si>
  <si>
    <t>Остаток на ед. продаж,                   руб.</t>
  </si>
  <si>
    <t>Листинг,Всего/конр-т/сеть, руб.</t>
  </si>
  <si>
    <t>Затраты на ед. продаж, 
руб.</t>
  </si>
  <si>
    <t>Monster 0,5 л ж/б 
(Coca-cola)</t>
  </si>
  <si>
    <t>Наименование заказчика</t>
  </si>
  <si>
    <t>Коды дебитора</t>
  </si>
  <si>
    <t>Наименование дебитора</t>
  </si>
  <si>
    <t>Тотал SKU GFD</t>
  </si>
  <si>
    <t>E-On Black Power</t>
  </si>
  <si>
    <t>Москва</t>
  </si>
  <si>
    <t>Регион</t>
  </si>
  <si>
    <t>Нева</t>
  </si>
  <si>
    <t>Крым</t>
  </si>
  <si>
    <t xml:space="preserve">ДВ </t>
  </si>
  <si>
    <t>Выбор ЦМ</t>
  </si>
  <si>
    <t>окончание</t>
  </si>
  <si>
    <t>начало</t>
  </si>
  <si>
    <t>Территория</t>
  </si>
  <si>
    <t>Товарооборот руб/год, ФАКТ</t>
  </si>
  <si>
    <t>Brand/Статья</t>
  </si>
  <si>
    <t>Маркетинг</t>
  </si>
  <si>
    <t>Промо-скидки</t>
  </si>
  <si>
    <t>Листинг/Безусловные бонусы</t>
  </si>
  <si>
    <t>Коктейли Fonte (белая бут.) 0,6 л</t>
  </si>
  <si>
    <t>Tornado 0,5 л ПЭТ</t>
  </si>
  <si>
    <t>Flash 0,5 л ПЭТ</t>
  </si>
  <si>
    <t>Monster 0,5 л ПЭТ</t>
  </si>
  <si>
    <t>Drive me, 0,5 л ПЭТ</t>
  </si>
  <si>
    <t xml:space="preserve">Среднее кол-во фейсов на полке </t>
  </si>
  <si>
    <t>Нац.Сети АЗС</t>
  </si>
  <si>
    <t>E-ON 0,25/AR 0,25</t>
  </si>
  <si>
    <t>Tornado/DriveMe</t>
  </si>
  <si>
    <t>Fresh bar/Sprite</t>
  </si>
  <si>
    <t>Комментарии (в случае несоответствия ценовой политике ГК)</t>
  </si>
  <si>
    <t>Способ доставки</t>
  </si>
  <si>
    <t>РЦ клиента</t>
  </si>
  <si>
    <t>По ТТ</t>
  </si>
  <si>
    <t>Микс (РЦ+ТТ)</t>
  </si>
  <si>
    <t>Доставка</t>
  </si>
  <si>
    <t>ООО "СНС-Нева-1"</t>
  </si>
  <si>
    <t>ООО "СНС-Нева-2"</t>
  </si>
  <si>
    <t>Базовая ЦМ</t>
  </si>
  <si>
    <t>Адрес</t>
  </si>
  <si>
    <t>ДВ (Сахалин)</t>
  </si>
  <si>
    <t>Стоимость кредита, руб.</t>
  </si>
  <si>
    <t>Бонус за объем/Retro, от ТО без НДС, %</t>
  </si>
  <si>
    <t>Промо скидка от факт. ТО, руб.</t>
  </si>
  <si>
    <t>Промо скидка от факт. ТО, %</t>
  </si>
  <si>
    <t>Всего факт. Инвестиций от Базовой ЦМ, %</t>
  </si>
  <si>
    <t>Tornado 1 л</t>
  </si>
  <si>
    <r>
      <t xml:space="preserve">Ср.цена отгрузки за период, </t>
    </r>
    <r>
      <rPr>
        <sz val="8"/>
        <color rgb="FF0000FF"/>
        <rFont val="Calibri"/>
        <family val="2"/>
        <charset val="204"/>
      </rPr>
      <t>без учета затрат</t>
    </r>
  </si>
  <si>
    <t>Flash 1 л ПЭТ</t>
  </si>
  <si>
    <t>RRKA/B2B</t>
  </si>
  <si>
    <t>LRKA/Лок.Сети АЗС</t>
  </si>
  <si>
    <t>ООО "СНС-Калининград"</t>
  </si>
  <si>
    <t>Drive me, 1 л ПЭТ</t>
  </si>
  <si>
    <t>Тотал SKU Лимонады</t>
  </si>
  <si>
    <t>Московская область</t>
  </si>
  <si>
    <t>Мурманск</t>
  </si>
  <si>
    <t>S.O.V.A. 0,5л ж/б</t>
  </si>
  <si>
    <t>Напитки из Черноголовки ПЭТ 0,5 л</t>
  </si>
  <si>
    <t>Самый дешевый лимонад ПЭТ 0,5 л</t>
  </si>
  <si>
    <t>Глушков Максим</t>
  </si>
  <si>
    <t>Горбов Олег</t>
  </si>
  <si>
    <t>Чердакова Елена</t>
  </si>
  <si>
    <t>=ЕСЛИ($AK$62="";ЕСЛИ($AI$62&lt;=$BZ$68;1;0);0)</t>
  </si>
  <si>
    <t xml:space="preserve">Маркетинг бюджет 1 от факт. ТО, 
% </t>
  </si>
  <si>
    <t>Fresh Bar  1,5л</t>
  </si>
  <si>
    <t>Fresh Bar 1,5 л</t>
  </si>
  <si>
    <t>Laimon Fresh 1,5л</t>
  </si>
  <si>
    <t>Sprite 1,5л</t>
  </si>
  <si>
    <t>Mirinda 1,5л</t>
  </si>
  <si>
    <t>Schweppes 1,5 л</t>
  </si>
  <si>
    <t>Газированные напитки 1,5 л</t>
  </si>
  <si>
    <t>бренд</t>
  </si>
  <si>
    <t>Кол-во ТТ:</t>
  </si>
  <si>
    <t>Расчет инвестиций по действующему контракту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</si>
  <si>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</si>
  <si>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</si>
  <si>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</si>
  <si>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</si>
  <si>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</si>
  <si>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</si>
  <si>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</si>
  <si>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</si>
  <si>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</si>
  <si>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</si>
  <si>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</si>
  <si>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</si>
  <si>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</si>
  <si>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</si>
  <si>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</si>
  <si>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</si>
  <si>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</si>
  <si>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</si>
  <si>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</si>
  <si>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</si>
  <si>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</si>
  <si>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</si>
  <si>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</si>
  <si>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</si>
  <si>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</si>
  <si>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</si>
  <si>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</si>
  <si>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</si>
  <si>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</si>
  <si>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</si>
  <si>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</si>
  <si>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</si>
  <si>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</si>
  <si>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</si>
  <si>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</si>
  <si>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</si>
  <si>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</si>
  <si>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</si>
  <si>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</si>
  <si>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</si>
  <si>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</si>
  <si>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</si>
  <si>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</si>
  <si>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</si>
  <si>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</si>
  <si>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</si>
  <si>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</si>
  <si>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</si>
  <si>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</si>
  <si>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</si>
  <si>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</si>
  <si>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</si>
  <si>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Ср.цена входа для клиента</t>
  </si>
  <si>
    <r>
      <t xml:space="preserve">Запрос на заключение контракта по напиткам </t>
    </r>
    <r>
      <rPr>
        <b/>
        <sz val="24"/>
        <color indexed="10"/>
        <rFont val="Calibri"/>
        <family val="2"/>
        <charset val="204"/>
      </rPr>
      <t>GFD</t>
    </r>
  </si>
  <si>
    <r>
      <t xml:space="preserve">Расчет инвестиций по </t>
    </r>
    <r>
      <rPr>
        <b/>
        <sz val="12"/>
        <color rgb="FF0000FF"/>
        <rFont val="Calibri"/>
        <family val="2"/>
        <charset val="204"/>
        <scheme val="minor"/>
      </rPr>
      <t>новому контракту</t>
    </r>
  </si>
  <si>
    <r>
      <rPr>
        <b/>
        <sz val="11"/>
        <rFont val="Calibri"/>
        <family val="2"/>
        <charset val="204"/>
        <scheme val="minor"/>
      </rPr>
      <t xml:space="preserve"> Условия для</t>
    </r>
    <r>
      <rPr>
        <b/>
        <sz val="11"/>
        <color rgb="FF0000FF"/>
        <rFont val="Calibri"/>
        <family val="2"/>
        <charset val="204"/>
        <scheme val="minor"/>
      </rPr>
      <t xml:space="preserve"> </t>
    </r>
    <r>
      <rPr>
        <b/>
        <sz val="11"/>
        <color rgb="FF0000FF"/>
        <rFont val="Calibri"/>
        <family val="2"/>
        <charset val="204"/>
      </rPr>
      <t>нового контракта</t>
    </r>
  </si>
  <si>
    <r>
      <t>Общая информация о Клиенте</t>
    </r>
    <r>
      <rPr>
        <sz val="12"/>
        <rFont val="Calibri"/>
        <family val="2"/>
        <charset val="204"/>
      </rPr>
      <t xml:space="preserve"> (на дату заполнения) </t>
    </r>
  </si>
  <si>
    <t>ЦМ по категории клиента</t>
  </si>
  <si>
    <t>Распределение инвестиций контракта, учитываемые в ЦМ, %</t>
  </si>
  <si>
    <t>Скидка от категорийной ЦМ клиента</t>
  </si>
  <si>
    <t>Кол-во ТТ с листингом</t>
  </si>
  <si>
    <t>Товарооборот руб./год</t>
  </si>
  <si>
    <r>
      <t>Условия действующего контракта (</t>
    </r>
    <r>
      <rPr>
        <b/>
        <sz val="11"/>
        <rFont val="Calibri"/>
        <family val="2"/>
        <charset val="204"/>
      </rPr>
      <t>SAP факт)</t>
    </r>
  </si>
  <si>
    <t>Промо-скидка, (0-в накладной      1-по итогам продаж)</t>
  </si>
  <si>
    <r>
      <t>Период оплаты за</t>
    </r>
    <r>
      <rPr>
        <b/>
        <sz val="12"/>
        <rFont val="Calibri"/>
        <family val="2"/>
        <charset val="204"/>
      </rPr>
      <t xml:space="preserve"> Листинг, руб. </t>
    </r>
    <r>
      <rPr>
        <b/>
        <sz val="12"/>
        <color theme="0" tint="-0.499984740745262"/>
        <rFont val="Calibri"/>
        <family val="2"/>
        <charset val="204"/>
      </rPr>
      <t>с НДС 20%</t>
    </r>
  </si>
  <si>
    <r>
      <t xml:space="preserve">Период оплаты бюджета </t>
    </r>
    <r>
      <rPr>
        <b/>
        <sz val="12"/>
        <rFont val="Calibri"/>
        <family val="2"/>
        <charset val="204"/>
      </rPr>
      <t>Маркетинга, руб.</t>
    </r>
    <r>
      <rPr>
        <b/>
        <sz val="12"/>
        <color indexed="23"/>
        <rFont val="Calibri"/>
        <family val="2"/>
        <charset val="204"/>
      </rPr>
      <t xml:space="preserve"> с НДС  20%</t>
    </r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</si>
  <si>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</si>
  <si>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</si>
  <si>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</si>
  <si>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</si>
  <si>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</si>
  <si>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</si>
  <si>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</si>
  <si>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</si>
  <si>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</si>
  <si>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</si>
  <si>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</si>
  <si>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</si>
  <si>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Сочи, Новороссийск</t>
  </si>
  <si>
    <t>Краснодар, Ростов</t>
  </si>
  <si>
    <t>Средняя наценка сети от ЦМ входа в сеть, %</t>
  </si>
  <si>
    <t>ТТ на начало конт-та</t>
  </si>
  <si>
    <t>ТТ на окончание конт-та</t>
  </si>
  <si>
    <t>E-ON 0,45 BCAA</t>
  </si>
  <si>
    <t>Tornado 0,473 ПЭТ</t>
  </si>
  <si>
    <t>E-ON 0,45</t>
  </si>
  <si>
    <t>ИЛ 0,48</t>
  </si>
  <si>
    <t>Tornado 0,45 ж/б</t>
  </si>
  <si>
    <r>
      <t>Период контр-та/</t>
    </r>
    <r>
      <rPr>
        <sz val="9"/>
        <rFont val="Calibri"/>
        <family val="2"/>
        <charset val="204"/>
      </rPr>
      <t xml:space="preserve">мес/отсрочка </t>
    </r>
    <r>
      <rPr>
        <b/>
        <sz val="9"/>
        <rFont val="Calibri"/>
        <family val="2"/>
        <charset val="204"/>
      </rPr>
      <t>БД</t>
    </r>
  </si>
  <si>
    <t>Формат (Тип тт Сети)/кол-во маг</t>
  </si>
  <si>
    <t>Радченко Сергей</t>
  </si>
  <si>
    <t>Гуменюк Александр</t>
  </si>
  <si>
    <t>Fresh Bar 0,45 ж/б</t>
  </si>
  <si>
    <t>ИЛ 1,42 л</t>
  </si>
  <si>
    <t>BRAND</t>
  </si>
  <si>
    <t>АССОРТИМЕНТ</t>
  </si>
  <si>
    <t>ИНВЕСТИЦИИ</t>
  </si>
  <si>
    <r>
      <t xml:space="preserve">БЫЛО </t>
    </r>
    <r>
      <rPr>
        <sz val="9"/>
        <color rgb="FF1F497D"/>
        <rFont val="Calibri"/>
        <family val="2"/>
        <charset val="204"/>
      </rPr>
      <t xml:space="preserve">(факт), </t>
    </r>
  </si>
  <si>
    <r>
      <t xml:space="preserve">БЫЛО, </t>
    </r>
    <r>
      <rPr>
        <sz val="9"/>
        <color rgb="FF1F497D"/>
        <rFont val="Calibri"/>
        <family val="2"/>
        <charset val="204"/>
      </rPr>
      <t>(факт),</t>
    </r>
  </si>
  <si>
    <r>
      <t xml:space="preserve">БЫЛО </t>
    </r>
    <r>
      <rPr>
        <sz val="9"/>
        <color rgb="FF1F497D"/>
        <rFont val="Calibri"/>
        <family val="2"/>
        <charset val="204"/>
      </rPr>
      <t xml:space="preserve">(план), </t>
    </r>
  </si>
  <si>
    <r>
      <t xml:space="preserve">БЫЛО </t>
    </r>
    <r>
      <rPr>
        <sz val="10"/>
        <color rgb="FF1F497D"/>
        <rFont val="Calibri"/>
        <family val="2"/>
        <charset val="204"/>
      </rPr>
      <t xml:space="preserve">(факт), </t>
    </r>
  </si>
  <si>
    <t xml:space="preserve">Новый контракт, </t>
  </si>
  <si>
    <r>
      <t>∆ (</t>
    </r>
    <r>
      <rPr>
        <sz val="10"/>
        <color rgb="FF1F497D"/>
        <rFont val="Calibri"/>
        <family val="2"/>
        <charset val="204"/>
      </rPr>
      <t>Факт минус New),</t>
    </r>
  </si>
  <si>
    <t>SKU</t>
  </si>
  <si>
    <t xml:space="preserve"> ТТ</t>
  </si>
  <si>
    <t>%</t>
  </si>
  <si>
    <t>ВСЕГО (SKU*кол-во тт):</t>
  </si>
  <si>
    <r>
      <t>*</t>
    </r>
    <r>
      <rPr>
        <sz val="10"/>
        <color rgb="FF1F497D"/>
        <rFont val="Calibri"/>
        <family val="2"/>
        <charset val="204"/>
      </rPr>
      <t>In-Out промо</t>
    </r>
  </si>
  <si>
    <t xml:space="preserve"> - прирост АКБ в пересчете на SKU</t>
  </si>
  <si>
    <t>Алкомаркет</t>
  </si>
  <si>
    <t>aamm</t>
  </si>
  <si>
    <t>Себестоимость СКЮ с общего оборота, Руб.</t>
  </si>
  <si>
    <t>Прибыль на ед. продаж , Руб</t>
  </si>
  <si>
    <t>Прибыль контракта, Руб</t>
  </si>
  <si>
    <t>Total</t>
  </si>
  <si>
    <t>Рег объем</t>
  </si>
  <si>
    <t>Промо объем</t>
  </si>
  <si>
    <t>ТМ скидка</t>
  </si>
  <si>
    <t>Рег ТО</t>
  </si>
  <si>
    <t>Промо ТО</t>
  </si>
  <si>
    <t>Скидка в накладной</t>
  </si>
  <si>
    <t>Средняя цена поставки</t>
  </si>
  <si>
    <t>Цена поставки по ИЦМ</t>
  </si>
  <si>
    <r>
      <t>Новый контракт</t>
    </r>
    <r>
      <rPr>
        <sz val="10"/>
        <color rgb="FF1F497D"/>
        <rFont val="Calibri"/>
        <family val="2"/>
        <charset val="204"/>
      </rPr>
      <t xml:space="preserve">, 
</t>
    </r>
    <r>
      <rPr>
        <b/>
        <sz val="10"/>
        <color rgb="FF0000FF"/>
        <rFont val="Calibri"/>
        <family val="2"/>
        <charset val="204"/>
      </rPr>
      <t>SKU</t>
    </r>
  </si>
  <si>
    <r>
      <t xml:space="preserve">Новый контракт,
</t>
    </r>
    <r>
      <rPr>
        <b/>
        <sz val="10"/>
        <color rgb="FF0000FF"/>
        <rFont val="Calibri"/>
        <family val="2"/>
        <charset val="204"/>
      </rPr>
      <t>ТТ</t>
    </r>
  </si>
  <si>
    <t>ИЛ Дюшес</t>
  </si>
  <si>
    <t>ИЛ Лимонад</t>
  </si>
  <si>
    <t>ИЛ Слива Жимолость</t>
  </si>
  <si>
    <t>ИЛ Фейхоа</t>
  </si>
  <si>
    <t>ИЛ Малина Карамель</t>
  </si>
  <si>
    <t>ИЛ Тархун</t>
  </si>
  <si>
    <t>ИЛ Вино Гранат</t>
  </si>
  <si>
    <t>E-ON 0,25 CAN</t>
  </si>
  <si>
    <t>E-ON 0,45 CAN</t>
  </si>
  <si>
    <t>E-ON 0,45 CAN л</t>
  </si>
  <si>
    <t>E-ON 0,45 CAN л BCAA</t>
  </si>
  <si>
    <t>E-ON 0,45 CAN/AR 0,5</t>
  </si>
  <si>
    <t>E-ON BCAA 0,45 CAN</t>
  </si>
  <si>
    <t>Tornado 0,473 PET</t>
  </si>
  <si>
    <t>Tornado 0,45 CAN</t>
  </si>
  <si>
    <t>Tornado 1,0 PET</t>
  </si>
  <si>
    <t>Fresh Bar 0,48 PET</t>
  </si>
  <si>
    <t>Fresh Bar 0,48 PET л</t>
  </si>
  <si>
    <t>Fresh Bar 0,45 CAN</t>
  </si>
  <si>
    <t>Fresh Bar 1,5 PET</t>
  </si>
  <si>
    <t>COLA Fresh Bar 0,48 PET</t>
  </si>
  <si>
    <t>COLA Fresh Bar 0,45 CAN</t>
  </si>
  <si>
    <t>COLA Fresh Bar 1,5 PET</t>
  </si>
  <si>
    <t>ИЛ 0,48 PET</t>
  </si>
  <si>
    <t>ИЛ 0,45 CAN</t>
  </si>
  <si>
    <t>ИЛ 1,42 PET</t>
  </si>
  <si>
    <t>Tornado COCONUT</t>
  </si>
  <si>
    <t>Tornado SKILL</t>
  </si>
  <si>
    <t>Tornado Active</t>
  </si>
  <si>
    <t>Tornado CACTUS</t>
  </si>
  <si>
    <t>Tornado MANGO</t>
  </si>
  <si>
    <t>Tornado RAZZBERRY</t>
  </si>
  <si>
    <t>Tornado BUBBLE</t>
  </si>
  <si>
    <t>E-ON Kiwi Blast</t>
  </si>
  <si>
    <t>E-ON Lemongrass</t>
  </si>
  <si>
    <t>E-On Mango</t>
  </si>
  <si>
    <t>Ассортиментная матрица по ТТ</t>
  </si>
  <si>
    <t>Расчет средневзвешенного кол-ва SKU по максимальной дистрибуции сети</t>
  </si>
  <si>
    <t>АКБ по SKU по проектам</t>
  </si>
  <si>
    <t>FB Альфа Кола</t>
  </si>
  <si>
    <t>FB Дабл Фанни</t>
  </si>
  <si>
    <t>FB Мэджик Скиллс</t>
  </si>
  <si>
    <t>FB ОранжБласт</t>
  </si>
  <si>
    <t>FB Цитрус Айс</t>
  </si>
  <si>
    <t>FB Киви Микс</t>
  </si>
  <si>
    <t>FB Пина Колада</t>
  </si>
  <si>
    <t>FB Спарклинг Бум</t>
  </si>
  <si>
    <t>FB COLA Banana</t>
  </si>
  <si>
    <t>FB COLA Light</t>
  </si>
  <si>
    <t>FB COLA Original</t>
  </si>
  <si>
    <t>FB COLA Vanilla</t>
  </si>
  <si>
    <t xml:space="preserve">E-ON Sport Support </t>
  </si>
  <si>
    <t>E-ON Danger Berry</t>
  </si>
  <si>
    <t>JAGUAR 0,5 PET</t>
  </si>
  <si>
    <t>JAGUAR 0,5 CAN</t>
  </si>
  <si>
    <t>Пульсап 0,5 ж/б</t>
  </si>
  <si>
    <t>Пульсап 0,5 пэт</t>
  </si>
  <si>
    <t>Evervess 0,5</t>
  </si>
  <si>
    <t>Добрый 0,5</t>
  </si>
  <si>
    <t>Coolcola/Fancy/Street 0,5</t>
  </si>
  <si>
    <t>FUNKY MONKEY 0,5</t>
  </si>
  <si>
    <t>Fantola 0,5</t>
  </si>
  <si>
    <t>Русский Дар 0,5</t>
  </si>
  <si>
    <t>Калинов Родн 0,5</t>
  </si>
  <si>
    <t>Добрый 1,5</t>
  </si>
  <si>
    <t>Coolcola/Fancy/Street 1,5</t>
  </si>
  <si>
    <t>FUNKY MONKEY 1,5</t>
  </si>
  <si>
    <t>Fantola 1,5</t>
  </si>
  <si>
    <t>Evervess 1,5</t>
  </si>
  <si>
    <t>E-ON BCAA 5000</t>
  </si>
  <si>
    <t>коэф</t>
  </si>
  <si>
    <t>ExSNS</t>
  </si>
  <si>
    <t>Brand</t>
  </si>
  <si>
    <t>FM, %</t>
  </si>
  <si>
    <t>Премия, % 
(без НДС)</t>
  </si>
  <si>
    <t>Маркетинг, %
(с НДС)</t>
  </si>
  <si>
    <t>BM, %</t>
  </si>
  <si>
    <t>Доход сети</t>
  </si>
  <si>
    <t>CM, %</t>
  </si>
  <si>
    <t>CM, руб.</t>
  </si>
  <si>
    <t>net net price, SNS</t>
  </si>
  <si>
    <t>БЫЛО
(факт)</t>
  </si>
  <si>
    <r>
      <t xml:space="preserve">БЫЛО
</t>
    </r>
    <r>
      <rPr>
        <sz val="9"/>
        <color rgb="FF1F497D"/>
        <rFont val="Calibri"/>
        <family val="2"/>
        <charset val="204"/>
      </rPr>
      <t>(факт)</t>
    </r>
  </si>
  <si>
    <t>РРЦ клиента</t>
  </si>
  <si>
    <t>СМ - Коммерческая Маржа</t>
  </si>
  <si>
    <t>СМ сети, %</t>
  </si>
  <si>
    <t>Tornado Lemon Cake</t>
  </si>
  <si>
    <t>Tornado Ice Berry</t>
  </si>
  <si>
    <t>E-ON Guava</t>
  </si>
  <si>
    <t>FB Мэри Бэрри</t>
  </si>
  <si>
    <t>ИЛ Манго</t>
  </si>
  <si>
    <t>E-ON Almond Rush</t>
  </si>
  <si>
    <t>E-ON Black Power</t>
  </si>
  <si>
    <t>E-ON Mango</t>
  </si>
  <si>
    <t>АКБ</t>
  </si>
  <si>
    <t>Предыдущий контракт</t>
  </si>
  <si>
    <t>ИТОГО SKU</t>
  </si>
  <si>
    <t>Стратегическое SKU</t>
  </si>
  <si>
    <t>Tornado Storm 0,45 CAN</t>
  </si>
  <si>
    <t>Tornado Active 0,45 CAN</t>
  </si>
  <si>
    <t>Tornado Coconut 0,45 CAN</t>
  </si>
  <si>
    <t>Tornado Bubble 0,45 CAN</t>
  </si>
  <si>
    <t xml:space="preserve">Tornado Mango 0,45 CAN </t>
  </si>
  <si>
    <t>Tornado ICEBERRY 0,45 CAN</t>
  </si>
  <si>
    <t xml:space="preserve">Tornado RAZZBERRY 0,45 CAN </t>
  </si>
  <si>
    <t>Tornado CACTUS 0,45 CAN</t>
  </si>
  <si>
    <t>Tornado Skill 0,45 CAN</t>
  </si>
  <si>
    <t>Tornado Lemon - Cake 0,45 CAN</t>
  </si>
  <si>
    <t>Tornado Skill 0,47PET</t>
  </si>
  <si>
    <t>Tornado RAZZBERRY 0,47 PET</t>
  </si>
  <si>
    <t>Tornado Lemon - Cake 0,45 PET</t>
  </si>
  <si>
    <t>Tornado CACTUS 0,47 PET</t>
  </si>
  <si>
    <t>Tornado Mango 0,47 PET</t>
  </si>
  <si>
    <t>Tornado Bubble 0,47 PET</t>
  </si>
  <si>
    <t>Tornado ICEBERRY 0,47 PET</t>
  </si>
  <si>
    <t>Tornado Storm 0,47 PET</t>
  </si>
  <si>
    <t>Tornado Storm 1L</t>
  </si>
  <si>
    <t>Tornado Active 1L</t>
  </si>
  <si>
    <t>Tornado МАНГО 1L</t>
  </si>
  <si>
    <t>Tornado Bubble 1L</t>
  </si>
  <si>
    <t>E-ON Almond 0,45 CAN</t>
  </si>
  <si>
    <t>E-ON Black 0,45 CAN</t>
  </si>
  <si>
    <t>E-ON Kiwi 0,45 CAN</t>
  </si>
  <si>
    <t>E-ON Гуавa CAN</t>
  </si>
  <si>
    <t>E-ON DangerBerry 0,45 CAN</t>
  </si>
  <si>
    <t xml:space="preserve">E-ON Lemongrass 0,45 CAN </t>
  </si>
  <si>
    <t>FB COLA ORIGINAL 0,48 PET</t>
  </si>
  <si>
    <t>FB COLA VANILLA 0,48 PET</t>
  </si>
  <si>
    <t>FB COLA БАНАН 0,48 PET</t>
  </si>
  <si>
    <t>FB COLA ZERO 0,48 PET</t>
  </si>
  <si>
    <t>FB Альфа Кола 0,48 PET</t>
  </si>
  <si>
    <t>FB Оранж Бласт 0,48 PET</t>
  </si>
  <si>
    <t>FB Цитрус Айс 0,48 PET</t>
  </si>
  <si>
    <t>FB Дабл Фанни  0,48 PET</t>
  </si>
  <si>
    <t xml:space="preserve">FB MAGIC SKILLS 0,48 PET </t>
  </si>
  <si>
    <t>FB Киви Микс 0,48 PET</t>
  </si>
  <si>
    <t>FB Пина Колада 0,48 PET</t>
  </si>
  <si>
    <t>FB Спарклинг Бум  0,48 PET</t>
  </si>
  <si>
    <t>FB Lemon - Cake 0,48 PET</t>
  </si>
  <si>
    <t>FB Малина - Лемонграсс 0,48 PET</t>
  </si>
  <si>
    <t>FB COLA ORIGINAL 0,45 ЖБ</t>
  </si>
  <si>
    <t>FB COLA БАНАН 0,45 ЖБ</t>
  </si>
  <si>
    <t>FB COLA ZERO 0,45 ЖБ</t>
  </si>
  <si>
    <t>FB COLA VANILLA 0,45 ЖБ</t>
  </si>
  <si>
    <t>FB Дабл Фанни  0,45 ЖБ</t>
  </si>
  <si>
    <t>FB MAGIC SKILLS 0,45 ЖБ</t>
  </si>
  <si>
    <t>FB Киви Микс 0,45 ЖБ</t>
  </si>
  <si>
    <t>FB Пина Колада 0,45 ЖБ</t>
  </si>
  <si>
    <t>FB Спарклинг Бум  0,45 ЖБ</t>
  </si>
  <si>
    <t>FB COLA ORIGINAL 1,5 PET</t>
  </si>
  <si>
    <t>FB COLA БАНАН 1,5 PET</t>
  </si>
  <si>
    <t>FB COLA VANILLA1,5 PET</t>
  </si>
  <si>
    <t>FB Оранж Бласт 1,5 PET</t>
  </si>
  <si>
    <t>FB Цитрус Айс 1,5 PET</t>
  </si>
  <si>
    <t>FB Киви Микс 1,5 PET</t>
  </si>
  <si>
    <t>FB MAGIC SKILLS 1,5 PET</t>
  </si>
  <si>
    <t>FB Дабл Фанни 1,5 PET</t>
  </si>
  <si>
    <t>ИЛ Слива Жимолость 0,48 PET</t>
  </si>
  <si>
    <t>ИЛ Виноград Гранат 0,48 PET</t>
  </si>
  <si>
    <t>ИЛ Фейхоа 0,48 PET</t>
  </si>
  <si>
    <t>ИЛ Малина Карамель 0,48 PET</t>
  </si>
  <si>
    <t>ИЛ Манго - Бум</t>
  </si>
  <si>
    <t>ИЛ Фейхоа 1,42 РЕТ</t>
  </si>
  <si>
    <t>ИЛ Слива Жимолость 1,42 РЕТ</t>
  </si>
  <si>
    <t>ИЛ Виноград Гранат 1,42 РЕT</t>
  </si>
  <si>
    <t>Иркутск/Братск/Улан-Удэ/Чита</t>
  </si>
  <si>
    <t>Ухта/Архангельск</t>
  </si>
  <si>
    <t>Зеленая заливка</t>
  </si>
  <si>
    <t>страт SKU</t>
  </si>
  <si>
    <t>Синий шрифт</t>
  </si>
  <si>
    <t>новое SKU</t>
  </si>
  <si>
    <t>FB Хэппи Кейк</t>
  </si>
  <si>
    <t>Бренд-формат new</t>
  </si>
  <si>
    <t>FRESH BAR 0,45 CAN</t>
  </si>
  <si>
    <t>FRESH BAR 0,48 PET</t>
  </si>
  <si>
    <t>FRESH BAR 1,5 PET</t>
  </si>
  <si>
    <t>Fresh Bar COLA 0,45 CAN</t>
  </si>
  <si>
    <t>FRESH BAR COLA 0,48 PET</t>
  </si>
  <si>
    <t>Fresh Bar COLA 1,5 PET</t>
  </si>
  <si>
    <t>TORNADO 0,45 CAN</t>
  </si>
  <si>
    <t>TORNADO 0,473 PET</t>
  </si>
  <si>
    <t>TORNADO 1,0 PET</t>
  </si>
  <si>
    <t>КиБ</t>
  </si>
  <si>
    <t>Х5</t>
  </si>
  <si>
    <t>Тандер</t>
  </si>
  <si>
    <t>Фикспрайс</t>
  </si>
  <si>
    <t>Запад</t>
  </si>
  <si>
    <t>Восток</t>
  </si>
  <si>
    <t>Выбор себестоимости</t>
  </si>
  <si>
    <t>Запад+Восток</t>
  </si>
  <si>
    <t>доля запад</t>
  </si>
  <si>
    <t>доля восток</t>
  </si>
  <si>
    <t>Зинченко Эмиль</t>
  </si>
  <si>
    <t>Tornado Banana</t>
  </si>
  <si>
    <t>Tornado WATERMELON</t>
  </si>
  <si>
    <t>E-ON COCONUT CREAM</t>
  </si>
  <si>
    <t>E-ON CHOCO SPICE</t>
  </si>
  <si>
    <t>FB COCO NUTTY</t>
  </si>
  <si>
    <t>FB JELLY BEARS</t>
  </si>
  <si>
    <t>ИЛ Мандарин-Юзу</t>
  </si>
  <si>
    <t>Евстратиков Александр</t>
  </si>
  <si>
    <t>Калинкин Вадим</t>
  </si>
  <si>
    <t>Кироев Вячеслав</t>
  </si>
  <si>
    <t>VOLT 0,45 CAN</t>
  </si>
  <si>
    <t>LIT ENERGY 0,45 CAN</t>
  </si>
  <si>
    <r>
      <t>Себестоимость (</t>
    </r>
    <r>
      <rPr>
        <sz val="8"/>
        <color rgb="FF0000FF"/>
        <rFont val="Calibri"/>
        <family val="2"/>
        <charset val="204"/>
      </rPr>
      <t>Q2 2024</t>
    </r>
    <r>
      <rPr>
        <sz val="8"/>
        <rFont val="Calibri"/>
        <family val="2"/>
        <charset val="204"/>
      </rPr>
      <t>) за ед. продукции, Руб.</t>
    </r>
  </si>
  <si>
    <r>
      <t xml:space="preserve">Себестоимость </t>
    </r>
    <r>
      <rPr>
        <sz val="8"/>
        <color rgb="FF0000FF"/>
        <rFont val="Calibri"/>
        <family val="2"/>
        <charset val="204"/>
      </rPr>
      <t>(Q2 2024)</t>
    </r>
    <r>
      <rPr>
        <sz val="8"/>
        <color theme="1"/>
        <rFont val="Calibri"/>
        <family val="2"/>
        <charset val="204"/>
      </rPr>
      <t xml:space="preserve"> за ед. продукции, Руб.</t>
    </r>
  </si>
  <si>
    <t>Филиалы</t>
  </si>
  <si>
    <t>ООО "СНС-Дон"</t>
  </si>
  <si>
    <t>ООО "СНС-Зеленоград"</t>
  </si>
  <si>
    <t>ООО "СНС-Ижевск"</t>
  </si>
  <si>
    <t>ООО "СНС-Камчатка"</t>
  </si>
  <si>
    <t>ООО "СНС-Оренбург"</t>
  </si>
  <si>
    <t>ООО "СНС-Орск"</t>
  </si>
  <si>
    <t>ООО "СНС-Пенза"</t>
  </si>
  <si>
    <t>ООО "СНС-Пермь"</t>
  </si>
  <si>
    <t>ООО "СНС-Петрозаводск"</t>
  </si>
  <si>
    <t>ООО "СНС-Псков"</t>
  </si>
  <si>
    <t>ООО "СНС-Пятигорск"</t>
  </si>
  <si>
    <t>ООО "СНС-Сергиев Посад"</t>
  </si>
  <si>
    <t>ООО "СНС-Серпухов"</t>
  </si>
  <si>
    <t>ООО "СНС-Смоленск"</t>
  </si>
  <si>
    <t>ООО "СНС-Сочи"</t>
  </si>
  <si>
    <t>ООО "СНС-Ставрополь"</t>
  </si>
  <si>
    <t>ООО "СНС-Старый Оскол"</t>
  </si>
  <si>
    <t>ООО "СНС-Якутск"</t>
  </si>
  <si>
    <t>ОП «Феодосия»</t>
  </si>
  <si>
    <r>
      <t xml:space="preserve">Блок ПЛАНИРОВАНИЕ продаж </t>
    </r>
    <r>
      <rPr>
        <b/>
        <sz val="16"/>
        <color rgb="FF0000FF"/>
        <rFont val="Calibri"/>
        <family val="2"/>
        <charset val="204"/>
      </rPr>
      <t>(2024 к. год)</t>
    </r>
  </si>
  <si>
    <r>
      <t xml:space="preserve">Расчетные продажи </t>
    </r>
    <r>
      <rPr>
        <b/>
        <sz val="12"/>
        <color rgb="FF0000FF"/>
        <rFont val="Calibri"/>
        <family val="2"/>
        <charset val="204"/>
        <scheme val="minor"/>
      </rPr>
      <t>на 1 SKU</t>
    </r>
    <r>
      <rPr>
        <b/>
        <sz val="12"/>
        <rFont val="Calibri"/>
        <family val="2"/>
        <charset val="204"/>
        <scheme val="minor"/>
      </rPr>
      <t xml:space="preserve"> на 1 ТТ по категории сети 2024</t>
    </r>
  </si>
  <si>
    <t>Tornado сахар 0,473 PET</t>
  </si>
  <si>
    <t>Tornado сахар 0,45 CAN</t>
  </si>
  <si>
    <t>Tornado Original</t>
  </si>
  <si>
    <t>Tornado Black</t>
  </si>
  <si>
    <t>Тарасов Петр</t>
  </si>
  <si>
    <t>Нарчаев Рустам</t>
  </si>
  <si>
    <t>Селеванова Ирина</t>
  </si>
  <si>
    <t>Форма от 16 декабря 2024 г.</t>
  </si>
  <si>
    <t>01.01.2024-30.10.2024</t>
  </si>
  <si>
    <t xml:space="preserve"> </t>
  </si>
  <si>
    <t>ООО "Союз Святого Иоанна Воина"</t>
  </si>
  <si>
    <t>Верный</t>
  </si>
  <si>
    <t>г. Москва, проспект Вернадского, д.6.</t>
  </si>
  <si>
    <t>Семенова Алеся</t>
  </si>
  <si>
    <t xml:space="preserve"> 8 916-722-66-23</t>
  </si>
  <si>
    <t>ООО «Союз Св. Иоанна Воина»</t>
  </si>
  <si>
    <t>Сеть универсамов ВЕРНЫЙ (дискаунтеры). Первые магазины были открыты в конце октября 2012 г. одновременно в Москве и Санкт-Петербурге. На данный момент данная сеть активно развивает свои магазины в ЦФО, ПФО, СПБ и УФ. На 2023 год в сети 1209 магазина. РЦ находятся в Москве, Питере, Казани и Екатеринбурге.  Контракт ВАТ, GFD. Среднемесячные продажи ВАТ - 1200 кор.</t>
  </si>
  <si>
    <t>Almond Rush</t>
  </si>
  <si>
    <t>Storm</t>
  </si>
  <si>
    <t>Coconut</t>
  </si>
  <si>
    <t>21.1%</t>
  </si>
  <si>
    <t>Маркетинг компенсация SL ниже 90%, в случае сейвинга используется на поддержку продаж, ин-ауты и другие опции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</si>
</sst>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-* #,##0.00\ _₽_-;\-* #,##0.00\ _₽_-;_-* &quot;-&quot;??\ _₽_-;_-@_-"/>
    <numFmt numFmtId="165" formatCode="_(* #,##0.00_);_(* \(#,##0.00\);_(* &quot;-&quot;??_);_(@_)"/>
    <numFmt numFmtId="166" formatCode="0.0%"/>
    <numFmt numFmtId="167" formatCode="#,##0_р_."/>
    <numFmt numFmtId="168" formatCode="[$-F400]h:mm:ss\ AM/PM"/>
    <numFmt numFmtId="169" formatCode="#,##0.00_р_."/>
    <numFmt numFmtId="170" formatCode="_-* #,##0\ _₽_-;\-* #,##0\ _₽_-;_-* &quot;-&quot;??\ _₽_-;_-@_-"/>
    <numFmt numFmtId="171" formatCode="0.000"/>
    <numFmt numFmtId="172" formatCode="0.0"/>
    <numFmt numFmtId="173" formatCode="[$-419]mmmm;@"/>
  </numFmts>
  <fonts count="225" x14ac:knownFonts="1"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Helv"/>
    </font>
    <font>
      <sz val="11"/>
      <color indexed="9"/>
      <name val="Calibri"/>
      <family val="2"/>
      <charset val="204"/>
    </font>
    <font>
      <sz val="8"/>
      <name val="Arial"/>
      <family val="2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name val="Calibri"/>
      <family val="2"/>
      <charset val="204"/>
    </font>
    <font>
      <sz val="10"/>
      <name val="Arial Cyr"/>
      <charset val="204"/>
    </font>
    <font>
      <sz val="9"/>
      <color indexed="81"/>
      <name val="Tahoma"/>
      <family val="2"/>
      <charset val="204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</font>
    <font>
      <sz val="10"/>
      <name val="Helv"/>
      <charset val="204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</font>
    <font>
      <sz val="10"/>
      <name val="Arial"/>
      <family val="2"/>
      <charset val="177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16"/>
      <name val="Calibri"/>
      <family val="2"/>
    </font>
    <font>
      <sz val="11"/>
      <color indexed="37"/>
      <name val="Calibri"/>
      <family val="2"/>
    </font>
    <font>
      <b/>
      <sz val="11"/>
      <color indexed="53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sz val="8"/>
      <name val="Arial Narrow"/>
      <family val="2"/>
      <charset val="204"/>
    </font>
    <font>
      <b/>
      <sz val="11"/>
      <color indexed="8"/>
      <name val="Calibri"/>
      <family val="2"/>
    </font>
    <font>
      <i/>
      <sz val="10"/>
      <color indexed="23"/>
      <name val="Arial"/>
      <family val="2"/>
    </font>
    <font>
      <i/>
      <sz val="10"/>
      <color indexed="18"/>
      <name val="Arial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8"/>
      <name val="Arial"/>
      <family val="2"/>
      <charset val="204"/>
    </font>
    <font>
      <b/>
      <sz val="11"/>
      <color indexed="63"/>
      <name val="Calibri"/>
      <family val="2"/>
    </font>
    <font>
      <b/>
      <sz val="10"/>
      <color indexed="39"/>
      <name val="Arial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  <charset val="204"/>
    </font>
    <font>
      <b/>
      <sz val="8"/>
      <name val="Arial"/>
      <family val="2"/>
    </font>
    <font>
      <sz val="8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  <charset val="204"/>
    </font>
    <font>
      <sz val="19"/>
      <name val="Arial"/>
      <family val="2"/>
    </font>
    <font>
      <sz val="10"/>
      <color indexed="10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sz val="11"/>
      <color indexed="10"/>
      <name val="Calibri"/>
      <family val="2"/>
    </font>
    <font>
      <sz val="11"/>
      <color indexed="14"/>
      <name val="Calibri"/>
      <family val="2"/>
    </font>
    <font>
      <sz val="9"/>
      <name val="Calibri"/>
      <family val="2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11"/>
      <name val="Calibri"/>
      <family val="2"/>
      <charset val="204"/>
    </font>
    <font>
      <b/>
      <sz val="10"/>
      <color indexed="8"/>
      <name val="Calibri"/>
      <family val="2"/>
      <charset val="204"/>
    </font>
    <font>
      <sz val="9"/>
      <color indexed="8"/>
      <name val="Calibri"/>
      <family val="2"/>
      <charset val="204"/>
    </font>
    <font>
      <sz val="20"/>
      <color indexed="8"/>
      <name val="Calibri"/>
      <family val="2"/>
      <charset val="204"/>
    </font>
    <font>
      <sz val="20"/>
      <color indexed="10"/>
      <name val="Calibri"/>
      <family val="2"/>
      <charset val="204"/>
    </font>
    <font>
      <sz val="8"/>
      <color indexed="8"/>
      <name val="Calibri"/>
      <family val="2"/>
      <charset val="204"/>
    </font>
    <font>
      <b/>
      <sz val="9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9"/>
      <color rgb="FF0070C0"/>
      <name val="Calibri"/>
      <family val="2"/>
      <charset val="204"/>
      <scheme val="minor"/>
    </font>
    <font>
      <b/>
      <sz val="15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9"/>
      <color theme="2" tint="-9.9978637043366805E-2"/>
      <name val="Calibri"/>
      <family val="2"/>
      <charset val="204"/>
      <scheme val="minor"/>
    </font>
    <font>
      <b/>
      <sz val="9"/>
      <color rgb="FF0070C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9"/>
      <color theme="0" tint="-0.499984740745262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0" tint="-0.499984740745262"/>
      <name val="Calibri"/>
      <family val="2"/>
      <charset val="204"/>
      <scheme val="minor"/>
    </font>
    <font>
      <sz val="9"/>
      <color rgb="FF0000FF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0"/>
      <color indexed="8"/>
      <name val="Calibri"/>
      <family val="2"/>
      <charset val="204"/>
    </font>
    <font>
      <b/>
      <sz val="14"/>
      <color rgb="FF0070C0"/>
      <name val="Calibri"/>
      <family val="2"/>
      <charset val="204"/>
    </font>
    <font>
      <sz val="11"/>
      <color theme="0"/>
      <name val="Calibri"/>
      <family val="2"/>
      <charset val="204"/>
    </font>
    <font>
      <b/>
      <sz val="8"/>
      <name val="Calibri"/>
      <family val="2"/>
      <charset val="204"/>
    </font>
    <font>
      <sz val="9"/>
      <color rgb="FF0070C0"/>
      <name val="Calibri"/>
      <family val="2"/>
      <charset val="204"/>
    </font>
    <font>
      <sz val="11"/>
      <color theme="1"/>
      <name val="Calibri"/>
      <family val="2"/>
      <scheme val="minor"/>
    </font>
    <font>
      <sz val="10"/>
      <color indexed="8"/>
      <name val="Arial Cyr"/>
      <family val="2"/>
      <charset val="204"/>
    </font>
    <font>
      <sz val="10"/>
      <color indexed="9"/>
      <name val="Arial Cyr"/>
      <family val="2"/>
      <charset val="204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sz val="10"/>
      <color indexed="62"/>
      <name val="Arial Cyr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0"/>
      <color indexed="63"/>
      <name val="Arial Cyr"/>
      <family val="2"/>
      <charset val="204"/>
    </font>
    <font>
      <b/>
      <sz val="11"/>
      <color rgb="FFFA7D00"/>
      <name val="Calibri"/>
      <family val="2"/>
      <charset val="204"/>
      <scheme val="minor"/>
    </font>
    <font>
      <b/>
      <sz val="11"/>
      <color indexed="17"/>
      <name val="Calibri"/>
      <family val="2"/>
      <charset val="204"/>
    </font>
    <font>
      <b/>
      <sz val="10"/>
      <color indexed="52"/>
      <name val="Arial Cyr"/>
      <family val="2"/>
      <charset val="204"/>
    </font>
    <font>
      <u/>
      <sz val="10"/>
      <color indexed="12"/>
      <name val="Arial"/>
      <family val="2"/>
      <charset val="204"/>
    </font>
    <font>
      <u/>
      <sz val="10"/>
      <color indexed="12"/>
      <name val="Arial Cyr"/>
      <charset val="204"/>
    </font>
    <font>
      <u/>
      <sz val="11"/>
      <color theme="1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5"/>
      <color indexed="62"/>
      <name val="Calibri"/>
      <family val="2"/>
      <charset val="204"/>
    </font>
    <font>
      <b/>
      <sz val="15"/>
      <color indexed="56"/>
      <name val="Arial Cyr"/>
      <family val="2"/>
      <charset val="204"/>
    </font>
    <font>
      <b/>
      <sz val="13"/>
      <color theme="3"/>
      <name val="Calibri"/>
      <family val="2"/>
      <charset val="204"/>
      <scheme val="minor"/>
    </font>
    <font>
      <b/>
      <sz val="13"/>
      <color indexed="62"/>
      <name val="Calibri"/>
      <family val="2"/>
      <charset val="204"/>
    </font>
    <font>
      <b/>
      <sz val="13"/>
      <color indexed="56"/>
      <name val="Arial Cyr"/>
      <family val="2"/>
      <charset val="204"/>
    </font>
    <font>
      <b/>
      <sz val="11"/>
      <color theme="3"/>
      <name val="Calibri"/>
      <family val="2"/>
      <charset val="204"/>
      <scheme val="minor"/>
    </font>
    <font>
      <b/>
      <sz val="11"/>
      <color indexed="62"/>
      <name val="Calibri"/>
      <family val="2"/>
      <charset val="204"/>
    </font>
    <font>
      <b/>
      <sz val="11"/>
      <color indexed="56"/>
      <name val="Arial Cyr"/>
      <family val="2"/>
      <charset val="204"/>
    </font>
    <font>
      <b/>
      <sz val="10"/>
      <color indexed="8"/>
      <name val="Arial Cyr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0"/>
      <color indexed="9"/>
      <name val="Arial Cyr"/>
      <family val="2"/>
      <charset val="204"/>
    </font>
    <font>
      <b/>
      <sz val="18"/>
      <color indexed="62"/>
      <name val="Cambria"/>
      <family val="2"/>
      <charset val="204"/>
    </font>
    <font>
      <sz val="11"/>
      <color rgb="FF9C6500"/>
      <name val="Calibri"/>
      <family val="2"/>
      <charset val="204"/>
      <scheme val="minor"/>
    </font>
    <font>
      <sz val="10"/>
      <color indexed="60"/>
      <name val="Arial Cyr"/>
      <family val="2"/>
      <charset val="204"/>
    </font>
    <font>
      <sz val="11"/>
      <color indexed="37"/>
      <name val="Calibri"/>
      <family val="2"/>
      <charset val="204"/>
    </font>
    <font>
      <sz val="12"/>
      <color theme="1"/>
      <name val="Arial"/>
      <family val="2"/>
      <charset val="204"/>
    </font>
    <font>
      <sz val="11"/>
      <color rgb="FF9C0006"/>
      <name val="Calibri"/>
      <family val="2"/>
      <charset val="204"/>
      <scheme val="minor"/>
    </font>
    <font>
      <sz val="10"/>
      <color indexed="20"/>
      <name val="Arial Cyr"/>
      <family val="2"/>
      <charset val="204"/>
    </font>
    <font>
      <sz val="11"/>
      <color indexed="36"/>
      <name val="Calibri"/>
      <family val="2"/>
      <charset val="204"/>
    </font>
    <font>
      <i/>
      <sz val="10"/>
      <color indexed="23"/>
      <name val="Arial Cyr"/>
      <family val="2"/>
      <charset val="204"/>
    </font>
    <font>
      <i/>
      <sz val="11"/>
      <color indexed="18"/>
      <name val="Calibri"/>
      <family val="2"/>
      <charset val="204"/>
    </font>
    <font>
      <sz val="11"/>
      <color rgb="FFFA7D00"/>
      <name val="Calibri"/>
      <family val="2"/>
      <charset val="204"/>
      <scheme val="minor"/>
    </font>
    <font>
      <sz val="10"/>
      <color indexed="52"/>
      <name val="Arial Cyr"/>
      <family val="2"/>
      <charset val="204"/>
    </font>
    <font>
      <sz val="11"/>
      <color rgb="FFFF0000"/>
      <name val="Calibri"/>
      <family val="2"/>
      <charset val="204"/>
      <scheme val="minor"/>
    </font>
    <font>
      <sz val="10"/>
      <color indexed="10"/>
      <name val="Arial Cyr"/>
      <family val="2"/>
      <charset val="204"/>
    </font>
    <font>
      <sz val="11"/>
      <color indexed="14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0"/>
      <color indexed="17"/>
      <name val="Arial Cyr"/>
      <family val="2"/>
      <charset val="204"/>
    </font>
    <font>
      <sz val="11"/>
      <color indexed="21"/>
      <name val="Calibri"/>
      <family val="2"/>
      <charset val="204"/>
    </font>
    <font>
      <b/>
      <sz val="8"/>
      <name val="Arial"/>
      <family val="2"/>
      <charset val="204"/>
    </font>
    <font>
      <sz val="8"/>
      <name val="Arial Cyr"/>
      <charset val="204"/>
    </font>
    <font>
      <sz val="8"/>
      <color rgb="FF0000FF"/>
      <name val="Calibri"/>
      <family val="2"/>
      <charset val="204"/>
    </font>
    <font>
      <sz val="11"/>
      <color rgb="FFFF0000"/>
      <name val="Calibri"/>
      <family val="2"/>
      <charset val="204"/>
    </font>
    <font>
      <b/>
      <sz val="9"/>
      <color indexed="81"/>
      <name val="Tahoma"/>
      <family val="2"/>
      <charset val="204"/>
    </font>
    <font>
      <b/>
      <sz val="15"/>
      <color theme="0"/>
      <name val="Calibri"/>
      <family val="2"/>
      <charset val="204"/>
      <scheme val="minor"/>
    </font>
    <font>
      <sz val="10"/>
      <color theme="0"/>
      <name val="Calibri"/>
      <family val="2"/>
      <charset val="204"/>
      <scheme val="minor"/>
    </font>
    <font>
      <b/>
      <sz val="18"/>
      <color indexed="8"/>
      <name val="Calibri"/>
      <family val="2"/>
      <charset val="204"/>
    </font>
    <font>
      <sz val="11"/>
      <color rgb="FF0000FF"/>
      <name val="Calibri"/>
      <family val="2"/>
      <charset val="204"/>
      <scheme val="minor"/>
    </font>
    <font>
      <sz val="16"/>
      <name val="Calibri"/>
      <family val="2"/>
      <charset val="204"/>
    </font>
    <font>
      <sz val="11"/>
      <name val="Calibri"/>
      <family val="2"/>
      <scheme val="minor"/>
    </font>
    <font>
      <b/>
      <sz val="10"/>
      <color theme="0" tint="-0.34998626667073579"/>
      <name val="Calibri"/>
      <family val="2"/>
      <charset val="204"/>
      <scheme val="minor"/>
    </font>
    <font>
      <b/>
      <sz val="12"/>
      <color theme="0" tint="-0.499984740745262"/>
      <name val="Calibri"/>
      <family val="2"/>
      <charset val="204"/>
    </font>
    <font>
      <b/>
      <sz val="12"/>
      <name val="Calibri"/>
      <family val="2"/>
      <charset val="204"/>
    </font>
    <font>
      <b/>
      <sz val="12"/>
      <color indexed="23"/>
      <name val="Calibri"/>
      <family val="2"/>
      <charset val="204"/>
    </font>
    <font>
      <b/>
      <sz val="16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sz val="24"/>
      <name val="Calibri"/>
      <family val="2"/>
      <charset val="204"/>
      <scheme val="minor"/>
    </font>
    <font>
      <b/>
      <sz val="24"/>
      <color indexed="10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2"/>
      <color rgb="FF0000FF"/>
      <name val="Calibri"/>
      <family val="2"/>
      <charset val="204"/>
      <scheme val="minor"/>
    </font>
    <font>
      <sz val="10"/>
      <name val="Calibri"/>
      <family val="2"/>
      <charset val="204"/>
    </font>
    <font>
      <b/>
      <sz val="10"/>
      <color theme="1"/>
      <name val="Calibri"/>
      <family val="2"/>
      <charset val="204"/>
      <scheme val="minor"/>
    </font>
    <font>
      <sz val="10"/>
      <color rgb="FF0070C0"/>
      <name val="Calibri"/>
      <family val="2"/>
      <charset val="204"/>
      <scheme val="minor"/>
    </font>
    <font>
      <sz val="9"/>
      <color theme="0" tint="-0.249977111117893"/>
      <name val="Calibri"/>
      <family val="2"/>
      <charset val="204"/>
      <scheme val="minor"/>
    </font>
    <font>
      <sz val="11"/>
      <color theme="0" tint="-0.249977111117893"/>
      <name val="Calibri"/>
      <family val="2"/>
      <charset val="204"/>
    </font>
    <font>
      <sz val="9"/>
      <color theme="0" tint="-0.249977111117893"/>
      <name val="Calibri"/>
      <family val="2"/>
      <charset val="204"/>
    </font>
    <font>
      <b/>
      <sz val="11"/>
      <color rgb="FF0000FF"/>
      <name val="Calibri"/>
      <family val="2"/>
      <charset val="204"/>
      <scheme val="minor"/>
    </font>
    <font>
      <b/>
      <sz val="11"/>
      <color rgb="FF0000FF"/>
      <name val="Calibri"/>
      <family val="2"/>
      <charset val="204"/>
    </font>
    <font>
      <sz val="12"/>
      <name val="Calibri"/>
      <family val="2"/>
      <charset val="204"/>
    </font>
    <font>
      <sz val="11"/>
      <color rgb="FF0070C0"/>
      <name val="Calibri"/>
      <family val="2"/>
      <charset val="204"/>
      <scheme val="minor"/>
    </font>
    <font>
      <b/>
      <sz val="10"/>
      <color rgb="FF0070C0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sz val="14"/>
      <color rgb="FF0070C0"/>
      <name val="Calibri"/>
      <family val="2"/>
      <charset val="204"/>
      <scheme val="minor"/>
    </font>
    <font>
      <sz val="12"/>
      <color indexed="8"/>
      <name val="Calibri"/>
      <family val="2"/>
      <charset val="204"/>
    </font>
    <font>
      <b/>
      <sz val="16"/>
      <color rgb="FF0000FF"/>
      <name val="Calibri"/>
      <family val="2"/>
      <charset val="204"/>
    </font>
    <font>
      <sz val="9"/>
      <color theme="1"/>
      <name val="Calibri"/>
      <family val="2"/>
      <charset val="204"/>
    </font>
    <font>
      <sz val="7"/>
      <color rgb="FF0070C0"/>
      <name val="Calibri"/>
      <family val="2"/>
      <charset val="204"/>
      <scheme val="minor"/>
    </font>
    <font>
      <sz val="7"/>
      <name val="Calibri"/>
      <family val="2"/>
      <charset val="204"/>
      <scheme val="minor"/>
    </font>
    <font>
      <sz val="7"/>
      <name val="Calibri"/>
      <family val="2"/>
      <charset val="204"/>
    </font>
    <font>
      <sz val="7"/>
      <color indexed="8"/>
      <name val="Calibri"/>
      <family val="2"/>
      <charset val="204"/>
    </font>
    <font>
      <u/>
      <sz val="11"/>
      <color rgb="FF0000FF"/>
      <name val="Calibri"/>
      <family val="2"/>
      <charset val="204"/>
      <scheme val="minor"/>
    </font>
    <font>
      <sz val="8"/>
      <color rgb="FF0000FF"/>
      <name val="Calibri"/>
      <family val="2"/>
      <charset val="204"/>
      <scheme val="minor"/>
    </font>
    <font>
      <sz val="8"/>
      <color theme="1"/>
      <name val="Calibri"/>
      <family val="2"/>
      <charset val="204"/>
    </font>
    <font>
      <b/>
      <sz val="12"/>
      <color rgb="FF1F497D"/>
      <name val="Calibri"/>
      <family val="2"/>
      <charset val="204"/>
    </font>
    <font>
      <b/>
      <sz val="9"/>
      <color rgb="FF1F497D"/>
      <name val="Calibri"/>
      <family val="2"/>
      <charset val="204"/>
    </font>
    <font>
      <sz val="9"/>
      <color rgb="FF1F497D"/>
      <name val="Calibri"/>
      <family val="2"/>
      <charset val="204"/>
    </font>
    <font>
      <sz val="10"/>
      <color rgb="FF0000FF"/>
      <name val="Calibri"/>
      <family val="2"/>
      <charset val="204"/>
    </font>
    <font>
      <sz val="10"/>
      <color rgb="FF1F497D"/>
      <name val="Calibri"/>
      <family val="2"/>
      <charset val="204"/>
    </font>
    <font>
      <b/>
      <sz val="10"/>
      <color rgb="FF0000FF"/>
      <name val="Calibri"/>
      <family val="2"/>
      <charset val="204"/>
    </font>
    <font>
      <b/>
      <sz val="10"/>
      <color rgb="FF1F497D"/>
      <name val="Calibri"/>
      <family val="2"/>
      <charset val="204"/>
    </font>
    <font>
      <sz val="11"/>
      <color rgb="FF1F497D"/>
      <name val="Calibri"/>
      <family val="2"/>
      <charset val="204"/>
    </font>
    <font>
      <sz val="11"/>
      <color theme="3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1"/>
      <color rgb="FF00B050"/>
      <name val="Calibri"/>
      <family val="2"/>
      <charset val="204"/>
    </font>
    <font>
      <sz val="10"/>
      <color theme="3"/>
      <name val="Calibri"/>
      <family val="2"/>
      <charset val="204"/>
    </font>
    <font>
      <sz val="11"/>
      <color theme="4" tint="-0.249977111117893"/>
      <name val="Calibri"/>
      <family val="2"/>
      <charset val="204"/>
    </font>
    <font>
      <b/>
      <sz val="7"/>
      <name val="Calibri"/>
      <family val="2"/>
      <charset val="204"/>
      <scheme val="minor"/>
    </font>
    <font>
      <b/>
      <sz val="20"/>
      <name val="Calibri"/>
      <family val="2"/>
      <charset val="204"/>
    </font>
    <font>
      <b/>
      <sz val="20"/>
      <color indexed="8"/>
      <name val="Calibri"/>
      <family val="2"/>
      <charset val="204"/>
    </font>
    <font>
      <b/>
      <sz val="10"/>
      <name val="Calibri"/>
      <family val="2"/>
      <charset val="204"/>
    </font>
    <font>
      <b/>
      <sz val="8"/>
      <color rgb="FF0000FF"/>
      <name val="Calibri"/>
      <family val="2"/>
      <charset val="204"/>
    </font>
    <font>
      <b/>
      <sz val="8"/>
      <color rgb="FF0000FF"/>
      <name val="Calibri"/>
      <family val="2"/>
      <charset val="204"/>
      <scheme val="minor"/>
    </font>
    <font>
      <b/>
      <sz val="9"/>
      <color rgb="FF0000FF"/>
      <name val="Calibri"/>
      <family val="2"/>
      <charset val="204"/>
      <scheme val="minor"/>
    </font>
    <font>
      <sz val="9"/>
      <color theme="9" tint="0.79998168889431442"/>
      <name val="Calibri"/>
      <family val="2"/>
      <charset val="204"/>
    </font>
    <font>
      <sz val="8"/>
      <color rgb="FF0000FF"/>
      <name val="Arial Cyr"/>
      <charset val="204"/>
    </font>
    <font>
      <b/>
      <sz val="10"/>
      <color rgb="FF0000FF"/>
      <name val="Arial Cyr"/>
      <charset val="204"/>
    </font>
    <font>
      <b/>
      <sz val="10"/>
      <color rgb="FF0000FF"/>
      <name val="Calibri"/>
      <family val="2"/>
      <charset val="204"/>
      <scheme val="minor"/>
    </font>
    <font>
      <b/>
      <sz val="9"/>
      <color rgb="FF0000FF"/>
      <name val="Calibri"/>
      <family val="2"/>
      <charset val="204"/>
    </font>
  </fonts>
  <fills count="127">
    <fill>
      <patternFill patternType="none"/>
    </fill>
    <fill>
      <patternFill patternType="gray125"/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50"/>
      </patternFill>
    </fill>
    <fill>
      <patternFill patternType="solid">
        <fgColor indexed="9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8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8"/>
        <bgColor indexed="48"/>
      </patternFill>
    </fill>
    <fill>
      <patternFill patternType="solid">
        <fgColor indexed="44"/>
        <bgColor indexed="44"/>
      </patternFill>
    </fill>
    <fill>
      <patternFill patternType="solid">
        <fgColor indexed="61"/>
        <bgColor indexed="61"/>
      </patternFill>
    </fill>
    <fill>
      <patternFill patternType="solid">
        <fgColor indexed="54"/>
        <bgColor indexed="54"/>
      </patternFill>
    </fill>
    <fill>
      <patternFill patternType="solid">
        <fgColor indexed="22"/>
        <bgColor indexed="22"/>
      </patternFill>
    </fill>
    <fill>
      <patternFill patternType="solid">
        <fgColor indexed="24"/>
        <bgColor indexed="24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15"/>
        <bgColor indexed="15"/>
      </patternFill>
    </fill>
    <fill>
      <patternFill patternType="solid">
        <fgColor indexed="31"/>
        <bgColor indexed="31"/>
      </patternFill>
    </fill>
    <fill>
      <patternFill patternType="solid">
        <fgColor indexed="45"/>
        <bgColor indexed="45"/>
      </patternFill>
    </fill>
    <fill>
      <patternFill patternType="solid">
        <fgColor indexed="40"/>
        <bgColor indexed="4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23"/>
        <bgColor indexed="23"/>
      </patternFill>
    </fill>
    <fill>
      <patternFill patternType="solid">
        <fgColor indexed="18"/>
        <bgColor indexed="18"/>
      </patternFill>
    </fill>
    <fill>
      <patternFill patternType="solid">
        <fgColor indexed="49"/>
        <bgColor indexed="49"/>
      </patternFill>
    </fill>
    <fill>
      <patternFill patternType="solid">
        <fgColor indexed="52"/>
        <bgColor indexed="5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9"/>
        <bgColor indexed="9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2"/>
        <bgColor indexed="42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3"/>
      </patternFill>
    </fill>
    <fill>
      <patternFill patternType="lightUp">
        <fgColor indexed="48"/>
        <bgColor indexed="41"/>
      </patternFill>
    </fill>
    <fill>
      <patternFill patternType="solid">
        <fgColor indexed="4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3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62"/>
      </patternFill>
    </fill>
    <fill>
      <patternFill patternType="solid">
        <fgColor indexed="55"/>
      </patternFill>
    </fill>
    <fill>
      <patternFill patternType="solid">
        <fgColor indexed="6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3F8B8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indexed="14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indexed="18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indexed="33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</fills>
  <borders count="28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53"/>
      </bottom>
      <diagonal/>
    </border>
    <border>
      <left/>
      <right/>
      <top/>
      <bottom style="double">
        <color indexed="17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40"/>
      </left>
      <right style="thin">
        <color indexed="40"/>
      </right>
      <top style="thin">
        <color indexed="40"/>
      </top>
      <bottom style="thin">
        <color indexed="4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/>
      <top style="medium">
        <color rgb="FF0000FF"/>
      </top>
      <bottom style="medium">
        <color indexed="64"/>
      </bottom>
      <diagonal/>
    </border>
    <border>
      <left/>
      <right/>
      <top style="medium">
        <color rgb="FF0000FF"/>
      </top>
      <bottom style="medium">
        <color indexed="64"/>
      </bottom>
      <diagonal/>
    </border>
    <border>
      <left/>
      <right/>
      <top style="medium">
        <color rgb="FF0000FF"/>
      </top>
      <bottom/>
      <diagonal/>
    </border>
    <border>
      <left/>
      <right style="medium">
        <color indexed="64"/>
      </right>
      <top style="medium">
        <color rgb="FF0000FF"/>
      </top>
      <bottom/>
      <diagonal/>
    </border>
    <border>
      <left/>
      <right style="medium">
        <color rgb="FF0000FF"/>
      </right>
      <top style="medium">
        <color rgb="FF0000FF"/>
      </top>
      <bottom/>
      <diagonal/>
    </border>
    <border>
      <left style="medium">
        <color rgb="FF0000FF"/>
      </left>
      <right/>
      <top style="medium">
        <color indexed="64"/>
      </top>
      <bottom/>
      <diagonal/>
    </border>
    <border>
      <left/>
      <right style="medium">
        <color rgb="FF0000FF"/>
      </right>
      <top/>
      <bottom/>
      <diagonal/>
    </border>
    <border>
      <left style="medium">
        <color rgb="FF0000FF"/>
      </left>
      <right/>
      <top style="medium">
        <color indexed="64"/>
      </top>
      <bottom style="medium">
        <color indexed="64"/>
      </bottom>
      <diagonal/>
    </border>
    <border>
      <left style="medium">
        <color rgb="FF0000FF"/>
      </left>
      <right/>
      <top/>
      <bottom style="thin">
        <color indexed="64"/>
      </bottom>
      <diagonal/>
    </border>
    <border>
      <left style="thin">
        <color indexed="64"/>
      </left>
      <right style="medium">
        <color rgb="FF0000FF"/>
      </right>
      <top/>
      <bottom style="thin">
        <color indexed="64"/>
      </bottom>
      <diagonal/>
    </border>
    <border>
      <left style="medium">
        <color rgb="FF0000FF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/>
      <top style="thin">
        <color indexed="64"/>
      </top>
      <bottom/>
      <diagonal/>
    </border>
    <border>
      <left style="medium">
        <color rgb="FF0000FF"/>
      </left>
      <right/>
      <top style="medium">
        <color indexed="64"/>
      </top>
      <bottom style="medium">
        <color rgb="FF0000FF"/>
      </bottom>
      <diagonal/>
    </border>
    <border>
      <left/>
      <right/>
      <top style="medium">
        <color indexed="64"/>
      </top>
      <bottom style="medium">
        <color rgb="FF0000FF"/>
      </bottom>
      <diagonal/>
    </border>
    <border>
      <left style="medium">
        <color indexed="64"/>
      </left>
      <right/>
      <top style="medium">
        <color indexed="64"/>
      </top>
      <bottom style="medium">
        <color rgb="FF0000FF"/>
      </bottom>
      <diagonal/>
    </border>
    <border>
      <left/>
      <right style="thin">
        <color indexed="64"/>
      </right>
      <top style="medium">
        <color indexed="64"/>
      </top>
      <bottom style="medium">
        <color rgb="FF0000FF"/>
      </bottom>
      <diagonal/>
    </border>
    <border>
      <left style="thin">
        <color indexed="64"/>
      </left>
      <right/>
      <top style="medium">
        <color indexed="64"/>
      </top>
      <bottom style="medium">
        <color rgb="FF0000FF"/>
      </bottom>
      <diagonal/>
    </border>
    <border>
      <left style="medium">
        <color rgb="FFFF0000"/>
      </left>
      <right/>
      <top style="medium">
        <color indexed="64"/>
      </top>
      <bottom style="medium">
        <color rgb="FF0000FF"/>
      </bottom>
      <diagonal/>
    </border>
    <border>
      <left/>
      <right style="medium">
        <color rgb="FFFF0000"/>
      </right>
      <top style="medium">
        <color indexed="64"/>
      </top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medium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FF"/>
      </bottom>
      <diagonal/>
    </border>
    <border>
      <left style="medium">
        <color rgb="FF0000FF"/>
      </left>
      <right/>
      <top style="thin">
        <color indexed="64"/>
      </top>
      <bottom style="medium">
        <color rgb="FF0000FF"/>
      </bottom>
      <diagonal/>
    </border>
    <border>
      <left/>
      <right/>
      <top style="thin">
        <color indexed="64"/>
      </top>
      <bottom style="medium">
        <color rgb="FF0000FF"/>
      </bottom>
      <diagonal/>
    </border>
    <border>
      <left/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medium">
        <color rgb="FF0000FF"/>
      </left>
      <right/>
      <top style="medium">
        <color rgb="FF0000FF"/>
      </top>
      <bottom/>
      <diagonal/>
    </border>
    <border>
      <left/>
      <right style="medium">
        <color indexed="64"/>
      </right>
      <top style="thin">
        <color indexed="64"/>
      </top>
      <bottom style="medium">
        <color rgb="FF0000FF"/>
      </bottom>
      <diagonal/>
    </border>
    <border>
      <left style="medium">
        <color rgb="FF0000FF"/>
      </left>
      <right/>
      <top/>
      <bottom/>
      <diagonal/>
    </border>
    <border>
      <left style="medium">
        <color rgb="FF0000FF"/>
      </left>
      <right/>
      <top/>
      <bottom style="medium">
        <color indexed="64"/>
      </bottom>
      <diagonal/>
    </border>
    <border>
      <left/>
      <right style="medium">
        <color theme="9" tint="-0.249977111117893"/>
      </right>
      <top/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/>
      <right style="medium">
        <color rgb="FF0000FF"/>
      </right>
      <top style="medium">
        <color indexed="64"/>
      </top>
      <bottom style="medium">
        <color rgb="FF0000FF"/>
      </bottom>
      <diagonal/>
    </border>
    <border>
      <left style="medium">
        <color indexed="64"/>
      </left>
      <right/>
      <top style="medium">
        <color rgb="FF0000FF"/>
      </top>
      <bottom style="thin">
        <color indexed="64"/>
      </bottom>
      <diagonal/>
    </border>
    <border>
      <left/>
      <right/>
      <top style="medium">
        <color rgb="FF0000FF"/>
      </top>
      <bottom style="thin">
        <color indexed="64"/>
      </bottom>
      <diagonal/>
    </border>
    <border>
      <left style="medium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/>
      <bottom style="medium">
        <color rgb="FF0000FF"/>
      </bottom>
      <diagonal/>
    </border>
    <border>
      <left style="medium">
        <color rgb="FF0000FF"/>
      </left>
      <right style="thin">
        <color indexed="64"/>
      </right>
      <top/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rgb="FF0000FF"/>
      </top>
      <bottom style="medium">
        <color indexed="64"/>
      </bottom>
      <diagonal/>
    </border>
    <border>
      <left style="medium">
        <color indexed="64"/>
      </left>
      <right/>
      <top style="medium">
        <color rgb="FF0000FF"/>
      </top>
      <bottom style="medium">
        <color indexed="64"/>
      </bottom>
      <diagonal/>
    </border>
    <border>
      <left/>
      <right style="medium">
        <color rgb="FF0000FF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0000FF"/>
      </bottom>
      <diagonal/>
    </border>
    <border>
      <left/>
      <right/>
      <top/>
      <bottom style="medium">
        <color rgb="FF0000FF"/>
      </bottom>
      <diagonal/>
    </border>
    <border>
      <left/>
      <right style="medium">
        <color indexed="64"/>
      </right>
      <top/>
      <bottom style="medium">
        <color rgb="FF0000F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medium">
        <color indexed="64"/>
      </left>
      <right/>
      <top style="thin">
        <color indexed="64"/>
      </top>
      <bottom style="medium">
        <color rgb="FF0000FF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FF"/>
      </bottom>
      <diagonal/>
    </border>
    <border>
      <left/>
      <right/>
      <top style="medium">
        <color theme="9" tint="-0.249977111117893"/>
      </top>
      <bottom style="medium">
        <color theme="9" tint="-0.249977111117893"/>
      </bottom>
      <diagonal/>
    </border>
    <border>
      <left/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/>
      <top/>
      <bottom style="medium">
        <color rgb="FF0000FF"/>
      </bottom>
      <diagonal/>
    </border>
    <border>
      <left style="medium">
        <color rgb="FF0000FF"/>
      </left>
      <right/>
      <top style="medium">
        <color rgb="FF0000FF"/>
      </top>
      <bottom style="medium">
        <color rgb="FF0000FF"/>
      </bottom>
      <diagonal/>
    </border>
    <border>
      <left/>
      <right/>
      <top style="medium">
        <color rgb="FF0000FF"/>
      </top>
      <bottom style="medium">
        <color rgb="FF0000FF"/>
      </bottom>
      <diagonal/>
    </border>
    <border>
      <left/>
      <right style="medium">
        <color rgb="FF0000FF"/>
      </right>
      <top style="medium">
        <color rgb="FF0000FF"/>
      </top>
      <bottom style="medium">
        <color rgb="FF0000FF"/>
      </bottom>
      <diagonal/>
    </border>
    <border>
      <left/>
      <right style="thin">
        <color indexed="64"/>
      </right>
      <top style="medium">
        <color rgb="FF0000FF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FF"/>
      </top>
      <bottom style="medium">
        <color indexed="64"/>
      </bottom>
      <diagonal/>
    </border>
    <border>
      <left style="thin">
        <color indexed="64"/>
      </left>
      <right style="medium">
        <color rgb="FF0000FF"/>
      </right>
      <top style="medium">
        <color rgb="FF0000FF"/>
      </top>
      <bottom style="medium">
        <color indexed="64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medium">
        <color rgb="FF0000FF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/>
      <top style="medium">
        <color rgb="FF0000FF"/>
      </top>
      <bottom style="medium">
        <color indexed="64"/>
      </bottom>
      <diagonal/>
    </border>
    <border>
      <left style="medium">
        <color rgb="FF0000FF"/>
      </left>
      <right style="thin">
        <color indexed="64"/>
      </right>
      <top style="medium">
        <color rgb="FF0000FF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FF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rgb="FF0000FF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/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/>
      <right style="medium">
        <color theme="1"/>
      </right>
      <top/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 style="thin">
        <color indexed="64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/>
      <top style="medium">
        <color theme="1"/>
      </top>
      <bottom/>
      <diagonal/>
    </border>
    <border>
      <left/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/>
      <top/>
      <bottom style="medium">
        <color theme="1"/>
      </bottom>
      <diagonal/>
    </border>
    <border>
      <left style="thin">
        <color indexed="64"/>
      </left>
      <right style="medium">
        <color indexed="64"/>
      </right>
      <top/>
      <bottom style="medium">
        <color theme="1"/>
      </bottom>
      <diagonal/>
    </border>
    <border>
      <left/>
      <right style="thin">
        <color indexed="64"/>
      </right>
      <top/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/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rgb="FF0000FF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/>
      <right style="thin">
        <color indexed="64"/>
      </right>
      <top style="medium">
        <color rgb="FF0000FF"/>
      </top>
      <bottom style="thin">
        <color indexed="64"/>
      </bottom>
      <diagonal/>
    </border>
    <border>
      <left/>
      <right style="medium">
        <color rgb="FF0000FF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/>
      <top style="medium">
        <color rgb="FF0000FF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theme="9" tint="-0.249977111117893"/>
      </top>
      <bottom style="medium">
        <color theme="9" tint="-0.249977111117893"/>
      </bottom>
      <diagonal/>
    </border>
    <border>
      <left style="medium">
        <color indexed="64"/>
      </left>
      <right/>
      <top style="medium">
        <color theme="9" tint="-0.249977111117893"/>
      </top>
      <bottom/>
      <diagonal/>
    </border>
    <border>
      <left style="medium">
        <color theme="1"/>
      </left>
      <right/>
      <top style="medium">
        <color theme="9" tint="-0.249977111117893"/>
      </top>
      <bottom style="medium">
        <color theme="9" tint="-0.249977111117893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/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/>
      <top style="medium">
        <color theme="1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theme="1"/>
      </left>
      <right style="thin">
        <color indexed="64"/>
      </right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medium">
        <color rgb="FFFF0000"/>
      </right>
      <top/>
      <bottom style="medium">
        <color theme="1"/>
      </bottom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indexed="64"/>
      </top>
      <bottom style="medium">
        <color theme="1"/>
      </bottom>
      <diagonal/>
    </border>
    <border>
      <left/>
      <right style="medium">
        <color rgb="FFFF0000"/>
      </right>
      <top style="medium">
        <color indexed="64"/>
      </top>
      <bottom style="medium">
        <color theme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0000FF"/>
      </right>
      <top/>
      <bottom style="medium">
        <color indexed="64"/>
      </bottom>
      <diagonal/>
    </border>
    <border>
      <left style="medium">
        <color rgb="FF0000FF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FF"/>
      </top>
      <bottom/>
      <diagonal/>
    </border>
    <border>
      <left style="medium">
        <color indexed="64"/>
      </left>
      <right/>
      <top/>
      <bottom style="medium">
        <color rgb="FF0000FF"/>
      </bottom>
      <diagonal/>
    </border>
    <border>
      <left/>
      <right style="medium">
        <color rgb="FF0000FF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thin">
        <color indexed="64"/>
      </right>
      <top style="medium">
        <color theme="1"/>
      </top>
      <bottom/>
      <diagonal/>
    </border>
  </borders>
  <cellStyleXfs count="30121">
    <xf numFmtId="0" fontId="0" fillId="0" borderId="0"/>
    <xf numFmtId="0" fontId="12" fillId="0" borderId="0"/>
    <xf numFmtId="0" fontId="36" fillId="0" borderId="0"/>
    <xf numFmtId="0" fontId="34" fillId="0" borderId="0"/>
    <xf numFmtId="0" fontId="36" fillId="0" borderId="0"/>
    <xf numFmtId="0" fontId="12" fillId="0" borderId="0"/>
    <xf numFmtId="0" fontId="12" fillId="0" borderId="0"/>
    <xf numFmtId="0" fontId="12" fillId="0" borderId="0"/>
    <xf numFmtId="0" fontId="36" fillId="0" borderId="0"/>
    <xf numFmtId="3" fontId="34" fillId="0" borderId="0">
      <alignment horizontal="center"/>
    </xf>
    <xf numFmtId="3" fontId="34" fillId="0" borderId="0">
      <alignment horizontal="center"/>
    </xf>
    <xf numFmtId="3" fontId="34" fillId="0" borderId="0">
      <alignment horizontal="center"/>
    </xf>
    <xf numFmtId="0" fontId="34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4" fillId="0" borderId="0"/>
    <xf numFmtId="0" fontId="36" fillId="0" borderId="0"/>
    <xf numFmtId="0" fontId="36" fillId="0" borderId="0"/>
    <xf numFmtId="0" fontId="39" fillId="0" borderId="0"/>
    <xf numFmtId="0" fontId="35" fillId="2" borderId="0" applyNumberFormat="0" applyBorder="0" applyAlignment="0" applyProtection="0"/>
    <xf numFmtId="0" fontId="35" fillId="3" borderId="0" applyNumberFormat="0" applyBorder="0" applyAlignment="0" applyProtection="0"/>
    <xf numFmtId="0" fontId="35" fillId="4" borderId="0" applyNumberFormat="0" applyBorder="0" applyAlignment="0" applyProtection="0"/>
    <xf numFmtId="0" fontId="35" fillId="2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3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11" fillId="12" borderId="0" applyNumberFormat="0" applyBorder="0" applyAlignment="0" applyProtection="0"/>
    <xf numFmtId="0" fontId="33" fillId="12" borderId="0" applyNumberFormat="0" applyBorder="0" applyAlignment="0" applyProtection="0"/>
    <xf numFmtId="0" fontId="11" fillId="10" borderId="0" applyNumberFormat="0" applyBorder="0" applyAlignment="0" applyProtection="0"/>
    <xf numFmtId="0" fontId="33" fillId="10" borderId="0" applyNumberFormat="0" applyBorder="0" applyAlignment="0" applyProtection="0"/>
    <xf numFmtId="0" fontId="11" fillId="13" borderId="0" applyNumberFormat="0" applyBorder="0" applyAlignment="0" applyProtection="0"/>
    <xf numFmtId="0" fontId="33" fillId="13" borderId="0" applyNumberFormat="0" applyBorder="0" applyAlignment="0" applyProtection="0"/>
    <xf numFmtId="0" fontId="11" fillId="14" borderId="0" applyNumberFormat="0" applyBorder="0" applyAlignment="0" applyProtection="0"/>
    <xf numFmtId="0" fontId="33" fillId="14" borderId="0" applyNumberFormat="0" applyBorder="0" applyAlignment="0" applyProtection="0"/>
    <xf numFmtId="0" fontId="11" fillId="15" borderId="0" applyNumberFormat="0" applyBorder="0" applyAlignment="0" applyProtection="0"/>
    <xf numFmtId="0" fontId="33" fillId="15" borderId="0" applyNumberFormat="0" applyBorder="0" applyAlignment="0" applyProtection="0"/>
    <xf numFmtId="0" fontId="11" fillId="11" borderId="0" applyNumberFormat="0" applyBorder="0" applyAlignment="0" applyProtection="0"/>
    <xf numFmtId="0" fontId="33" fillId="11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4" borderId="0" applyNumberFormat="0" applyBorder="0" applyAlignment="0" applyProtection="0"/>
    <xf numFmtId="0" fontId="35" fillId="2" borderId="0" applyNumberFormat="0" applyBorder="0" applyAlignment="0" applyProtection="0"/>
    <xf numFmtId="0" fontId="35" fillId="18" borderId="0" applyNumberFormat="0" applyBorder="0" applyAlignment="0" applyProtection="0"/>
    <xf numFmtId="0" fontId="35" fillId="17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35" fillId="11" borderId="0" applyNumberFormat="0" applyBorder="0" applyAlignment="0" applyProtection="0"/>
    <xf numFmtId="0" fontId="11" fillId="9" borderId="0" applyNumberFormat="0" applyBorder="0" applyAlignment="0" applyProtection="0"/>
    <xf numFmtId="0" fontId="33" fillId="9" borderId="0" applyNumberFormat="0" applyBorder="0" applyAlignment="0" applyProtection="0"/>
    <xf numFmtId="0" fontId="11" fillId="4" borderId="0" applyNumberFormat="0" applyBorder="0" applyAlignment="0" applyProtection="0"/>
    <xf numFmtId="0" fontId="33" fillId="4" borderId="0" applyNumberFormat="0" applyBorder="0" applyAlignment="0" applyProtection="0"/>
    <xf numFmtId="0" fontId="11" fillId="20" borderId="0" applyNumberFormat="0" applyBorder="0" applyAlignment="0" applyProtection="0"/>
    <xf numFmtId="0" fontId="33" fillId="20" borderId="0" applyNumberFormat="0" applyBorder="0" applyAlignment="0" applyProtection="0"/>
    <xf numFmtId="0" fontId="11" fillId="14" borderId="0" applyNumberFormat="0" applyBorder="0" applyAlignment="0" applyProtection="0"/>
    <xf numFmtId="0" fontId="33" fillId="14" borderId="0" applyNumberFormat="0" applyBorder="0" applyAlignment="0" applyProtection="0"/>
    <xf numFmtId="0" fontId="11" fillId="9" borderId="0" applyNumberFormat="0" applyBorder="0" applyAlignment="0" applyProtection="0"/>
    <xf numFmtId="0" fontId="33" fillId="9" borderId="0" applyNumberFormat="0" applyBorder="0" applyAlignment="0" applyProtection="0"/>
    <xf numFmtId="0" fontId="11" fillId="21" borderId="0" applyNumberFormat="0" applyBorder="0" applyAlignment="0" applyProtection="0"/>
    <xf numFmtId="0" fontId="33" fillId="21" borderId="0" applyNumberFormat="0" applyBorder="0" applyAlignment="0" applyProtection="0"/>
    <xf numFmtId="0" fontId="40" fillId="16" borderId="0" applyNumberFormat="0" applyBorder="0" applyAlignment="0" applyProtection="0"/>
    <xf numFmtId="0" fontId="40" fillId="22" borderId="0" applyNumberFormat="0" applyBorder="0" applyAlignment="0" applyProtection="0"/>
    <xf numFmtId="0" fontId="40" fillId="4" borderId="0" applyNumberFormat="0" applyBorder="0" applyAlignment="0" applyProtection="0"/>
    <xf numFmtId="0" fontId="40" fillId="2" borderId="0" applyNumberFormat="0" applyBorder="0" applyAlignment="0" applyProtection="0"/>
    <xf numFmtId="0" fontId="40" fillId="18" borderId="0" applyNumberFormat="0" applyBorder="0" applyAlignment="0" applyProtection="0"/>
    <xf numFmtId="0" fontId="40" fillId="17" borderId="0" applyNumberFormat="0" applyBorder="0" applyAlignment="0" applyProtection="0"/>
    <xf numFmtId="0" fontId="40" fillId="19" borderId="0" applyNumberFormat="0" applyBorder="0" applyAlignment="0" applyProtection="0"/>
    <xf numFmtId="0" fontId="40" fillId="16" borderId="0" applyNumberFormat="0" applyBorder="0" applyAlignment="0" applyProtection="0"/>
    <xf numFmtId="0" fontId="40" fillId="22" borderId="0" applyNumberFormat="0" applyBorder="0" applyAlignment="0" applyProtection="0"/>
    <xf numFmtId="0" fontId="40" fillId="11" borderId="0" applyNumberFormat="0" applyBorder="0" applyAlignment="0" applyProtection="0"/>
    <xf numFmtId="0" fontId="40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20" borderId="0" applyNumberFormat="0" applyBorder="0" applyAlignment="0" applyProtection="0"/>
    <xf numFmtId="0" fontId="13" fillId="20" borderId="0" applyNumberFormat="0" applyBorder="0" applyAlignment="0" applyProtection="0"/>
    <xf numFmtId="0" fontId="13" fillId="24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41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7" borderId="0" applyNumberFormat="0" applyBorder="0" applyAlignment="0" applyProtection="0"/>
    <xf numFmtId="0" fontId="42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37" borderId="0" applyNumberFormat="0" applyBorder="0" applyAlignment="0" applyProtection="0"/>
    <xf numFmtId="0" fontId="41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1" borderId="0" applyNumberFormat="0" applyBorder="0" applyAlignment="0" applyProtection="0"/>
    <xf numFmtId="0" fontId="42" fillId="38" borderId="0" applyNumberFormat="0" applyBorder="0" applyAlignment="0" applyProtection="0"/>
    <xf numFmtId="0" fontId="42" fillId="42" borderId="0" applyNumberFormat="0" applyBorder="0" applyAlignment="0" applyProtection="0"/>
    <xf numFmtId="0" fontId="41" fillId="31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2" fillId="38" borderId="0" applyNumberFormat="0" applyBorder="0" applyAlignment="0" applyProtection="0"/>
    <xf numFmtId="0" fontId="42" fillId="36" borderId="0" applyNumberFormat="0" applyBorder="0" applyAlignment="0" applyProtection="0"/>
    <xf numFmtId="0" fontId="42" fillId="31" borderId="0" applyNumberFormat="0" applyBorder="0" applyAlignment="0" applyProtection="0"/>
    <xf numFmtId="0" fontId="42" fillId="39" borderId="0" applyNumberFormat="0" applyBorder="0" applyAlignment="0" applyProtection="0"/>
    <xf numFmtId="0" fontId="41" fillId="31" borderId="0" applyNumberFormat="0" applyBorder="0" applyAlignment="0" applyProtection="0"/>
    <xf numFmtId="0" fontId="41" fillId="38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2" fillId="28" borderId="0" applyNumberFormat="0" applyBorder="0" applyAlignment="0" applyProtection="0"/>
    <xf numFmtId="0" fontId="42" fillId="40" borderId="0" applyNumberFormat="0" applyBorder="0" applyAlignment="0" applyProtection="0"/>
    <xf numFmtId="0" fontId="42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48" borderId="0" applyNumberFormat="0" applyBorder="0" applyAlignment="0" applyProtection="0"/>
    <xf numFmtId="0" fontId="42" fillId="49" borderId="0" applyNumberFormat="0" applyBorder="0" applyAlignment="0" applyProtection="0"/>
    <xf numFmtId="0" fontId="42" fillId="37" borderId="0" applyNumberFormat="0" applyBorder="0" applyAlignment="0" applyProtection="0"/>
    <xf numFmtId="0" fontId="42" fillId="50" borderId="0" applyNumberFormat="0" applyBorder="0" applyAlignment="0" applyProtection="0"/>
    <xf numFmtId="0" fontId="41" fillId="50" borderId="0" applyNumberFormat="0" applyBorder="0" applyAlignment="0" applyProtection="0"/>
    <xf numFmtId="0" fontId="41" fillId="51" borderId="0" applyNumberFormat="0" applyBorder="0" applyAlignment="0" applyProtection="0"/>
    <xf numFmtId="0" fontId="41" fillId="52" borderId="0" applyNumberFormat="0" applyBorder="0" applyAlignment="0" applyProtection="0"/>
    <xf numFmtId="0" fontId="43" fillId="37" borderId="0" applyNumberFormat="0" applyBorder="0" applyAlignment="0" applyProtection="0"/>
    <xf numFmtId="0" fontId="44" fillId="49" borderId="0" applyNumberFormat="0" applyBorder="0" applyAlignment="0" applyProtection="0"/>
    <xf numFmtId="0" fontId="45" fillId="53" borderId="1" applyNumberFormat="0" applyAlignment="0" applyProtection="0"/>
    <xf numFmtId="0" fontId="46" fillId="54" borderId="2" applyNumberFormat="0" applyAlignment="0" applyProtection="0"/>
    <xf numFmtId="0" fontId="47" fillId="39" borderId="3" applyNumberFormat="0" applyAlignment="0" applyProtection="0"/>
    <xf numFmtId="0" fontId="47" fillId="46" borderId="3" applyNumberFormat="0" applyAlignment="0" applyProtection="0"/>
    <xf numFmtId="165" fontId="48" fillId="0" borderId="0" applyFont="0" applyFill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49" fillId="57" borderId="0" applyNumberFormat="0" applyBorder="0" applyAlignment="0" applyProtection="0"/>
    <xf numFmtId="0" fontId="49" fillId="58" borderId="0" applyNumberFormat="0" applyBorder="0" applyAlignment="0" applyProtection="0"/>
    <xf numFmtId="0" fontId="49" fillId="59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60" borderId="0" applyNumberFormat="0" applyBorder="0" applyAlignment="0" applyProtection="0"/>
    <xf numFmtId="0" fontId="42" fillId="42" borderId="0" applyNumberFormat="0" applyBorder="0" applyAlignment="0" applyProtection="0"/>
    <xf numFmtId="0" fontId="53" fillId="0" borderId="4" applyNumberFormat="0" applyFill="0" applyAlignment="0" applyProtection="0"/>
    <xf numFmtId="0" fontId="54" fillId="0" borderId="5" applyNumberFormat="0" applyFill="0" applyAlignment="0" applyProtection="0"/>
    <xf numFmtId="0" fontId="54" fillId="0" borderId="6" applyNumberFormat="0" applyFill="0" applyAlignment="0" applyProtection="0"/>
    <xf numFmtId="0" fontId="55" fillId="0" borderId="7" applyNumberFormat="0" applyFill="0" applyAlignment="0" applyProtection="0"/>
    <xf numFmtId="0" fontId="55" fillId="0" borderId="8" applyNumberFormat="0" applyFill="0" applyAlignment="0" applyProtection="0"/>
    <xf numFmtId="0" fontId="55" fillId="0" borderId="0" applyNumberFormat="0" applyFill="0" applyBorder="0" applyAlignment="0" applyProtection="0"/>
    <xf numFmtId="0" fontId="56" fillId="50" borderId="1" applyNumberFormat="0" applyAlignment="0" applyProtection="0"/>
    <xf numFmtId="0" fontId="56" fillId="50" borderId="2" applyNumberFormat="0" applyAlignment="0" applyProtection="0"/>
    <xf numFmtId="0" fontId="57" fillId="0" borderId="9" applyNumberFormat="0" applyFill="0" applyAlignment="0" applyProtection="0"/>
    <xf numFmtId="0" fontId="52" fillId="0" borderId="10" applyNumberFormat="0" applyFill="0" applyAlignment="0" applyProtection="0"/>
    <xf numFmtId="0" fontId="58" fillId="50" borderId="0" applyNumberFormat="0" applyBorder="0" applyAlignment="0" applyProtection="0"/>
    <xf numFmtId="0" fontId="52" fillId="50" borderId="0" applyNumberFormat="0" applyBorder="0" applyAlignment="0" applyProtection="0"/>
    <xf numFmtId="0" fontId="34" fillId="0" borderId="0"/>
    <xf numFmtId="0" fontId="86" fillId="0" borderId="0"/>
    <xf numFmtId="0" fontId="34" fillId="0" borderId="0"/>
    <xf numFmtId="0" fontId="34" fillId="49" borderId="11" applyNumberFormat="0" applyFont="0" applyAlignment="0" applyProtection="0"/>
    <xf numFmtId="0" fontId="59" fillId="49" borderId="2" applyNumberFormat="0" applyFont="0" applyAlignment="0" applyProtection="0"/>
    <xf numFmtId="0" fontId="60" fillId="53" borderId="12" applyNumberFormat="0" applyAlignment="0" applyProtection="0"/>
    <xf numFmtId="0" fontId="60" fillId="54" borderId="12" applyNumberFormat="0" applyAlignment="0" applyProtection="0"/>
    <xf numFmtId="9" fontId="34" fillId="0" borderId="0" applyFont="0" applyFill="0" applyBorder="0" applyAlignment="0" applyProtection="0"/>
    <xf numFmtId="9" fontId="86" fillId="0" borderId="0" applyFont="0" applyFill="0" applyBorder="0" applyAlignment="0" applyProtection="0"/>
    <xf numFmtId="4" fontId="38" fillId="61" borderId="13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61" fillId="61" borderId="13" applyNumberFormat="0" applyProtection="0">
      <alignment vertical="center"/>
    </xf>
    <xf numFmtId="4" fontId="62" fillId="62" borderId="2" applyNumberFormat="0" applyProtection="0">
      <alignment vertical="center"/>
    </xf>
    <xf numFmtId="4" fontId="38" fillId="61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0" fontId="38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4" fontId="38" fillId="2" borderId="0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35" fillId="10" borderId="13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35" fillId="4" borderId="13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35" fillId="66" borderId="13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35" fillId="21" borderId="13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35" fillId="26" borderId="13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35" fillId="67" borderId="13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35" fillId="18" borderId="13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35" fillId="6" borderId="13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35" fillId="20" borderId="13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38" fillId="68" borderId="15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5" fillId="16" borderId="0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35" fillId="2" borderId="13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37" fillId="3" borderId="0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37" fillId="2" borderId="0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34" fillId="2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34" fillId="9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34" fillId="3" borderId="13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66" fillId="16" borderId="18" applyBorder="0"/>
    <xf numFmtId="4" fontId="35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8" fillId="5" borderId="13" applyNumberFormat="0" applyProtection="0">
      <alignment vertical="center"/>
    </xf>
    <xf numFmtId="4" fontId="62" fillId="73" borderId="16" applyNumberFormat="0" applyProtection="0">
      <alignment vertical="center"/>
    </xf>
    <xf numFmtId="4" fontId="35" fillId="5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0" fontId="35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4" fontId="35" fillId="3" borderId="13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68" fillId="3" borderId="13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35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4" fontId="69" fillId="75" borderId="0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0" fontId="14" fillId="76" borderId="16"/>
    <xf numFmtId="4" fontId="71" fillId="3" borderId="13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49" fillId="0" borderId="19" applyNumberFormat="0" applyFill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3" fillId="77" borderId="0" applyNumberFormat="0" applyBorder="0" applyAlignment="0" applyProtection="0"/>
    <xf numFmtId="0" fontId="13" fillId="77" borderId="0" applyNumberFormat="0" applyBorder="0" applyAlignment="0" applyProtection="0"/>
    <xf numFmtId="0" fontId="41" fillId="27" borderId="0" applyNumberFormat="0" applyBorder="0" applyAlignment="0" applyProtection="0"/>
    <xf numFmtId="0" fontId="13" fillId="66" borderId="0" applyNumberFormat="0" applyBorder="0" applyAlignment="0" applyProtection="0"/>
    <xf numFmtId="0" fontId="13" fillId="66" borderId="0" applyNumberFormat="0" applyBorder="0" applyAlignment="0" applyProtection="0"/>
    <xf numFmtId="0" fontId="41" fillId="34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1" fillId="44" borderId="0" applyNumberFormat="0" applyBorder="0" applyAlignment="0" applyProtection="0"/>
    <xf numFmtId="0" fontId="13" fillId="24" borderId="0" applyNumberFormat="0" applyBorder="0" applyAlignment="0" applyProtection="0"/>
    <xf numFmtId="0" fontId="13" fillId="24" borderId="0" applyNumberFormat="0" applyBorder="0" applyAlignment="0" applyProtection="0"/>
    <xf numFmtId="0" fontId="41" fillId="46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41" fillId="33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0" fontId="41" fillId="52" borderId="0" applyNumberFormat="0" applyBorder="0" applyAlignment="0" applyProtection="0"/>
    <xf numFmtId="0" fontId="15" fillId="11" borderId="1" applyNumberFormat="0" applyAlignment="0" applyProtection="0"/>
    <xf numFmtId="0" fontId="15" fillId="11" borderId="1" applyNumberFormat="0" applyAlignment="0" applyProtection="0"/>
    <xf numFmtId="0" fontId="56" fillId="50" borderId="2" applyNumberFormat="0" applyAlignment="0" applyProtection="0"/>
    <xf numFmtId="0" fontId="16" fillId="17" borderId="12" applyNumberFormat="0" applyAlignment="0" applyProtection="0"/>
    <xf numFmtId="0" fontId="16" fillId="17" borderId="12" applyNumberFormat="0" applyAlignment="0" applyProtection="0"/>
    <xf numFmtId="0" fontId="60" fillId="54" borderId="12" applyNumberFormat="0" applyAlignment="0" applyProtection="0"/>
    <xf numFmtId="0" fontId="17" fillId="17" borderId="1" applyNumberFormat="0" applyAlignment="0" applyProtection="0"/>
    <xf numFmtId="0" fontId="17" fillId="17" borderId="1" applyNumberFormat="0" applyAlignment="0" applyProtection="0"/>
    <xf numFmtId="0" fontId="46" fillId="54" borderId="2" applyNumberFormat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53" fillId="0" borderId="4" applyNumberFormat="0" applyFill="0" applyAlignment="0" applyProtection="0"/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54" fillId="0" borderId="6" applyNumberFormat="0" applyFill="0" applyAlignment="0" applyProtection="0"/>
    <xf numFmtId="0" fontId="20" fillId="0" borderId="21" applyNumberFormat="0" applyFill="0" applyAlignment="0" applyProtection="0"/>
    <xf numFmtId="0" fontId="20" fillId="0" borderId="21" applyNumberFormat="0" applyFill="0" applyAlignment="0" applyProtection="0"/>
    <xf numFmtId="0" fontId="55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21" fillId="0" borderId="22" applyNumberFormat="0" applyFill="0" applyAlignment="0" applyProtection="0"/>
    <xf numFmtId="0" fontId="21" fillId="0" borderId="22" applyNumberFormat="0" applyFill="0" applyAlignment="0" applyProtection="0"/>
    <xf numFmtId="0" fontId="49" fillId="0" borderId="19" applyNumberFormat="0" applyFill="0" applyAlignment="0" applyProtection="0"/>
    <xf numFmtId="0" fontId="22" fillId="78" borderId="3" applyNumberFormat="0" applyAlignment="0" applyProtection="0"/>
    <xf numFmtId="0" fontId="22" fillId="78" borderId="3" applyNumberFormat="0" applyAlignment="0" applyProtection="0"/>
    <xf numFmtId="0" fontId="47" fillId="46" borderId="3" applyNumberFormat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52" fillId="50" borderId="0" applyNumberFormat="0" applyBorder="0" applyAlignment="0" applyProtection="0"/>
    <xf numFmtId="0" fontId="31" fillId="0" borderId="0"/>
    <xf numFmtId="0" fontId="86" fillId="0" borderId="0"/>
    <xf numFmtId="0" fontId="86" fillId="0" borderId="0"/>
    <xf numFmtId="0" fontId="59" fillId="79" borderId="0"/>
    <xf numFmtId="0" fontId="31" fillId="0" borderId="0"/>
    <xf numFmtId="0" fontId="34" fillId="0" borderId="0"/>
    <xf numFmtId="0" fontId="31" fillId="0" borderId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44" fillId="49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1" fillId="5" borderId="11" applyNumberFormat="0" applyFont="0" applyAlignment="0" applyProtection="0"/>
    <xf numFmtId="0" fontId="31" fillId="5" borderId="11" applyNumberFormat="0" applyFont="0" applyAlignment="0" applyProtection="0"/>
    <xf numFmtId="0" fontId="14" fillId="49" borderId="2" applyNumberFormat="0" applyFont="0" applyAlignment="0" applyProtection="0"/>
    <xf numFmtId="9" fontId="1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27" fillId="0" borderId="23" applyNumberFormat="0" applyFill="0" applyAlignment="0" applyProtection="0"/>
    <xf numFmtId="0" fontId="27" fillId="0" borderId="23" applyNumberFormat="0" applyFill="0" applyAlignment="0" applyProtection="0"/>
    <xf numFmtId="0" fontId="52" fillId="0" borderId="10" applyNumberFormat="0" applyFill="0" applyAlignment="0" applyProtection="0"/>
    <xf numFmtId="0" fontId="12" fillId="0" borderId="0"/>
    <xf numFmtId="0" fontId="12" fillId="0" borderId="0"/>
    <xf numFmtId="0" fontId="36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42" fillId="42" borderId="0" applyNumberFormat="0" applyBorder="0" applyAlignment="0" applyProtection="0"/>
    <xf numFmtId="9" fontId="33" fillId="0" borderId="0" applyFont="0" applyFill="0" applyBorder="0" applyAlignment="0" applyProtection="0"/>
    <xf numFmtId="0" fontId="112" fillId="0" borderId="0"/>
    <xf numFmtId="9" fontId="112" fillId="0" borderId="0" applyFont="0" applyFill="0" applyBorder="0" applyAlignment="0" applyProtection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4" fillId="0" borderId="0"/>
    <xf numFmtId="0" fontId="34" fillId="0" borderId="0"/>
    <xf numFmtId="168" fontId="34" fillId="0" borderId="0"/>
    <xf numFmtId="0" fontId="34" fillId="0" borderId="0"/>
    <xf numFmtId="0" fontId="34" fillId="0" borderId="0"/>
    <xf numFmtId="168" fontId="34" fillId="0" borderId="0"/>
    <xf numFmtId="0" fontId="34" fillId="0" borderId="0"/>
    <xf numFmtId="0" fontId="34" fillId="0" borderId="0"/>
    <xf numFmtId="0" fontId="34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4" fillId="0" borderId="0"/>
    <xf numFmtId="0" fontId="34" fillId="0" borderId="0"/>
    <xf numFmtId="168" fontId="34" fillId="0" borderId="0"/>
    <xf numFmtId="0" fontId="34" fillId="0" borderId="0"/>
    <xf numFmtId="168" fontId="34" fillId="0" borderId="0"/>
    <xf numFmtId="0" fontId="34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12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3" fontId="34" fillId="0" borderId="0">
      <alignment horizont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1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2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12" fillId="0" borderId="0"/>
    <xf numFmtId="0" fontId="12" fillId="0" borderId="0"/>
    <xf numFmtId="0" fontId="34" fillId="0" borderId="0"/>
    <xf numFmtId="0" fontId="34" fillId="0" borderId="0"/>
    <xf numFmtId="168" fontId="34" fillId="0" borderId="0"/>
    <xf numFmtId="0" fontId="34" fillId="0" borderId="0"/>
    <xf numFmtId="0" fontId="34" fillId="0" borderId="0"/>
    <xf numFmtId="168" fontId="34" fillId="0" borderId="0"/>
    <xf numFmtId="0" fontId="34" fillId="0" borderId="0"/>
    <xf numFmtId="0" fontId="34" fillId="0" borderId="0"/>
    <xf numFmtId="0" fontId="34" fillId="0" borderId="0"/>
    <xf numFmtId="168" fontId="36" fillId="0" borderId="0"/>
    <xf numFmtId="168" fontId="36" fillId="0" borderId="0"/>
    <xf numFmtId="0" fontId="36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37" fillId="0" borderId="0">
      <alignment vertical="top"/>
    </xf>
    <xf numFmtId="168" fontId="12" fillId="0" borderId="0"/>
    <xf numFmtId="0" fontId="37" fillId="0" borderId="0">
      <alignment vertical="top"/>
    </xf>
    <xf numFmtId="0" fontId="12" fillId="0" borderId="0"/>
    <xf numFmtId="168" fontId="12" fillId="0" borderId="0"/>
    <xf numFmtId="0" fontId="34" fillId="0" borderId="0"/>
    <xf numFmtId="0" fontId="34" fillId="0" borderId="0"/>
    <xf numFmtId="0" fontId="1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2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12" fillId="0" borderId="0"/>
    <xf numFmtId="0" fontId="12" fillId="0" borderId="0"/>
    <xf numFmtId="168" fontId="12" fillId="0" borderId="0"/>
    <xf numFmtId="0" fontId="12" fillId="0" borderId="0"/>
    <xf numFmtId="168" fontId="12" fillId="0" borderId="0"/>
    <xf numFmtId="0" fontId="34" fillId="0" borderId="0"/>
    <xf numFmtId="168" fontId="34" fillId="0" borderId="0"/>
    <xf numFmtId="0" fontId="34" fillId="0" borderId="0"/>
    <xf numFmtId="168" fontId="34" fillId="0" borderId="0"/>
    <xf numFmtId="0" fontId="34" fillId="0" borderId="0"/>
    <xf numFmtId="0" fontId="34" fillId="0" borderId="0"/>
    <xf numFmtId="0" fontId="34" fillId="0" borderId="0"/>
    <xf numFmtId="168" fontId="34" fillId="0" borderId="0"/>
    <xf numFmtId="0" fontId="34" fillId="0" borderId="0"/>
    <xf numFmtId="168" fontId="34" fillId="0" borderId="0"/>
    <xf numFmtId="0" fontId="34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6" fillId="0" borderId="0"/>
    <xf numFmtId="0" fontId="36" fillId="0" borderId="0"/>
    <xf numFmtId="0" fontId="36" fillId="0" borderId="0"/>
    <xf numFmtId="168" fontId="36" fillId="0" borderId="0"/>
    <xf numFmtId="0" fontId="36" fillId="0" borderId="0"/>
    <xf numFmtId="168" fontId="36" fillId="0" borderId="0"/>
    <xf numFmtId="0" fontId="39" fillId="0" borderId="0"/>
    <xf numFmtId="0" fontId="39" fillId="0" borderId="0"/>
    <xf numFmtId="168" fontId="39" fillId="0" borderId="0"/>
    <xf numFmtId="0" fontId="39" fillId="0" borderId="0"/>
    <xf numFmtId="168" fontId="39" fillId="0" borderId="0"/>
    <xf numFmtId="0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79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168" fontId="35" fillId="4" borderId="0" applyNumberFormat="0" applyBorder="0" applyAlignment="0" applyProtection="0"/>
    <xf numFmtId="168" fontId="35" fillId="4" borderId="0" applyNumberFormat="0" applyBorder="0" applyAlignment="0" applyProtection="0"/>
    <xf numFmtId="0" fontId="35" fillId="6" borderId="0" applyNumberFormat="0" applyBorder="0" applyAlignment="0" applyProtection="0"/>
    <xf numFmtId="168" fontId="35" fillId="6" borderId="0" applyNumberFormat="0" applyBorder="0" applyAlignment="0" applyProtection="0"/>
    <xf numFmtId="0" fontId="35" fillId="6" borderId="0" applyNumberFormat="0" applyBorder="0" applyAlignment="0" applyProtection="0"/>
    <xf numFmtId="168" fontId="35" fillId="6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168" fontId="35" fillId="5" borderId="0" applyNumberFormat="0" applyBorder="0" applyAlignment="0" applyProtection="0"/>
    <xf numFmtId="168" fontId="35" fillId="5" borderId="0" applyNumberFormat="0" applyBorder="0" applyAlignment="0" applyProtection="0"/>
    <xf numFmtId="0" fontId="35" fillId="8" borderId="0" applyNumberFormat="0" applyBorder="0" applyAlignment="0" applyProtection="0"/>
    <xf numFmtId="168" fontId="35" fillId="8" borderId="0" applyNumberFormat="0" applyBorder="0" applyAlignment="0" applyProtection="0"/>
    <xf numFmtId="0" fontId="35" fillId="8" borderId="0" applyNumberFormat="0" applyBorder="0" applyAlignment="0" applyProtection="0"/>
    <xf numFmtId="168" fontId="35" fillId="8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168" fontId="35" fillId="7" borderId="0" applyNumberFormat="0" applyBorder="0" applyAlignment="0" applyProtection="0"/>
    <xf numFmtId="168" fontId="35" fillId="7" borderId="0" applyNumberFormat="0" applyBorder="0" applyAlignment="0" applyProtection="0"/>
    <xf numFmtId="0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168" fontId="35" fillId="9" borderId="0" applyNumberFormat="0" applyBorder="0" applyAlignment="0" applyProtection="0"/>
    <xf numFmtId="168" fontId="35" fillId="9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168" fontId="35" fillId="10" borderId="0" applyNumberFormat="0" applyBorder="0" applyAlignment="0" applyProtection="0"/>
    <xf numFmtId="168" fontId="35" fillId="10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113" fillId="12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168" fontId="35" fillId="79" borderId="0" applyNumberFormat="0" applyBorder="0" applyAlignment="0" applyProtection="0"/>
    <xf numFmtId="0" fontId="11" fillId="79" borderId="0" applyNumberFormat="0" applyBorder="0" applyAlignment="0" applyProtection="0"/>
    <xf numFmtId="168" fontId="35" fillId="79" borderId="0" applyNumberFormat="0" applyBorder="0" applyAlignment="0" applyProtection="0"/>
    <xf numFmtId="0" fontId="11" fillId="79" borderId="0" applyNumberFormat="0" applyBorder="0" applyAlignment="0" applyProtection="0"/>
    <xf numFmtId="168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168" fontId="113" fillId="12" borderId="0" applyNumberFormat="0" applyBorder="0" applyAlignment="0" applyProtection="0"/>
    <xf numFmtId="0" fontId="113" fillId="12" borderId="0" applyNumberFormat="0" applyBorder="0" applyAlignment="0" applyProtection="0"/>
    <xf numFmtId="0" fontId="11" fillId="12" borderId="0" applyNumberFormat="0" applyBorder="0" applyAlignment="0" applyProtection="0"/>
    <xf numFmtId="0" fontId="113" fillId="12" borderId="0" applyNumberFormat="0" applyBorder="0" applyAlignment="0" applyProtection="0"/>
    <xf numFmtId="168" fontId="113" fillId="12" borderId="0" applyNumberFormat="0" applyBorder="0" applyAlignment="0" applyProtection="0"/>
    <xf numFmtId="0" fontId="113" fillId="12" borderId="0" applyNumberFormat="0" applyBorder="0" applyAlignment="0" applyProtection="0"/>
    <xf numFmtId="168" fontId="113" fillId="12" borderId="0" applyNumberFormat="0" applyBorder="0" applyAlignment="0" applyProtection="0"/>
    <xf numFmtId="0" fontId="35" fillId="79" borderId="0" applyNumberFormat="0" applyBorder="0" applyAlignment="0" applyProtection="0"/>
    <xf numFmtId="168" fontId="113" fillId="12" borderId="0" applyNumberFormat="0" applyBorder="0" applyAlignment="0" applyProtection="0"/>
    <xf numFmtId="168" fontId="113" fillId="12" borderId="0" applyNumberFormat="0" applyBorder="0" applyAlignment="0" applyProtection="0"/>
    <xf numFmtId="168" fontId="35" fillId="79" borderId="0" applyNumberFormat="0" applyBorder="0" applyAlignment="0" applyProtection="0"/>
    <xf numFmtId="168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11" fillId="79" borderId="0" applyNumberFormat="0" applyBorder="0" applyAlignment="0" applyProtection="0"/>
    <xf numFmtId="0" fontId="113" fillId="12" borderId="0" applyNumberFormat="0" applyBorder="0" applyAlignment="0" applyProtection="0"/>
    <xf numFmtId="0" fontId="11" fillId="79" borderId="0" applyNumberFormat="0" applyBorder="0" applyAlignment="0" applyProtection="0"/>
    <xf numFmtId="168" fontId="113" fillId="12" borderId="0" applyNumberFormat="0" applyBorder="0" applyAlignment="0" applyProtection="0"/>
    <xf numFmtId="0" fontId="10" fillId="89" borderId="0" applyNumberFormat="0" applyBorder="0" applyAlignment="0" applyProtection="0"/>
    <xf numFmtId="0" fontId="10" fillId="89" borderId="0" applyNumberFormat="0" applyBorder="0" applyAlignment="0" applyProtection="0"/>
    <xf numFmtId="0" fontId="10" fillId="89" borderId="0" applyNumberFormat="0" applyBorder="0" applyAlignment="0" applyProtection="0"/>
    <xf numFmtId="0" fontId="35" fillId="79" borderId="0" applyNumberFormat="0" applyBorder="0" applyAlignment="0" applyProtection="0"/>
    <xf numFmtId="168" fontId="35" fillId="79" borderId="0" applyNumberFormat="0" applyBorder="0" applyAlignment="0" applyProtection="0"/>
    <xf numFmtId="168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13" fillId="10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11" fillId="2" borderId="0" applyNumberFormat="0" applyBorder="0" applyAlignment="0" applyProtection="0"/>
    <xf numFmtId="168" fontId="35" fillId="2" borderId="0" applyNumberFormat="0" applyBorder="0" applyAlignment="0" applyProtection="0"/>
    <xf numFmtId="0" fontId="11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168" fontId="113" fillId="10" borderId="0" applyNumberFormat="0" applyBorder="0" applyAlignment="0" applyProtection="0"/>
    <xf numFmtId="0" fontId="113" fillId="10" borderId="0" applyNumberFormat="0" applyBorder="0" applyAlignment="0" applyProtection="0"/>
    <xf numFmtId="0" fontId="11" fillId="10" borderId="0" applyNumberFormat="0" applyBorder="0" applyAlignment="0" applyProtection="0"/>
    <xf numFmtId="0" fontId="113" fillId="10" borderId="0" applyNumberFormat="0" applyBorder="0" applyAlignment="0" applyProtection="0"/>
    <xf numFmtId="168" fontId="113" fillId="10" borderId="0" applyNumberFormat="0" applyBorder="0" applyAlignment="0" applyProtection="0"/>
    <xf numFmtId="0" fontId="113" fillId="10" borderId="0" applyNumberFormat="0" applyBorder="0" applyAlignment="0" applyProtection="0"/>
    <xf numFmtId="168" fontId="113" fillId="10" borderId="0" applyNumberFormat="0" applyBorder="0" applyAlignment="0" applyProtection="0"/>
    <xf numFmtId="0" fontId="35" fillId="2" borderId="0" applyNumberFormat="0" applyBorder="0" applyAlignment="0" applyProtection="0"/>
    <xf numFmtId="168" fontId="113" fillId="10" borderId="0" applyNumberFormat="0" applyBorder="0" applyAlignment="0" applyProtection="0"/>
    <xf numFmtId="168" fontId="113" fillId="10" borderId="0" applyNumberFormat="0" applyBorder="0" applyAlignment="0" applyProtection="0"/>
    <xf numFmtId="168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1" fillId="2" borderId="0" applyNumberFormat="0" applyBorder="0" applyAlignment="0" applyProtection="0"/>
    <xf numFmtId="0" fontId="113" fillId="10" borderId="0" applyNumberFormat="0" applyBorder="0" applyAlignment="0" applyProtection="0"/>
    <xf numFmtId="0" fontId="11" fillId="2" borderId="0" applyNumberFormat="0" applyBorder="0" applyAlignment="0" applyProtection="0"/>
    <xf numFmtId="168" fontId="113" fillId="10" borderId="0" applyNumberFormat="0" applyBorder="0" applyAlignment="0" applyProtection="0"/>
    <xf numFmtId="0" fontId="10" fillId="90" borderId="0" applyNumberFormat="0" applyBorder="0" applyAlignment="0" applyProtection="0"/>
    <xf numFmtId="0" fontId="10" fillId="90" borderId="0" applyNumberFormat="0" applyBorder="0" applyAlignment="0" applyProtection="0"/>
    <xf numFmtId="0" fontId="10" fillId="90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13" fillId="13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168" fontId="35" fillId="6" borderId="0" applyNumberFormat="0" applyBorder="0" applyAlignment="0" applyProtection="0"/>
    <xf numFmtId="0" fontId="11" fillId="6" borderId="0" applyNumberFormat="0" applyBorder="0" applyAlignment="0" applyProtection="0"/>
    <xf numFmtId="168" fontId="35" fillId="6" borderId="0" applyNumberFormat="0" applyBorder="0" applyAlignment="0" applyProtection="0"/>
    <xf numFmtId="0" fontId="11" fillId="6" borderId="0" applyNumberFormat="0" applyBorder="0" applyAlignment="0" applyProtection="0"/>
    <xf numFmtId="168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168" fontId="113" fillId="13" borderId="0" applyNumberFormat="0" applyBorder="0" applyAlignment="0" applyProtection="0"/>
    <xf numFmtId="0" fontId="113" fillId="13" borderId="0" applyNumberFormat="0" applyBorder="0" applyAlignment="0" applyProtection="0"/>
    <xf numFmtId="0" fontId="11" fillId="13" borderId="0" applyNumberFormat="0" applyBorder="0" applyAlignment="0" applyProtection="0"/>
    <xf numFmtId="0" fontId="113" fillId="13" borderId="0" applyNumberFormat="0" applyBorder="0" applyAlignment="0" applyProtection="0"/>
    <xf numFmtId="168" fontId="113" fillId="13" borderId="0" applyNumberFormat="0" applyBorder="0" applyAlignment="0" applyProtection="0"/>
    <xf numFmtId="0" fontId="113" fillId="13" borderId="0" applyNumberFormat="0" applyBorder="0" applyAlignment="0" applyProtection="0"/>
    <xf numFmtId="168" fontId="113" fillId="13" borderId="0" applyNumberFormat="0" applyBorder="0" applyAlignment="0" applyProtection="0"/>
    <xf numFmtId="0" fontId="35" fillId="6" borderId="0" applyNumberFormat="0" applyBorder="0" applyAlignment="0" applyProtection="0"/>
    <xf numFmtId="168" fontId="113" fillId="13" borderId="0" applyNumberFormat="0" applyBorder="0" applyAlignment="0" applyProtection="0"/>
    <xf numFmtId="168" fontId="113" fillId="13" borderId="0" applyNumberFormat="0" applyBorder="0" applyAlignment="0" applyProtection="0"/>
    <xf numFmtId="168" fontId="35" fillId="6" borderId="0" applyNumberFormat="0" applyBorder="0" applyAlignment="0" applyProtection="0"/>
    <xf numFmtId="168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1" fillId="6" borderId="0" applyNumberFormat="0" applyBorder="0" applyAlignment="0" applyProtection="0"/>
    <xf numFmtId="0" fontId="113" fillId="13" borderId="0" applyNumberFormat="0" applyBorder="0" applyAlignment="0" applyProtection="0"/>
    <xf numFmtId="0" fontId="11" fillId="6" borderId="0" applyNumberFormat="0" applyBorder="0" applyAlignment="0" applyProtection="0"/>
    <xf numFmtId="168" fontId="113" fillId="13" borderId="0" applyNumberFormat="0" applyBorder="0" applyAlignment="0" applyProtection="0"/>
    <xf numFmtId="0" fontId="10" fillId="91" borderId="0" applyNumberFormat="0" applyBorder="0" applyAlignment="0" applyProtection="0"/>
    <xf numFmtId="0" fontId="10" fillId="91" borderId="0" applyNumberFormat="0" applyBorder="0" applyAlignment="0" applyProtection="0"/>
    <xf numFmtId="0" fontId="10" fillId="91" borderId="0" applyNumberFormat="0" applyBorder="0" applyAlignment="0" applyProtection="0"/>
    <xf numFmtId="0" fontId="35" fillId="6" borderId="0" applyNumberFormat="0" applyBorder="0" applyAlignment="0" applyProtection="0"/>
    <xf numFmtId="168" fontId="35" fillId="6" borderId="0" applyNumberFormat="0" applyBorder="0" applyAlignment="0" applyProtection="0"/>
    <xf numFmtId="168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13" fillId="14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168" fontId="35" fillId="8" borderId="0" applyNumberFormat="0" applyBorder="0" applyAlignment="0" applyProtection="0"/>
    <xf numFmtId="0" fontId="11" fillId="8" borderId="0" applyNumberFormat="0" applyBorder="0" applyAlignment="0" applyProtection="0"/>
    <xf numFmtId="168" fontId="35" fillId="8" borderId="0" applyNumberFormat="0" applyBorder="0" applyAlignment="0" applyProtection="0"/>
    <xf numFmtId="0" fontId="11" fillId="8" borderId="0" applyNumberFormat="0" applyBorder="0" applyAlignment="0" applyProtection="0"/>
    <xf numFmtId="168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168" fontId="113" fillId="14" borderId="0" applyNumberFormat="0" applyBorder="0" applyAlignment="0" applyProtection="0"/>
    <xf numFmtId="0" fontId="113" fillId="14" borderId="0" applyNumberFormat="0" applyBorder="0" applyAlignment="0" applyProtection="0"/>
    <xf numFmtId="0" fontId="11" fillId="14" borderId="0" applyNumberFormat="0" applyBorder="0" applyAlignment="0" applyProtection="0"/>
    <xf numFmtId="0" fontId="113" fillId="14" borderId="0" applyNumberFormat="0" applyBorder="0" applyAlignment="0" applyProtection="0"/>
    <xf numFmtId="168" fontId="113" fillId="14" borderId="0" applyNumberFormat="0" applyBorder="0" applyAlignment="0" applyProtection="0"/>
    <xf numFmtId="0" fontId="113" fillId="14" borderId="0" applyNumberFormat="0" applyBorder="0" applyAlignment="0" applyProtection="0"/>
    <xf numFmtId="168" fontId="113" fillId="14" borderId="0" applyNumberFormat="0" applyBorder="0" applyAlignment="0" applyProtection="0"/>
    <xf numFmtId="0" fontId="35" fillId="8" borderId="0" applyNumberFormat="0" applyBorder="0" applyAlignment="0" applyProtection="0"/>
    <xf numFmtId="168" fontId="113" fillId="14" borderId="0" applyNumberFormat="0" applyBorder="0" applyAlignment="0" applyProtection="0"/>
    <xf numFmtId="168" fontId="113" fillId="14" borderId="0" applyNumberFormat="0" applyBorder="0" applyAlignment="0" applyProtection="0"/>
    <xf numFmtId="168" fontId="35" fillId="8" borderId="0" applyNumberFormat="0" applyBorder="0" applyAlignment="0" applyProtection="0"/>
    <xf numFmtId="168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1" fillId="8" borderId="0" applyNumberFormat="0" applyBorder="0" applyAlignment="0" applyProtection="0"/>
    <xf numFmtId="0" fontId="113" fillId="14" borderId="0" applyNumberFormat="0" applyBorder="0" applyAlignment="0" applyProtection="0"/>
    <xf numFmtId="0" fontId="11" fillId="8" borderId="0" applyNumberFormat="0" applyBorder="0" applyAlignment="0" applyProtection="0"/>
    <xf numFmtId="168" fontId="113" fillId="14" borderId="0" applyNumberFormat="0" applyBorder="0" applyAlignment="0" applyProtection="0"/>
    <xf numFmtId="0" fontId="10" fillId="92" borderId="0" applyNumberFormat="0" applyBorder="0" applyAlignment="0" applyProtection="0"/>
    <xf numFmtId="0" fontId="10" fillId="92" borderId="0" applyNumberFormat="0" applyBorder="0" applyAlignment="0" applyProtection="0"/>
    <xf numFmtId="0" fontId="10" fillId="92" borderId="0" applyNumberFormat="0" applyBorder="0" applyAlignment="0" applyProtection="0"/>
    <xf numFmtId="0" fontId="35" fillId="8" borderId="0" applyNumberFormat="0" applyBorder="0" applyAlignment="0" applyProtection="0"/>
    <xf numFmtId="168" fontId="35" fillId="8" borderId="0" applyNumberFormat="0" applyBorder="0" applyAlignment="0" applyProtection="0"/>
    <xf numFmtId="168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13" fillId="15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11" fillId="3" borderId="0" applyNumberFormat="0" applyBorder="0" applyAlignment="0" applyProtection="0"/>
    <xf numFmtId="168" fontId="35" fillId="3" borderId="0" applyNumberFormat="0" applyBorder="0" applyAlignment="0" applyProtection="0"/>
    <xf numFmtId="0" fontId="11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168" fontId="113" fillId="15" borderId="0" applyNumberFormat="0" applyBorder="0" applyAlignment="0" applyProtection="0"/>
    <xf numFmtId="0" fontId="113" fillId="15" borderId="0" applyNumberFormat="0" applyBorder="0" applyAlignment="0" applyProtection="0"/>
    <xf numFmtId="0" fontId="11" fillId="15" borderId="0" applyNumberFormat="0" applyBorder="0" applyAlignment="0" applyProtection="0"/>
    <xf numFmtId="0" fontId="113" fillId="15" borderId="0" applyNumberFormat="0" applyBorder="0" applyAlignment="0" applyProtection="0"/>
    <xf numFmtId="168" fontId="113" fillId="15" borderId="0" applyNumberFormat="0" applyBorder="0" applyAlignment="0" applyProtection="0"/>
    <xf numFmtId="0" fontId="113" fillId="15" borderId="0" applyNumberFormat="0" applyBorder="0" applyAlignment="0" applyProtection="0"/>
    <xf numFmtId="168" fontId="113" fillId="15" borderId="0" applyNumberFormat="0" applyBorder="0" applyAlignment="0" applyProtection="0"/>
    <xf numFmtId="0" fontId="35" fillId="3" borderId="0" applyNumberFormat="0" applyBorder="0" applyAlignment="0" applyProtection="0"/>
    <xf numFmtId="168" fontId="113" fillId="15" borderId="0" applyNumberFormat="0" applyBorder="0" applyAlignment="0" applyProtection="0"/>
    <xf numFmtId="168" fontId="113" fillId="15" borderId="0" applyNumberFormat="0" applyBorder="0" applyAlignment="0" applyProtection="0"/>
    <xf numFmtId="168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1" fillId="3" borderId="0" applyNumberFormat="0" applyBorder="0" applyAlignment="0" applyProtection="0"/>
    <xf numFmtId="0" fontId="113" fillId="15" borderId="0" applyNumberFormat="0" applyBorder="0" applyAlignment="0" applyProtection="0"/>
    <xf numFmtId="0" fontId="11" fillId="3" borderId="0" applyNumberFormat="0" applyBorder="0" applyAlignment="0" applyProtection="0"/>
    <xf numFmtId="168" fontId="113" fillId="15" borderId="0" applyNumberFormat="0" applyBorder="0" applyAlignment="0" applyProtection="0"/>
    <xf numFmtId="0" fontId="10" fillId="93" borderId="0" applyNumberFormat="0" applyBorder="0" applyAlignment="0" applyProtection="0"/>
    <xf numFmtId="0" fontId="10" fillId="93" borderId="0" applyNumberFormat="0" applyBorder="0" applyAlignment="0" applyProtection="0"/>
    <xf numFmtId="0" fontId="10" fillId="93" borderId="0" applyNumberFormat="0" applyBorder="0" applyAlignment="0" applyProtection="0"/>
    <xf numFmtId="0" fontId="35" fillId="3" borderId="0" applyNumberFormat="0" applyBorder="0" applyAlignment="0" applyProtection="0"/>
    <xf numFmtId="168" fontId="35" fillId="3" borderId="0" applyNumberFormat="0" applyBorder="0" applyAlignment="0" applyProtection="0"/>
    <xf numFmtId="168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13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11" fillId="11" borderId="0" applyNumberFormat="0" applyBorder="0" applyAlignment="0" applyProtection="0"/>
    <xf numFmtId="168" fontId="35" fillId="11" borderId="0" applyNumberFormat="0" applyBorder="0" applyAlignment="0" applyProtection="0"/>
    <xf numFmtId="0" fontId="11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168" fontId="113" fillId="11" borderId="0" applyNumberFormat="0" applyBorder="0" applyAlignment="0" applyProtection="0"/>
    <xf numFmtId="0" fontId="113" fillId="11" borderId="0" applyNumberFormat="0" applyBorder="0" applyAlignment="0" applyProtection="0"/>
    <xf numFmtId="0" fontId="11" fillId="11" borderId="0" applyNumberFormat="0" applyBorder="0" applyAlignment="0" applyProtection="0"/>
    <xf numFmtId="0" fontId="113" fillId="11" borderId="0" applyNumberFormat="0" applyBorder="0" applyAlignment="0" applyProtection="0"/>
    <xf numFmtId="168" fontId="113" fillId="11" borderId="0" applyNumberFormat="0" applyBorder="0" applyAlignment="0" applyProtection="0"/>
    <xf numFmtId="0" fontId="113" fillId="11" borderId="0" applyNumberFormat="0" applyBorder="0" applyAlignment="0" applyProtection="0"/>
    <xf numFmtId="168" fontId="113" fillId="11" borderId="0" applyNumberFormat="0" applyBorder="0" applyAlignment="0" applyProtection="0"/>
    <xf numFmtId="0" fontId="35" fillId="11" borderId="0" applyNumberFormat="0" applyBorder="0" applyAlignment="0" applyProtection="0"/>
    <xf numFmtId="168" fontId="113" fillId="11" borderId="0" applyNumberFormat="0" applyBorder="0" applyAlignment="0" applyProtection="0"/>
    <xf numFmtId="168" fontId="113" fillId="11" borderId="0" applyNumberFormat="0" applyBorder="0" applyAlignment="0" applyProtection="0"/>
    <xf numFmtId="168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1" fillId="11" borderId="0" applyNumberFormat="0" applyBorder="0" applyAlignment="0" applyProtection="0"/>
    <xf numFmtId="0" fontId="113" fillId="11" borderId="0" applyNumberFormat="0" applyBorder="0" applyAlignment="0" applyProtection="0"/>
    <xf numFmtId="0" fontId="11" fillId="11" borderId="0" applyNumberFormat="0" applyBorder="0" applyAlignment="0" applyProtection="0"/>
    <xf numFmtId="168" fontId="113" fillId="11" borderId="0" applyNumberFormat="0" applyBorder="0" applyAlignment="0" applyProtection="0"/>
    <xf numFmtId="0" fontId="10" fillId="94" borderId="0" applyNumberFormat="0" applyBorder="0" applyAlignment="0" applyProtection="0"/>
    <xf numFmtId="0" fontId="10" fillId="94" borderId="0" applyNumberFormat="0" applyBorder="0" applyAlignment="0" applyProtection="0"/>
    <xf numFmtId="0" fontId="10" fillId="94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7" borderId="0" applyNumberFormat="0" applyBorder="0" applyAlignment="0" applyProtection="0"/>
    <xf numFmtId="168" fontId="35" fillId="17" borderId="0" applyNumberFormat="0" applyBorder="0" applyAlignment="0" applyProtection="0"/>
    <xf numFmtId="0" fontId="35" fillId="17" borderId="0" applyNumberFormat="0" applyBorder="0" applyAlignment="0" applyProtection="0"/>
    <xf numFmtId="168" fontId="35" fillId="17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168" fontId="35" fillId="4" borderId="0" applyNumberFormat="0" applyBorder="0" applyAlignment="0" applyProtection="0"/>
    <xf numFmtId="168" fontId="35" fillId="4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9" borderId="0" applyNumberFormat="0" applyBorder="0" applyAlignment="0" applyProtection="0"/>
    <xf numFmtId="168" fontId="35" fillId="19" borderId="0" applyNumberFormat="0" applyBorder="0" applyAlignment="0" applyProtection="0"/>
    <xf numFmtId="0" fontId="35" fillId="19" borderId="0" applyNumberFormat="0" applyBorder="0" applyAlignment="0" applyProtection="0"/>
    <xf numFmtId="168" fontId="35" fillId="19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168" fontId="35" fillId="17" borderId="0" applyNumberFormat="0" applyBorder="0" applyAlignment="0" applyProtection="0"/>
    <xf numFmtId="168" fontId="35" fillId="17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113" fillId="9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168" fontId="35" fillId="17" borderId="0" applyNumberFormat="0" applyBorder="0" applyAlignment="0" applyProtection="0"/>
    <xf numFmtId="0" fontId="11" fillId="17" borderId="0" applyNumberFormat="0" applyBorder="0" applyAlignment="0" applyProtection="0"/>
    <xf numFmtId="168" fontId="35" fillId="17" borderId="0" applyNumberFormat="0" applyBorder="0" applyAlignment="0" applyProtection="0"/>
    <xf numFmtId="0" fontId="11" fillId="17" borderId="0" applyNumberFormat="0" applyBorder="0" applyAlignment="0" applyProtection="0"/>
    <xf numFmtId="168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168" fontId="113" fillId="9" borderId="0" applyNumberFormat="0" applyBorder="0" applyAlignment="0" applyProtection="0"/>
    <xf numFmtId="0" fontId="113" fillId="9" borderId="0" applyNumberFormat="0" applyBorder="0" applyAlignment="0" applyProtection="0"/>
    <xf numFmtId="0" fontId="11" fillId="9" borderId="0" applyNumberFormat="0" applyBorder="0" applyAlignment="0" applyProtection="0"/>
    <xf numFmtId="0" fontId="113" fillId="9" borderId="0" applyNumberFormat="0" applyBorder="0" applyAlignment="0" applyProtection="0"/>
    <xf numFmtId="168" fontId="113" fillId="9" borderId="0" applyNumberFormat="0" applyBorder="0" applyAlignment="0" applyProtection="0"/>
    <xf numFmtId="0" fontId="113" fillId="9" borderId="0" applyNumberFormat="0" applyBorder="0" applyAlignment="0" applyProtection="0"/>
    <xf numFmtId="168" fontId="113" fillId="9" borderId="0" applyNumberFormat="0" applyBorder="0" applyAlignment="0" applyProtection="0"/>
    <xf numFmtId="0" fontId="35" fillId="17" borderId="0" applyNumberFormat="0" applyBorder="0" applyAlignment="0" applyProtection="0"/>
    <xf numFmtId="168" fontId="113" fillId="9" borderId="0" applyNumberFormat="0" applyBorder="0" applyAlignment="0" applyProtection="0"/>
    <xf numFmtId="168" fontId="113" fillId="9" borderId="0" applyNumberFormat="0" applyBorder="0" applyAlignment="0" applyProtection="0"/>
    <xf numFmtId="168" fontId="35" fillId="17" borderId="0" applyNumberFormat="0" applyBorder="0" applyAlignment="0" applyProtection="0"/>
    <xf numFmtId="168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11" fillId="17" borderId="0" applyNumberFormat="0" applyBorder="0" applyAlignment="0" applyProtection="0"/>
    <xf numFmtId="0" fontId="113" fillId="9" borderId="0" applyNumberFormat="0" applyBorder="0" applyAlignment="0" applyProtection="0"/>
    <xf numFmtId="0" fontId="11" fillId="17" borderId="0" applyNumberFormat="0" applyBorder="0" applyAlignment="0" applyProtection="0"/>
    <xf numFmtId="168" fontId="113" fillId="9" borderId="0" applyNumberFormat="0" applyBorder="0" applyAlignment="0" applyProtection="0"/>
    <xf numFmtId="0" fontId="10" fillId="95" borderId="0" applyNumberFormat="0" applyBorder="0" applyAlignment="0" applyProtection="0"/>
    <xf numFmtId="0" fontId="10" fillId="95" borderId="0" applyNumberFormat="0" applyBorder="0" applyAlignment="0" applyProtection="0"/>
    <xf numFmtId="0" fontId="10" fillId="95" borderId="0" applyNumberFormat="0" applyBorder="0" applyAlignment="0" applyProtection="0"/>
    <xf numFmtId="0" fontId="35" fillId="17" borderId="0" applyNumberFormat="0" applyBorder="0" applyAlignment="0" applyProtection="0"/>
    <xf numFmtId="168" fontId="35" fillId="17" borderId="0" applyNumberFormat="0" applyBorder="0" applyAlignment="0" applyProtection="0"/>
    <xf numFmtId="168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13" fillId="4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11" fillId="2" borderId="0" applyNumberFormat="0" applyBorder="0" applyAlignment="0" applyProtection="0"/>
    <xf numFmtId="168" fontId="35" fillId="2" borderId="0" applyNumberFormat="0" applyBorder="0" applyAlignment="0" applyProtection="0"/>
    <xf numFmtId="0" fontId="11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168" fontId="113" fillId="4" borderId="0" applyNumberFormat="0" applyBorder="0" applyAlignment="0" applyProtection="0"/>
    <xf numFmtId="0" fontId="113" fillId="4" borderId="0" applyNumberFormat="0" applyBorder="0" applyAlignment="0" applyProtection="0"/>
    <xf numFmtId="0" fontId="11" fillId="4" borderId="0" applyNumberFormat="0" applyBorder="0" applyAlignment="0" applyProtection="0"/>
    <xf numFmtId="0" fontId="113" fillId="4" borderId="0" applyNumberFormat="0" applyBorder="0" applyAlignment="0" applyProtection="0"/>
    <xf numFmtId="168" fontId="113" fillId="4" borderId="0" applyNumberFormat="0" applyBorder="0" applyAlignment="0" applyProtection="0"/>
    <xf numFmtId="0" fontId="113" fillId="4" borderId="0" applyNumberFormat="0" applyBorder="0" applyAlignment="0" applyProtection="0"/>
    <xf numFmtId="168" fontId="113" fillId="4" borderId="0" applyNumberFormat="0" applyBorder="0" applyAlignment="0" applyProtection="0"/>
    <xf numFmtId="0" fontId="35" fillId="2" borderId="0" applyNumberFormat="0" applyBorder="0" applyAlignment="0" applyProtection="0"/>
    <xf numFmtId="168" fontId="113" fillId="4" borderId="0" applyNumberFormat="0" applyBorder="0" applyAlignment="0" applyProtection="0"/>
    <xf numFmtId="168" fontId="113" fillId="4" borderId="0" applyNumberFormat="0" applyBorder="0" applyAlignment="0" applyProtection="0"/>
    <xf numFmtId="168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1" fillId="2" borderId="0" applyNumberFormat="0" applyBorder="0" applyAlignment="0" applyProtection="0"/>
    <xf numFmtId="0" fontId="113" fillId="4" borderId="0" applyNumberFormat="0" applyBorder="0" applyAlignment="0" applyProtection="0"/>
    <xf numFmtId="0" fontId="11" fillId="2" borderId="0" applyNumberFormat="0" applyBorder="0" applyAlignment="0" applyProtection="0"/>
    <xf numFmtId="168" fontId="113" fillId="4" borderId="0" applyNumberFormat="0" applyBorder="0" applyAlignment="0" applyProtection="0"/>
    <xf numFmtId="0" fontId="10" fillId="96" borderId="0" applyNumberFormat="0" applyBorder="0" applyAlignment="0" applyProtection="0"/>
    <xf numFmtId="0" fontId="10" fillId="96" borderId="0" applyNumberFormat="0" applyBorder="0" applyAlignment="0" applyProtection="0"/>
    <xf numFmtId="0" fontId="10" fillId="96" borderId="0" applyNumberFormat="0" applyBorder="0" applyAlignment="0" applyProtection="0"/>
    <xf numFmtId="0" fontId="35" fillId="2" borderId="0" applyNumberFormat="0" applyBorder="0" applyAlignment="0" applyProtection="0"/>
    <xf numFmtId="168" fontId="35" fillId="2" borderId="0" applyNumberFormat="0" applyBorder="0" applyAlignment="0" applyProtection="0"/>
    <xf numFmtId="168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113" fillId="20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11" fillId="18" borderId="0" applyNumberFormat="0" applyBorder="0" applyAlignment="0" applyProtection="0"/>
    <xf numFmtId="168" fontId="35" fillId="18" borderId="0" applyNumberFormat="0" applyBorder="0" applyAlignment="0" applyProtection="0"/>
    <xf numFmtId="0" fontId="11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68" fontId="113" fillId="20" borderId="0" applyNumberFormat="0" applyBorder="0" applyAlignment="0" applyProtection="0"/>
    <xf numFmtId="0" fontId="113" fillId="20" borderId="0" applyNumberFormat="0" applyBorder="0" applyAlignment="0" applyProtection="0"/>
    <xf numFmtId="0" fontId="11" fillId="20" borderId="0" applyNumberFormat="0" applyBorder="0" applyAlignment="0" applyProtection="0"/>
    <xf numFmtId="0" fontId="113" fillId="20" borderId="0" applyNumberFormat="0" applyBorder="0" applyAlignment="0" applyProtection="0"/>
    <xf numFmtId="168" fontId="113" fillId="20" borderId="0" applyNumberFormat="0" applyBorder="0" applyAlignment="0" applyProtection="0"/>
    <xf numFmtId="0" fontId="113" fillId="20" borderId="0" applyNumberFormat="0" applyBorder="0" applyAlignment="0" applyProtection="0"/>
    <xf numFmtId="168" fontId="113" fillId="20" borderId="0" applyNumberFormat="0" applyBorder="0" applyAlignment="0" applyProtection="0"/>
    <xf numFmtId="0" fontId="35" fillId="18" borderId="0" applyNumberFormat="0" applyBorder="0" applyAlignment="0" applyProtection="0"/>
    <xf numFmtId="168" fontId="113" fillId="20" borderId="0" applyNumberFormat="0" applyBorder="0" applyAlignment="0" applyProtection="0"/>
    <xf numFmtId="168" fontId="113" fillId="20" borderId="0" applyNumberFormat="0" applyBorder="0" applyAlignment="0" applyProtection="0"/>
    <xf numFmtId="168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11" fillId="18" borderId="0" applyNumberFormat="0" applyBorder="0" applyAlignment="0" applyProtection="0"/>
    <xf numFmtId="0" fontId="113" fillId="20" borderId="0" applyNumberFormat="0" applyBorder="0" applyAlignment="0" applyProtection="0"/>
    <xf numFmtId="0" fontId="11" fillId="18" borderId="0" applyNumberFormat="0" applyBorder="0" applyAlignment="0" applyProtection="0"/>
    <xf numFmtId="168" fontId="113" fillId="20" borderId="0" applyNumberFormat="0" applyBorder="0" applyAlignment="0" applyProtection="0"/>
    <xf numFmtId="0" fontId="10" fillId="97" borderId="0" applyNumberFormat="0" applyBorder="0" applyAlignment="0" applyProtection="0"/>
    <xf numFmtId="0" fontId="10" fillId="97" borderId="0" applyNumberFormat="0" applyBorder="0" applyAlignment="0" applyProtection="0"/>
    <xf numFmtId="0" fontId="10" fillId="97" borderId="0" applyNumberFormat="0" applyBorder="0" applyAlignment="0" applyProtection="0"/>
    <xf numFmtId="0" fontId="35" fillId="18" borderId="0" applyNumberFormat="0" applyBorder="0" applyAlignment="0" applyProtection="0"/>
    <xf numFmtId="168" fontId="35" fillId="18" borderId="0" applyNumberFormat="0" applyBorder="0" applyAlignment="0" applyProtection="0"/>
    <xf numFmtId="168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113" fillId="14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168" fontId="35" fillId="19" borderId="0" applyNumberFormat="0" applyBorder="0" applyAlignment="0" applyProtection="0"/>
    <xf numFmtId="0" fontId="11" fillId="19" borderId="0" applyNumberFormat="0" applyBorder="0" applyAlignment="0" applyProtection="0"/>
    <xf numFmtId="168" fontId="35" fillId="19" borderId="0" applyNumberFormat="0" applyBorder="0" applyAlignment="0" applyProtection="0"/>
    <xf numFmtId="0" fontId="11" fillId="19" borderId="0" applyNumberFormat="0" applyBorder="0" applyAlignment="0" applyProtection="0"/>
    <xf numFmtId="168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168" fontId="113" fillId="14" borderId="0" applyNumberFormat="0" applyBorder="0" applyAlignment="0" applyProtection="0"/>
    <xf numFmtId="0" fontId="113" fillId="14" borderId="0" applyNumberFormat="0" applyBorder="0" applyAlignment="0" applyProtection="0"/>
    <xf numFmtId="0" fontId="11" fillId="14" borderId="0" applyNumberFormat="0" applyBorder="0" applyAlignment="0" applyProtection="0"/>
    <xf numFmtId="0" fontId="113" fillId="14" borderId="0" applyNumberFormat="0" applyBorder="0" applyAlignment="0" applyProtection="0"/>
    <xf numFmtId="168" fontId="113" fillId="14" borderId="0" applyNumberFormat="0" applyBorder="0" applyAlignment="0" applyProtection="0"/>
    <xf numFmtId="0" fontId="113" fillId="14" borderId="0" applyNumberFormat="0" applyBorder="0" applyAlignment="0" applyProtection="0"/>
    <xf numFmtId="168" fontId="113" fillId="14" borderId="0" applyNumberFormat="0" applyBorder="0" applyAlignment="0" applyProtection="0"/>
    <xf numFmtId="0" fontId="35" fillId="19" borderId="0" applyNumberFormat="0" applyBorder="0" applyAlignment="0" applyProtection="0"/>
    <xf numFmtId="168" fontId="113" fillId="14" borderId="0" applyNumberFormat="0" applyBorder="0" applyAlignment="0" applyProtection="0"/>
    <xf numFmtId="168" fontId="113" fillId="14" borderId="0" applyNumberFormat="0" applyBorder="0" applyAlignment="0" applyProtection="0"/>
    <xf numFmtId="168" fontId="35" fillId="19" borderId="0" applyNumberFormat="0" applyBorder="0" applyAlignment="0" applyProtection="0"/>
    <xf numFmtId="168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11" fillId="19" borderId="0" applyNumberFormat="0" applyBorder="0" applyAlignment="0" applyProtection="0"/>
    <xf numFmtId="0" fontId="113" fillId="14" borderId="0" applyNumberFormat="0" applyBorder="0" applyAlignment="0" applyProtection="0"/>
    <xf numFmtId="0" fontId="11" fillId="19" borderId="0" applyNumberFormat="0" applyBorder="0" applyAlignment="0" applyProtection="0"/>
    <xf numFmtId="168" fontId="113" fillId="14" borderId="0" applyNumberFormat="0" applyBorder="0" applyAlignment="0" applyProtection="0"/>
    <xf numFmtId="0" fontId="10" fillId="98" borderId="0" applyNumberFormat="0" applyBorder="0" applyAlignment="0" applyProtection="0"/>
    <xf numFmtId="0" fontId="10" fillId="98" borderId="0" applyNumberFormat="0" applyBorder="0" applyAlignment="0" applyProtection="0"/>
    <xf numFmtId="0" fontId="10" fillId="98" borderId="0" applyNumberFormat="0" applyBorder="0" applyAlignment="0" applyProtection="0"/>
    <xf numFmtId="0" fontId="35" fillId="19" borderId="0" applyNumberFormat="0" applyBorder="0" applyAlignment="0" applyProtection="0"/>
    <xf numFmtId="168" fontId="35" fillId="19" borderId="0" applyNumberFormat="0" applyBorder="0" applyAlignment="0" applyProtection="0"/>
    <xf numFmtId="168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113" fillId="9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11" fillId="16" borderId="0" applyNumberFormat="0" applyBorder="0" applyAlignment="0" applyProtection="0"/>
    <xf numFmtId="168" fontId="35" fillId="16" borderId="0" applyNumberFormat="0" applyBorder="0" applyAlignment="0" applyProtection="0"/>
    <xf numFmtId="0" fontId="11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168" fontId="113" fillId="9" borderId="0" applyNumberFormat="0" applyBorder="0" applyAlignment="0" applyProtection="0"/>
    <xf numFmtId="0" fontId="113" fillId="9" borderId="0" applyNumberFormat="0" applyBorder="0" applyAlignment="0" applyProtection="0"/>
    <xf numFmtId="0" fontId="11" fillId="9" borderId="0" applyNumberFormat="0" applyBorder="0" applyAlignment="0" applyProtection="0"/>
    <xf numFmtId="0" fontId="113" fillId="9" borderId="0" applyNumberFormat="0" applyBorder="0" applyAlignment="0" applyProtection="0"/>
    <xf numFmtId="168" fontId="113" fillId="9" borderId="0" applyNumberFormat="0" applyBorder="0" applyAlignment="0" applyProtection="0"/>
    <xf numFmtId="0" fontId="113" fillId="9" borderId="0" applyNumberFormat="0" applyBorder="0" applyAlignment="0" applyProtection="0"/>
    <xf numFmtId="168" fontId="113" fillId="9" borderId="0" applyNumberFormat="0" applyBorder="0" applyAlignment="0" applyProtection="0"/>
    <xf numFmtId="0" fontId="35" fillId="16" borderId="0" applyNumberFormat="0" applyBorder="0" applyAlignment="0" applyProtection="0"/>
    <xf numFmtId="168" fontId="113" fillId="9" borderId="0" applyNumberFormat="0" applyBorder="0" applyAlignment="0" applyProtection="0"/>
    <xf numFmtId="168" fontId="113" fillId="9" borderId="0" applyNumberFormat="0" applyBorder="0" applyAlignment="0" applyProtection="0"/>
    <xf numFmtId="168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11" fillId="16" borderId="0" applyNumberFormat="0" applyBorder="0" applyAlignment="0" applyProtection="0"/>
    <xf numFmtId="0" fontId="113" fillId="9" borderId="0" applyNumberFormat="0" applyBorder="0" applyAlignment="0" applyProtection="0"/>
    <xf numFmtId="0" fontId="11" fillId="16" borderId="0" applyNumberFormat="0" applyBorder="0" applyAlignment="0" applyProtection="0"/>
    <xf numFmtId="168" fontId="113" fillId="9" borderId="0" applyNumberFormat="0" applyBorder="0" applyAlignment="0" applyProtection="0"/>
    <xf numFmtId="0" fontId="10" fillId="99" borderId="0" applyNumberFormat="0" applyBorder="0" applyAlignment="0" applyProtection="0"/>
    <xf numFmtId="0" fontId="10" fillId="99" borderId="0" applyNumberFormat="0" applyBorder="0" applyAlignment="0" applyProtection="0"/>
    <xf numFmtId="0" fontId="10" fillId="99" borderId="0" applyNumberFormat="0" applyBorder="0" applyAlignment="0" applyProtection="0"/>
    <xf numFmtId="0" fontId="35" fillId="16" borderId="0" applyNumberFormat="0" applyBorder="0" applyAlignment="0" applyProtection="0"/>
    <xf numFmtId="168" fontId="35" fillId="16" borderId="0" applyNumberFormat="0" applyBorder="0" applyAlignment="0" applyProtection="0"/>
    <xf numFmtId="168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13" fillId="2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11" fillId="11" borderId="0" applyNumberFormat="0" applyBorder="0" applyAlignment="0" applyProtection="0"/>
    <xf numFmtId="168" fontId="35" fillId="11" borderId="0" applyNumberFormat="0" applyBorder="0" applyAlignment="0" applyProtection="0"/>
    <xf numFmtId="0" fontId="11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68" fontId="113" fillId="21" borderId="0" applyNumberFormat="0" applyBorder="0" applyAlignment="0" applyProtection="0"/>
    <xf numFmtId="0" fontId="113" fillId="21" borderId="0" applyNumberFormat="0" applyBorder="0" applyAlignment="0" applyProtection="0"/>
    <xf numFmtId="0" fontId="11" fillId="21" borderId="0" applyNumberFormat="0" applyBorder="0" applyAlignment="0" applyProtection="0"/>
    <xf numFmtId="0" fontId="113" fillId="21" borderId="0" applyNumberFormat="0" applyBorder="0" applyAlignment="0" applyProtection="0"/>
    <xf numFmtId="168" fontId="113" fillId="21" borderId="0" applyNumberFormat="0" applyBorder="0" applyAlignment="0" applyProtection="0"/>
    <xf numFmtId="0" fontId="113" fillId="21" borderId="0" applyNumberFormat="0" applyBorder="0" applyAlignment="0" applyProtection="0"/>
    <xf numFmtId="168" fontId="113" fillId="21" borderId="0" applyNumberFormat="0" applyBorder="0" applyAlignment="0" applyProtection="0"/>
    <xf numFmtId="0" fontId="35" fillId="11" borderId="0" applyNumberFormat="0" applyBorder="0" applyAlignment="0" applyProtection="0"/>
    <xf numFmtId="168" fontId="113" fillId="21" borderId="0" applyNumberFormat="0" applyBorder="0" applyAlignment="0" applyProtection="0"/>
    <xf numFmtId="168" fontId="113" fillId="21" borderId="0" applyNumberFormat="0" applyBorder="0" applyAlignment="0" applyProtection="0"/>
    <xf numFmtId="168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1" fillId="11" borderId="0" applyNumberFormat="0" applyBorder="0" applyAlignment="0" applyProtection="0"/>
    <xf numFmtId="0" fontId="113" fillId="21" borderId="0" applyNumberFormat="0" applyBorder="0" applyAlignment="0" applyProtection="0"/>
    <xf numFmtId="0" fontId="11" fillId="11" borderId="0" applyNumberFormat="0" applyBorder="0" applyAlignment="0" applyProtection="0"/>
    <xf numFmtId="168" fontId="113" fillId="21" borderId="0" applyNumberFormat="0" applyBorder="0" applyAlignment="0" applyProtection="0"/>
    <xf numFmtId="0" fontId="10" fillId="100" borderId="0" applyNumberFormat="0" applyBorder="0" applyAlignment="0" applyProtection="0"/>
    <xf numFmtId="0" fontId="10" fillId="100" borderId="0" applyNumberFormat="0" applyBorder="0" applyAlignment="0" applyProtection="0"/>
    <xf numFmtId="0" fontId="10" fillId="100" borderId="0" applyNumberFormat="0" applyBorder="0" applyAlignment="0" applyProtection="0"/>
    <xf numFmtId="0" fontId="35" fillId="11" borderId="0" applyNumberFormat="0" applyBorder="0" applyAlignment="0" applyProtection="0"/>
    <xf numFmtId="168" fontId="35" fillId="11" borderId="0" applyNumberFormat="0" applyBorder="0" applyAlignment="0" applyProtection="0"/>
    <xf numFmtId="168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168" fontId="40" fillId="16" borderId="0" applyNumberFormat="0" applyBorder="0" applyAlignment="0" applyProtection="0"/>
    <xf numFmtId="168" fontId="40" fillId="16" borderId="0" applyNumberFormat="0" applyBorder="0" applyAlignment="0" applyProtection="0"/>
    <xf numFmtId="0" fontId="40" fillId="2" borderId="0" applyNumberFormat="0" applyBorder="0" applyAlignment="0" applyProtection="0"/>
    <xf numFmtId="168" fontId="40" fillId="2" borderId="0" applyNumberFormat="0" applyBorder="0" applyAlignment="0" applyProtection="0"/>
    <xf numFmtId="0" fontId="40" fillId="2" borderId="0" applyNumberFormat="0" applyBorder="0" applyAlignment="0" applyProtection="0"/>
    <xf numFmtId="168" fontId="40" fillId="2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168" fontId="40" fillId="4" borderId="0" applyNumberFormat="0" applyBorder="0" applyAlignment="0" applyProtection="0"/>
    <xf numFmtId="168" fontId="40" fillId="4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9" borderId="0" applyNumberFormat="0" applyBorder="0" applyAlignment="0" applyProtection="0"/>
    <xf numFmtId="168" fontId="40" fillId="19" borderId="0" applyNumberFormat="0" applyBorder="0" applyAlignment="0" applyProtection="0"/>
    <xf numFmtId="0" fontId="40" fillId="19" borderId="0" applyNumberFormat="0" applyBorder="0" applyAlignment="0" applyProtection="0"/>
    <xf numFmtId="168" fontId="40" fillId="19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168" fontId="40" fillId="17" borderId="0" applyNumberFormat="0" applyBorder="0" applyAlignment="0" applyProtection="0"/>
    <xf numFmtId="168" fontId="40" fillId="17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168" fontId="40" fillId="16" borderId="0" applyNumberFormat="0" applyBorder="0" applyAlignment="0" applyProtection="0"/>
    <xf numFmtId="168" fontId="40" fillId="16" borderId="0" applyNumberFormat="0" applyBorder="0" applyAlignment="0" applyProtection="0"/>
    <xf numFmtId="0" fontId="40" fillId="21" borderId="0" applyNumberFormat="0" applyBorder="0" applyAlignment="0" applyProtection="0"/>
    <xf numFmtId="168" fontId="40" fillId="21" borderId="0" applyNumberFormat="0" applyBorder="0" applyAlignment="0" applyProtection="0"/>
    <xf numFmtId="0" fontId="40" fillId="21" borderId="0" applyNumberFormat="0" applyBorder="0" applyAlignment="0" applyProtection="0"/>
    <xf numFmtId="168" fontId="40" fillId="21" borderId="0" applyNumberFormat="0" applyBorder="0" applyAlignment="0" applyProtection="0"/>
    <xf numFmtId="0" fontId="40" fillId="11" borderId="0" applyNumberFormat="0" applyBorder="0" applyAlignment="0" applyProtection="0"/>
    <xf numFmtId="0" fontId="40" fillId="11" borderId="0" applyNumberFormat="0" applyBorder="0" applyAlignment="0" applyProtection="0"/>
    <xf numFmtId="0" fontId="40" fillId="11" borderId="0" applyNumberFormat="0" applyBorder="0" applyAlignment="0" applyProtection="0"/>
    <xf numFmtId="168" fontId="40" fillId="11" borderId="0" applyNumberFormat="0" applyBorder="0" applyAlignment="0" applyProtection="0"/>
    <xf numFmtId="168" fontId="40" fillId="11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114" fillId="23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13" fillId="22" borderId="0" applyNumberFormat="0" applyBorder="0" applyAlignment="0" applyProtection="0"/>
    <xf numFmtId="168" fontId="40" fillId="22" borderId="0" applyNumberFormat="0" applyBorder="0" applyAlignment="0" applyProtection="0"/>
    <xf numFmtId="0" fontId="13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168" fontId="114" fillId="23" borderId="0" applyNumberFormat="0" applyBorder="0" applyAlignment="0" applyProtection="0"/>
    <xf numFmtId="0" fontId="114" fillId="23" borderId="0" applyNumberFormat="0" applyBorder="0" applyAlignment="0" applyProtection="0"/>
    <xf numFmtId="0" fontId="13" fillId="23" borderId="0" applyNumberFormat="0" applyBorder="0" applyAlignment="0" applyProtection="0"/>
    <xf numFmtId="0" fontId="114" fillId="23" borderId="0" applyNumberFormat="0" applyBorder="0" applyAlignment="0" applyProtection="0"/>
    <xf numFmtId="168" fontId="114" fillId="23" borderId="0" applyNumberFormat="0" applyBorder="0" applyAlignment="0" applyProtection="0"/>
    <xf numFmtId="0" fontId="114" fillId="23" borderId="0" applyNumberFormat="0" applyBorder="0" applyAlignment="0" applyProtection="0"/>
    <xf numFmtId="168" fontId="114" fillId="23" borderId="0" applyNumberFormat="0" applyBorder="0" applyAlignment="0" applyProtection="0"/>
    <xf numFmtId="0" fontId="40" fillId="22" borderId="0" applyNumberFormat="0" applyBorder="0" applyAlignment="0" applyProtection="0"/>
    <xf numFmtId="168" fontId="114" fillId="23" borderId="0" applyNumberFormat="0" applyBorder="0" applyAlignment="0" applyProtection="0"/>
    <xf numFmtId="168" fontId="114" fillId="23" borderId="0" applyNumberFormat="0" applyBorder="0" applyAlignment="0" applyProtection="0"/>
    <xf numFmtId="168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13" fillId="22" borderId="0" applyNumberFormat="0" applyBorder="0" applyAlignment="0" applyProtection="0"/>
    <xf numFmtId="0" fontId="114" fillId="23" borderId="0" applyNumberFormat="0" applyBorder="0" applyAlignment="0" applyProtection="0"/>
    <xf numFmtId="0" fontId="13" fillId="22" borderId="0" applyNumberFormat="0" applyBorder="0" applyAlignment="0" applyProtection="0"/>
    <xf numFmtId="168" fontId="114" fillId="23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114" fillId="4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168" fontId="40" fillId="2" borderId="0" applyNumberFormat="0" applyBorder="0" applyAlignment="0" applyProtection="0"/>
    <xf numFmtId="0" fontId="13" fillId="2" borderId="0" applyNumberFormat="0" applyBorder="0" applyAlignment="0" applyProtection="0"/>
    <xf numFmtId="168" fontId="40" fillId="2" borderId="0" applyNumberFormat="0" applyBorder="0" applyAlignment="0" applyProtection="0"/>
    <xf numFmtId="0" fontId="13" fillId="2" borderId="0" applyNumberFormat="0" applyBorder="0" applyAlignment="0" applyProtection="0"/>
    <xf numFmtId="168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168" fontId="114" fillId="4" borderId="0" applyNumberFormat="0" applyBorder="0" applyAlignment="0" applyProtection="0"/>
    <xf numFmtId="0" fontId="114" fillId="4" borderId="0" applyNumberFormat="0" applyBorder="0" applyAlignment="0" applyProtection="0"/>
    <xf numFmtId="0" fontId="13" fillId="4" borderId="0" applyNumberFormat="0" applyBorder="0" applyAlignment="0" applyProtection="0"/>
    <xf numFmtId="0" fontId="114" fillId="4" borderId="0" applyNumberFormat="0" applyBorder="0" applyAlignment="0" applyProtection="0"/>
    <xf numFmtId="168" fontId="114" fillId="4" borderId="0" applyNumberFormat="0" applyBorder="0" applyAlignment="0" applyProtection="0"/>
    <xf numFmtId="0" fontId="114" fillId="4" borderId="0" applyNumberFormat="0" applyBorder="0" applyAlignment="0" applyProtection="0"/>
    <xf numFmtId="168" fontId="114" fillId="4" borderId="0" applyNumberFormat="0" applyBorder="0" applyAlignment="0" applyProtection="0"/>
    <xf numFmtId="0" fontId="40" fillId="2" borderId="0" applyNumberFormat="0" applyBorder="0" applyAlignment="0" applyProtection="0"/>
    <xf numFmtId="168" fontId="114" fillId="4" borderId="0" applyNumberFormat="0" applyBorder="0" applyAlignment="0" applyProtection="0"/>
    <xf numFmtId="168" fontId="114" fillId="4" borderId="0" applyNumberFormat="0" applyBorder="0" applyAlignment="0" applyProtection="0"/>
    <xf numFmtId="168" fontId="40" fillId="2" borderId="0" applyNumberFormat="0" applyBorder="0" applyAlignment="0" applyProtection="0"/>
    <xf numFmtId="168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13" fillId="2" borderId="0" applyNumberFormat="0" applyBorder="0" applyAlignment="0" applyProtection="0"/>
    <xf numFmtId="0" fontId="114" fillId="4" borderId="0" applyNumberFormat="0" applyBorder="0" applyAlignment="0" applyProtection="0"/>
    <xf numFmtId="0" fontId="13" fillId="2" borderId="0" applyNumberFormat="0" applyBorder="0" applyAlignment="0" applyProtection="0"/>
    <xf numFmtId="168" fontId="114" fillId="4" borderId="0" applyNumberFormat="0" applyBorder="0" applyAlignment="0" applyProtection="0"/>
    <xf numFmtId="0" fontId="40" fillId="2" borderId="0" applyNumberFormat="0" applyBorder="0" applyAlignment="0" applyProtection="0"/>
    <xf numFmtId="168" fontId="40" fillId="2" borderId="0" applyNumberFormat="0" applyBorder="0" applyAlignment="0" applyProtection="0"/>
    <xf numFmtId="168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114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13" fillId="18" borderId="0" applyNumberFormat="0" applyBorder="0" applyAlignment="0" applyProtection="0"/>
    <xf numFmtId="168" fontId="40" fillId="18" borderId="0" applyNumberFormat="0" applyBorder="0" applyAlignment="0" applyProtection="0"/>
    <xf numFmtId="0" fontId="13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0" borderId="0" applyNumberFormat="0" applyBorder="0" applyAlignment="0" applyProtection="0"/>
    <xf numFmtId="168" fontId="114" fillId="20" borderId="0" applyNumberFormat="0" applyBorder="0" applyAlignment="0" applyProtection="0"/>
    <xf numFmtId="0" fontId="114" fillId="20" borderId="0" applyNumberFormat="0" applyBorder="0" applyAlignment="0" applyProtection="0"/>
    <xf numFmtId="0" fontId="13" fillId="20" borderId="0" applyNumberFormat="0" applyBorder="0" applyAlignment="0" applyProtection="0"/>
    <xf numFmtId="0" fontId="114" fillId="20" borderId="0" applyNumberFormat="0" applyBorder="0" applyAlignment="0" applyProtection="0"/>
    <xf numFmtId="168" fontId="114" fillId="20" borderId="0" applyNumberFormat="0" applyBorder="0" applyAlignment="0" applyProtection="0"/>
    <xf numFmtId="0" fontId="114" fillId="20" borderId="0" applyNumberFormat="0" applyBorder="0" applyAlignment="0" applyProtection="0"/>
    <xf numFmtId="168" fontId="114" fillId="20" borderId="0" applyNumberFormat="0" applyBorder="0" applyAlignment="0" applyProtection="0"/>
    <xf numFmtId="0" fontId="40" fillId="18" borderId="0" applyNumberFormat="0" applyBorder="0" applyAlignment="0" applyProtection="0"/>
    <xf numFmtId="168" fontId="114" fillId="20" borderId="0" applyNumberFormat="0" applyBorder="0" applyAlignment="0" applyProtection="0"/>
    <xf numFmtId="168" fontId="114" fillId="20" borderId="0" applyNumberFormat="0" applyBorder="0" applyAlignment="0" applyProtection="0"/>
    <xf numFmtId="168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13" fillId="18" borderId="0" applyNumberFormat="0" applyBorder="0" applyAlignment="0" applyProtection="0"/>
    <xf numFmtId="0" fontId="114" fillId="20" borderId="0" applyNumberFormat="0" applyBorder="0" applyAlignment="0" applyProtection="0"/>
    <xf numFmtId="0" fontId="13" fillId="18" borderId="0" applyNumberFormat="0" applyBorder="0" applyAlignment="0" applyProtection="0"/>
    <xf numFmtId="168" fontId="114" fillId="20" borderId="0" applyNumberFormat="0" applyBorder="0" applyAlignment="0" applyProtection="0"/>
    <xf numFmtId="0" fontId="40" fillId="18" borderId="0" applyNumberFormat="0" applyBorder="0" applyAlignment="0" applyProtection="0"/>
    <xf numFmtId="168" fontId="40" fillId="18" borderId="0" applyNumberFormat="0" applyBorder="0" applyAlignment="0" applyProtection="0"/>
    <xf numFmtId="168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114" fillId="24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168" fontId="40" fillId="19" borderId="0" applyNumberFormat="0" applyBorder="0" applyAlignment="0" applyProtection="0"/>
    <xf numFmtId="0" fontId="13" fillId="19" borderId="0" applyNumberFormat="0" applyBorder="0" applyAlignment="0" applyProtection="0"/>
    <xf numFmtId="168" fontId="40" fillId="19" borderId="0" applyNumberFormat="0" applyBorder="0" applyAlignment="0" applyProtection="0"/>
    <xf numFmtId="0" fontId="13" fillId="19" borderId="0" applyNumberFormat="0" applyBorder="0" applyAlignment="0" applyProtection="0"/>
    <xf numFmtId="168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13" fillId="24" borderId="0" applyNumberFormat="0" applyBorder="0" applyAlignment="0" applyProtection="0"/>
    <xf numFmtId="0" fontId="13" fillId="24" borderId="0" applyNumberFormat="0" applyBorder="0" applyAlignment="0" applyProtection="0"/>
    <xf numFmtId="168" fontId="114" fillId="24" borderId="0" applyNumberFormat="0" applyBorder="0" applyAlignment="0" applyProtection="0"/>
    <xf numFmtId="0" fontId="114" fillId="24" borderId="0" applyNumberFormat="0" applyBorder="0" applyAlignment="0" applyProtection="0"/>
    <xf numFmtId="0" fontId="13" fillId="24" borderId="0" applyNumberFormat="0" applyBorder="0" applyAlignment="0" applyProtection="0"/>
    <xf numFmtId="0" fontId="114" fillId="24" borderId="0" applyNumberFormat="0" applyBorder="0" applyAlignment="0" applyProtection="0"/>
    <xf numFmtId="168" fontId="114" fillId="24" borderId="0" applyNumberFormat="0" applyBorder="0" applyAlignment="0" applyProtection="0"/>
    <xf numFmtId="0" fontId="114" fillId="24" borderId="0" applyNumberFormat="0" applyBorder="0" applyAlignment="0" applyProtection="0"/>
    <xf numFmtId="168" fontId="114" fillId="24" borderId="0" applyNumberFormat="0" applyBorder="0" applyAlignment="0" applyProtection="0"/>
    <xf numFmtId="0" fontId="40" fillId="19" borderId="0" applyNumberFormat="0" applyBorder="0" applyAlignment="0" applyProtection="0"/>
    <xf numFmtId="168" fontId="114" fillId="24" borderId="0" applyNumberFormat="0" applyBorder="0" applyAlignment="0" applyProtection="0"/>
    <xf numFmtId="168" fontId="114" fillId="24" borderId="0" applyNumberFormat="0" applyBorder="0" applyAlignment="0" applyProtection="0"/>
    <xf numFmtId="168" fontId="40" fillId="19" borderId="0" applyNumberFormat="0" applyBorder="0" applyAlignment="0" applyProtection="0"/>
    <xf numFmtId="168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13" fillId="19" borderId="0" applyNumberFormat="0" applyBorder="0" applyAlignment="0" applyProtection="0"/>
    <xf numFmtId="0" fontId="114" fillId="24" borderId="0" applyNumberFormat="0" applyBorder="0" applyAlignment="0" applyProtection="0"/>
    <xf numFmtId="0" fontId="13" fillId="19" borderId="0" applyNumberFormat="0" applyBorder="0" applyAlignment="0" applyProtection="0"/>
    <xf numFmtId="168" fontId="114" fillId="24" borderId="0" applyNumberFormat="0" applyBorder="0" applyAlignment="0" applyProtection="0"/>
    <xf numFmtId="0" fontId="40" fillId="19" borderId="0" applyNumberFormat="0" applyBorder="0" applyAlignment="0" applyProtection="0"/>
    <xf numFmtId="168" fontId="40" fillId="19" borderId="0" applyNumberFormat="0" applyBorder="0" applyAlignment="0" applyProtection="0"/>
    <xf numFmtId="168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114" fillId="25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13" fillId="22" borderId="0" applyNumberFormat="0" applyBorder="0" applyAlignment="0" applyProtection="0"/>
    <xf numFmtId="168" fontId="40" fillId="22" borderId="0" applyNumberFormat="0" applyBorder="0" applyAlignment="0" applyProtection="0"/>
    <xf numFmtId="0" fontId="13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168" fontId="114" fillId="25" borderId="0" applyNumberFormat="0" applyBorder="0" applyAlignment="0" applyProtection="0"/>
    <xf numFmtId="0" fontId="114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25" borderId="0" applyNumberFormat="0" applyBorder="0" applyAlignment="0" applyProtection="0"/>
    <xf numFmtId="168" fontId="114" fillId="25" borderId="0" applyNumberFormat="0" applyBorder="0" applyAlignment="0" applyProtection="0"/>
    <xf numFmtId="0" fontId="114" fillId="25" borderId="0" applyNumberFormat="0" applyBorder="0" applyAlignment="0" applyProtection="0"/>
    <xf numFmtId="168" fontId="114" fillId="25" borderId="0" applyNumberFormat="0" applyBorder="0" applyAlignment="0" applyProtection="0"/>
    <xf numFmtId="0" fontId="40" fillId="22" borderId="0" applyNumberFormat="0" applyBorder="0" applyAlignment="0" applyProtection="0"/>
    <xf numFmtId="168" fontId="114" fillId="25" borderId="0" applyNumberFormat="0" applyBorder="0" applyAlignment="0" applyProtection="0"/>
    <xf numFmtId="168" fontId="114" fillId="25" borderId="0" applyNumberFormat="0" applyBorder="0" applyAlignment="0" applyProtection="0"/>
    <xf numFmtId="168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13" fillId="22" borderId="0" applyNumberFormat="0" applyBorder="0" applyAlignment="0" applyProtection="0"/>
    <xf numFmtId="0" fontId="114" fillId="25" borderId="0" applyNumberFormat="0" applyBorder="0" applyAlignment="0" applyProtection="0"/>
    <xf numFmtId="0" fontId="13" fillId="22" borderId="0" applyNumberFormat="0" applyBorder="0" applyAlignment="0" applyProtection="0"/>
    <xf numFmtId="168" fontId="114" fillId="25" borderId="0" applyNumberFormat="0" applyBorder="0" applyAlignment="0" applyProtection="0"/>
    <xf numFmtId="0" fontId="40" fillId="22" borderId="0" applyNumberFormat="0" applyBorder="0" applyAlignment="0" applyProtection="0"/>
    <xf numFmtId="168" fontId="40" fillId="22" borderId="0" applyNumberFormat="0" applyBorder="0" applyAlignment="0" applyProtection="0"/>
    <xf numFmtId="168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114" fillId="26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168" fontId="40" fillId="21" borderId="0" applyNumberFormat="0" applyBorder="0" applyAlignment="0" applyProtection="0"/>
    <xf numFmtId="0" fontId="13" fillId="21" borderId="0" applyNumberFormat="0" applyBorder="0" applyAlignment="0" applyProtection="0"/>
    <xf numFmtId="168" fontId="40" fillId="21" borderId="0" applyNumberFormat="0" applyBorder="0" applyAlignment="0" applyProtection="0"/>
    <xf numFmtId="0" fontId="13" fillId="21" borderId="0" applyNumberFormat="0" applyBorder="0" applyAlignment="0" applyProtection="0"/>
    <xf numFmtId="168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168" fontId="114" fillId="26" borderId="0" applyNumberFormat="0" applyBorder="0" applyAlignment="0" applyProtection="0"/>
    <xf numFmtId="0" fontId="114" fillId="26" borderId="0" applyNumberFormat="0" applyBorder="0" applyAlignment="0" applyProtection="0"/>
    <xf numFmtId="0" fontId="13" fillId="26" borderId="0" applyNumberFormat="0" applyBorder="0" applyAlignment="0" applyProtection="0"/>
    <xf numFmtId="0" fontId="114" fillId="26" borderId="0" applyNumberFormat="0" applyBorder="0" applyAlignment="0" applyProtection="0"/>
    <xf numFmtId="168" fontId="114" fillId="26" borderId="0" applyNumberFormat="0" applyBorder="0" applyAlignment="0" applyProtection="0"/>
    <xf numFmtId="0" fontId="114" fillId="26" borderId="0" applyNumberFormat="0" applyBorder="0" applyAlignment="0" applyProtection="0"/>
    <xf numFmtId="168" fontId="114" fillId="26" borderId="0" applyNumberFormat="0" applyBorder="0" applyAlignment="0" applyProtection="0"/>
    <xf numFmtId="0" fontId="40" fillId="21" borderId="0" applyNumberFormat="0" applyBorder="0" applyAlignment="0" applyProtection="0"/>
    <xf numFmtId="168" fontId="114" fillId="26" borderId="0" applyNumberFormat="0" applyBorder="0" applyAlignment="0" applyProtection="0"/>
    <xf numFmtId="168" fontId="114" fillId="26" borderId="0" applyNumberFormat="0" applyBorder="0" applyAlignment="0" applyProtection="0"/>
    <xf numFmtId="168" fontId="40" fillId="21" borderId="0" applyNumberFormat="0" applyBorder="0" applyAlignment="0" applyProtection="0"/>
    <xf numFmtId="168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13" fillId="21" borderId="0" applyNumberFormat="0" applyBorder="0" applyAlignment="0" applyProtection="0"/>
    <xf numFmtId="0" fontId="114" fillId="26" borderId="0" applyNumberFormat="0" applyBorder="0" applyAlignment="0" applyProtection="0"/>
    <xf numFmtId="0" fontId="13" fillId="21" borderId="0" applyNumberFormat="0" applyBorder="0" applyAlignment="0" applyProtection="0"/>
    <xf numFmtId="168" fontId="114" fillId="26" borderId="0" applyNumberFormat="0" applyBorder="0" applyAlignment="0" applyProtection="0"/>
    <xf numFmtId="0" fontId="40" fillId="21" borderId="0" applyNumberFormat="0" applyBorder="0" applyAlignment="0" applyProtection="0"/>
    <xf numFmtId="168" fontId="40" fillId="21" borderId="0" applyNumberFormat="0" applyBorder="0" applyAlignment="0" applyProtection="0"/>
    <xf numFmtId="168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168" fontId="42" fillId="29" borderId="0" applyNumberFormat="0" applyBorder="0" applyAlignment="0" applyProtection="0"/>
    <xf numFmtId="0" fontId="42" fillId="29" borderId="0" applyNumberFormat="0" applyBorder="0" applyAlignment="0" applyProtection="0"/>
    <xf numFmtId="168" fontId="42" fillId="29" borderId="0" applyNumberFormat="0" applyBorder="0" applyAlignment="0" applyProtection="0"/>
    <xf numFmtId="168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168" fontId="42" fillId="28" borderId="0" applyNumberFormat="0" applyBorder="0" applyAlignment="0" applyProtection="0"/>
    <xf numFmtId="0" fontId="42" fillId="28" borderId="0" applyNumberFormat="0" applyBorder="0" applyAlignment="0" applyProtection="0"/>
    <xf numFmtId="168" fontId="42" fillId="28" borderId="0" applyNumberFormat="0" applyBorder="0" applyAlignment="0" applyProtection="0"/>
    <xf numFmtId="0" fontId="42" fillId="29" borderId="0" applyNumberFormat="0" applyBorder="0" applyAlignment="0" applyProtection="0"/>
    <xf numFmtId="168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168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168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42" fillId="29" borderId="0" applyNumberFormat="0" applyBorder="0" applyAlignment="0" applyProtection="0"/>
    <xf numFmtId="168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31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1" borderId="0" applyNumberFormat="0" applyBorder="0" applyAlignment="0" applyProtection="0"/>
    <xf numFmtId="168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30" borderId="0" applyNumberFormat="0" applyBorder="0" applyAlignment="0" applyProtection="0"/>
    <xf numFmtId="0" fontId="42" fillId="30" borderId="0" applyNumberFormat="0" applyBorder="0" applyAlignment="0" applyProtection="0"/>
    <xf numFmtId="168" fontId="42" fillId="30" borderId="0" applyNumberFormat="0" applyBorder="0" applyAlignment="0" applyProtection="0"/>
    <xf numFmtId="0" fontId="42" fillId="30" borderId="0" applyNumberFormat="0" applyBorder="0" applyAlignment="0" applyProtection="0"/>
    <xf numFmtId="168" fontId="42" fillId="30" borderId="0" applyNumberFormat="0" applyBorder="0" applyAlignment="0" applyProtection="0"/>
    <xf numFmtId="0" fontId="42" fillId="31" borderId="0" applyNumberFormat="0" applyBorder="0" applyAlignment="0" applyProtection="0"/>
    <xf numFmtId="168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2" fillId="30" borderId="0" applyNumberFormat="0" applyBorder="0" applyAlignment="0" applyProtection="0"/>
    <xf numFmtId="168" fontId="42" fillId="31" borderId="0" applyNumberFormat="0" applyBorder="0" applyAlignment="0" applyProtection="0"/>
    <xf numFmtId="168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1" borderId="0" applyNumberFormat="0" applyBorder="0" applyAlignment="0" applyProtection="0"/>
    <xf numFmtId="0" fontId="41" fillId="33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168" fontId="41" fillId="32" borderId="0" applyNumberFormat="0" applyBorder="0" applyAlignment="0" applyProtection="0"/>
    <xf numFmtId="0" fontId="41" fillId="32" borderId="0" applyNumberFormat="0" applyBorder="0" applyAlignment="0" applyProtection="0"/>
    <xf numFmtId="168" fontId="41" fillId="32" borderId="0" applyNumberFormat="0" applyBorder="0" applyAlignment="0" applyProtection="0"/>
    <xf numFmtId="0" fontId="41" fillId="33" borderId="0" applyNumberFormat="0" applyBorder="0" applyAlignment="0" applyProtection="0"/>
    <xf numFmtId="168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2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41" fillId="27" borderId="0" applyNumberFormat="0" applyBorder="0" applyAlignment="0" applyProtection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13" fillId="27" borderId="0" applyNumberFormat="0" applyBorder="0" applyAlignment="0" applyProtection="0"/>
    <xf numFmtId="0" fontId="42" fillId="36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5" borderId="0" applyNumberFormat="0" applyBorder="0" applyAlignment="0" applyProtection="0"/>
    <xf numFmtId="0" fontId="42" fillId="35" borderId="0" applyNumberFormat="0" applyBorder="0" applyAlignment="0" applyProtection="0"/>
    <xf numFmtId="168" fontId="42" fillId="35" borderId="0" applyNumberFormat="0" applyBorder="0" applyAlignment="0" applyProtection="0"/>
    <xf numFmtId="0" fontId="42" fillId="35" borderId="0" applyNumberFormat="0" applyBorder="0" applyAlignment="0" applyProtection="0"/>
    <xf numFmtId="168" fontId="42" fillId="35" borderId="0" applyNumberFormat="0" applyBorder="0" applyAlignment="0" applyProtection="0"/>
    <xf numFmtId="0" fontId="42" fillId="36" borderId="0" applyNumberFormat="0" applyBorder="0" applyAlignment="0" applyProtection="0"/>
    <xf numFmtId="168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5" borderId="0" applyNumberFormat="0" applyBorder="0" applyAlignment="0" applyProtection="0"/>
    <xf numFmtId="168" fontId="42" fillId="36" borderId="0" applyNumberFormat="0" applyBorder="0" applyAlignment="0" applyProtection="0"/>
    <xf numFmtId="168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7" borderId="0" applyNumberFormat="0" applyBorder="0" applyAlignment="0" applyProtection="0"/>
    <xf numFmtId="0" fontId="42" fillId="38" borderId="0" applyNumberFormat="0" applyBorder="0" applyAlignment="0" applyProtection="0"/>
    <xf numFmtId="0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8" borderId="0" applyNumberFormat="0" applyBorder="0" applyAlignment="0" applyProtection="0"/>
    <xf numFmtId="0" fontId="42" fillId="37" borderId="0" applyNumberFormat="0" applyBorder="0" applyAlignment="0" applyProtection="0"/>
    <xf numFmtId="0" fontId="42" fillId="37" borderId="0" applyNumberFormat="0" applyBorder="0" applyAlignment="0" applyProtection="0"/>
    <xf numFmtId="168" fontId="42" fillId="37" borderId="0" applyNumberFormat="0" applyBorder="0" applyAlignment="0" applyProtection="0"/>
    <xf numFmtId="0" fontId="42" fillId="37" borderId="0" applyNumberFormat="0" applyBorder="0" applyAlignment="0" applyProtection="0"/>
    <xf numFmtId="168" fontId="42" fillId="37" borderId="0" applyNumberFormat="0" applyBorder="0" applyAlignment="0" applyProtection="0"/>
    <xf numFmtId="0" fontId="42" fillId="38" borderId="0" applyNumberFormat="0" applyBorder="0" applyAlignment="0" applyProtection="0"/>
    <xf numFmtId="168" fontId="42" fillId="37" borderId="0" applyNumberFormat="0" applyBorder="0" applyAlignment="0" applyProtection="0"/>
    <xf numFmtId="0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7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8" borderId="0" applyNumberFormat="0" applyBorder="0" applyAlignment="0" applyProtection="0"/>
    <xf numFmtId="0" fontId="42" fillId="37" borderId="0" applyNumberFormat="0" applyBorder="0" applyAlignment="0" applyProtection="0"/>
    <xf numFmtId="168" fontId="42" fillId="38" borderId="0" applyNumberFormat="0" applyBorder="0" applyAlignment="0" applyProtection="0"/>
    <xf numFmtId="168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8" borderId="0" applyNumberFormat="0" applyBorder="0" applyAlignment="0" applyProtection="0"/>
    <xf numFmtId="0" fontId="41" fillId="37" borderId="0" applyNumberFormat="0" applyBorder="0" applyAlignment="0" applyProtection="0"/>
    <xf numFmtId="0" fontId="41" fillId="39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168" fontId="41" fillId="37" borderId="0" applyNumberFormat="0" applyBorder="0" applyAlignment="0" applyProtection="0"/>
    <xf numFmtId="0" fontId="41" fillId="37" borderId="0" applyNumberFormat="0" applyBorder="0" applyAlignment="0" applyProtection="0"/>
    <xf numFmtId="168" fontId="41" fillId="37" borderId="0" applyNumberFormat="0" applyBorder="0" applyAlignment="0" applyProtection="0"/>
    <xf numFmtId="168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37" borderId="0" applyNumberFormat="0" applyBorder="0" applyAlignment="0" applyProtection="0"/>
    <xf numFmtId="168" fontId="41" fillId="39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168" fontId="41" fillId="37" borderId="0" applyNumberFormat="0" applyBorder="0" applyAlignment="0" applyProtection="0"/>
    <xf numFmtId="0" fontId="41" fillId="39" borderId="0" applyNumberFormat="0" applyBorder="0" applyAlignment="0" applyProtection="0"/>
    <xf numFmtId="0" fontId="41" fillId="37" borderId="0" applyNumberFormat="0" applyBorder="0" applyAlignment="0" applyProtection="0"/>
    <xf numFmtId="168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41" fillId="39" borderId="0" applyNumberFormat="0" applyBorder="0" applyAlignment="0" applyProtection="0"/>
    <xf numFmtId="168" fontId="41" fillId="37" borderId="0" applyNumberFormat="0" applyBorder="0" applyAlignment="0" applyProtection="0"/>
    <xf numFmtId="168" fontId="41" fillId="37" borderId="0" applyNumberFormat="0" applyBorder="0" applyAlignment="0" applyProtection="0"/>
    <xf numFmtId="168" fontId="41" fillId="37" borderId="0" applyNumberFormat="0" applyBorder="0" applyAlignment="0" applyProtection="0"/>
    <xf numFmtId="0" fontId="41" fillId="37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41" fillId="34" borderId="0" applyNumberFormat="0" applyBorder="0" applyAlignment="0" applyProtection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13" fillId="34" borderId="0" applyNumberFormat="0" applyBorder="0" applyAlignment="0" applyProtection="0"/>
    <xf numFmtId="0" fontId="42" fillId="41" borderId="0" applyNumberFormat="0" applyBorder="0" applyAlignment="0" applyProtection="0"/>
    <xf numFmtId="0" fontId="42" fillId="40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168" fontId="42" fillId="41" borderId="0" applyNumberFormat="0" applyBorder="0" applyAlignment="0" applyProtection="0"/>
    <xf numFmtId="0" fontId="42" fillId="41" borderId="0" applyNumberFormat="0" applyBorder="0" applyAlignment="0" applyProtection="0"/>
    <xf numFmtId="168" fontId="42" fillId="41" borderId="0" applyNumberFormat="0" applyBorder="0" applyAlignment="0" applyProtection="0"/>
    <xf numFmtId="168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41" borderId="0" applyNumberFormat="0" applyBorder="0" applyAlignment="0" applyProtection="0"/>
    <xf numFmtId="168" fontId="42" fillId="40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168" fontId="42" fillId="41" borderId="0" applyNumberFormat="0" applyBorder="0" applyAlignment="0" applyProtection="0"/>
    <xf numFmtId="0" fontId="42" fillId="40" borderId="0" applyNumberFormat="0" applyBorder="0" applyAlignment="0" applyProtection="0"/>
    <xf numFmtId="0" fontId="42" fillId="41" borderId="0" applyNumberFormat="0" applyBorder="0" applyAlignment="0" applyProtection="0"/>
    <xf numFmtId="168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0" borderId="0" applyNumberFormat="0" applyBorder="0" applyAlignment="0" applyProtection="0"/>
    <xf numFmtId="168" fontId="42" fillId="41" borderId="0" applyNumberFormat="0" applyBorder="0" applyAlignment="0" applyProtection="0"/>
    <xf numFmtId="168" fontId="42" fillId="41" borderId="0" applyNumberFormat="0" applyBorder="0" applyAlignment="0" applyProtection="0"/>
    <xf numFmtId="168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2" borderId="0" applyNumberFormat="0" applyBorder="0" applyAlignment="0" applyProtection="0"/>
    <xf numFmtId="0" fontId="42" fillId="38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42" borderId="0" applyNumberFormat="0" applyBorder="0" applyAlignment="0" applyProtection="0"/>
    <xf numFmtId="168" fontId="42" fillId="38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38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38" borderId="0" applyNumberFormat="0" applyBorder="0" applyAlignment="0" applyProtection="0"/>
    <xf numFmtId="168" fontId="42" fillId="42" borderId="0" applyNumberFormat="0" applyBorder="0" applyAlignment="0" applyProtection="0"/>
    <xf numFmtId="168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31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168" fontId="41" fillId="43" borderId="0" applyNumberFormat="0" applyBorder="0" applyAlignment="0" applyProtection="0"/>
    <xf numFmtId="0" fontId="41" fillId="43" borderId="0" applyNumberFormat="0" applyBorder="0" applyAlignment="0" applyProtection="0"/>
    <xf numFmtId="168" fontId="41" fillId="43" borderId="0" applyNumberFormat="0" applyBorder="0" applyAlignment="0" applyProtection="0"/>
    <xf numFmtId="168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168" fontId="41" fillId="31" borderId="0" applyNumberFormat="0" applyBorder="0" applyAlignment="0" applyProtection="0"/>
    <xf numFmtId="0" fontId="41" fillId="31" borderId="0" applyNumberFormat="0" applyBorder="0" applyAlignment="0" applyProtection="0"/>
    <xf numFmtId="168" fontId="41" fillId="31" borderId="0" applyNumberFormat="0" applyBorder="0" applyAlignment="0" applyProtection="0"/>
    <xf numFmtId="0" fontId="41" fillId="43" borderId="0" applyNumberFormat="0" applyBorder="0" applyAlignment="0" applyProtection="0"/>
    <xf numFmtId="168" fontId="41" fillId="31" borderId="0" applyNumberFormat="0" applyBorder="0" applyAlignment="0" applyProtection="0"/>
    <xf numFmtId="0" fontId="41" fillId="43" borderId="0" applyNumberFormat="0" applyBorder="0" applyAlignment="0" applyProtection="0"/>
    <xf numFmtId="0" fontId="41" fillId="43" borderId="0" applyNumberFormat="0" applyBorder="0" applyAlignment="0" applyProtection="0"/>
    <xf numFmtId="168" fontId="41" fillId="43" borderId="0" applyNumberFormat="0" applyBorder="0" applyAlignment="0" applyProtection="0"/>
    <xf numFmtId="0" fontId="41" fillId="31" borderId="0" applyNumberFormat="0" applyBorder="0" applyAlignment="0" applyProtection="0"/>
    <xf numFmtId="0" fontId="41" fillId="43" borderId="0" applyNumberFormat="0" applyBorder="0" applyAlignment="0" applyProtection="0"/>
    <xf numFmtId="168" fontId="41" fillId="43" borderId="0" applyNumberFormat="0" applyBorder="0" applyAlignment="0" applyProtection="0"/>
    <xf numFmtId="0" fontId="41" fillId="43" borderId="0" applyNumberFormat="0" applyBorder="0" applyAlignment="0" applyProtection="0"/>
    <xf numFmtId="0" fontId="41" fillId="31" borderId="0" applyNumberFormat="0" applyBorder="0" applyAlignment="0" applyProtection="0"/>
    <xf numFmtId="168" fontId="41" fillId="43" borderId="0" applyNumberFormat="0" applyBorder="0" applyAlignment="0" applyProtection="0"/>
    <xf numFmtId="168" fontId="41" fillId="43" borderId="0" applyNumberFormat="0" applyBorder="0" applyAlignment="0" applyProtection="0"/>
    <xf numFmtId="168" fontId="41" fillId="43" borderId="0" applyNumberFormat="0" applyBorder="0" applyAlignment="0" applyProtection="0"/>
    <xf numFmtId="0" fontId="41" fillId="43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44" borderId="0" applyNumberFormat="0" applyBorder="0" applyAlignment="0" applyProtection="0"/>
    <xf numFmtId="168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39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168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168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41" fillId="44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39" borderId="0" applyNumberFormat="0" applyBorder="0" applyAlignment="0" applyProtection="0"/>
    <xf numFmtId="0" fontId="41" fillId="44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8" borderId="0" applyNumberFormat="0" applyBorder="0" applyAlignment="0" applyProtection="0"/>
    <xf numFmtId="168" fontId="42" fillId="38" borderId="0" applyNumberFormat="0" applyBorder="0" applyAlignment="0" applyProtection="0"/>
    <xf numFmtId="0" fontId="42" fillId="36" borderId="0" applyNumberFormat="0" applyBorder="0" applyAlignment="0" applyProtection="0"/>
    <xf numFmtId="168" fontId="42" fillId="38" borderId="0" applyNumberFormat="0" applyBorder="0" applyAlignment="0" applyProtection="0"/>
    <xf numFmtId="0" fontId="42" fillId="36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168" fontId="42" fillId="36" borderId="0" applyNumberFormat="0" applyBorder="0" applyAlignment="0" applyProtection="0"/>
    <xf numFmtId="168" fontId="42" fillId="36" borderId="0" applyNumberFormat="0" applyBorder="0" applyAlignment="0" applyProtection="0"/>
    <xf numFmtId="168" fontId="42" fillId="36" borderId="0" applyNumberFormat="0" applyBorder="0" applyAlignment="0" applyProtection="0"/>
    <xf numFmtId="0" fontId="42" fillId="36" borderId="0" applyNumberFormat="0" applyBorder="0" applyAlignment="0" applyProtection="0"/>
    <xf numFmtId="0" fontId="42" fillId="39" borderId="0" applyNumberFormat="0" applyBorder="0" applyAlignment="0" applyProtection="0"/>
    <xf numFmtId="0" fontId="42" fillId="31" borderId="0" applyNumberFormat="0" applyBorder="0" applyAlignment="0" applyProtection="0"/>
    <xf numFmtId="0" fontId="42" fillId="39" borderId="0" applyNumberFormat="0" applyBorder="0" applyAlignment="0" applyProtection="0"/>
    <xf numFmtId="0" fontId="42" fillId="39" borderId="0" applyNumberFormat="0" applyBorder="0" applyAlignment="0" applyProtection="0"/>
    <xf numFmtId="0" fontId="42" fillId="39" borderId="0" applyNumberFormat="0" applyBorder="0" applyAlignment="0" applyProtection="0"/>
    <xf numFmtId="168" fontId="42" fillId="39" borderId="0" applyNumberFormat="0" applyBorder="0" applyAlignment="0" applyProtection="0"/>
    <xf numFmtId="0" fontId="42" fillId="39" borderId="0" applyNumberFormat="0" applyBorder="0" applyAlignment="0" applyProtection="0"/>
    <xf numFmtId="168" fontId="42" fillId="39" borderId="0" applyNumberFormat="0" applyBorder="0" applyAlignment="0" applyProtection="0"/>
    <xf numFmtId="168" fontId="42" fillId="39" borderId="0" applyNumberFormat="0" applyBorder="0" applyAlignment="0" applyProtection="0"/>
    <xf numFmtId="0" fontId="42" fillId="39" borderId="0" applyNumberFormat="0" applyBorder="0" applyAlignment="0" applyProtection="0"/>
    <xf numFmtId="0" fontId="42" fillId="31" borderId="0" applyNumberFormat="0" applyBorder="0" applyAlignment="0" applyProtection="0"/>
    <xf numFmtId="0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1" borderId="0" applyNumberFormat="0" applyBorder="0" applyAlignment="0" applyProtection="0"/>
    <xf numFmtId="168" fontId="42" fillId="31" borderId="0" applyNumberFormat="0" applyBorder="0" applyAlignment="0" applyProtection="0"/>
    <xf numFmtId="0" fontId="42" fillId="39" borderId="0" applyNumberFormat="0" applyBorder="0" applyAlignment="0" applyProtection="0"/>
    <xf numFmtId="168" fontId="42" fillId="31" borderId="0" applyNumberFormat="0" applyBorder="0" applyAlignment="0" applyProtection="0"/>
    <xf numFmtId="0" fontId="42" fillId="39" borderId="0" applyNumberFormat="0" applyBorder="0" applyAlignment="0" applyProtection="0"/>
    <xf numFmtId="0" fontId="42" fillId="39" borderId="0" applyNumberFormat="0" applyBorder="0" applyAlignment="0" applyProtection="0"/>
    <xf numFmtId="168" fontId="42" fillId="39" borderId="0" applyNumberFormat="0" applyBorder="0" applyAlignment="0" applyProtection="0"/>
    <xf numFmtId="0" fontId="42" fillId="31" borderId="0" applyNumberFormat="0" applyBorder="0" applyAlignment="0" applyProtection="0"/>
    <xf numFmtId="0" fontId="42" fillId="39" borderId="0" applyNumberFormat="0" applyBorder="0" applyAlignment="0" applyProtection="0"/>
    <xf numFmtId="168" fontId="42" fillId="39" borderId="0" applyNumberFormat="0" applyBorder="0" applyAlignment="0" applyProtection="0"/>
    <xf numFmtId="0" fontId="42" fillId="39" borderId="0" applyNumberFormat="0" applyBorder="0" applyAlignment="0" applyProtection="0"/>
    <xf numFmtId="0" fontId="42" fillId="31" borderId="0" applyNumberFormat="0" applyBorder="0" applyAlignment="0" applyProtection="0"/>
    <xf numFmtId="168" fontId="42" fillId="39" borderId="0" applyNumberFormat="0" applyBorder="0" applyAlignment="0" applyProtection="0"/>
    <xf numFmtId="168" fontId="42" fillId="39" borderId="0" applyNumberFormat="0" applyBorder="0" applyAlignment="0" applyProtection="0"/>
    <xf numFmtId="168" fontId="42" fillId="39" borderId="0" applyNumberFormat="0" applyBorder="0" applyAlignment="0" applyProtection="0"/>
    <xf numFmtId="0" fontId="42" fillId="39" borderId="0" applyNumberFormat="0" applyBorder="0" applyAlignment="0" applyProtection="0"/>
    <xf numFmtId="0" fontId="41" fillId="38" borderId="0" applyNumberFormat="0" applyBorder="0" applyAlignment="0" applyProtection="0"/>
    <xf numFmtId="0" fontId="41" fillId="31" borderId="0" applyNumberFormat="0" applyBorder="0" applyAlignment="0" applyProtection="0"/>
    <xf numFmtId="0" fontId="41" fillId="38" borderId="0" applyNumberFormat="0" applyBorder="0" applyAlignment="0" applyProtection="0"/>
    <xf numFmtId="0" fontId="41" fillId="38" borderId="0" applyNumberFormat="0" applyBorder="0" applyAlignment="0" applyProtection="0"/>
    <xf numFmtId="0" fontId="41" fillId="38" borderId="0" applyNumberFormat="0" applyBorder="0" applyAlignment="0" applyProtection="0"/>
    <xf numFmtId="168" fontId="41" fillId="38" borderId="0" applyNumberFormat="0" applyBorder="0" applyAlignment="0" applyProtection="0"/>
    <xf numFmtId="0" fontId="41" fillId="38" borderId="0" applyNumberFormat="0" applyBorder="0" applyAlignment="0" applyProtection="0"/>
    <xf numFmtId="168" fontId="41" fillId="38" borderId="0" applyNumberFormat="0" applyBorder="0" applyAlignment="0" applyProtection="0"/>
    <xf numFmtId="168" fontId="41" fillId="38" borderId="0" applyNumberFormat="0" applyBorder="0" applyAlignment="0" applyProtection="0"/>
    <xf numFmtId="0" fontId="41" fillId="38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168" fontId="41" fillId="31" borderId="0" applyNumberFormat="0" applyBorder="0" applyAlignment="0" applyProtection="0"/>
    <xf numFmtId="0" fontId="41" fillId="31" borderId="0" applyNumberFormat="0" applyBorder="0" applyAlignment="0" applyProtection="0"/>
    <xf numFmtId="168" fontId="41" fillId="31" borderId="0" applyNumberFormat="0" applyBorder="0" applyAlignment="0" applyProtection="0"/>
    <xf numFmtId="0" fontId="41" fillId="38" borderId="0" applyNumberFormat="0" applyBorder="0" applyAlignment="0" applyProtection="0"/>
    <xf numFmtId="168" fontId="41" fillId="31" borderId="0" applyNumberFormat="0" applyBorder="0" applyAlignment="0" applyProtection="0"/>
    <xf numFmtId="0" fontId="41" fillId="38" borderId="0" applyNumberFormat="0" applyBorder="0" applyAlignment="0" applyProtection="0"/>
    <xf numFmtId="0" fontId="41" fillId="38" borderId="0" applyNumberFormat="0" applyBorder="0" applyAlignment="0" applyProtection="0"/>
    <xf numFmtId="168" fontId="41" fillId="38" borderId="0" applyNumberFormat="0" applyBorder="0" applyAlignment="0" applyProtection="0"/>
    <xf numFmtId="0" fontId="41" fillId="31" borderId="0" applyNumberFormat="0" applyBorder="0" applyAlignment="0" applyProtection="0"/>
    <xf numFmtId="0" fontId="41" fillId="38" borderId="0" applyNumberFormat="0" applyBorder="0" applyAlignment="0" applyProtection="0"/>
    <xf numFmtId="168" fontId="41" fillId="38" borderId="0" applyNumberFormat="0" applyBorder="0" applyAlignment="0" applyProtection="0"/>
    <xf numFmtId="0" fontId="41" fillId="38" borderId="0" applyNumberFormat="0" applyBorder="0" applyAlignment="0" applyProtection="0"/>
    <xf numFmtId="0" fontId="41" fillId="31" borderId="0" applyNumberFormat="0" applyBorder="0" applyAlignment="0" applyProtection="0"/>
    <xf numFmtId="168" fontId="41" fillId="38" borderId="0" applyNumberFormat="0" applyBorder="0" applyAlignment="0" applyProtection="0"/>
    <xf numFmtId="168" fontId="41" fillId="38" borderId="0" applyNumberFormat="0" applyBorder="0" applyAlignment="0" applyProtection="0"/>
    <xf numFmtId="168" fontId="41" fillId="38" borderId="0" applyNumberFormat="0" applyBorder="0" applyAlignment="0" applyProtection="0"/>
    <xf numFmtId="0" fontId="41" fillId="38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168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5" borderId="0" applyNumberFormat="0" applyBorder="0" applyAlignment="0" applyProtection="0"/>
    <xf numFmtId="0" fontId="41" fillId="46" borderId="0" applyNumberFormat="0" applyBorder="0" applyAlignment="0" applyProtection="0"/>
    <xf numFmtId="168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168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168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5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168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168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41" fillId="46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2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40" borderId="0" applyNumberFormat="0" applyBorder="0" applyAlignment="0" applyProtection="0"/>
    <xf numFmtId="168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168" fontId="42" fillId="28" borderId="0" applyNumberFormat="0" applyBorder="0" applyAlignment="0" applyProtection="0"/>
    <xf numFmtId="0" fontId="42" fillId="28" borderId="0" applyNumberFormat="0" applyBorder="0" applyAlignment="0" applyProtection="0"/>
    <xf numFmtId="168" fontId="42" fillId="28" borderId="0" applyNumberFormat="0" applyBorder="0" applyAlignment="0" applyProtection="0"/>
    <xf numFmtId="0" fontId="42" fillId="40" borderId="0" applyNumberFormat="0" applyBorder="0" applyAlignment="0" applyProtection="0"/>
    <xf numFmtId="168" fontId="42" fillId="28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28" borderId="0" applyNumberFormat="0" applyBorder="0" applyAlignment="0" applyProtection="0"/>
    <xf numFmtId="168" fontId="42" fillId="40" borderId="0" applyNumberFormat="0" applyBorder="0" applyAlignment="0" applyProtection="0"/>
    <xf numFmtId="168" fontId="42" fillId="40" borderId="0" applyNumberFormat="0" applyBorder="0" applyAlignment="0" applyProtection="0"/>
    <xf numFmtId="168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30" borderId="0" applyNumberFormat="0" applyBorder="0" applyAlignment="0" applyProtection="0"/>
    <xf numFmtId="0" fontId="42" fillId="30" borderId="0" applyNumberFormat="0" applyBorder="0" applyAlignment="0" applyProtection="0"/>
    <xf numFmtId="168" fontId="42" fillId="30" borderId="0" applyNumberFormat="0" applyBorder="0" applyAlignment="0" applyProtection="0"/>
    <xf numFmtId="168" fontId="42" fillId="30" borderId="0" applyNumberFormat="0" applyBorder="0" applyAlignment="0" applyProtection="0"/>
    <xf numFmtId="168" fontId="42" fillId="30" borderId="0" applyNumberFormat="0" applyBorder="0" applyAlignment="0" applyProtection="0"/>
    <xf numFmtId="168" fontId="42" fillId="30" borderId="0" applyNumberFormat="0" applyBorder="0" applyAlignment="0" applyProtection="0"/>
    <xf numFmtId="168" fontId="42" fillId="30" borderId="0" applyNumberFormat="0" applyBorder="0" applyAlignment="0" applyProtection="0"/>
    <xf numFmtId="0" fontId="41" fillId="33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168" fontId="41" fillId="30" borderId="0" applyNumberFormat="0" applyBorder="0" applyAlignment="0" applyProtection="0"/>
    <xf numFmtId="0" fontId="41" fillId="30" borderId="0" applyNumberFormat="0" applyBorder="0" applyAlignment="0" applyProtection="0"/>
    <xf numFmtId="168" fontId="41" fillId="30" borderId="0" applyNumberFormat="0" applyBorder="0" applyAlignment="0" applyProtection="0"/>
    <xf numFmtId="0" fontId="41" fillId="33" borderId="0" applyNumberFormat="0" applyBorder="0" applyAlignment="0" applyProtection="0"/>
    <xf numFmtId="168" fontId="41" fillId="30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0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0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168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47" borderId="0" applyNumberFormat="0" applyBorder="0" applyAlignment="0" applyProtection="0"/>
    <xf numFmtId="0" fontId="41" fillId="33" borderId="0" applyNumberFormat="0" applyBorder="0" applyAlignment="0" applyProtection="0"/>
    <xf numFmtId="168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168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168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47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168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168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41" fillId="33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33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168" fontId="42" fillId="49" borderId="0" applyNumberFormat="0" applyBorder="0" applyAlignment="0" applyProtection="0"/>
    <xf numFmtId="168" fontId="42" fillId="49" borderId="0" applyNumberFormat="0" applyBorder="0" applyAlignment="0" applyProtection="0"/>
    <xf numFmtId="168" fontId="42" fillId="49" borderId="0" applyNumberFormat="0" applyBorder="0" applyAlignment="0" applyProtection="0"/>
    <xf numFmtId="168" fontId="42" fillId="49" borderId="0" applyNumberFormat="0" applyBorder="0" applyAlignment="0" applyProtection="0"/>
    <xf numFmtId="168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37" borderId="0" applyNumberFormat="0" applyBorder="0" applyAlignment="0" applyProtection="0"/>
    <xf numFmtId="0" fontId="42" fillId="50" borderId="0" applyNumberFormat="0" applyBorder="0" applyAlignment="0" applyProtection="0"/>
    <xf numFmtId="0" fontId="42" fillId="50" borderId="0" applyNumberFormat="0" applyBorder="0" applyAlignment="0" applyProtection="0"/>
    <xf numFmtId="0" fontId="42" fillId="50" borderId="0" applyNumberFormat="0" applyBorder="0" applyAlignment="0" applyProtection="0"/>
    <xf numFmtId="168" fontId="42" fillId="50" borderId="0" applyNumberFormat="0" applyBorder="0" applyAlignment="0" applyProtection="0"/>
    <xf numFmtId="0" fontId="42" fillId="50" borderId="0" applyNumberFormat="0" applyBorder="0" applyAlignment="0" applyProtection="0"/>
    <xf numFmtId="168" fontId="42" fillId="50" borderId="0" applyNumberFormat="0" applyBorder="0" applyAlignment="0" applyProtection="0"/>
    <xf numFmtId="168" fontId="42" fillId="50" borderId="0" applyNumberFormat="0" applyBorder="0" applyAlignment="0" applyProtection="0"/>
    <xf numFmtId="0" fontId="42" fillId="50" borderId="0" applyNumberFormat="0" applyBorder="0" applyAlignment="0" applyProtection="0"/>
    <xf numFmtId="0" fontId="42" fillId="37" borderId="0" applyNumberFormat="0" applyBorder="0" applyAlignment="0" applyProtection="0"/>
    <xf numFmtId="0" fontId="42" fillId="37" borderId="0" applyNumberFormat="0" applyBorder="0" applyAlignment="0" applyProtection="0"/>
    <xf numFmtId="168" fontId="42" fillId="37" borderId="0" applyNumberFormat="0" applyBorder="0" applyAlignment="0" applyProtection="0"/>
    <xf numFmtId="0" fontId="42" fillId="37" borderId="0" applyNumberFormat="0" applyBorder="0" applyAlignment="0" applyProtection="0"/>
    <xf numFmtId="168" fontId="42" fillId="37" borderId="0" applyNumberFormat="0" applyBorder="0" applyAlignment="0" applyProtection="0"/>
    <xf numFmtId="0" fontId="42" fillId="50" borderId="0" applyNumberFormat="0" applyBorder="0" applyAlignment="0" applyProtection="0"/>
    <xf numFmtId="168" fontId="42" fillId="37" borderId="0" applyNumberFormat="0" applyBorder="0" applyAlignment="0" applyProtection="0"/>
    <xf numFmtId="0" fontId="42" fillId="50" borderId="0" applyNumberFormat="0" applyBorder="0" applyAlignment="0" applyProtection="0"/>
    <xf numFmtId="0" fontId="42" fillId="50" borderId="0" applyNumberFormat="0" applyBorder="0" applyAlignment="0" applyProtection="0"/>
    <xf numFmtId="168" fontId="42" fillId="50" borderId="0" applyNumberFormat="0" applyBorder="0" applyAlignment="0" applyProtection="0"/>
    <xf numFmtId="0" fontId="42" fillId="37" borderId="0" applyNumberFormat="0" applyBorder="0" applyAlignment="0" applyProtection="0"/>
    <xf numFmtId="0" fontId="42" fillId="50" borderId="0" applyNumberFormat="0" applyBorder="0" applyAlignment="0" applyProtection="0"/>
    <xf numFmtId="168" fontId="42" fillId="50" borderId="0" applyNumberFormat="0" applyBorder="0" applyAlignment="0" applyProtection="0"/>
    <xf numFmtId="0" fontId="42" fillId="50" borderId="0" applyNumberFormat="0" applyBorder="0" applyAlignment="0" applyProtection="0"/>
    <xf numFmtId="0" fontId="42" fillId="37" borderId="0" applyNumberFormat="0" applyBorder="0" applyAlignment="0" applyProtection="0"/>
    <xf numFmtId="168" fontId="42" fillId="50" borderId="0" applyNumberFormat="0" applyBorder="0" applyAlignment="0" applyProtection="0"/>
    <xf numFmtId="168" fontId="42" fillId="50" borderId="0" applyNumberFormat="0" applyBorder="0" applyAlignment="0" applyProtection="0"/>
    <xf numFmtId="168" fontId="42" fillId="50" borderId="0" applyNumberFormat="0" applyBorder="0" applyAlignment="0" applyProtection="0"/>
    <xf numFmtId="0" fontId="42" fillId="50" borderId="0" applyNumberFormat="0" applyBorder="0" applyAlignment="0" applyProtection="0"/>
    <xf numFmtId="0" fontId="41" fillId="51" borderId="0" applyNumberFormat="0" applyBorder="0" applyAlignment="0" applyProtection="0"/>
    <xf numFmtId="0" fontId="41" fillId="50" borderId="0" applyNumberFormat="0" applyBorder="0" applyAlignment="0" applyProtection="0"/>
    <xf numFmtId="0" fontId="41" fillId="51" borderId="0" applyNumberFormat="0" applyBorder="0" applyAlignment="0" applyProtection="0"/>
    <xf numFmtId="0" fontId="41" fillId="51" borderId="0" applyNumberFormat="0" applyBorder="0" applyAlignment="0" applyProtection="0"/>
    <xf numFmtId="0" fontId="41" fillId="51" borderId="0" applyNumberFormat="0" applyBorder="0" applyAlignment="0" applyProtection="0"/>
    <xf numFmtId="168" fontId="41" fillId="51" borderId="0" applyNumberFormat="0" applyBorder="0" applyAlignment="0" applyProtection="0"/>
    <xf numFmtId="0" fontId="41" fillId="51" borderId="0" applyNumberFormat="0" applyBorder="0" applyAlignment="0" applyProtection="0"/>
    <xf numFmtId="168" fontId="41" fillId="51" borderId="0" applyNumberFormat="0" applyBorder="0" applyAlignment="0" applyProtection="0"/>
    <xf numFmtId="168" fontId="41" fillId="51" borderId="0" applyNumberFormat="0" applyBorder="0" applyAlignment="0" applyProtection="0"/>
    <xf numFmtId="0" fontId="41" fillId="51" borderId="0" applyNumberFormat="0" applyBorder="0" applyAlignment="0" applyProtection="0"/>
    <xf numFmtId="0" fontId="41" fillId="50" borderId="0" applyNumberFormat="0" applyBorder="0" applyAlignment="0" applyProtection="0"/>
    <xf numFmtId="0" fontId="41" fillId="50" borderId="0" applyNumberFormat="0" applyBorder="0" applyAlignment="0" applyProtection="0"/>
    <xf numFmtId="168" fontId="41" fillId="50" borderId="0" applyNumberFormat="0" applyBorder="0" applyAlignment="0" applyProtection="0"/>
    <xf numFmtId="0" fontId="41" fillId="50" borderId="0" applyNumberFormat="0" applyBorder="0" applyAlignment="0" applyProtection="0"/>
    <xf numFmtId="168" fontId="41" fillId="50" borderId="0" applyNumberFormat="0" applyBorder="0" applyAlignment="0" applyProtection="0"/>
    <xf numFmtId="0" fontId="41" fillId="51" borderId="0" applyNumberFormat="0" applyBorder="0" applyAlignment="0" applyProtection="0"/>
    <xf numFmtId="168" fontId="41" fillId="50" borderId="0" applyNumberFormat="0" applyBorder="0" applyAlignment="0" applyProtection="0"/>
    <xf numFmtId="0" fontId="41" fillId="51" borderId="0" applyNumberFormat="0" applyBorder="0" applyAlignment="0" applyProtection="0"/>
    <xf numFmtId="0" fontId="41" fillId="51" borderId="0" applyNumberFormat="0" applyBorder="0" applyAlignment="0" applyProtection="0"/>
    <xf numFmtId="168" fontId="41" fillId="51" borderId="0" applyNumberFormat="0" applyBorder="0" applyAlignment="0" applyProtection="0"/>
    <xf numFmtId="0" fontId="41" fillId="50" borderId="0" applyNumberFormat="0" applyBorder="0" applyAlignment="0" applyProtection="0"/>
    <xf numFmtId="0" fontId="41" fillId="51" borderId="0" applyNumberFormat="0" applyBorder="0" applyAlignment="0" applyProtection="0"/>
    <xf numFmtId="168" fontId="41" fillId="51" borderId="0" applyNumberFormat="0" applyBorder="0" applyAlignment="0" applyProtection="0"/>
    <xf numFmtId="0" fontId="41" fillId="51" borderId="0" applyNumberFormat="0" applyBorder="0" applyAlignment="0" applyProtection="0"/>
    <xf numFmtId="0" fontId="41" fillId="50" borderId="0" applyNumberFormat="0" applyBorder="0" applyAlignment="0" applyProtection="0"/>
    <xf numFmtId="168" fontId="41" fillId="51" borderId="0" applyNumberFormat="0" applyBorder="0" applyAlignment="0" applyProtection="0"/>
    <xf numFmtId="168" fontId="41" fillId="51" borderId="0" applyNumberFormat="0" applyBorder="0" applyAlignment="0" applyProtection="0"/>
    <xf numFmtId="168" fontId="41" fillId="51" borderId="0" applyNumberFormat="0" applyBorder="0" applyAlignment="0" applyProtection="0"/>
    <xf numFmtId="0" fontId="41" fillId="51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168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48" borderId="0" applyNumberFormat="0" applyBorder="0" applyAlignment="0" applyProtection="0"/>
    <xf numFmtId="0" fontId="41" fillId="52" borderId="0" applyNumberFormat="0" applyBorder="0" applyAlignment="0" applyProtection="0"/>
    <xf numFmtId="168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168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168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48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168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168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41" fillId="52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5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168" fontId="44" fillId="49" borderId="0" applyNumberFormat="0" applyBorder="0" applyAlignment="0" applyProtection="0"/>
    <xf numFmtId="0" fontId="44" fillId="49" borderId="0" applyNumberFormat="0" applyBorder="0" applyAlignment="0" applyProtection="0"/>
    <xf numFmtId="168" fontId="44" fillId="49" borderId="0" applyNumberFormat="0" applyBorder="0" applyAlignment="0" applyProtection="0"/>
    <xf numFmtId="0" fontId="43" fillId="37" borderId="0" applyNumberFormat="0" applyBorder="0" applyAlignment="0" applyProtection="0"/>
    <xf numFmtId="0" fontId="44" fillId="49" borderId="0" applyNumberFormat="0" applyBorder="0" applyAlignment="0" applyProtection="0"/>
    <xf numFmtId="168" fontId="44" fillId="49" borderId="0" applyNumberFormat="0" applyBorder="0" applyAlignment="0" applyProtection="0"/>
    <xf numFmtId="0" fontId="44" fillId="49" borderId="0" applyNumberFormat="0" applyBorder="0" applyAlignment="0" applyProtection="0"/>
    <xf numFmtId="168" fontId="44" fillId="49" borderId="0" applyNumberFormat="0" applyBorder="0" applyAlignment="0" applyProtection="0"/>
    <xf numFmtId="168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168" fontId="43" fillId="37" borderId="0" applyNumberFormat="0" applyBorder="0" applyAlignment="0" applyProtection="0"/>
    <xf numFmtId="168" fontId="43" fillId="37" borderId="0" applyNumberFormat="0" applyBorder="0" applyAlignment="0" applyProtection="0"/>
    <xf numFmtId="0" fontId="44" fillId="49" borderId="0" applyNumberFormat="0" applyBorder="0" applyAlignment="0" applyProtection="0"/>
    <xf numFmtId="0" fontId="46" fillId="54" borderId="2" applyNumberFormat="0" applyAlignment="0" applyProtection="0"/>
    <xf numFmtId="0" fontId="46" fillId="54" borderId="2" applyNumberFormat="0" applyAlignment="0" applyProtection="0"/>
    <xf numFmtId="168" fontId="46" fillId="54" borderId="2" applyNumberFormat="0" applyAlignment="0" applyProtection="0"/>
    <xf numFmtId="0" fontId="46" fillId="54" borderId="2" applyNumberFormat="0" applyAlignment="0" applyProtection="0"/>
    <xf numFmtId="168" fontId="46" fillId="54" borderId="2" applyNumberFormat="0" applyAlignment="0" applyProtection="0"/>
    <xf numFmtId="0" fontId="45" fillId="53" borderId="1" applyNumberFormat="0" applyAlignment="0" applyProtection="0"/>
    <xf numFmtId="0" fontId="46" fillId="54" borderId="2" applyNumberFormat="0" applyAlignment="0" applyProtection="0"/>
    <xf numFmtId="168" fontId="46" fillId="54" borderId="2" applyNumberFormat="0" applyAlignment="0" applyProtection="0"/>
    <xf numFmtId="0" fontId="46" fillId="54" borderId="2" applyNumberFormat="0" applyAlignment="0" applyProtection="0"/>
    <xf numFmtId="168" fontId="46" fillId="54" borderId="2" applyNumberFormat="0" applyAlignment="0" applyProtection="0"/>
    <xf numFmtId="168" fontId="46" fillId="54" borderId="2" applyNumberFormat="0" applyAlignment="0" applyProtection="0"/>
    <xf numFmtId="0" fontId="46" fillId="54" borderId="2" applyNumberFormat="0" applyAlignment="0" applyProtection="0"/>
    <xf numFmtId="0" fontId="45" fillId="53" borderId="1" applyNumberFormat="0" applyAlignment="0" applyProtection="0"/>
    <xf numFmtId="0" fontId="45" fillId="53" borderId="1" applyNumberFormat="0" applyAlignment="0" applyProtection="0"/>
    <xf numFmtId="168" fontId="45" fillId="53" borderId="1" applyNumberFormat="0" applyAlignment="0" applyProtection="0"/>
    <xf numFmtId="168" fontId="45" fillId="53" borderId="1" applyNumberFormat="0" applyAlignment="0" applyProtection="0"/>
    <xf numFmtId="0" fontId="46" fillId="54" borderId="2" applyNumberFormat="0" applyAlignment="0" applyProtection="0"/>
    <xf numFmtId="0" fontId="47" fillId="46" borderId="3" applyNumberFormat="0" applyAlignment="0" applyProtection="0"/>
    <xf numFmtId="0" fontId="47" fillId="46" borderId="3" applyNumberFormat="0" applyAlignment="0" applyProtection="0"/>
    <xf numFmtId="168" fontId="47" fillId="46" borderId="3" applyNumberFormat="0" applyAlignment="0" applyProtection="0"/>
    <xf numFmtId="0" fontId="47" fillId="46" borderId="3" applyNumberFormat="0" applyAlignment="0" applyProtection="0"/>
    <xf numFmtId="168" fontId="47" fillId="46" borderId="3" applyNumberFormat="0" applyAlignment="0" applyProtection="0"/>
    <xf numFmtId="0" fontId="47" fillId="39" borderId="3" applyNumberFormat="0" applyAlignment="0" applyProtection="0"/>
    <xf numFmtId="0" fontId="47" fillId="46" borderId="3" applyNumberFormat="0" applyAlignment="0" applyProtection="0"/>
    <xf numFmtId="168" fontId="47" fillId="46" borderId="3" applyNumberFormat="0" applyAlignment="0" applyProtection="0"/>
    <xf numFmtId="0" fontId="47" fillId="46" borderId="3" applyNumberFormat="0" applyAlignment="0" applyProtection="0"/>
    <xf numFmtId="168" fontId="47" fillId="46" borderId="3" applyNumberFormat="0" applyAlignment="0" applyProtection="0"/>
    <xf numFmtId="168" fontId="47" fillId="46" borderId="3" applyNumberFormat="0" applyAlignment="0" applyProtection="0"/>
    <xf numFmtId="0" fontId="47" fillId="46" borderId="3" applyNumberFormat="0" applyAlignment="0" applyProtection="0"/>
    <xf numFmtId="0" fontId="47" fillId="39" borderId="3" applyNumberFormat="0" applyAlignment="0" applyProtection="0"/>
    <xf numFmtId="0" fontId="47" fillId="39" borderId="3" applyNumberFormat="0" applyAlignment="0" applyProtection="0"/>
    <xf numFmtId="168" fontId="47" fillId="39" borderId="3" applyNumberFormat="0" applyAlignment="0" applyProtection="0"/>
    <xf numFmtId="168" fontId="47" fillId="39" borderId="3" applyNumberFormat="0" applyAlignment="0" applyProtection="0"/>
    <xf numFmtId="0" fontId="47" fillId="46" borderId="3" applyNumberFormat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168" fontId="49" fillId="56" borderId="0" applyNumberFormat="0" applyBorder="0" applyAlignment="0" applyProtection="0"/>
    <xf numFmtId="0" fontId="49" fillId="56" borderId="0" applyNumberFormat="0" applyBorder="0" applyAlignment="0" applyProtection="0"/>
    <xf numFmtId="168" fontId="49" fillId="56" borderId="0" applyNumberFormat="0" applyBorder="0" applyAlignment="0" applyProtection="0"/>
    <xf numFmtId="168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5" borderId="0" applyNumberFormat="0" applyBorder="0" applyAlignment="0" applyProtection="0"/>
    <xf numFmtId="168" fontId="49" fillId="55" borderId="0" applyNumberFormat="0" applyBorder="0" applyAlignment="0" applyProtection="0"/>
    <xf numFmtId="0" fontId="49" fillId="55" borderId="0" applyNumberFormat="0" applyBorder="0" applyAlignment="0" applyProtection="0"/>
    <xf numFmtId="168" fontId="49" fillId="55" borderId="0" applyNumberFormat="0" applyBorder="0" applyAlignment="0" applyProtection="0"/>
    <xf numFmtId="0" fontId="49" fillId="56" borderId="0" applyNumberFormat="0" applyBorder="0" applyAlignment="0" applyProtection="0"/>
    <xf numFmtId="168" fontId="49" fillId="55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168" fontId="49" fillId="56" borderId="0" applyNumberFormat="0" applyBorder="0" applyAlignment="0" applyProtection="0"/>
    <xf numFmtId="0" fontId="49" fillId="55" borderId="0" applyNumberFormat="0" applyBorder="0" applyAlignment="0" applyProtection="0"/>
    <xf numFmtId="0" fontId="49" fillId="56" borderId="0" applyNumberFormat="0" applyBorder="0" applyAlignment="0" applyProtection="0"/>
    <xf numFmtId="168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5" borderId="0" applyNumberFormat="0" applyBorder="0" applyAlignment="0" applyProtection="0"/>
    <xf numFmtId="168" fontId="49" fillId="56" borderId="0" applyNumberFormat="0" applyBorder="0" applyAlignment="0" applyProtection="0"/>
    <xf numFmtId="168" fontId="49" fillId="56" borderId="0" applyNumberFormat="0" applyBorder="0" applyAlignment="0" applyProtection="0"/>
    <xf numFmtId="168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168" fontId="49" fillId="58" borderId="0" applyNumberFormat="0" applyBorder="0" applyAlignment="0" applyProtection="0"/>
    <xf numFmtId="0" fontId="49" fillId="58" borderId="0" applyNumberFormat="0" applyBorder="0" applyAlignment="0" applyProtection="0"/>
    <xf numFmtId="168" fontId="49" fillId="58" borderId="0" applyNumberFormat="0" applyBorder="0" applyAlignment="0" applyProtection="0"/>
    <xf numFmtId="168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168" fontId="49" fillId="57" borderId="0" applyNumberFormat="0" applyBorder="0" applyAlignment="0" applyProtection="0"/>
    <xf numFmtId="0" fontId="49" fillId="57" borderId="0" applyNumberFormat="0" applyBorder="0" applyAlignment="0" applyProtection="0"/>
    <xf numFmtId="168" fontId="49" fillId="57" borderId="0" applyNumberFormat="0" applyBorder="0" applyAlignment="0" applyProtection="0"/>
    <xf numFmtId="0" fontId="49" fillId="58" borderId="0" applyNumberFormat="0" applyBorder="0" applyAlignment="0" applyProtection="0"/>
    <xf numFmtId="168" fontId="49" fillId="57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168" fontId="49" fillId="58" borderId="0" applyNumberFormat="0" applyBorder="0" applyAlignment="0" applyProtection="0"/>
    <xf numFmtId="0" fontId="49" fillId="57" borderId="0" applyNumberFormat="0" applyBorder="0" applyAlignment="0" applyProtection="0"/>
    <xf numFmtId="0" fontId="49" fillId="58" borderId="0" applyNumberFormat="0" applyBorder="0" applyAlignment="0" applyProtection="0"/>
    <xf numFmtId="168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7" borderId="0" applyNumberFormat="0" applyBorder="0" applyAlignment="0" applyProtection="0"/>
    <xf numFmtId="168" fontId="49" fillId="58" borderId="0" applyNumberFormat="0" applyBorder="0" applyAlignment="0" applyProtection="0"/>
    <xf numFmtId="168" fontId="49" fillId="58" borderId="0" applyNumberFormat="0" applyBorder="0" applyAlignment="0" applyProtection="0"/>
    <xf numFmtId="168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168" fontId="49" fillId="59" borderId="0" applyNumberFormat="0" applyBorder="0" applyAlignment="0" applyProtection="0"/>
    <xf numFmtId="168" fontId="49" fillId="59" borderId="0" applyNumberFormat="0" applyBorder="0" applyAlignment="0" applyProtection="0"/>
    <xf numFmtId="168" fontId="49" fillId="59" borderId="0" applyNumberFormat="0" applyBorder="0" applyAlignment="0" applyProtection="0"/>
    <xf numFmtId="168" fontId="49" fillId="59" borderId="0" applyNumberFormat="0" applyBorder="0" applyAlignment="0" applyProtection="0"/>
    <xf numFmtId="168" fontId="49" fillId="59" borderId="0" applyNumberFormat="0" applyBorder="0" applyAlignment="0" applyProtection="0"/>
    <xf numFmtId="0" fontId="51" fillId="0" borderId="0" applyNumberFormat="0" applyFill="0" applyBorder="0" applyAlignment="0" applyProtection="0"/>
    <xf numFmtId="168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168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168" fontId="50" fillId="0" borderId="0" applyNumberFormat="0" applyFill="0" applyBorder="0" applyAlignment="0" applyProtection="0"/>
    <xf numFmtId="168" fontId="50" fillId="0" borderId="0" applyNumberFormat="0" applyFill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52" fillId="60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52" fillId="60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52" fillId="60" borderId="0" applyNumberFormat="0" applyBorder="0" applyAlignment="0" applyProtection="0"/>
    <xf numFmtId="0" fontId="52" fillId="60" borderId="0" applyNumberFormat="0" applyBorder="0" applyAlignment="0" applyProtection="0"/>
    <xf numFmtId="168" fontId="52" fillId="60" borderId="0" applyNumberFormat="0" applyBorder="0" applyAlignment="0" applyProtection="0"/>
    <xf numFmtId="168" fontId="52" fillId="60" borderId="0" applyNumberFormat="0" applyBorder="0" applyAlignment="0" applyProtection="0"/>
    <xf numFmtId="0" fontId="42" fillId="42" borderId="0" applyNumberFormat="0" applyBorder="0" applyAlignment="0" applyProtection="0"/>
    <xf numFmtId="168" fontId="53" fillId="0" borderId="4" applyNumberFormat="0" applyFill="0" applyAlignment="0" applyProtection="0"/>
    <xf numFmtId="0" fontId="53" fillId="0" borderId="4" applyNumberFormat="0" applyFill="0" applyAlignment="0" applyProtection="0"/>
    <xf numFmtId="168" fontId="53" fillId="0" borderId="4" applyNumberFormat="0" applyFill="0" applyAlignment="0" applyProtection="0"/>
    <xf numFmtId="0" fontId="53" fillId="0" borderId="4" applyNumberFormat="0" applyFill="0" applyAlignment="0" applyProtection="0"/>
    <xf numFmtId="168" fontId="53" fillId="0" borderId="4" applyNumberFormat="0" applyFill="0" applyAlignment="0" applyProtection="0"/>
    <xf numFmtId="168" fontId="53" fillId="0" borderId="4" applyNumberFormat="0" applyFill="0" applyAlignment="0" applyProtection="0"/>
    <xf numFmtId="168" fontId="53" fillId="0" borderId="4" applyNumberFormat="0" applyFill="0" applyAlignment="0" applyProtection="0"/>
    <xf numFmtId="0" fontId="53" fillId="0" borderId="4" applyNumberFormat="0" applyFill="0" applyAlignment="0" applyProtection="0"/>
    <xf numFmtId="0" fontId="53" fillId="0" borderId="4" applyNumberFormat="0" applyFill="0" applyAlignment="0" applyProtection="0"/>
    <xf numFmtId="0" fontId="53" fillId="0" borderId="4" applyNumberFormat="0" applyFill="0" applyAlignment="0" applyProtection="0"/>
    <xf numFmtId="168" fontId="53" fillId="0" borderId="4" applyNumberFormat="0" applyFill="0" applyAlignment="0" applyProtection="0"/>
    <xf numFmtId="0" fontId="53" fillId="0" borderId="4" applyNumberFormat="0" applyFill="0" applyAlignment="0" applyProtection="0"/>
    <xf numFmtId="168" fontId="53" fillId="0" borderId="4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168" fontId="54" fillId="0" borderId="6" applyNumberFormat="0" applyFill="0" applyAlignment="0" applyProtection="0"/>
    <xf numFmtId="0" fontId="54" fillId="0" borderId="6" applyNumberFormat="0" applyFill="0" applyAlignment="0" applyProtection="0"/>
    <xf numFmtId="168" fontId="54" fillId="0" borderId="6" applyNumberFormat="0" applyFill="0" applyAlignment="0" applyProtection="0"/>
    <xf numFmtId="0" fontId="54" fillId="0" borderId="5" applyNumberFormat="0" applyFill="0" applyAlignment="0" applyProtection="0"/>
    <xf numFmtId="0" fontId="54" fillId="0" borderId="6" applyNumberFormat="0" applyFill="0" applyAlignment="0" applyProtection="0"/>
    <xf numFmtId="168" fontId="54" fillId="0" borderId="6" applyNumberFormat="0" applyFill="0" applyAlignment="0" applyProtection="0"/>
    <xf numFmtId="0" fontId="54" fillId="0" borderId="6" applyNumberFormat="0" applyFill="0" applyAlignment="0" applyProtection="0"/>
    <xf numFmtId="168" fontId="54" fillId="0" borderId="6" applyNumberFormat="0" applyFill="0" applyAlignment="0" applyProtection="0"/>
    <xf numFmtId="168" fontId="54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5" applyNumberFormat="0" applyFill="0" applyAlignment="0" applyProtection="0"/>
    <xf numFmtId="0" fontId="54" fillId="0" borderId="5" applyNumberFormat="0" applyFill="0" applyAlignment="0" applyProtection="0"/>
    <xf numFmtId="168" fontId="54" fillId="0" borderId="5" applyNumberFormat="0" applyFill="0" applyAlignment="0" applyProtection="0"/>
    <xf numFmtId="168" fontId="54" fillId="0" borderId="5" applyNumberFormat="0" applyFill="0" applyAlignment="0" applyProtection="0"/>
    <xf numFmtId="0" fontId="54" fillId="0" borderId="6" applyNumberFormat="0" applyFill="0" applyAlignment="0" applyProtection="0"/>
    <xf numFmtId="0" fontId="55" fillId="0" borderId="8" applyNumberFormat="0" applyFill="0" applyAlignment="0" applyProtection="0"/>
    <xf numFmtId="0" fontId="55" fillId="0" borderId="8" applyNumberFormat="0" applyFill="0" applyAlignment="0" applyProtection="0"/>
    <xf numFmtId="168" fontId="55" fillId="0" borderId="8" applyNumberFormat="0" applyFill="0" applyAlignment="0" applyProtection="0"/>
    <xf numFmtId="0" fontId="55" fillId="0" borderId="8" applyNumberFormat="0" applyFill="0" applyAlignment="0" applyProtection="0"/>
    <xf numFmtId="168" fontId="55" fillId="0" borderId="8" applyNumberFormat="0" applyFill="0" applyAlignment="0" applyProtection="0"/>
    <xf numFmtId="0" fontId="55" fillId="0" borderId="7" applyNumberFormat="0" applyFill="0" applyAlignment="0" applyProtection="0"/>
    <xf numFmtId="0" fontId="55" fillId="0" borderId="8" applyNumberFormat="0" applyFill="0" applyAlignment="0" applyProtection="0"/>
    <xf numFmtId="168" fontId="55" fillId="0" borderId="8" applyNumberFormat="0" applyFill="0" applyAlignment="0" applyProtection="0"/>
    <xf numFmtId="0" fontId="55" fillId="0" borderId="8" applyNumberFormat="0" applyFill="0" applyAlignment="0" applyProtection="0"/>
    <xf numFmtId="168" fontId="55" fillId="0" borderId="8" applyNumberFormat="0" applyFill="0" applyAlignment="0" applyProtection="0"/>
    <xf numFmtId="168" fontId="55" fillId="0" borderId="8" applyNumberFormat="0" applyFill="0" applyAlignment="0" applyProtection="0"/>
    <xf numFmtId="0" fontId="55" fillId="0" borderId="8" applyNumberFormat="0" applyFill="0" applyAlignment="0" applyProtection="0"/>
    <xf numFmtId="0" fontId="55" fillId="0" borderId="7" applyNumberFormat="0" applyFill="0" applyAlignment="0" applyProtection="0"/>
    <xf numFmtId="0" fontId="55" fillId="0" borderId="7" applyNumberFormat="0" applyFill="0" applyAlignment="0" applyProtection="0"/>
    <xf numFmtId="168" fontId="55" fillId="0" borderId="7" applyNumberFormat="0" applyFill="0" applyAlignment="0" applyProtection="0"/>
    <xf numFmtId="168" fontId="55" fillId="0" borderId="7" applyNumberFormat="0" applyFill="0" applyAlignment="0" applyProtection="0"/>
    <xf numFmtId="0" fontId="55" fillId="0" borderId="8" applyNumberFormat="0" applyFill="0" applyAlignment="0" applyProtection="0"/>
    <xf numFmtId="168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6" fillId="50" borderId="2" applyNumberFormat="0" applyAlignment="0" applyProtection="0"/>
    <xf numFmtId="0" fontId="56" fillId="50" borderId="2" applyNumberFormat="0" applyAlignment="0" applyProtection="0"/>
    <xf numFmtId="168" fontId="56" fillId="50" borderId="2" applyNumberFormat="0" applyAlignment="0" applyProtection="0"/>
    <xf numFmtId="0" fontId="56" fillId="50" borderId="2" applyNumberFormat="0" applyAlignment="0" applyProtection="0"/>
    <xf numFmtId="168" fontId="56" fillId="50" borderId="2" applyNumberFormat="0" applyAlignment="0" applyProtection="0"/>
    <xf numFmtId="0" fontId="56" fillId="50" borderId="1" applyNumberFormat="0" applyAlignment="0" applyProtection="0"/>
    <xf numFmtId="0" fontId="56" fillId="50" borderId="2" applyNumberFormat="0" applyAlignment="0" applyProtection="0"/>
    <xf numFmtId="168" fontId="56" fillId="50" borderId="2" applyNumberFormat="0" applyAlignment="0" applyProtection="0"/>
    <xf numFmtId="0" fontId="56" fillId="50" borderId="2" applyNumberFormat="0" applyAlignment="0" applyProtection="0"/>
    <xf numFmtId="168" fontId="56" fillId="50" borderId="2" applyNumberFormat="0" applyAlignment="0" applyProtection="0"/>
    <xf numFmtId="168" fontId="56" fillId="50" borderId="2" applyNumberFormat="0" applyAlignment="0" applyProtection="0"/>
    <xf numFmtId="0" fontId="56" fillId="50" borderId="2" applyNumberFormat="0" applyAlignment="0" applyProtection="0"/>
    <xf numFmtId="0" fontId="56" fillId="50" borderId="1" applyNumberFormat="0" applyAlignment="0" applyProtection="0"/>
    <xf numFmtId="0" fontId="56" fillId="50" borderId="1" applyNumberFormat="0" applyAlignment="0" applyProtection="0"/>
    <xf numFmtId="168" fontId="56" fillId="50" borderId="1" applyNumberFormat="0" applyAlignment="0" applyProtection="0"/>
    <xf numFmtId="168" fontId="56" fillId="50" borderId="1" applyNumberFormat="0" applyAlignment="0" applyProtection="0"/>
    <xf numFmtId="0" fontId="56" fillId="50" borderId="2" applyNumberFormat="0" applyAlignment="0" applyProtection="0"/>
    <xf numFmtId="0" fontId="52" fillId="0" borderId="10" applyNumberFormat="0" applyFill="0" applyAlignment="0" applyProtection="0"/>
    <xf numFmtId="0" fontId="52" fillId="0" borderId="10" applyNumberFormat="0" applyFill="0" applyAlignment="0" applyProtection="0"/>
    <xf numFmtId="168" fontId="52" fillId="0" borderId="10" applyNumberFormat="0" applyFill="0" applyAlignment="0" applyProtection="0"/>
    <xf numFmtId="0" fontId="52" fillId="0" borderId="10" applyNumberFormat="0" applyFill="0" applyAlignment="0" applyProtection="0"/>
    <xf numFmtId="168" fontId="52" fillId="0" borderId="10" applyNumberFormat="0" applyFill="0" applyAlignment="0" applyProtection="0"/>
    <xf numFmtId="0" fontId="57" fillId="0" borderId="9" applyNumberFormat="0" applyFill="0" applyAlignment="0" applyProtection="0"/>
    <xf numFmtId="0" fontId="52" fillId="0" borderId="10" applyNumberFormat="0" applyFill="0" applyAlignment="0" applyProtection="0"/>
    <xf numFmtId="168" fontId="52" fillId="0" borderId="10" applyNumberFormat="0" applyFill="0" applyAlignment="0" applyProtection="0"/>
    <xf numFmtId="0" fontId="52" fillId="0" borderId="10" applyNumberFormat="0" applyFill="0" applyAlignment="0" applyProtection="0"/>
    <xf numFmtId="168" fontId="52" fillId="0" borderId="10" applyNumberFormat="0" applyFill="0" applyAlignment="0" applyProtection="0"/>
    <xf numFmtId="168" fontId="52" fillId="0" borderId="10" applyNumberFormat="0" applyFill="0" applyAlignment="0" applyProtection="0"/>
    <xf numFmtId="0" fontId="52" fillId="0" borderId="10" applyNumberFormat="0" applyFill="0" applyAlignment="0" applyProtection="0"/>
    <xf numFmtId="0" fontId="57" fillId="0" borderId="9" applyNumberFormat="0" applyFill="0" applyAlignment="0" applyProtection="0"/>
    <xf numFmtId="0" fontId="57" fillId="0" borderId="9" applyNumberFormat="0" applyFill="0" applyAlignment="0" applyProtection="0"/>
    <xf numFmtId="168" fontId="57" fillId="0" borderId="9" applyNumberFormat="0" applyFill="0" applyAlignment="0" applyProtection="0"/>
    <xf numFmtId="168" fontId="57" fillId="0" borderId="9" applyNumberFormat="0" applyFill="0" applyAlignment="0" applyProtection="0"/>
    <xf numFmtId="0" fontId="52" fillId="0" borderId="10" applyNumberFormat="0" applyFill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168" fontId="52" fillId="50" borderId="0" applyNumberFormat="0" applyBorder="0" applyAlignment="0" applyProtection="0"/>
    <xf numFmtId="0" fontId="52" fillId="50" borderId="0" applyNumberFormat="0" applyBorder="0" applyAlignment="0" applyProtection="0"/>
    <xf numFmtId="168" fontId="52" fillId="50" borderId="0" applyNumberFormat="0" applyBorder="0" applyAlignment="0" applyProtection="0"/>
    <xf numFmtId="0" fontId="58" fillId="50" borderId="0" applyNumberFormat="0" applyBorder="0" applyAlignment="0" applyProtection="0"/>
    <xf numFmtId="0" fontId="52" fillId="50" borderId="0" applyNumberFormat="0" applyBorder="0" applyAlignment="0" applyProtection="0"/>
    <xf numFmtId="168" fontId="52" fillId="50" borderId="0" applyNumberFormat="0" applyBorder="0" applyAlignment="0" applyProtection="0"/>
    <xf numFmtId="0" fontId="58" fillId="50" borderId="0" applyNumberFormat="0" applyBorder="0" applyAlignment="0" applyProtection="0"/>
    <xf numFmtId="0" fontId="52" fillId="50" borderId="0" applyNumberFormat="0" applyBorder="0" applyAlignment="0" applyProtection="0"/>
    <xf numFmtId="168" fontId="52" fillId="50" borderId="0" applyNumberFormat="0" applyBorder="0" applyAlignment="0" applyProtection="0"/>
    <xf numFmtId="168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8" fillId="50" borderId="0" applyNumberFormat="0" applyBorder="0" applyAlignment="0" applyProtection="0"/>
    <xf numFmtId="0" fontId="58" fillId="50" borderId="0" applyNumberFormat="0" applyBorder="0" applyAlignment="0" applyProtection="0"/>
    <xf numFmtId="168" fontId="58" fillId="50" borderId="0" applyNumberFormat="0" applyBorder="0" applyAlignment="0" applyProtection="0"/>
    <xf numFmtId="168" fontId="58" fillId="50" borderId="0" applyNumberFormat="0" applyBorder="0" applyAlignment="0" applyProtection="0"/>
    <xf numFmtId="0" fontId="52" fillId="50" borderId="0" applyNumberFormat="0" applyBorder="0" applyAlignment="0" applyProtection="0"/>
    <xf numFmtId="0" fontId="34" fillId="0" borderId="0"/>
    <xf numFmtId="168" fontId="34" fillId="49" borderId="11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34" fillId="49" borderId="11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34" fillId="49" borderId="11" applyNumberFormat="0" applyFont="0" applyAlignment="0" applyProtection="0"/>
    <xf numFmtId="0" fontId="34" fillId="49" borderId="11" applyNumberFormat="0" applyFont="0" applyAlignment="0" applyProtection="0"/>
    <xf numFmtId="168" fontId="34" fillId="49" borderId="11" applyNumberFormat="0" applyFont="0" applyAlignment="0" applyProtection="0"/>
    <xf numFmtId="0" fontId="59" fillId="49" borderId="2" applyNumberFormat="0" applyFont="0" applyAlignment="0" applyProtection="0"/>
    <xf numFmtId="0" fontId="60" fillId="54" borderId="12" applyNumberFormat="0" applyAlignment="0" applyProtection="0"/>
    <xf numFmtId="0" fontId="60" fillId="54" borderId="12" applyNumberFormat="0" applyAlignment="0" applyProtection="0"/>
    <xf numFmtId="168" fontId="60" fillId="54" borderId="12" applyNumberFormat="0" applyAlignment="0" applyProtection="0"/>
    <xf numFmtId="0" fontId="60" fillId="54" borderId="12" applyNumberFormat="0" applyAlignment="0" applyProtection="0"/>
    <xf numFmtId="168" fontId="60" fillId="54" borderId="12" applyNumberFormat="0" applyAlignment="0" applyProtection="0"/>
    <xf numFmtId="0" fontId="60" fillId="53" borderId="12" applyNumberFormat="0" applyAlignment="0" applyProtection="0"/>
    <xf numFmtId="0" fontId="60" fillId="54" borderId="12" applyNumberFormat="0" applyAlignment="0" applyProtection="0"/>
    <xf numFmtId="168" fontId="60" fillId="54" borderId="12" applyNumberFormat="0" applyAlignment="0" applyProtection="0"/>
    <xf numFmtId="0" fontId="60" fillId="54" borderId="12" applyNumberFormat="0" applyAlignment="0" applyProtection="0"/>
    <xf numFmtId="168" fontId="60" fillId="54" borderId="12" applyNumberFormat="0" applyAlignment="0" applyProtection="0"/>
    <xf numFmtId="168" fontId="60" fillId="54" borderId="12" applyNumberFormat="0" applyAlignment="0" applyProtection="0"/>
    <xf numFmtId="0" fontId="60" fillId="54" borderId="12" applyNumberFormat="0" applyAlignment="0" applyProtection="0"/>
    <xf numFmtId="0" fontId="60" fillId="53" borderId="12" applyNumberFormat="0" applyAlignment="0" applyProtection="0"/>
    <xf numFmtId="0" fontId="60" fillId="53" borderId="12" applyNumberFormat="0" applyAlignment="0" applyProtection="0"/>
    <xf numFmtId="168" fontId="60" fillId="53" borderId="12" applyNumberFormat="0" applyAlignment="0" applyProtection="0"/>
    <xf numFmtId="168" fontId="60" fillId="53" borderId="12" applyNumberFormat="0" applyAlignment="0" applyProtection="0"/>
    <xf numFmtId="0" fontId="60" fillId="54" borderId="12" applyNumberFormat="0" applyAlignment="0" applyProtection="0"/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38" fillId="61" borderId="13" applyNumberFormat="0" applyProtection="0">
      <alignment vertical="center"/>
    </xf>
    <xf numFmtId="4" fontId="38" fillId="61" borderId="13" applyNumberFormat="0" applyProtection="0">
      <alignment vertical="center"/>
    </xf>
    <xf numFmtId="3" fontId="14" fillId="0" borderId="2" applyProtection="0">
      <alignment vertical="center"/>
    </xf>
    <xf numFmtId="4" fontId="38" fillId="61" borderId="13" applyNumberFormat="0" applyProtection="0">
      <alignment vertical="center"/>
    </xf>
    <xf numFmtId="3" fontId="14" fillId="0" borderId="2" applyProtection="0">
      <alignment vertical="center"/>
    </xf>
    <xf numFmtId="4" fontId="38" fillId="61" borderId="13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0" fontId="31" fillId="0" borderId="0"/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38" fillId="61" borderId="13" applyNumberFormat="0" applyProtection="0">
      <alignment vertical="center"/>
    </xf>
    <xf numFmtId="3" fontId="14" fillId="0" borderId="2" applyProtection="0">
      <alignment vertical="center"/>
    </xf>
    <xf numFmtId="4" fontId="38" fillId="61" borderId="13" applyNumberFormat="0" applyProtection="0">
      <alignment vertical="center"/>
    </xf>
    <xf numFmtId="4" fontId="14" fillId="61" borderId="2" applyNumberFormat="0" applyProtection="0">
      <alignment vertical="center"/>
    </xf>
    <xf numFmtId="4" fontId="38" fillId="61" borderId="13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3" fontId="14" fillId="0" borderId="2" applyProtection="0">
      <alignment vertical="center"/>
    </xf>
    <xf numFmtId="4" fontId="14" fillId="61" borderId="2" applyNumberFormat="0" applyProtection="0">
      <alignment vertical="center"/>
    </xf>
    <xf numFmtId="4" fontId="14" fillId="61" borderId="2" applyNumberFormat="0" applyProtection="0">
      <alignment vertical="center"/>
    </xf>
    <xf numFmtId="4" fontId="61" fillId="61" borderId="13" applyNumberFormat="0" applyProtection="0">
      <alignment vertical="center"/>
    </xf>
    <xf numFmtId="4" fontId="62" fillId="62" borderId="2" applyNumberFormat="0" applyProtection="0">
      <alignment vertical="center"/>
    </xf>
    <xf numFmtId="4" fontId="62" fillId="62" borderId="2" applyNumberFormat="0" applyProtection="0">
      <alignment vertical="center"/>
    </xf>
    <xf numFmtId="0" fontId="31" fillId="0" borderId="0"/>
    <xf numFmtId="4" fontId="62" fillId="62" borderId="2" applyNumberFormat="0" applyProtection="0">
      <alignment vertical="center"/>
    </xf>
    <xf numFmtId="4" fontId="62" fillId="62" borderId="2" applyNumberFormat="0" applyProtection="0">
      <alignment vertical="center"/>
    </xf>
    <xf numFmtId="4" fontId="62" fillId="62" borderId="2" applyNumberFormat="0" applyProtection="0">
      <alignment vertical="center"/>
    </xf>
    <xf numFmtId="4" fontId="62" fillId="62" borderId="2" applyNumberFormat="0" applyProtection="0">
      <alignment vertical="center"/>
    </xf>
    <xf numFmtId="4" fontId="62" fillId="62" borderId="2" applyNumberFormat="0" applyProtection="0">
      <alignment vertical="center"/>
    </xf>
    <xf numFmtId="4" fontId="62" fillId="62" borderId="2" applyNumberFormat="0" applyProtection="0">
      <alignment vertical="center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0" fontId="31" fillId="0" borderId="0"/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38" fillId="61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4" fontId="14" fillId="62" borderId="2" applyNumberFormat="0" applyProtection="0">
      <alignment horizontal="left" vertical="center" indent="1"/>
    </xf>
    <xf numFmtId="0" fontId="63" fillId="61" borderId="13" applyNumberFormat="0" applyProtection="0">
      <alignment horizontal="left" vertical="top" indent="1"/>
    </xf>
    <xf numFmtId="0" fontId="38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0" fontId="31" fillId="0" borderId="0"/>
    <xf numFmtId="0" fontId="63" fillId="61" borderId="13" applyNumberFormat="0" applyProtection="0">
      <alignment horizontal="left" vertical="top" indent="1"/>
    </xf>
    <xf numFmtId="0" fontId="38" fillId="61" borderId="13" applyNumberFormat="0" applyProtection="0">
      <alignment horizontal="left" vertical="top" indent="1"/>
    </xf>
    <xf numFmtId="0" fontId="38" fillId="61" borderId="13" applyNumberFormat="0" applyProtection="0">
      <alignment horizontal="left" vertical="top" indent="1"/>
    </xf>
    <xf numFmtId="168" fontId="38" fillId="61" borderId="13" applyNumberFormat="0" applyProtection="0">
      <alignment horizontal="left" vertical="top" indent="1"/>
    </xf>
    <xf numFmtId="0" fontId="38" fillId="61" borderId="13" applyNumberFormat="0" applyProtection="0">
      <alignment horizontal="left" vertical="top" indent="1"/>
    </xf>
    <xf numFmtId="168" fontId="38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168" fontId="38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0" fontId="38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0" fontId="38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168" fontId="63" fillId="61" borderId="13" applyNumberFormat="0" applyProtection="0">
      <alignment horizontal="left" vertical="top" indent="1"/>
    </xf>
    <xf numFmtId="0" fontId="63" fillId="61" borderId="13" applyNumberFormat="0" applyProtection="0">
      <alignment horizontal="left" vertical="top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0" fontId="31" fillId="0" borderId="0"/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38" fillId="2" borderId="0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4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35" fillId="10" borderId="13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0" fontId="31" fillId="0" borderId="0"/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35" fillId="10" borderId="13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14" fillId="10" borderId="2" applyNumberFormat="0" applyProtection="0">
      <alignment horizontal="right" vertical="center"/>
    </xf>
    <xf numFmtId="4" fontId="35" fillId="4" borderId="13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0" fontId="31" fillId="0" borderId="0"/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35" fillId="4" borderId="13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14" fillId="65" borderId="2" applyNumberFormat="0" applyProtection="0">
      <alignment horizontal="right" vertical="center"/>
    </xf>
    <xf numFmtId="4" fontId="35" fillId="66" borderId="13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0" fontId="31" fillId="0" borderId="0"/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35" fillId="66" borderId="13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14" fillId="66" borderId="14" applyNumberFormat="0" applyProtection="0">
      <alignment horizontal="right" vertical="center"/>
    </xf>
    <xf numFmtId="4" fontId="35" fillId="21" borderId="13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0" fontId="31" fillId="0" borderId="0"/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35" fillId="21" borderId="13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14" fillId="21" borderId="2" applyNumberFormat="0" applyProtection="0">
      <alignment horizontal="right" vertical="center"/>
    </xf>
    <xf numFmtId="4" fontId="35" fillId="26" borderId="13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0" fontId="31" fillId="0" borderId="0"/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35" fillId="26" borderId="13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14" fillId="26" borderId="2" applyNumberFormat="0" applyProtection="0">
      <alignment horizontal="right" vertical="center"/>
    </xf>
    <xf numFmtId="4" fontId="35" fillId="67" borderId="13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0" fontId="31" fillId="0" borderId="0"/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35" fillId="67" borderId="13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14" fillId="67" borderId="2" applyNumberFormat="0" applyProtection="0">
      <alignment horizontal="right" vertical="center"/>
    </xf>
    <xf numFmtId="4" fontId="35" fillId="18" borderId="13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0" fontId="31" fillId="0" borderId="0"/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35" fillId="18" borderId="13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14" fillId="18" borderId="2" applyNumberFormat="0" applyProtection="0">
      <alignment horizontal="right" vertical="center"/>
    </xf>
    <xf numFmtId="4" fontId="35" fillId="6" borderId="13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0" fontId="31" fillId="0" borderId="0"/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35" fillId="6" borderId="13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14" fillId="6" borderId="2" applyNumberFormat="0" applyProtection="0">
      <alignment horizontal="right" vertical="center"/>
    </xf>
    <xf numFmtId="4" fontId="35" fillId="20" borderId="13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0" fontId="31" fillId="0" borderId="0"/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35" fillId="20" borderId="13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14" fillId="20" borderId="2" applyNumberFormat="0" applyProtection="0">
      <alignment horizontal="right" vertical="center"/>
    </xf>
    <xf numFmtId="4" fontId="38" fillId="68" borderId="15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0" fontId="31" fillId="0" borderId="0"/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38" fillId="68" borderId="15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14" fillId="68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0" fontId="31" fillId="0" borderId="0"/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35" fillId="3" borderId="0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69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5" fillId="16" borderId="0" applyNumberFormat="0" applyProtection="0">
      <alignment horizontal="left" vertical="center" indent="1"/>
    </xf>
    <xf numFmtId="4" fontId="65" fillId="16" borderId="0" applyNumberFormat="0" applyProtection="0">
      <alignment horizontal="left" vertical="center" indent="1"/>
    </xf>
    <xf numFmtId="0" fontId="31" fillId="0" borderId="0"/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64" fillId="16" borderId="14" applyNumberFormat="0" applyProtection="0">
      <alignment horizontal="left" vertical="center" indent="1"/>
    </xf>
    <xf numFmtId="4" fontId="35" fillId="2" borderId="13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0" fontId="31" fillId="0" borderId="0"/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35" fillId="2" borderId="13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2" borderId="2" applyNumberFormat="0" applyProtection="0">
      <alignment horizontal="right" vertical="center"/>
    </xf>
    <xf numFmtId="4" fontId="14" fillId="64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64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64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64" borderId="14" applyNumberFormat="0" applyProtection="0">
      <alignment horizontal="left" vertical="center" indent="1"/>
    </xf>
    <xf numFmtId="0" fontId="31" fillId="0" borderId="0"/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37" fillId="3" borderId="0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70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3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37" fillId="2" borderId="0" applyNumberFormat="0" applyProtection="0">
      <alignment horizontal="left" vertical="center" indent="1"/>
    </xf>
    <xf numFmtId="4" fontId="37" fillId="2" borderId="0" applyNumberFormat="0" applyProtection="0">
      <alignment horizontal="left" vertical="center" indent="1"/>
    </xf>
    <xf numFmtId="0" fontId="31" fillId="0" borderId="0"/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37" fillId="2" borderId="0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4" fontId="14" fillId="2" borderId="14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1" fillId="0" borderId="0"/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34" fillId="16" borderId="13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34" fillId="16" borderId="13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34" fillId="16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17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16" borderId="13" applyNumberFormat="0" applyProtection="0">
      <alignment horizontal="left" vertical="center" indent="1"/>
    </xf>
    <xf numFmtId="168" fontId="14" fillId="17" borderId="2" applyNumberFormat="0" applyProtection="0">
      <alignment horizontal="left" vertical="center" indent="1"/>
    </xf>
    <xf numFmtId="168" fontId="1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31" fillId="0" borderId="0"/>
    <xf numFmtId="168" fontId="14" fillId="16" borderId="13" applyNumberFormat="0" applyProtection="0">
      <alignment horizontal="left" vertical="top" indent="1"/>
    </xf>
    <xf numFmtId="0" fontId="31" fillId="0" borderId="0"/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34" fillId="16" borderId="13" applyNumberFormat="0" applyProtection="0">
      <alignment horizontal="left" vertical="top" indent="1"/>
    </xf>
    <xf numFmtId="168" fontId="3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3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3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0" fontId="59" fillId="16" borderId="13" applyNumberFormat="0" applyProtection="0">
      <alignment horizontal="left" vertical="top" indent="1"/>
    </xf>
    <xf numFmtId="168" fontId="14" fillId="16" borderId="13" applyNumberFormat="0" applyProtection="0">
      <alignment horizontal="left" vertical="top" indent="1"/>
    </xf>
    <xf numFmtId="0" fontId="14" fillId="16" borderId="13" applyNumberFormat="0" applyProtection="0">
      <alignment horizontal="left" vertical="top" indent="1"/>
    </xf>
    <xf numFmtId="168" fontId="59" fillId="16" borderId="13" applyNumberFormat="0" applyProtection="0">
      <alignment horizontal="left" vertical="top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1" fillId="0" borderId="0"/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34" fillId="2" borderId="13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34" fillId="2" borderId="13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34" fillId="2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2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2" borderId="13" applyNumberFormat="0" applyProtection="0">
      <alignment horizontal="left" vertical="center" indent="1"/>
    </xf>
    <xf numFmtId="168" fontId="14" fillId="72" borderId="2" applyNumberFormat="0" applyProtection="0">
      <alignment horizontal="left" vertical="center" indent="1"/>
    </xf>
    <xf numFmtId="168" fontId="1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31" fillId="0" borderId="0"/>
    <xf numFmtId="168" fontId="14" fillId="2" borderId="13" applyNumberFormat="0" applyProtection="0">
      <alignment horizontal="left" vertical="top" indent="1"/>
    </xf>
    <xf numFmtId="0" fontId="31" fillId="0" borderId="0"/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34" fillId="2" borderId="13" applyNumberFormat="0" applyProtection="0">
      <alignment horizontal="left" vertical="top" indent="1"/>
    </xf>
    <xf numFmtId="168" fontId="3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3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0" fontId="59" fillId="2" borderId="13" applyNumberFormat="0" applyProtection="0">
      <alignment horizontal="left" vertical="top" indent="1"/>
    </xf>
    <xf numFmtId="168" fontId="14" fillId="2" borderId="13" applyNumberFormat="0" applyProtection="0">
      <alignment horizontal="left" vertical="top" indent="1"/>
    </xf>
    <xf numFmtId="0" fontId="14" fillId="2" borderId="13" applyNumberFormat="0" applyProtection="0">
      <alignment horizontal="left" vertical="top" indent="1"/>
    </xf>
    <xf numFmtId="168" fontId="59" fillId="2" borderId="13" applyNumberFormat="0" applyProtection="0">
      <alignment horizontal="left" vertical="top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1" fillId="0" borderId="0"/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34" fillId="9" borderId="13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34" fillId="9" borderId="13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34" fillId="9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168" fontId="14" fillId="71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14" fillId="9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0" fontId="14" fillId="71" borderId="2" applyNumberFormat="0" applyProtection="0">
      <alignment horizontal="left" vertical="center" indent="1"/>
    </xf>
    <xf numFmtId="0" fontId="34" fillId="9" borderId="13" applyNumberFormat="0" applyProtection="0">
      <alignment horizontal="left" vertical="center" indent="1"/>
    </xf>
    <xf numFmtId="168" fontId="14" fillId="9" borderId="2" applyNumberFormat="0" applyProtection="0">
      <alignment horizontal="left" vertical="center" indent="1"/>
    </xf>
    <xf numFmtId="168" fontId="1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31" fillId="0" borderId="0"/>
    <xf numFmtId="168" fontId="14" fillId="9" borderId="13" applyNumberFormat="0" applyProtection="0">
      <alignment horizontal="left" vertical="top" indent="1"/>
    </xf>
    <xf numFmtId="0" fontId="31" fillId="0" borderId="0"/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34" fillId="9" borderId="13" applyNumberFormat="0" applyProtection="0">
      <alignment horizontal="left" vertical="top" indent="1"/>
    </xf>
    <xf numFmtId="168" fontId="3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3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3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0" fontId="59" fillId="9" borderId="13" applyNumberFormat="0" applyProtection="0">
      <alignment horizontal="left" vertical="top" indent="1"/>
    </xf>
    <xf numFmtId="168" fontId="14" fillId="9" borderId="13" applyNumberFormat="0" applyProtection="0">
      <alignment horizontal="left" vertical="top" indent="1"/>
    </xf>
    <xf numFmtId="0" fontId="14" fillId="9" borderId="13" applyNumberFormat="0" applyProtection="0">
      <alignment horizontal="left" vertical="top" indent="1"/>
    </xf>
    <xf numFmtId="168" fontId="59" fillId="9" borderId="13" applyNumberFormat="0" applyProtection="0">
      <alignment horizontal="left" vertical="top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1" fillId="0" borderId="0"/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34" fillId="3" borderId="13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34" fillId="3" borderId="13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34" fillId="3" borderId="13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168" fontId="14" fillId="69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14" fillId="3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0" fontId="14" fillId="69" borderId="2" applyNumberFormat="0" applyProtection="0">
      <alignment horizontal="left" vertical="center" indent="1"/>
    </xf>
    <xf numFmtId="0" fontId="34" fillId="3" borderId="13" applyNumberFormat="0" applyProtection="0">
      <alignment horizontal="left" vertical="center" indent="1"/>
    </xf>
    <xf numFmtId="168" fontId="14" fillId="3" borderId="2" applyNumberFormat="0" applyProtection="0">
      <alignment horizontal="left" vertical="center" indent="1"/>
    </xf>
    <xf numFmtId="168" fontId="1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31" fillId="0" borderId="0"/>
    <xf numFmtId="168" fontId="14" fillId="3" borderId="13" applyNumberFormat="0" applyProtection="0">
      <alignment horizontal="left" vertical="top" indent="1"/>
    </xf>
    <xf numFmtId="0" fontId="31" fillId="0" borderId="0"/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34" fillId="3" borderId="13" applyNumberFormat="0" applyProtection="0">
      <alignment horizontal="left" vertical="top" indent="1"/>
    </xf>
    <xf numFmtId="168" fontId="3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3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3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0" fontId="59" fillId="3" borderId="13" applyNumberFormat="0" applyProtection="0">
      <alignment horizontal="left" vertical="top" indent="1"/>
    </xf>
    <xf numFmtId="168" fontId="14" fillId="3" borderId="13" applyNumberFormat="0" applyProtection="0">
      <alignment horizontal="left" vertical="top" indent="1"/>
    </xf>
    <xf numFmtId="0" fontId="14" fillId="3" borderId="13" applyNumberFormat="0" applyProtection="0">
      <alignment horizontal="left" vertical="top" indent="1"/>
    </xf>
    <xf numFmtId="168" fontId="59" fillId="3" borderId="13" applyNumberFormat="0" applyProtection="0">
      <alignment horizontal="left" vertical="top" indent="1"/>
    </xf>
    <xf numFmtId="168" fontId="14" fillId="7" borderId="17" applyNumberFormat="0">
      <protection locked="0"/>
    </xf>
    <xf numFmtId="168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168" fontId="14" fillId="7" borderId="17" applyNumberFormat="0">
      <protection locked="0"/>
    </xf>
    <xf numFmtId="0" fontId="34" fillId="7" borderId="16" applyNumberFormat="0">
      <protection locked="0"/>
    </xf>
    <xf numFmtId="0" fontId="14" fillId="7" borderId="17" applyNumberFormat="0">
      <protection locked="0"/>
    </xf>
    <xf numFmtId="0" fontId="34" fillId="7" borderId="16" applyNumberFormat="0">
      <protection locked="0"/>
    </xf>
    <xf numFmtId="168" fontId="14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168" fontId="14" fillId="7" borderId="17" applyNumberFormat="0">
      <protection locked="0"/>
    </xf>
    <xf numFmtId="0" fontId="59" fillId="7" borderId="17" applyNumberFormat="0">
      <protection locked="0"/>
    </xf>
    <xf numFmtId="168" fontId="14" fillId="7" borderId="17" applyNumberFormat="0">
      <protection locked="0"/>
    </xf>
    <xf numFmtId="168" fontId="14" fillId="7" borderId="17" applyNumberFormat="0">
      <protection locked="0"/>
    </xf>
    <xf numFmtId="168" fontId="14" fillId="7" borderId="17" applyNumberFormat="0">
      <protection locked="0"/>
    </xf>
    <xf numFmtId="0" fontId="31" fillId="0" borderId="0"/>
    <xf numFmtId="168" fontId="14" fillId="7" borderId="17" applyNumberFormat="0">
      <protection locked="0"/>
    </xf>
    <xf numFmtId="0" fontId="31" fillId="0" borderId="0"/>
    <xf numFmtId="0" fontId="59" fillId="7" borderId="17" applyNumberFormat="0">
      <protection locked="0"/>
    </xf>
    <xf numFmtId="168" fontId="14" fillId="7" borderId="17" applyNumberFormat="0">
      <protection locked="0"/>
    </xf>
    <xf numFmtId="168" fontId="14" fillId="7" borderId="17" applyNumberFormat="0">
      <protection locked="0"/>
    </xf>
    <xf numFmtId="0" fontId="14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14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168" fontId="14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34" fillId="7" borderId="16" applyNumberFormat="0">
      <protection locked="0"/>
    </xf>
    <xf numFmtId="0" fontId="59" fillId="7" borderId="17" applyNumberFormat="0">
      <protection locked="0"/>
    </xf>
    <xf numFmtId="168" fontId="34" fillId="7" borderId="16" applyNumberFormat="0">
      <protection locked="0"/>
    </xf>
    <xf numFmtId="168" fontId="34" fillId="7" borderId="16" applyNumberFormat="0">
      <protection locked="0"/>
    </xf>
    <xf numFmtId="0" fontId="34" fillId="7" borderId="16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168" fontId="34" fillId="7" borderId="16" applyNumberFormat="0">
      <protection locked="0"/>
    </xf>
    <xf numFmtId="0" fontId="34" fillId="7" borderId="16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34" fillId="7" borderId="16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0" fontId="34" fillId="7" borderId="16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0" fontId="34" fillId="7" borderId="16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34" fillId="7" borderId="16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0" fontId="59" fillId="7" borderId="17" applyNumberFormat="0">
      <protection locked="0"/>
    </xf>
    <xf numFmtId="168" fontId="14" fillId="7" borderId="17" applyNumberFormat="0">
      <protection locked="0"/>
    </xf>
    <xf numFmtId="0" fontId="59" fillId="7" borderId="17" applyNumberFormat="0">
      <protection locked="0"/>
    </xf>
    <xf numFmtId="168" fontId="14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0" fontId="59" fillId="7" borderId="17" applyNumberFormat="0">
      <protection locked="0"/>
    </xf>
    <xf numFmtId="168" fontId="14" fillId="7" borderId="17" applyNumberFormat="0">
      <protection locked="0"/>
    </xf>
    <xf numFmtId="0" fontId="14" fillId="7" borderId="17" applyNumberFormat="0">
      <protection locked="0"/>
    </xf>
    <xf numFmtId="0" fontId="59" fillId="7" borderId="17" applyNumberFormat="0">
      <protection locked="0"/>
    </xf>
    <xf numFmtId="168" fontId="14" fillId="7" borderId="17" applyNumberFormat="0">
      <protection locked="0"/>
    </xf>
    <xf numFmtId="0" fontId="14" fillId="7" borderId="17" applyNumberFormat="0">
      <protection locked="0"/>
    </xf>
    <xf numFmtId="168" fontId="59" fillId="7" borderId="17" applyNumberFormat="0">
      <protection locked="0"/>
    </xf>
    <xf numFmtId="0" fontId="66" fillId="16" borderId="18" applyBorder="0"/>
    <xf numFmtId="0" fontId="66" fillId="16" borderId="18" applyBorder="0"/>
    <xf numFmtId="168" fontId="66" fillId="16" borderId="18" applyBorder="0"/>
    <xf numFmtId="168" fontId="66" fillId="16" borderId="18" applyBorder="0"/>
    <xf numFmtId="168" fontId="66" fillId="16" borderId="18" applyBorder="0"/>
    <xf numFmtId="168" fontId="66" fillId="16" borderId="18" applyBorder="0"/>
    <xf numFmtId="168" fontId="66" fillId="16" borderId="18" applyBorder="0"/>
    <xf numFmtId="4" fontId="35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0" fontId="31" fillId="0" borderId="0"/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7" fillId="5" borderId="13" applyNumberFormat="0" applyProtection="0">
      <alignment vertical="center"/>
    </xf>
    <xf numFmtId="4" fontId="68" fillId="5" borderId="13" applyNumberFormat="0" applyProtection="0">
      <alignment vertical="center"/>
    </xf>
    <xf numFmtId="4" fontId="62" fillId="73" borderId="16" applyNumberFormat="0" applyProtection="0">
      <alignment vertical="center"/>
    </xf>
    <xf numFmtId="4" fontId="62" fillId="73" borderId="16" applyNumberFormat="0" applyProtection="0">
      <alignment vertical="center"/>
    </xf>
    <xf numFmtId="0" fontId="31" fillId="0" borderId="0"/>
    <xf numFmtId="4" fontId="62" fillId="73" borderId="16" applyNumberFormat="0" applyProtection="0">
      <alignment vertical="center"/>
    </xf>
    <xf numFmtId="4" fontId="62" fillId="73" borderId="16" applyNumberFormat="0" applyProtection="0">
      <alignment vertical="center"/>
    </xf>
    <xf numFmtId="4" fontId="62" fillId="73" borderId="16" applyNumberFormat="0" applyProtection="0">
      <alignment vertical="center"/>
    </xf>
    <xf numFmtId="4" fontId="62" fillId="73" borderId="16" applyNumberFormat="0" applyProtection="0">
      <alignment vertical="center"/>
    </xf>
    <xf numFmtId="4" fontId="62" fillId="73" borderId="16" applyNumberFormat="0" applyProtection="0">
      <alignment vertical="center"/>
    </xf>
    <xf numFmtId="4" fontId="62" fillId="73" borderId="16" applyNumberFormat="0" applyProtection="0">
      <alignment vertical="center"/>
    </xf>
    <xf numFmtId="4" fontId="35" fillId="5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0" fontId="31" fillId="0" borderId="0"/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4" fontId="67" fillId="17" borderId="13" applyNumberFormat="0" applyProtection="0">
      <alignment horizontal="left" vertical="center" indent="1"/>
    </xf>
    <xf numFmtId="0" fontId="67" fillId="5" borderId="13" applyNumberFormat="0" applyProtection="0">
      <alignment horizontal="left" vertical="top" indent="1"/>
    </xf>
    <xf numFmtId="0" fontId="35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0" fontId="31" fillId="0" borderId="0"/>
    <xf numFmtId="0" fontId="67" fillId="5" borderId="13" applyNumberFormat="0" applyProtection="0">
      <alignment horizontal="left" vertical="top" indent="1"/>
    </xf>
    <xf numFmtId="0" fontId="35" fillId="5" borderId="13" applyNumberFormat="0" applyProtection="0">
      <alignment horizontal="left" vertical="top" indent="1"/>
    </xf>
    <xf numFmtId="0" fontId="35" fillId="5" borderId="13" applyNumberFormat="0" applyProtection="0">
      <alignment horizontal="left" vertical="top" indent="1"/>
    </xf>
    <xf numFmtId="168" fontId="35" fillId="5" borderId="13" applyNumberFormat="0" applyProtection="0">
      <alignment horizontal="left" vertical="top" indent="1"/>
    </xf>
    <xf numFmtId="0" fontId="35" fillId="5" borderId="13" applyNumberFormat="0" applyProtection="0">
      <alignment horizontal="left" vertical="top" indent="1"/>
    </xf>
    <xf numFmtId="168" fontId="35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168" fontId="35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0" fontId="35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0" fontId="35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168" fontId="67" fillId="5" borderId="13" applyNumberFormat="0" applyProtection="0">
      <alignment horizontal="left" vertical="top" indent="1"/>
    </xf>
    <xf numFmtId="0" fontId="67" fillId="5" borderId="13" applyNumberFormat="0" applyProtection="0">
      <alignment horizontal="left" vertical="top" indent="1"/>
    </xf>
    <xf numFmtId="4" fontId="35" fillId="3" borderId="13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35" fillId="3" borderId="13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14" fillId="0" borderId="2" applyNumberFormat="0" applyProtection="0">
      <alignment horizontal="right" vertical="center"/>
    </xf>
    <xf numFmtId="4" fontId="68" fillId="3" borderId="13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0" fontId="31" fillId="0" borderId="0"/>
    <xf numFmtId="4" fontId="62" fillId="74" borderId="2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62" fillId="74" borderId="2" applyNumberFormat="0" applyProtection="0">
      <alignment horizontal="right" vertical="center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0" fontId="31" fillId="0" borderId="0"/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4" fontId="14" fillId="25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0" fontId="59" fillId="0" borderId="0"/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4" fontId="35" fillId="2" borderId="13" applyNumberFormat="0" applyProtection="0">
      <alignment horizontal="left" vertical="center" indent="1"/>
    </xf>
    <xf numFmtId="0" fontId="59" fillId="0" borderId="0"/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" fontId="14" fillId="63" borderId="2" applyNumberFormat="0" applyProtection="0">
      <alignment horizontal="left" vertical="center" indent="1"/>
    </xf>
    <xf numFmtId="0" fontId="59" fillId="0" borderId="0"/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0" fontId="59" fillId="0" borderId="0"/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4" fontId="14" fillId="63" borderId="2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4" fontId="35" fillId="2" borderId="13" applyNumberFormat="0" applyProtection="0">
      <alignment horizontal="left" vertical="center" indent="1"/>
    </xf>
    <xf numFmtId="0" fontId="59" fillId="0" borderId="0"/>
    <xf numFmtId="4" fontId="35" fillId="2" borderId="13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4" fontId="14" fillId="25" borderId="2" applyNumberFormat="0" applyProtection="0">
      <alignment horizontal="left" vertical="center" indent="1"/>
    </xf>
    <xf numFmtId="0" fontId="59" fillId="0" borderId="0"/>
    <xf numFmtId="4" fontId="35" fillId="2" borderId="13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0" fontId="59" fillId="0" borderId="0"/>
    <xf numFmtId="4" fontId="14" fillId="25" borderId="2" applyNumberFormat="0" applyProtection="0">
      <alignment horizontal="left" vertical="center" indent="1"/>
    </xf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0" fontId="59" fillId="0" borderId="0"/>
    <xf numFmtId="4" fontId="14" fillId="63" borderId="2" applyNumberFormat="0" applyProtection="0">
      <alignment horizontal="left" vertical="center" indent="1"/>
    </xf>
    <xf numFmtId="4" fontId="14" fillId="63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4" fontId="14" fillId="63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59" fillId="0" borderId="0"/>
    <xf numFmtId="0" fontId="59" fillId="0" borderId="0"/>
    <xf numFmtId="0" fontId="59" fillId="0" borderId="0"/>
    <xf numFmtId="4" fontId="14" fillId="25" borderId="2" applyNumberFormat="0" applyProtection="0">
      <alignment horizontal="left" vertical="center" indent="1"/>
    </xf>
    <xf numFmtId="4" fontId="14" fillId="25" borderId="2" applyNumberFormat="0" applyProtection="0">
      <alignment horizontal="left" vertical="center" indent="1"/>
    </xf>
    <xf numFmtId="0" fontId="67" fillId="2" borderId="13" applyNumberFormat="0" applyProtection="0">
      <alignment horizontal="left" vertical="top" indent="1"/>
    </xf>
    <xf numFmtId="0" fontId="35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0" fontId="59" fillId="0" borderId="0"/>
    <xf numFmtId="0" fontId="67" fillId="2" borderId="13" applyNumberFormat="0" applyProtection="0">
      <alignment horizontal="left" vertical="top" indent="1"/>
    </xf>
    <xf numFmtId="168" fontId="67" fillId="2" borderId="13" applyNumberFormat="0" applyProtection="0">
      <alignment horizontal="left" vertical="top" indent="1"/>
    </xf>
    <xf numFmtId="0" fontId="59" fillId="0" borderId="0"/>
    <xf numFmtId="168" fontId="67" fillId="2" borderId="13" applyNumberFormat="0" applyProtection="0">
      <alignment horizontal="left" vertical="top" indent="1"/>
    </xf>
    <xf numFmtId="0" fontId="59" fillId="0" borderId="0"/>
    <xf numFmtId="0" fontId="31" fillId="0" borderId="0"/>
    <xf numFmtId="0" fontId="67" fillId="2" borderId="13" applyNumberFormat="0" applyProtection="0">
      <alignment horizontal="left" vertical="top" indent="1"/>
    </xf>
    <xf numFmtId="0" fontId="59" fillId="0" borderId="0"/>
    <xf numFmtId="168" fontId="67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0" fontId="35" fillId="2" borderId="13" applyNumberFormat="0" applyProtection="0">
      <alignment horizontal="left" vertical="top" indent="1"/>
    </xf>
    <xf numFmtId="0" fontId="35" fillId="2" borderId="13" applyNumberFormat="0" applyProtection="0">
      <alignment horizontal="left" vertical="top" indent="1"/>
    </xf>
    <xf numFmtId="168" fontId="35" fillId="2" borderId="13" applyNumberFormat="0" applyProtection="0">
      <alignment horizontal="left" vertical="top" indent="1"/>
    </xf>
    <xf numFmtId="0" fontId="59" fillId="0" borderId="0"/>
    <xf numFmtId="0" fontId="35" fillId="2" borderId="13" applyNumberFormat="0" applyProtection="0">
      <alignment horizontal="left" vertical="top" indent="1"/>
    </xf>
    <xf numFmtId="168" fontId="35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168" fontId="35" fillId="2" borderId="13" applyNumberFormat="0" applyProtection="0">
      <alignment horizontal="left" vertical="top" indent="1"/>
    </xf>
    <xf numFmtId="0" fontId="59" fillId="0" borderId="0"/>
    <xf numFmtId="168" fontId="35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168" fontId="67" fillId="2" borderId="13" applyNumberFormat="0" applyProtection="0">
      <alignment horizontal="left" vertical="top" indent="1"/>
    </xf>
    <xf numFmtId="0" fontId="59" fillId="0" borderId="0"/>
    <xf numFmtId="0" fontId="67" fillId="2" borderId="13" applyNumberFormat="0" applyProtection="0">
      <alignment horizontal="left" vertical="top" indent="1"/>
    </xf>
    <xf numFmtId="168" fontId="67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168" fontId="67" fillId="2" borderId="13" applyNumberFormat="0" applyProtection="0">
      <alignment horizontal="left" vertical="top" indent="1"/>
    </xf>
    <xf numFmtId="0" fontId="59" fillId="0" borderId="0"/>
    <xf numFmtId="0" fontId="35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0" fontId="59" fillId="0" borderId="0"/>
    <xf numFmtId="168" fontId="67" fillId="2" borderId="13" applyNumberFormat="0" applyProtection="0">
      <alignment horizontal="left" vertical="top" indent="1"/>
    </xf>
    <xf numFmtId="168" fontId="67" fillId="2" borderId="13" applyNumberFormat="0" applyProtection="0">
      <alignment horizontal="left" vertical="top" indent="1"/>
    </xf>
    <xf numFmtId="168" fontId="67" fillId="2" borderId="13" applyNumberFormat="0" applyProtection="0">
      <alignment horizontal="left" vertical="top" indent="1"/>
    </xf>
    <xf numFmtId="0" fontId="67" fillId="2" borderId="13" applyNumberFormat="0" applyProtection="0">
      <alignment horizontal="left" vertical="top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0" fontId="59" fillId="0" borderId="0"/>
    <xf numFmtId="4" fontId="69" fillId="75" borderId="0" applyNumberFormat="0" applyProtection="0">
      <alignment horizontal="left" vertical="center" indent="1"/>
    </xf>
    <xf numFmtId="4" fontId="69" fillId="75" borderId="0" applyNumberFormat="0" applyProtection="0">
      <alignment horizontal="left" vertical="center" indent="1"/>
    </xf>
    <xf numFmtId="4" fontId="69" fillId="75" borderId="0" applyNumberFormat="0" applyProtection="0">
      <alignment horizontal="left" vertical="center" indent="1"/>
    </xf>
    <xf numFmtId="0" fontId="31" fillId="0" borderId="0"/>
    <xf numFmtId="4" fontId="70" fillId="75" borderId="14" applyNumberFormat="0" applyProtection="0">
      <alignment horizontal="left" vertical="center" indent="1"/>
    </xf>
    <xf numFmtId="0" fontId="59" fillId="0" borderId="0"/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0" fontId="59" fillId="0" borderId="0"/>
    <xf numFmtId="4" fontId="69" fillId="75" borderId="0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4" fontId="70" fillId="75" borderId="14" applyNumberFormat="0" applyProtection="0">
      <alignment horizontal="left" vertical="center" indent="1"/>
    </xf>
    <xf numFmtId="168" fontId="14" fillId="76" borderId="16"/>
    <xf numFmtId="168" fontId="14" fillId="76" borderId="16"/>
    <xf numFmtId="0" fontId="14" fillId="76" borderId="16"/>
    <xf numFmtId="168" fontId="14" fillId="76" borderId="16"/>
    <xf numFmtId="168" fontId="14" fillId="76" borderId="16"/>
    <xf numFmtId="0" fontId="14" fillId="76" borderId="16"/>
    <xf numFmtId="0" fontId="14" fillId="76" borderId="16"/>
    <xf numFmtId="168" fontId="14" fillId="76" borderId="16"/>
    <xf numFmtId="0" fontId="59" fillId="0" borderId="0"/>
    <xf numFmtId="0" fontId="14" fillId="76" borderId="16"/>
    <xf numFmtId="168" fontId="14" fillId="76" borderId="16"/>
    <xf numFmtId="0" fontId="59" fillId="0" borderId="0"/>
    <xf numFmtId="168" fontId="14" fillId="76" borderId="16"/>
    <xf numFmtId="0" fontId="59" fillId="0" borderId="0"/>
    <xf numFmtId="0" fontId="59" fillId="0" borderId="0"/>
    <xf numFmtId="168" fontId="14" fillId="76" borderId="16"/>
    <xf numFmtId="168" fontId="14" fillId="76" borderId="16"/>
    <xf numFmtId="168" fontId="14" fillId="76" borderId="16"/>
    <xf numFmtId="0" fontId="14" fillId="76" borderId="16"/>
    <xf numFmtId="0" fontId="14" fillId="76" borderId="16"/>
    <xf numFmtId="168" fontId="14" fillId="76" borderId="16"/>
    <xf numFmtId="0" fontId="59" fillId="0" borderId="0"/>
    <xf numFmtId="0" fontId="14" fillId="76" borderId="16"/>
    <xf numFmtId="168" fontId="14" fillId="76" borderId="16"/>
    <xf numFmtId="0" fontId="59" fillId="0" borderId="0"/>
    <xf numFmtId="168" fontId="14" fillId="76" borderId="16"/>
    <xf numFmtId="168" fontId="14" fillId="76" borderId="16"/>
    <xf numFmtId="0" fontId="59" fillId="0" borderId="0"/>
    <xf numFmtId="0" fontId="59" fillId="0" borderId="0"/>
    <xf numFmtId="168" fontId="14" fillId="76" borderId="16"/>
    <xf numFmtId="0" fontId="14" fillId="76" borderId="16"/>
    <xf numFmtId="0" fontId="14" fillId="76" borderId="16"/>
    <xf numFmtId="168" fontId="14" fillId="76" borderId="16"/>
    <xf numFmtId="0" fontId="59" fillId="0" borderId="0"/>
    <xf numFmtId="0" fontId="14" fillId="76" borderId="16"/>
    <xf numFmtId="168" fontId="14" fillId="76" borderId="16"/>
    <xf numFmtId="0" fontId="59" fillId="0" borderId="0"/>
    <xf numFmtId="168" fontId="14" fillId="76" borderId="16"/>
    <xf numFmtId="0" fontId="14" fillId="76" borderId="16"/>
    <xf numFmtId="0" fontId="14" fillId="76" borderId="16"/>
    <xf numFmtId="168" fontId="14" fillId="76" borderId="16"/>
    <xf numFmtId="4" fontId="71" fillId="3" borderId="13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0" fontId="59" fillId="0" borderId="0"/>
    <xf numFmtId="4" fontId="71" fillId="3" borderId="13" applyNumberFormat="0" applyProtection="0">
      <alignment horizontal="right" vertical="center"/>
    </xf>
    <xf numFmtId="0" fontId="59" fillId="0" borderId="0"/>
    <xf numFmtId="0" fontId="31" fillId="0" borderId="0"/>
    <xf numFmtId="4" fontId="72" fillId="7" borderId="2" applyNumberFormat="0" applyProtection="0">
      <alignment horizontal="right" vertical="center"/>
    </xf>
    <xf numFmtId="0" fontId="59" fillId="0" borderId="0"/>
    <xf numFmtId="4" fontId="72" fillId="7" borderId="2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0" fontId="59" fillId="0" borderId="0"/>
    <xf numFmtId="4" fontId="71" fillId="3" borderId="13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4" fontId="72" fillId="7" borderId="2" applyNumberFormat="0" applyProtection="0">
      <alignment horizontal="right" vertical="center"/>
    </xf>
    <xf numFmtId="0" fontId="59" fillId="0" borderId="0"/>
    <xf numFmtId="4" fontId="72" fillId="7" borderId="2" applyNumberFormat="0" applyProtection="0">
      <alignment horizontal="right" vertical="center"/>
    </xf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0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168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12" fillId="0" borderId="0"/>
    <xf numFmtId="168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59" fillId="0" borderId="0"/>
    <xf numFmtId="0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168" fontId="73" fillId="0" borderId="0" applyNumberFormat="0" applyFill="0" applyBorder="0" applyAlignment="0" applyProtection="0"/>
    <xf numFmtId="0" fontId="59" fillId="0" borderId="0"/>
    <xf numFmtId="0" fontId="59" fillId="0" borderId="0"/>
    <xf numFmtId="168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0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168" fontId="49" fillId="0" borderId="19" applyNumberFormat="0" applyFill="0" applyAlignment="0" applyProtection="0"/>
    <xf numFmtId="0" fontId="49" fillId="0" borderId="19" applyNumberFormat="0" applyFill="0" applyAlignment="0" applyProtection="0"/>
    <xf numFmtId="0" fontId="59" fillId="0" borderId="0"/>
    <xf numFmtId="0" fontId="49" fillId="0" borderId="19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168" fontId="49" fillId="0" borderId="19" applyNumberFormat="0" applyFill="0" applyAlignment="0" applyProtection="0"/>
    <xf numFmtId="0" fontId="59" fillId="0" borderId="0"/>
    <xf numFmtId="0" fontId="59" fillId="0" borderId="0"/>
    <xf numFmtId="168" fontId="49" fillId="0" borderId="19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168" fontId="49" fillId="0" borderId="19" applyNumberFormat="0" applyFill="0" applyAlignment="0" applyProtection="0"/>
    <xf numFmtId="0" fontId="49" fillId="0" borderId="19" applyNumberFormat="0" applyFill="0" applyAlignment="0" applyProtection="0"/>
    <xf numFmtId="0" fontId="49" fillId="0" borderId="19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0" fontId="49" fillId="0" borderId="19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168" fontId="49" fillId="0" borderId="19" applyNumberFormat="0" applyFill="0" applyAlignment="0" applyProtection="0"/>
    <xf numFmtId="0" fontId="59" fillId="0" borderId="0"/>
    <xf numFmtId="0" fontId="49" fillId="0" borderId="19" applyNumberFormat="0" applyFill="0" applyAlignment="0" applyProtection="0"/>
    <xf numFmtId="0" fontId="59" fillId="0" borderId="0"/>
    <xf numFmtId="168" fontId="49" fillId="0" borderId="19" applyNumberFormat="0" applyFill="0" applyAlignment="0" applyProtection="0"/>
    <xf numFmtId="0" fontId="59" fillId="0" borderId="0"/>
    <xf numFmtId="168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59" fillId="0" borderId="0"/>
    <xf numFmtId="0" fontId="75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59" fillId="0" borderId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59" fillId="0" borderId="0"/>
    <xf numFmtId="0" fontId="59" fillId="0" borderId="0"/>
    <xf numFmtId="168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68" fontId="74" fillId="0" borderId="0" applyNumberFormat="0" applyFill="0" applyBorder="0" applyAlignment="0" applyProtection="0"/>
    <xf numFmtId="0" fontId="59" fillId="0" borderId="0"/>
    <xf numFmtId="0" fontId="74" fillId="0" borderId="0" applyNumberFormat="0" applyFill="0" applyBorder="0" applyAlignment="0" applyProtection="0"/>
    <xf numFmtId="168" fontId="74" fillId="0" borderId="0" applyNumberFormat="0" applyFill="0" applyBorder="0" applyAlignment="0" applyProtection="0"/>
    <xf numFmtId="0" fontId="59" fillId="0" borderId="0"/>
    <xf numFmtId="168" fontId="74" fillId="0" borderId="0" applyNumberFormat="0" applyFill="0" applyBorder="0" applyAlignment="0" applyProtection="0"/>
    <xf numFmtId="0" fontId="59" fillId="0" borderId="0"/>
    <xf numFmtId="0" fontId="59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5" fillId="101" borderId="0" applyNumberFormat="0" applyBorder="0" applyAlignment="0" applyProtection="0"/>
    <xf numFmtId="0" fontId="41" fillId="27" borderId="0" applyNumberFormat="0" applyBorder="0" applyAlignment="0" applyProtection="0"/>
    <xf numFmtId="0" fontId="13" fillId="77" borderId="0" applyNumberFormat="0" applyBorder="0" applyAlignment="0" applyProtection="0"/>
    <xf numFmtId="0" fontId="13" fillId="77" borderId="0" applyNumberFormat="0" applyBorder="0" applyAlignment="0" applyProtection="0"/>
    <xf numFmtId="168" fontId="41" fillId="27" borderId="0" applyNumberFormat="0" applyBorder="0" applyAlignment="0" applyProtection="0"/>
    <xf numFmtId="0" fontId="59" fillId="0" borderId="0"/>
    <xf numFmtId="0" fontId="13" fillId="77" borderId="0" applyNumberFormat="0" applyBorder="0" applyAlignment="0" applyProtection="0"/>
    <xf numFmtId="0" fontId="114" fillId="77" borderId="0" applyNumberFormat="0" applyBorder="0" applyAlignment="0" applyProtection="0"/>
    <xf numFmtId="0" fontId="41" fillId="27" borderId="0" applyNumberFormat="0" applyBorder="0" applyAlignment="0" applyProtection="0"/>
    <xf numFmtId="0" fontId="114" fillId="77" borderId="0" applyNumberFormat="0" applyBorder="0" applyAlignment="0" applyProtection="0"/>
    <xf numFmtId="168" fontId="41" fillId="27" borderId="0" applyNumberFormat="0" applyBorder="0" applyAlignment="0" applyProtection="0"/>
    <xf numFmtId="0" fontId="59" fillId="0" borderId="0"/>
    <xf numFmtId="168" fontId="41" fillId="27" borderId="0" applyNumberFormat="0" applyBorder="0" applyAlignment="0" applyProtection="0"/>
    <xf numFmtId="0" fontId="13" fillId="77" borderId="0" applyNumberFormat="0" applyBorder="0" applyAlignment="0" applyProtection="0"/>
    <xf numFmtId="168" fontId="114" fillId="77" borderId="0" applyNumberFormat="0" applyBorder="0" applyAlignment="0" applyProtection="0"/>
    <xf numFmtId="0" fontId="13" fillId="77" borderId="0" applyNumberFormat="0" applyBorder="0" applyAlignment="0" applyProtection="0"/>
    <xf numFmtId="0" fontId="59" fillId="0" borderId="0"/>
    <xf numFmtId="0" fontId="13" fillId="77" borderId="0" applyNumberFormat="0" applyBorder="0" applyAlignment="0" applyProtection="0"/>
    <xf numFmtId="0" fontId="41" fillId="27" borderId="0" applyNumberFormat="0" applyBorder="0" applyAlignment="0" applyProtection="0"/>
    <xf numFmtId="0" fontId="59" fillId="0" borderId="0"/>
    <xf numFmtId="0" fontId="41" fillId="27" borderId="0" applyNumberFormat="0" applyBorder="0" applyAlignment="0" applyProtection="0"/>
    <xf numFmtId="168" fontId="114" fillId="77" borderId="0" applyNumberFormat="0" applyBorder="0" applyAlignment="0" applyProtection="0"/>
    <xf numFmtId="0" fontId="59" fillId="0" borderId="0"/>
    <xf numFmtId="168" fontId="114" fillId="77" borderId="0" applyNumberFormat="0" applyBorder="0" applyAlignment="0" applyProtection="0"/>
    <xf numFmtId="0" fontId="59" fillId="0" borderId="0"/>
    <xf numFmtId="168" fontId="114" fillId="77" borderId="0" applyNumberFormat="0" applyBorder="0" applyAlignment="0" applyProtection="0"/>
    <xf numFmtId="0" fontId="114" fillId="77" borderId="0" applyNumberFormat="0" applyBorder="0" applyAlignment="0" applyProtection="0"/>
    <xf numFmtId="0" fontId="59" fillId="0" borderId="0"/>
    <xf numFmtId="168" fontId="114" fillId="77" borderId="0" applyNumberFormat="0" applyBorder="0" applyAlignment="0" applyProtection="0"/>
    <xf numFmtId="168" fontId="41" fillId="27" borderId="0" applyNumberFormat="0" applyBorder="0" applyAlignment="0" applyProtection="0"/>
    <xf numFmtId="0" fontId="13" fillId="77" borderId="0" applyNumberFormat="0" applyBorder="0" applyAlignment="0" applyProtection="0"/>
    <xf numFmtId="0" fontId="59" fillId="0" borderId="0"/>
    <xf numFmtId="0" fontId="13" fillId="77" borderId="0" applyNumberFormat="0" applyBorder="0" applyAlignment="0" applyProtection="0"/>
    <xf numFmtId="168" fontId="41" fillId="27" borderId="0" applyNumberFormat="0" applyBorder="0" applyAlignment="0" applyProtection="0"/>
    <xf numFmtId="0" fontId="59" fillId="0" borderId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168" fontId="114" fillId="77" borderId="0" applyNumberFormat="0" applyBorder="0" applyAlignment="0" applyProtection="0"/>
    <xf numFmtId="0" fontId="59" fillId="0" borderId="0"/>
    <xf numFmtId="0" fontId="41" fillId="27" borderId="0" applyNumberFormat="0" applyBorder="0" applyAlignment="0" applyProtection="0"/>
    <xf numFmtId="168" fontId="114" fillId="77" borderId="0" applyNumberFormat="0" applyBorder="0" applyAlignment="0" applyProtection="0"/>
    <xf numFmtId="0" fontId="59" fillId="0" borderId="0"/>
    <xf numFmtId="168" fontId="114" fillId="77" borderId="0" applyNumberFormat="0" applyBorder="0" applyAlignment="0" applyProtection="0"/>
    <xf numFmtId="0" fontId="59" fillId="0" borderId="0"/>
    <xf numFmtId="0" fontId="59" fillId="0" borderId="0"/>
    <xf numFmtId="0" fontId="41" fillId="27" borderId="0" applyNumberFormat="0" applyBorder="0" applyAlignment="0" applyProtection="0"/>
    <xf numFmtId="0" fontId="59" fillId="0" borderId="0"/>
    <xf numFmtId="168" fontId="114" fillId="77" borderId="0" applyNumberFormat="0" applyBorder="0" applyAlignment="0" applyProtection="0"/>
    <xf numFmtId="0" fontId="41" fillId="27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1" fillId="27" borderId="0" applyNumberFormat="0" applyBorder="0" applyAlignment="0" applyProtection="0"/>
    <xf numFmtId="0" fontId="59" fillId="0" borderId="0"/>
    <xf numFmtId="168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59" fillId="0" borderId="0"/>
    <xf numFmtId="0" fontId="59" fillId="0" borderId="0"/>
    <xf numFmtId="0" fontId="41" fillId="27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5" fillId="102" borderId="0" applyNumberFormat="0" applyBorder="0" applyAlignment="0" applyProtection="0"/>
    <xf numFmtId="0" fontId="41" fillId="34" borderId="0" applyNumberFormat="0" applyBorder="0" applyAlignment="0" applyProtection="0"/>
    <xf numFmtId="0" fontId="13" fillId="103" borderId="0" applyNumberFormat="0" applyBorder="0" applyAlignment="0" applyProtection="0"/>
    <xf numFmtId="0" fontId="13" fillId="103" borderId="0" applyNumberFormat="0" applyBorder="0" applyAlignment="0" applyProtection="0"/>
    <xf numFmtId="168" fontId="41" fillId="34" borderId="0" applyNumberFormat="0" applyBorder="0" applyAlignment="0" applyProtection="0"/>
    <xf numFmtId="0" fontId="59" fillId="0" borderId="0"/>
    <xf numFmtId="0" fontId="13" fillId="103" borderId="0" applyNumberFormat="0" applyBorder="0" applyAlignment="0" applyProtection="0"/>
    <xf numFmtId="0" fontId="114" fillId="66" borderId="0" applyNumberFormat="0" applyBorder="0" applyAlignment="0" applyProtection="0"/>
    <xf numFmtId="0" fontId="41" fillId="34" borderId="0" applyNumberFormat="0" applyBorder="0" applyAlignment="0" applyProtection="0"/>
    <xf numFmtId="0" fontId="114" fillId="66" borderId="0" applyNumberFormat="0" applyBorder="0" applyAlignment="0" applyProtection="0"/>
    <xf numFmtId="168" fontId="41" fillId="34" borderId="0" applyNumberFormat="0" applyBorder="0" applyAlignment="0" applyProtection="0"/>
    <xf numFmtId="0" fontId="59" fillId="0" borderId="0"/>
    <xf numFmtId="168" fontId="41" fillId="34" borderId="0" applyNumberFormat="0" applyBorder="0" applyAlignment="0" applyProtection="0"/>
    <xf numFmtId="0" fontId="13" fillId="66" borderId="0" applyNumberFormat="0" applyBorder="0" applyAlignment="0" applyProtection="0"/>
    <xf numFmtId="168" fontId="114" fillId="66" borderId="0" applyNumberFormat="0" applyBorder="0" applyAlignment="0" applyProtection="0"/>
    <xf numFmtId="0" fontId="13" fillId="66" borderId="0" applyNumberFormat="0" applyBorder="0" applyAlignment="0" applyProtection="0"/>
    <xf numFmtId="0" fontId="59" fillId="0" borderId="0"/>
    <xf numFmtId="0" fontId="13" fillId="66" borderId="0" applyNumberFormat="0" applyBorder="0" applyAlignment="0" applyProtection="0"/>
    <xf numFmtId="0" fontId="41" fillId="34" borderId="0" applyNumberFormat="0" applyBorder="0" applyAlignment="0" applyProtection="0"/>
    <xf numFmtId="0" fontId="59" fillId="0" borderId="0"/>
    <xf numFmtId="0" fontId="41" fillId="34" borderId="0" applyNumberFormat="0" applyBorder="0" applyAlignment="0" applyProtection="0"/>
    <xf numFmtId="168" fontId="114" fillId="66" borderId="0" applyNumberFormat="0" applyBorder="0" applyAlignment="0" applyProtection="0"/>
    <xf numFmtId="0" fontId="59" fillId="0" borderId="0"/>
    <xf numFmtId="168" fontId="114" fillId="66" borderId="0" applyNumberFormat="0" applyBorder="0" applyAlignment="0" applyProtection="0"/>
    <xf numFmtId="0" fontId="59" fillId="0" borderId="0"/>
    <xf numFmtId="168" fontId="114" fillId="66" borderId="0" applyNumberFormat="0" applyBorder="0" applyAlignment="0" applyProtection="0"/>
    <xf numFmtId="0" fontId="114" fillId="66" borderId="0" applyNumberFormat="0" applyBorder="0" applyAlignment="0" applyProtection="0"/>
    <xf numFmtId="0" fontId="59" fillId="0" borderId="0"/>
    <xf numFmtId="168" fontId="114" fillId="66" borderId="0" applyNumberFormat="0" applyBorder="0" applyAlignment="0" applyProtection="0"/>
    <xf numFmtId="168" fontId="41" fillId="34" borderId="0" applyNumberFormat="0" applyBorder="0" applyAlignment="0" applyProtection="0"/>
    <xf numFmtId="0" fontId="13" fillId="103" borderId="0" applyNumberFormat="0" applyBorder="0" applyAlignment="0" applyProtection="0"/>
    <xf numFmtId="0" fontId="59" fillId="0" borderId="0"/>
    <xf numFmtId="0" fontId="13" fillId="103" borderId="0" applyNumberFormat="0" applyBorder="0" applyAlignment="0" applyProtection="0"/>
    <xf numFmtId="168" fontId="41" fillId="34" borderId="0" applyNumberFormat="0" applyBorder="0" applyAlignment="0" applyProtection="0"/>
    <xf numFmtId="0" fontId="59" fillId="0" borderId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41" fillId="34" borderId="0" applyNumberFormat="0" applyBorder="0" applyAlignment="0" applyProtection="0"/>
    <xf numFmtId="168" fontId="114" fillId="66" borderId="0" applyNumberFormat="0" applyBorder="0" applyAlignment="0" applyProtection="0"/>
    <xf numFmtId="0" fontId="59" fillId="0" borderId="0"/>
    <xf numFmtId="0" fontId="41" fillId="34" borderId="0" applyNumberFormat="0" applyBorder="0" applyAlignment="0" applyProtection="0"/>
    <xf numFmtId="168" fontId="114" fillId="66" borderId="0" applyNumberFormat="0" applyBorder="0" applyAlignment="0" applyProtection="0"/>
    <xf numFmtId="0" fontId="59" fillId="0" borderId="0"/>
    <xf numFmtId="168" fontId="114" fillId="66" borderId="0" applyNumberFormat="0" applyBorder="0" applyAlignment="0" applyProtection="0"/>
    <xf numFmtId="0" fontId="59" fillId="0" borderId="0"/>
    <xf numFmtId="0" fontId="13" fillId="66" borderId="0" applyNumberFormat="0" applyBorder="0" applyAlignment="0" applyProtection="0"/>
    <xf numFmtId="0" fontId="59" fillId="0" borderId="0"/>
    <xf numFmtId="0" fontId="41" fillId="34" borderId="0" applyNumberFormat="0" applyBorder="0" applyAlignment="0" applyProtection="0"/>
    <xf numFmtId="0" fontId="59" fillId="0" borderId="0"/>
    <xf numFmtId="168" fontId="114" fillId="66" borderId="0" applyNumberFormat="0" applyBorder="0" applyAlignment="0" applyProtection="0"/>
    <xf numFmtId="0" fontId="41" fillId="34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1" fillId="34" borderId="0" applyNumberFormat="0" applyBorder="0" applyAlignment="0" applyProtection="0"/>
    <xf numFmtId="0" fontId="59" fillId="0" borderId="0"/>
    <xf numFmtId="168" fontId="41" fillId="34" borderId="0" applyNumberFormat="0" applyBorder="0" applyAlignment="0" applyProtection="0"/>
    <xf numFmtId="0" fontId="41" fillId="34" borderId="0" applyNumberFormat="0" applyBorder="0" applyAlignment="0" applyProtection="0"/>
    <xf numFmtId="0" fontId="59" fillId="0" borderId="0"/>
    <xf numFmtId="0" fontId="59" fillId="0" borderId="0"/>
    <xf numFmtId="0" fontId="41" fillId="34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5" fillId="104" borderId="0" applyNumberFormat="0" applyBorder="0" applyAlignment="0" applyProtection="0"/>
    <xf numFmtId="0" fontId="41" fillId="44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41" fillId="44" borderId="0" applyNumberFormat="0" applyBorder="0" applyAlignment="0" applyProtection="0"/>
    <xf numFmtId="0" fontId="59" fillId="0" borderId="0"/>
    <xf numFmtId="0" fontId="13" fillId="18" borderId="0" applyNumberFormat="0" applyBorder="0" applyAlignment="0" applyProtection="0"/>
    <xf numFmtId="0" fontId="114" fillId="18" borderId="0" applyNumberFormat="0" applyBorder="0" applyAlignment="0" applyProtection="0"/>
    <xf numFmtId="0" fontId="41" fillId="44" borderId="0" applyNumberFormat="0" applyBorder="0" applyAlignment="0" applyProtection="0"/>
    <xf numFmtId="0" fontId="114" fillId="18" borderId="0" applyNumberFormat="0" applyBorder="0" applyAlignment="0" applyProtection="0"/>
    <xf numFmtId="168" fontId="41" fillId="44" borderId="0" applyNumberFormat="0" applyBorder="0" applyAlignment="0" applyProtection="0"/>
    <xf numFmtId="0" fontId="59" fillId="0" borderId="0"/>
    <xf numFmtId="168" fontId="41" fillId="44" borderId="0" applyNumberFormat="0" applyBorder="0" applyAlignment="0" applyProtection="0"/>
    <xf numFmtId="0" fontId="13" fillId="18" borderId="0" applyNumberFormat="0" applyBorder="0" applyAlignment="0" applyProtection="0"/>
    <xf numFmtId="168" fontId="114" fillId="18" borderId="0" applyNumberFormat="0" applyBorder="0" applyAlignment="0" applyProtection="0"/>
    <xf numFmtId="0" fontId="13" fillId="18" borderId="0" applyNumberFormat="0" applyBorder="0" applyAlignment="0" applyProtection="0"/>
    <xf numFmtId="0" fontId="59" fillId="0" borderId="0"/>
    <xf numFmtId="0" fontId="13" fillId="18" borderId="0" applyNumberFormat="0" applyBorder="0" applyAlignment="0" applyProtection="0"/>
    <xf numFmtId="0" fontId="41" fillId="44" borderId="0" applyNumberFormat="0" applyBorder="0" applyAlignment="0" applyProtection="0"/>
    <xf numFmtId="0" fontId="59" fillId="0" borderId="0"/>
    <xf numFmtId="0" fontId="41" fillId="44" borderId="0" applyNumberFormat="0" applyBorder="0" applyAlignment="0" applyProtection="0"/>
    <xf numFmtId="168" fontId="114" fillId="18" borderId="0" applyNumberFormat="0" applyBorder="0" applyAlignment="0" applyProtection="0"/>
    <xf numFmtId="0" fontId="59" fillId="0" borderId="0"/>
    <xf numFmtId="168" fontId="114" fillId="18" borderId="0" applyNumberFormat="0" applyBorder="0" applyAlignment="0" applyProtection="0"/>
    <xf numFmtId="0" fontId="59" fillId="0" borderId="0"/>
    <xf numFmtId="168" fontId="114" fillId="18" borderId="0" applyNumberFormat="0" applyBorder="0" applyAlignment="0" applyProtection="0"/>
    <xf numFmtId="0" fontId="114" fillId="18" borderId="0" applyNumberFormat="0" applyBorder="0" applyAlignment="0" applyProtection="0"/>
    <xf numFmtId="0" fontId="59" fillId="0" borderId="0"/>
    <xf numFmtId="168" fontId="114" fillId="18" borderId="0" applyNumberFormat="0" applyBorder="0" applyAlignment="0" applyProtection="0"/>
    <xf numFmtId="168" fontId="41" fillId="44" borderId="0" applyNumberFormat="0" applyBorder="0" applyAlignment="0" applyProtection="0"/>
    <xf numFmtId="0" fontId="13" fillId="18" borderId="0" applyNumberFormat="0" applyBorder="0" applyAlignment="0" applyProtection="0"/>
    <xf numFmtId="0" fontId="59" fillId="0" borderId="0"/>
    <xf numFmtId="0" fontId="13" fillId="18" borderId="0" applyNumberFormat="0" applyBorder="0" applyAlignment="0" applyProtection="0"/>
    <xf numFmtId="168" fontId="41" fillId="44" borderId="0" applyNumberFormat="0" applyBorder="0" applyAlignment="0" applyProtection="0"/>
    <xf numFmtId="0" fontId="59" fillId="0" borderId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41" fillId="44" borderId="0" applyNumberFormat="0" applyBorder="0" applyAlignment="0" applyProtection="0"/>
    <xf numFmtId="168" fontId="114" fillId="18" borderId="0" applyNumberFormat="0" applyBorder="0" applyAlignment="0" applyProtection="0"/>
    <xf numFmtId="0" fontId="59" fillId="0" borderId="0"/>
    <xf numFmtId="0" fontId="41" fillId="44" borderId="0" applyNumberFormat="0" applyBorder="0" applyAlignment="0" applyProtection="0"/>
    <xf numFmtId="168" fontId="114" fillId="18" borderId="0" applyNumberFormat="0" applyBorder="0" applyAlignment="0" applyProtection="0"/>
    <xf numFmtId="0" fontId="59" fillId="0" borderId="0"/>
    <xf numFmtId="168" fontId="114" fillId="18" borderId="0" applyNumberFormat="0" applyBorder="0" applyAlignment="0" applyProtection="0"/>
    <xf numFmtId="0" fontId="59" fillId="0" borderId="0"/>
    <xf numFmtId="0" fontId="59" fillId="0" borderId="0"/>
    <xf numFmtId="0" fontId="41" fillId="44" borderId="0" applyNumberFormat="0" applyBorder="0" applyAlignment="0" applyProtection="0"/>
    <xf numFmtId="0" fontId="59" fillId="0" borderId="0"/>
    <xf numFmtId="168" fontId="114" fillId="18" borderId="0" applyNumberFormat="0" applyBorder="0" applyAlignment="0" applyProtection="0"/>
    <xf numFmtId="0" fontId="41" fillId="44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1" fillId="44" borderId="0" applyNumberFormat="0" applyBorder="0" applyAlignment="0" applyProtection="0"/>
    <xf numFmtId="0" fontId="59" fillId="0" borderId="0"/>
    <xf numFmtId="168" fontId="41" fillId="44" borderId="0" applyNumberFormat="0" applyBorder="0" applyAlignment="0" applyProtection="0"/>
    <xf numFmtId="0" fontId="41" fillId="44" borderId="0" applyNumberFormat="0" applyBorder="0" applyAlignment="0" applyProtection="0"/>
    <xf numFmtId="0" fontId="59" fillId="0" borderId="0"/>
    <xf numFmtId="0" fontId="59" fillId="0" borderId="0"/>
    <xf numFmtId="0" fontId="41" fillId="44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5" fillId="105" borderId="0" applyNumberFormat="0" applyBorder="0" applyAlignment="0" applyProtection="0"/>
    <xf numFmtId="0" fontId="41" fillId="46" borderId="0" applyNumberFormat="0" applyBorder="0" applyAlignment="0" applyProtection="0"/>
    <xf numFmtId="0" fontId="13" fillId="106" borderId="0" applyNumberFormat="0" applyBorder="0" applyAlignment="0" applyProtection="0"/>
    <xf numFmtId="0" fontId="13" fillId="106" borderId="0" applyNumberFormat="0" applyBorder="0" applyAlignment="0" applyProtection="0"/>
    <xf numFmtId="168" fontId="41" fillId="46" borderId="0" applyNumberFormat="0" applyBorder="0" applyAlignment="0" applyProtection="0"/>
    <xf numFmtId="0" fontId="59" fillId="0" borderId="0"/>
    <xf numFmtId="0" fontId="13" fillId="106" borderId="0" applyNumberFormat="0" applyBorder="0" applyAlignment="0" applyProtection="0"/>
    <xf numFmtId="0" fontId="114" fillId="24" borderId="0" applyNumberFormat="0" applyBorder="0" applyAlignment="0" applyProtection="0"/>
    <xf numFmtId="0" fontId="41" fillId="46" borderId="0" applyNumberFormat="0" applyBorder="0" applyAlignment="0" applyProtection="0"/>
    <xf numFmtId="0" fontId="114" fillId="24" borderId="0" applyNumberFormat="0" applyBorder="0" applyAlignment="0" applyProtection="0"/>
    <xf numFmtId="168" fontId="41" fillId="46" borderId="0" applyNumberFormat="0" applyBorder="0" applyAlignment="0" applyProtection="0"/>
    <xf numFmtId="0" fontId="59" fillId="0" borderId="0"/>
    <xf numFmtId="168" fontId="41" fillId="46" borderId="0" applyNumberFormat="0" applyBorder="0" applyAlignment="0" applyProtection="0"/>
    <xf numFmtId="0" fontId="13" fillId="24" borderId="0" applyNumberFormat="0" applyBorder="0" applyAlignment="0" applyProtection="0"/>
    <xf numFmtId="168" fontId="114" fillId="24" borderId="0" applyNumberFormat="0" applyBorder="0" applyAlignment="0" applyProtection="0"/>
    <xf numFmtId="0" fontId="13" fillId="24" borderId="0" applyNumberFormat="0" applyBorder="0" applyAlignment="0" applyProtection="0"/>
    <xf numFmtId="0" fontId="59" fillId="0" borderId="0"/>
    <xf numFmtId="0" fontId="13" fillId="24" borderId="0" applyNumberFormat="0" applyBorder="0" applyAlignment="0" applyProtection="0"/>
    <xf numFmtId="0" fontId="41" fillId="46" borderId="0" applyNumberFormat="0" applyBorder="0" applyAlignment="0" applyProtection="0"/>
    <xf numFmtId="0" fontId="59" fillId="0" borderId="0"/>
    <xf numFmtId="0" fontId="41" fillId="46" borderId="0" applyNumberFormat="0" applyBorder="0" applyAlignment="0" applyProtection="0"/>
    <xf numFmtId="168" fontId="114" fillId="24" borderId="0" applyNumberFormat="0" applyBorder="0" applyAlignment="0" applyProtection="0"/>
    <xf numFmtId="0" fontId="59" fillId="0" borderId="0"/>
    <xf numFmtId="168" fontId="114" fillId="24" borderId="0" applyNumberFormat="0" applyBorder="0" applyAlignment="0" applyProtection="0"/>
    <xf numFmtId="0" fontId="59" fillId="0" borderId="0"/>
    <xf numFmtId="168" fontId="114" fillId="24" borderId="0" applyNumberFormat="0" applyBorder="0" applyAlignment="0" applyProtection="0"/>
    <xf numFmtId="0" fontId="114" fillId="24" borderId="0" applyNumberFormat="0" applyBorder="0" applyAlignment="0" applyProtection="0"/>
    <xf numFmtId="0" fontId="59" fillId="0" borderId="0"/>
    <xf numFmtId="168" fontId="114" fillId="24" borderId="0" applyNumberFormat="0" applyBorder="0" applyAlignment="0" applyProtection="0"/>
    <xf numFmtId="168" fontId="41" fillId="46" borderId="0" applyNumberFormat="0" applyBorder="0" applyAlignment="0" applyProtection="0"/>
    <xf numFmtId="0" fontId="13" fillId="106" borderId="0" applyNumberFormat="0" applyBorder="0" applyAlignment="0" applyProtection="0"/>
    <xf numFmtId="0" fontId="59" fillId="0" borderId="0"/>
    <xf numFmtId="0" fontId="13" fillId="106" borderId="0" applyNumberFormat="0" applyBorder="0" applyAlignment="0" applyProtection="0"/>
    <xf numFmtId="168" fontId="41" fillId="46" borderId="0" applyNumberFormat="0" applyBorder="0" applyAlignment="0" applyProtection="0"/>
    <xf numFmtId="0" fontId="59" fillId="0" borderId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168" fontId="114" fillId="24" borderId="0" applyNumberFormat="0" applyBorder="0" applyAlignment="0" applyProtection="0"/>
    <xf numFmtId="0" fontId="59" fillId="0" borderId="0"/>
    <xf numFmtId="0" fontId="41" fillId="46" borderId="0" applyNumberFormat="0" applyBorder="0" applyAlignment="0" applyProtection="0"/>
    <xf numFmtId="168" fontId="114" fillId="24" borderId="0" applyNumberFormat="0" applyBorder="0" applyAlignment="0" applyProtection="0"/>
    <xf numFmtId="0" fontId="59" fillId="0" borderId="0"/>
    <xf numFmtId="168" fontId="114" fillId="24" borderId="0" applyNumberFormat="0" applyBorder="0" applyAlignment="0" applyProtection="0"/>
    <xf numFmtId="0" fontId="59" fillId="0" borderId="0"/>
    <xf numFmtId="0" fontId="13" fillId="24" borderId="0" applyNumberFormat="0" applyBorder="0" applyAlignment="0" applyProtection="0"/>
    <xf numFmtId="0" fontId="59" fillId="0" borderId="0"/>
    <xf numFmtId="0" fontId="41" fillId="46" borderId="0" applyNumberFormat="0" applyBorder="0" applyAlignment="0" applyProtection="0"/>
    <xf numFmtId="0" fontId="59" fillId="0" borderId="0"/>
    <xf numFmtId="168" fontId="114" fillId="24" borderId="0" applyNumberFormat="0" applyBorder="0" applyAlignment="0" applyProtection="0"/>
    <xf numFmtId="0" fontId="41" fillId="46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1" fillId="46" borderId="0" applyNumberFormat="0" applyBorder="0" applyAlignment="0" applyProtection="0"/>
    <xf numFmtId="0" fontId="59" fillId="0" borderId="0"/>
    <xf numFmtId="168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59" fillId="0" borderId="0"/>
    <xf numFmtId="0" fontId="59" fillId="0" borderId="0"/>
    <xf numFmtId="0" fontId="41" fillId="46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5" fillId="107" borderId="0" applyNumberFormat="0" applyBorder="0" applyAlignment="0" applyProtection="0"/>
    <xf numFmtId="0" fontId="41" fillId="33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168" fontId="41" fillId="33" borderId="0" applyNumberFormat="0" applyBorder="0" applyAlignment="0" applyProtection="0"/>
    <xf numFmtId="0" fontId="59" fillId="0" borderId="0"/>
    <xf numFmtId="0" fontId="13" fillId="22" borderId="0" applyNumberFormat="0" applyBorder="0" applyAlignment="0" applyProtection="0"/>
    <xf numFmtId="0" fontId="114" fillId="25" borderId="0" applyNumberFormat="0" applyBorder="0" applyAlignment="0" applyProtection="0"/>
    <xf numFmtId="0" fontId="41" fillId="33" borderId="0" applyNumberFormat="0" applyBorder="0" applyAlignment="0" applyProtection="0"/>
    <xf numFmtId="0" fontId="114" fillId="25" borderId="0" applyNumberFormat="0" applyBorder="0" applyAlignment="0" applyProtection="0"/>
    <xf numFmtId="168" fontId="41" fillId="33" borderId="0" applyNumberFormat="0" applyBorder="0" applyAlignment="0" applyProtection="0"/>
    <xf numFmtId="0" fontId="59" fillId="0" borderId="0"/>
    <xf numFmtId="168" fontId="41" fillId="33" borderId="0" applyNumberFormat="0" applyBorder="0" applyAlignment="0" applyProtection="0"/>
    <xf numFmtId="0" fontId="13" fillId="25" borderId="0" applyNumberFormat="0" applyBorder="0" applyAlignment="0" applyProtection="0"/>
    <xf numFmtId="168" fontId="114" fillId="25" borderId="0" applyNumberFormat="0" applyBorder="0" applyAlignment="0" applyProtection="0"/>
    <xf numFmtId="0" fontId="13" fillId="25" borderId="0" applyNumberFormat="0" applyBorder="0" applyAlignment="0" applyProtection="0"/>
    <xf numFmtId="0" fontId="59" fillId="0" borderId="0"/>
    <xf numFmtId="0" fontId="13" fillId="25" borderId="0" applyNumberFormat="0" applyBorder="0" applyAlignment="0" applyProtection="0"/>
    <xf numFmtId="0" fontId="41" fillId="33" borderId="0" applyNumberFormat="0" applyBorder="0" applyAlignment="0" applyProtection="0"/>
    <xf numFmtId="0" fontId="59" fillId="0" borderId="0"/>
    <xf numFmtId="0" fontId="41" fillId="33" borderId="0" applyNumberFormat="0" applyBorder="0" applyAlignment="0" applyProtection="0"/>
    <xf numFmtId="168" fontId="114" fillId="25" borderId="0" applyNumberFormat="0" applyBorder="0" applyAlignment="0" applyProtection="0"/>
    <xf numFmtId="0" fontId="59" fillId="0" borderId="0"/>
    <xf numFmtId="168" fontId="114" fillId="25" borderId="0" applyNumberFormat="0" applyBorder="0" applyAlignment="0" applyProtection="0"/>
    <xf numFmtId="0" fontId="59" fillId="0" borderId="0"/>
    <xf numFmtId="168" fontId="114" fillId="25" borderId="0" applyNumberFormat="0" applyBorder="0" applyAlignment="0" applyProtection="0"/>
    <xf numFmtId="0" fontId="114" fillId="25" borderId="0" applyNumberFormat="0" applyBorder="0" applyAlignment="0" applyProtection="0"/>
    <xf numFmtId="0" fontId="59" fillId="0" borderId="0"/>
    <xf numFmtId="168" fontId="114" fillId="25" borderId="0" applyNumberFormat="0" applyBorder="0" applyAlignment="0" applyProtection="0"/>
    <xf numFmtId="168" fontId="41" fillId="33" borderId="0" applyNumberFormat="0" applyBorder="0" applyAlignment="0" applyProtection="0"/>
    <xf numFmtId="0" fontId="13" fillId="22" borderId="0" applyNumberFormat="0" applyBorder="0" applyAlignment="0" applyProtection="0"/>
    <xf numFmtId="0" fontId="59" fillId="0" borderId="0"/>
    <xf numFmtId="0" fontId="13" fillId="22" borderId="0" applyNumberFormat="0" applyBorder="0" applyAlignment="0" applyProtection="0"/>
    <xf numFmtId="168" fontId="41" fillId="33" borderId="0" applyNumberFormat="0" applyBorder="0" applyAlignment="0" applyProtection="0"/>
    <xf numFmtId="0" fontId="59" fillId="0" borderId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168" fontId="114" fillId="25" borderId="0" applyNumberFormat="0" applyBorder="0" applyAlignment="0" applyProtection="0"/>
    <xf numFmtId="0" fontId="59" fillId="0" borderId="0"/>
    <xf numFmtId="0" fontId="41" fillId="33" borderId="0" applyNumberFormat="0" applyBorder="0" applyAlignment="0" applyProtection="0"/>
    <xf numFmtId="168" fontId="114" fillId="25" borderId="0" applyNumberFormat="0" applyBorder="0" applyAlignment="0" applyProtection="0"/>
    <xf numFmtId="0" fontId="59" fillId="0" borderId="0"/>
    <xf numFmtId="168" fontId="114" fillId="25" borderId="0" applyNumberFormat="0" applyBorder="0" applyAlignment="0" applyProtection="0"/>
    <xf numFmtId="0" fontId="59" fillId="0" borderId="0"/>
    <xf numFmtId="0" fontId="13" fillId="25" borderId="0" applyNumberFormat="0" applyBorder="0" applyAlignment="0" applyProtection="0"/>
    <xf numFmtId="0" fontId="59" fillId="0" borderId="0"/>
    <xf numFmtId="0" fontId="41" fillId="33" borderId="0" applyNumberFormat="0" applyBorder="0" applyAlignment="0" applyProtection="0"/>
    <xf numFmtId="0" fontId="59" fillId="0" borderId="0"/>
    <xf numFmtId="168" fontId="114" fillId="25" borderId="0" applyNumberFormat="0" applyBorder="0" applyAlignment="0" applyProtection="0"/>
    <xf numFmtId="0" fontId="41" fillId="33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1" fillId="33" borderId="0" applyNumberFormat="0" applyBorder="0" applyAlignment="0" applyProtection="0"/>
    <xf numFmtId="0" fontId="59" fillId="0" borderId="0"/>
    <xf numFmtId="168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59" fillId="0" borderId="0"/>
    <xf numFmtId="0" fontId="59" fillId="0" borderId="0"/>
    <xf numFmtId="0" fontId="41" fillId="33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5" fillId="108" borderId="0" applyNumberFormat="0" applyBorder="0" applyAlignment="0" applyProtection="0"/>
    <xf numFmtId="0" fontId="41" fillId="52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168" fontId="41" fillId="52" borderId="0" applyNumberFormat="0" applyBorder="0" applyAlignment="0" applyProtection="0"/>
    <xf numFmtId="0" fontId="59" fillId="0" borderId="0"/>
    <xf numFmtId="0" fontId="13" fillId="67" borderId="0" applyNumberFormat="0" applyBorder="0" applyAlignment="0" applyProtection="0"/>
    <xf numFmtId="0" fontId="114" fillId="67" borderId="0" applyNumberFormat="0" applyBorder="0" applyAlignment="0" applyProtection="0"/>
    <xf numFmtId="0" fontId="41" fillId="52" borderId="0" applyNumberFormat="0" applyBorder="0" applyAlignment="0" applyProtection="0"/>
    <xf numFmtId="0" fontId="114" fillId="67" borderId="0" applyNumberFormat="0" applyBorder="0" applyAlignment="0" applyProtection="0"/>
    <xf numFmtId="168" fontId="41" fillId="52" borderId="0" applyNumberFormat="0" applyBorder="0" applyAlignment="0" applyProtection="0"/>
    <xf numFmtId="0" fontId="59" fillId="0" borderId="0"/>
    <xf numFmtId="168" fontId="41" fillId="52" borderId="0" applyNumberFormat="0" applyBorder="0" applyAlignment="0" applyProtection="0"/>
    <xf numFmtId="0" fontId="13" fillId="67" borderId="0" applyNumberFormat="0" applyBorder="0" applyAlignment="0" applyProtection="0"/>
    <xf numFmtId="168" fontId="114" fillId="67" borderId="0" applyNumberFormat="0" applyBorder="0" applyAlignment="0" applyProtection="0"/>
    <xf numFmtId="0" fontId="13" fillId="67" borderId="0" applyNumberFormat="0" applyBorder="0" applyAlignment="0" applyProtection="0"/>
    <xf numFmtId="0" fontId="59" fillId="0" borderId="0"/>
    <xf numFmtId="0" fontId="13" fillId="67" borderId="0" applyNumberFormat="0" applyBorder="0" applyAlignment="0" applyProtection="0"/>
    <xf numFmtId="0" fontId="41" fillId="52" borderId="0" applyNumberFormat="0" applyBorder="0" applyAlignment="0" applyProtection="0"/>
    <xf numFmtId="0" fontId="59" fillId="0" borderId="0"/>
    <xf numFmtId="0" fontId="41" fillId="52" borderId="0" applyNumberFormat="0" applyBorder="0" applyAlignment="0" applyProtection="0"/>
    <xf numFmtId="168" fontId="114" fillId="67" borderId="0" applyNumberFormat="0" applyBorder="0" applyAlignment="0" applyProtection="0"/>
    <xf numFmtId="0" fontId="59" fillId="0" borderId="0"/>
    <xf numFmtId="168" fontId="114" fillId="67" borderId="0" applyNumberFormat="0" applyBorder="0" applyAlignment="0" applyProtection="0"/>
    <xf numFmtId="0" fontId="59" fillId="0" borderId="0"/>
    <xf numFmtId="168" fontId="114" fillId="67" borderId="0" applyNumberFormat="0" applyBorder="0" applyAlignment="0" applyProtection="0"/>
    <xf numFmtId="0" fontId="114" fillId="67" borderId="0" applyNumberFormat="0" applyBorder="0" applyAlignment="0" applyProtection="0"/>
    <xf numFmtId="0" fontId="59" fillId="0" borderId="0"/>
    <xf numFmtId="168" fontId="114" fillId="67" borderId="0" applyNumberFormat="0" applyBorder="0" applyAlignment="0" applyProtection="0"/>
    <xf numFmtId="168" fontId="41" fillId="52" borderId="0" applyNumberFormat="0" applyBorder="0" applyAlignment="0" applyProtection="0"/>
    <xf numFmtId="0" fontId="13" fillId="67" borderId="0" applyNumberFormat="0" applyBorder="0" applyAlignment="0" applyProtection="0"/>
    <xf numFmtId="0" fontId="59" fillId="0" borderId="0"/>
    <xf numFmtId="0" fontId="13" fillId="67" borderId="0" applyNumberFormat="0" applyBorder="0" applyAlignment="0" applyProtection="0"/>
    <xf numFmtId="168" fontId="41" fillId="52" borderId="0" applyNumberFormat="0" applyBorder="0" applyAlignment="0" applyProtection="0"/>
    <xf numFmtId="0" fontId="59" fillId="0" borderId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41" fillId="52" borderId="0" applyNumberFormat="0" applyBorder="0" applyAlignment="0" applyProtection="0"/>
    <xf numFmtId="168" fontId="114" fillId="67" borderId="0" applyNumberFormat="0" applyBorder="0" applyAlignment="0" applyProtection="0"/>
    <xf numFmtId="0" fontId="59" fillId="0" borderId="0"/>
    <xf numFmtId="0" fontId="41" fillId="52" borderId="0" applyNumberFormat="0" applyBorder="0" applyAlignment="0" applyProtection="0"/>
    <xf numFmtId="168" fontId="114" fillId="67" borderId="0" applyNumberFormat="0" applyBorder="0" applyAlignment="0" applyProtection="0"/>
    <xf numFmtId="0" fontId="59" fillId="0" borderId="0"/>
    <xf numFmtId="168" fontId="114" fillId="67" borderId="0" applyNumberFormat="0" applyBorder="0" applyAlignment="0" applyProtection="0"/>
    <xf numFmtId="0" fontId="59" fillId="0" borderId="0"/>
    <xf numFmtId="0" fontId="59" fillId="0" borderId="0"/>
    <xf numFmtId="0" fontId="41" fillId="52" borderId="0" applyNumberFormat="0" applyBorder="0" applyAlignment="0" applyProtection="0"/>
    <xf numFmtId="0" fontId="59" fillId="0" borderId="0"/>
    <xf numFmtId="168" fontId="114" fillId="67" borderId="0" applyNumberFormat="0" applyBorder="0" applyAlignment="0" applyProtection="0"/>
    <xf numFmtId="0" fontId="41" fillId="5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1" fillId="52" borderId="0" applyNumberFormat="0" applyBorder="0" applyAlignment="0" applyProtection="0"/>
    <xf numFmtId="0" fontId="59" fillId="0" borderId="0"/>
    <xf numFmtId="168" fontId="41" fillId="52" borderId="0" applyNumberFormat="0" applyBorder="0" applyAlignment="0" applyProtection="0"/>
    <xf numFmtId="0" fontId="41" fillId="52" borderId="0" applyNumberFormat="0" applyBorder="0" applyAlignment="0" applyProtection="0"/>
    <xf numFmtId="0" fontId="59" fillId="0" borderId="0"/>
    <xf numFmtId="0" fontId="59" fillId="0" borderId="0"/>
    <xf numFmtId="0" fontId="41" fillId="5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6" fillId="109" borderId="101" applyNumberFormat="0" applyAlignment="0" applyProtection="0"/>
    <xf numFmtId="0" fontId="56" fillId="50" borderId="2" applyNumberFormat="0" applyAlignment="0" applyProtection="0"/>
    <xf numFmtId="0" fontId="15" fillId="11" borderId="2" applyNumberFormat="0" applyAlignment="0" applyProtection="0"/>
    <xf numFmtId="0" fontId="15" fillId="11" borderId="2" applyNumberFormat="0" applyAlignment="0" applyProtection="0"/>
    <xf numFmtId="168" fontId="56" fillId="50" borderId="2" applyNumberFormat="0" applyAlignment="0" applyProtection="0"/>
    <xf numFmtId="0" fontId="59" fillId="0" borderId="0"/>
    <xf numFmtId="0" fontId="15" fillId="11" borderId="2" applyNumberFormat="0" applyAlignment="0" applyProtection="0"/>
    <xf numFmtId="0" fontId="117" fillId="11" borderId="1" applyNumberFormat="0" applyAlignment="0" applyProtection="0"/>
    <xf numFmtId="0" fontId="56" fillId="50" borderId="2" applyNumberFormat="0" applyAlignment="0" applyProtection="0"/>
    <xf numFmtId="0" fontId="117" fillId="11" borderId="1" applyNumberFormat="0" applyAlignment="0" applyProtection="0"/>
    <xf numFmtId="168" fontId="56" fillId="50" borderId="2" applyNumberFormat="0" applyAlignment="0" applyProtection="0"/>
    <xf numFmtId="0" fontId="59" fillId="0" borderId="0"/>
    <xf numFmtId="168" fontId="56" fillId="50" borderId="2" applyNumberFormat="0" applyAlignment="0" applyProtection="0"/>
    <xf numFmtId="0" fontId="15" fillId="11" borderId="1" applyNumberFormat="0" applyAlignment="0" applyProtection="0"/>
    <xf numFmtId="168" fontId="117" fillId="11" borderId="1" applyNumberFormat="0" applyAlignment="0" applyProtection="0"/>
    <xf numFmtId="0" fontId="15" fillId="11" borderId="1" applyNumberFormat="0" applyAlignment="0" applyProtection="0"/>
    <xf numFmtId="0" fontId="59" fillId="0" borderId="0"/>
    <xf numFmtId="0" fontId="15" fillId="11" borderId="1" applyNumberFormat="0" applyAlignment="0" applyProtection="0"/>
    <xf numFmtId="0" fontId="56" fillId="50" borderId="2" applyNumberFormat="0" applyAlignment="0" applyProtection="0"/>
    <xf numFmtId="0" fontId="59" fillId="0" borderId="0"/>
    <xf numFmtId="0" fontId="56" fillId="50" borderId="2" applyNumberFormat="0" applyAlignment="0" applyProtection="0"/>
    <xf numFmtId="168" fontId="117" fillId="11" borderId="1" applyNumberFormat="0" applyAlignment="0" applyProtection="0"/>
    <xf numFmtId="0" fontId="59" fillId="0" borderId="0"/>
    <xf numFmtId="168" fontId="117" fillId="11" borderId="1" applyNumberFormat="0" applyAlignment="0" applyProtection="0"/>
    <xf numFmtId="0" fontId="59" fillId="0" borderId="0"/>
    <xf numFmtId="168" fontId="117" fillId="11" borderId="1" applyNumberFormat="0" applyAlignment="0" applyProtection="0"/>
    <xf numFmtId="0" fontId="117" fillId="11" borderId="1" applyNumberFormat="0" applyAlignment="0" applyProtection="0"/>
    <xf numFmtId="0" fontId="59" fillId="0" borderId="0"/>
    <xf numFmtId="168" fontId="117" fillId="11" borderId="1" applyNumberFormat="0" applyAlignment="0" applyProtection="0"/>
    <xf numFmtId="168" fontId="56" fillId="50" borderId="2" applyNumberFormat="0" applyAlignment="0" applyProtection="0"/>
    <xf numFmtId="0" fontId="15" fillId="11" borderId="2" applyNumberFormat="0" applyAlignment="0" applyProtection="0"/>
    <xf numFmtId="0" fontId="59" fillId="0" borderId="0"/>
    <xf numFmtId="0" fontId="15" fillId="11" borderId="2" applyNumberFormat="0" applyAlignment="0" applyProtection="0"/>
    <xf numFmtId="168" fontId="56" fillId="50" borderId="2" applyNumberFormat="0" applyAlignment="0" applyProtection="0"/>
    <xf numFmtId="0" fontId="59" fillId="0" borderId="0"/>
    <xf numFmtId="168" fontId="56" fillId="50" borderId="2" applyNumberFormat="0" applyAlignment="0" applyProtection="0"/>
    <xf numFmtId="0" fontId="56" fillId="50" borderId="2" applyNumberFormat="0" applyAlignment="0" applyProtection="0"/>
    <xf numFmtId="0" fontId="56" fillId="50" borderId="2" applyNumberFormat="0" applyAlignment="0" applyProtection="0"/>
    <xf numFmtId="168" fontId="117" fillId="11" borderId="1" applyNumberFormat="0" applyAlignment="0" applyProtection="0"/>
    <xf numFmtId="0" fontId="59" fillId="0" borderId="0"/>
    <xf numFmtId="0" fontId="56" fillId="50" borderId="2" applyNumberFormat="0" applyAlignment="0" applyProtection="0"/>
    <xf numFmtId="168" fontId="117" fillId="11" borderId="1" applyNumberFormat="0" applyAlignment="0" applyProtection="0"/>
    <xf numFmtId="0" fontId="59" fillId="0" borderId="0"/>
    <xf numFmtId="168" fontId="117" fillId="11" borderId="1" applyNumberFormat="0" applyAlignment="0" applyProtection="0"/>
    <xf numFmtId="0" fontId="59" fillId="0" borderId="0"/>
    <xf numFmtId="0" fontId="15" fillId="11" borderId="1" applyNumberFormat="0" applyAlignment="0" applyProtection="0"/>
    <xf numFmtId="0" fontId="59" fillId="0" borderId="0"/>
    <xf numFmtId="0" fontId="56" fillId="50" borderId="2" applyNumberFormat="0" applyAlignment="0" applyProtection="0"/>
    <xf numFmtId="0" fontId="59" fillId="0" borderId="0"/>
    <xf numFmtId="168" fontId="117" fillId="11" borderId="1" applyNumberFormat="0" applyAlignment="0" applyProtection="0"/>
    <xf numFmtId="0" fontId="56" fillId="50" borderId="2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6" fillId="50" borderId="2" applyNumberFormat="0" applyAlignment="0" applyProtection="0"/>
    <xf numFmtId="0" fontId="59" fillId="0" borderId="0"/>
    <xf numFmtId="168" fontId="56" fillId="50" borderId="2" applyNumberFormat="0" applyAlignment="0" applyProtection="0"/>
    <xf numFmtId="0" fontId="56" fillId="50" borderId="2" applyNumberFormat="0" applyAlignment="0" applyProtection="0"/>
    <xf numFmtId="0" fontId="59" fillId="0" borderId="0"/>
    <xf numFmtId="0" fontId="59" fillId="0" borderId="0"/>
    <xf numFmtId="0" fontId="56" fillId="50" borderId="2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8" fillId="110" borderId="102" applyNumberFormat="0" applyAlignment="0" applyProtection="0"/>
    <xf numFmtId="0" fontId="60" fillId="54" borderId="12" applyNumberFormat="0" applyAlignment="0" applyProtection="0"/>
    <xf numFmtId="0" fontId="16" fillId="8" borderId="12" applyNumberFormat="0" applyAlignment="0" applyProtection="0"/>
    <xf numFmtId="0" fontId="16" fillId="8" borderId="12" applyNumberFormat="0" applyAlignment="0" applyProtection="0"/>
    <xf numFmtId="168" fontId="60" fillId="54" borderId="12" applyNumberFormat="0" applyAlignment="0" applyProtection="0"/>
    <xf numFmtId="0" fontId="59" fillId="0" borderId="0"/>
    <xf numFmtId="0" fontId="16" fillId="8" borderId="12" applyNumberFormat="0" applyAlignment="0" applyProtection="0"/>
    <xf numFmtId="0" fontId="119" fillId="17" borderId="12" applyNumberFormat="0" applyAlignment="0" applyProtection="0"/>
    <xf numFmtId="0" fontId="60" fillId="54" borderId="12" applyNumberFormat="0" applyAlignment="0" applyProtection="0"/>
    <xf numFmtId="0" fontId="119" fillId="17" borderId="12" applyNumberFormat="0" applyAlignment="0" applyProtection="0"/>
    <xf numFmtId="168" fontId="60" fillId="54" borderId="12" applyNumberFormat="0" applyAlignment="0" applyProtection="0"/>
    <xf numFmtId="0" fontId="59" fillId="0" borderId="0"/>
    <xf numFmtId="168" fontId="60" fillId="54" borderId="12" applyNumberFormat="0" applyAlignment="0" applyProtection="0"/>
    <xf numFmtId="0" fontId="16" fillId="17" borderId="12" applyNumberFormat="0" applyAlignment="0" applyProtection="0"/>
    <xf numFmtId="168" fontId="119" fillId="17" borderId="12" applyNumberFormat="0" applyAlignment="0" applyProtection="0"/>
    <xf numFmtId="0" fontId="16" fillId="17" borderId="12" applyNumberFormat="0" applyAlignment="0" applyProtection="0"/>
    <xf numFmtId="0" fontId="59" fillId="0" borderId="0"/>
    <xf numFmtId="0" fontId="16" fillId="17" borderId="12" applyNumberFormat="0" applyAlignment="0" applyProtection="0"/>
    <xf numFmtId="0" fontId="60" fillId="54" borderId="12" applyNumberFormat="0" applyAlignment="0" applyProtection="0"/>
    <xf numFmtId="0" fontId="59" fillId="0" borderId="0"/>
    <xf numFmtId="0" fontId="60" fillId="54" borderId="12" applyNumberFormat="0" applyAlignment="0" applyProtection="0"/>
    <xf numFmtId="168" fontId="119" fillId="17" borderId="12" applyNumberFormat="0" applyAlignment="0" applyProtection="0"/>
    <xf numFmtId="0" fontId="59" fillId="0" borderId="0"/>
    <xf numFmtId="168" fontId="119" fillId="17" borderId="12" applyNumberFormat="0" applyAlignment="0" applyProtection="0"/>
    <xf numFmtId="0" fontId="59" fillId="0" borderId="0"/>
    <xf numFmtId="168" fontId="119" fillId="17" borderId="12" applyNumberFormat="0" applyAlignment="0" applyProtection="0"/>
    <xf numFmtId="0" fontId="119" fillId="17" borderId="12" applyNumberFormat="0" applyAlignment="0" applyProtection="0"/>
    <xf numFmtId="0" fontId="59" fillId="0" borderId="0"/>
    <xf numFmtId="168" fontId="119" fillId="17" borderId="12" applyNumberFormat="0" applyAlignment="0" applyProtection="0"/>
    <xf numFmtId="168" fontId="60" fillId="54" borderId="12" applyNumberFormat="0" applyAlignment="0" applyProtection="0"/>
    <xf numFmtId="0" fontId="16" fillId="8" borderId="12" applyNumberFormat="0" applyAlignment="0" applyProtection="0"/>
    <xf numFmtId="0" fontId="59" fillId="0" borderId="0"/>
    <xf numFmtId="0" fontId="16" fillId="8" borderId="12" applyNumberFormat="0" applyAlignment="0" applyProtection="0"/>
    <xf numFmtId="168" fontId="60" fillId="54" borderId="12" applyNumberFormat="0" applyAlignment="0" applyProtection="0"/>
    <xf numFmtId="0" fontId="59" fillId="0" borderId="0"/>
    <xf numFmtId="168" fontId="60" fillId="54" borderId="12" applyNumberFormat="0" applyAlignment="0" applyProtection="0"/>
    <xf numFmtId="0" fontId="60" fillId="54" borderId="12" applyNumberFormat="0" applyAlignment="0" applyProtection="0"/>
    <xf numFmtId="0" fontId="60" fillId="54" borderId="12" applyNumberFormat="0" applyAlignment="0" applyProtection="0"/>
    <xf numFmtId="168" fontId="119" fillId="17" borderId="12" applyNumberFormat="0" applyAlignment="0" applyProtection="0"/>
    <xf numFmtId="0" fontId="59" fillId="0" borderId="0"/>
    <xf numFmtId="0" fontId="60" fillId="54" borderId="12" applyNumberFormat="0" applyAlignment="0" applyProtection="0"/>
    <xf numFmtId="168" fontId="119" fillId="17" borderId="12" applyNumberFormat="0" applyAlignment="0" applyProtection="0"/>
    <xf numFmtId="0" fontId="59" fillId="0" borderId="0"/>
    <xf numFmtId="168" fontId="119" fillId="17" borderId="12" applyNumberFormat="0" applyAlignment="0" applyProtection="0"/>
    <xf numFmtId="0" fontId="59" fillId="0" borderId="0"/>
    <xf numFmtId="0" fontId="16" fillId="17" borderId="12" applyNumberFormat="0" applyAlignment="0" applyProtection="0"/>
    <xf numFmtId="0" fontId="59" fillId="0" borderId="0"/>
    <xf numFmtId="0" fontId="60" fillId="54" borderId="12" applyNumberFormat="0" applyAlignment="0" applyProtection="0"/>
    <xf numFmtId="0" fontId="59" fillId="0" borderId="0"/>
    <xf numFmtId="168" fontId="119" fillId="17" borderId="12" applyNumberFormat="0" applyAlignment="0" applyProtection="0"/>
    <xf numFmtId="0" fontId="60" fillId="54" borderId="12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0" fillId="54" borderId="12" applyNumberFormat="0" applyAlignment="0" applyProtection="0"/>
    <xf numFmtId="0" fontId="59" fillId="0" borderId="0"/>
    <xf numFmtId="168" fontId="60" fillId="54" borderId="12" applyNumberFormat="0" applyAlignment="0" applyProtection="0"/>
    <xf numFmtId="0" fontId="60" fillId="54" borderId="12" applyNumberFormat="0" applyAlignment="0" applyProtection="0"/>
    <xf numFmtId="0" fontId="59" fillId="0" borderId="0"/>
    <xf numFmtId="0" fontId="59" fillId="0" borderId="0"/>
    <xf numFmtId="0" fontId="60" fillId="54" borderId="12" applyNumberFormat="0" applyAlignment="0" applyProtection="0"/>
    <xf numFmtId="0" fontId="59" fillId="0" borderId="0"/>
    <xf numFmtId="0" fontId="60" fillId="54" borderId="12" applyNumberFormat="0" applyAlignment="0" applyProtection="0"/>
    <xf numFmtId="0" fontId="59" fillId="0" borderId="0"/>
    <xf numFmtId="0" fontId="59" fillId="0" borderId="0"/>
    <xf numFmtId="0" fontId="60" fillId="54" borderId="12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0" fillId="110" borderId="101" applyNumberFormat="0" applyAlignment="0" applyProtection="0"/>
    <xf numFmtId="0" fontId="46" fillId="54" borderId="2" applyNumberFormat="0" applyAlignment="0" applyProtection="0"/>
    <xf numFmtId="0" fontId="121" fillId="8" borderId="2" applyNumberFormat="0" applyAlignment="0" applyProtection="0"/>
    <xf numFmtId="0" fontId="121" fillId="8" borderId="2" applyNumberFormat="0" applyAlignment="0" applyProtection="0"/>
    <xf numFmtId="168" fontId="46" fillId="54" borderId="2" applyNumberFormat="0" applyAlignment="0" applyProtection="0"/>
    <xf numFmtId="0" fontId="59" fillId="0" borderId="0"/>
    <xf numFmtId="0" fontId="121" fillId="8" borderId="2" applyNumberFormat="0" applyAlignment="0" applyProtection="0"/>
    <xf numFmtId="0" fontId="122" fillId="17" borderId="1" applyNumberFormat="0" applyAlignment="0" applyProtection="0"/>
    <xf numFmtId="0" fontId="46" fillId="54" borderId="2" applyNumberFormat="0" applyAlignment="0" applyProtection="0"/>
    <xf numFmtId="0" fontId="122" fillId="17" borderId="1" applyNumberFormat="0" applyAlignment="0" applyProtection="0"/>
    <xf numFmtId="168" fontId="46" fillId="54" borderId="2" applyNumberFormat="0" applyAlignment="0" applyProtection="0"/>
    <xf numFmtId="0" fontId="59" fillId="0" borderId="0"/>
    <xf numFmtId="168" fontId="46" fillId="54" borderId="2" applyNumberFormat="0" applyAlignment="0" applyProtection="0"/>
    <xf numFmtId="0" fontId="17" fillId="17" borderId="1" applyNumberFormat="0" applyAlignment="0" applyProtection="0"/>
    <xf numFmtId="168" fontId="122" fillId="17" borderId="1" applyNumberFormat="0" applyAlignment="0" applyProtection="0"/>
    <xf numFmtId="0" fontId="17" fillId="17" borderId="1" applyNumberFormat="0" applyAlignment="0" applyProtection="0"/>
    <xf numFmtId="0" fontId="59" fillId="0" borderId="0"/>
    <xf numFmtId="0" fontId="17" fillId="17" borderId="1" applyNumberFormat="0" applyAlignment="0" applyProtection="0"/>
    <xf numFmtId="0" fontId="46" fillId="54" borderId="2" applyNumberFormat="0" applyAlignment="0" applyProtection="0"/>
    <xf numFmtId="0" fontId="59" fillId="0" borderId="0"/>
    <xf numFmtId="0" fontId="46" fillId="54" borderId="2" applyNumberFormat="0" applyAlignment="0" applyProtection="0"/>
    <xf numFmtId="168" fontId="122" fillId="17" borderId="1" applyNumberFormat="0" applyAlignment="0" applyProtection="0"/>
    <xf numFmtId="0" fontId="59" fillId="0" borderId="0"/>
    <xf numFmtId="168" fontId="122" fillId="17" borderId="1" applyNumberFormat="0" applyAlignment="0" applyProtection="0"/>
    <xf numFmtId="0" fontId="59" fillId="0" borderId="0"/>
    <xf numFmtId="168" fontId="122" fillId="17" borderId="1" applyNumberFormat="0" applyAlignment="0" applyProtection="0"/>
    <xf numFmtId="0" fontId="122" fillId="17" borderId="1" applyNumberFormat="0" applyAlignment="0" applyProtection="0"/>
    <xf numFmtId="0" fontId="59" fillId="0" borderId="0"/>
    <xf numFmtId="168" fontId="122" fillId="17" borderId="1" applyNumberFormat="0" applyAlignment="0" applyProtection="0"/>
    <xf numFmtId="168" fontId="46" fillId="54" borderId="2" applyNumberFormat="0" applyAlignment="0" applyProtection="0"/>
    <xf numFmtId="0" fontId="121" fillId="8" borderId="2" applyNumberFormat="0" applyAlignment="0" applyProtection="0"/>
    <xf numFmtId="0" fontId="59" fillId="0" borderId="0"/>
    <xf numFmtId="0" fontId="121" fillId="8" borderId="2" applyNumberFormat="0" applyAlignment="0" applyProtection="0"/>
    <xf numFmtId="168" fontId="46" fillId="54" borderId="2" applyNumberFormat="0" applyAlignment="0" applyProtection="0"/>
    <xf numFmtId="0" fontId="59" fillId="0" borderId="0"/>
    <xf numFmtId="168" fontId="46" fillId="54" borderId="2" applyNumberFormat="0" applyAlignment="0" applyProtection="0"/>
    <xf numFmtId="0" fontId="46" fillId="54" borderId="2" applyNumberFormat="0" applyAlignment="0" applyProtection="0"/>
    <xf numFmtId="0" fontId="46" fillId="54" borderId="2" applyNumberFormat="0" applyAlignment="0" applyProtection="0"/>
    <xf numFmtId="168" fontId="122" fillId="17" borderId="1" applyNumberFormat="0" applyAlignment="0" applyProtection="0"/>
    <xf numFmtId="0" fontId="59" fillId="0" borderId="0"/>
    <xf numFmtId="0" fontId="46" fillId="54" borderId="2" applyNumberFormat="0" applyAlignment="0" applyProtection="0"/>
    <xf numFmtId="168" fontId="122" fillId="17" borderId="1" applyNumberFormat="0" applyAlignment="0" applyProtection="0"/>
    <xf numFmtId="0" fontId="59" fillId="0" borderId="0"/>
    <xf numFmtId="168" fontId="122" fillId="17" borderId="1" applyNumberFormat="0" applyAlignment="0" applyProtection="0"/>
    <xf numFmtId="0" fontId="59" fillId="0" borderId="0"/>
    <xf numFmtId="0" fontId="17" fillId="17" borderId="1" applyNumberFormat="0" applyAlignment="0" applyProtection="0"/>
    <xf numFmtId="0" fontId="59" fillId="0" borderId="0"/>
    <xf numFmtId="0" fontId="46" fillId="54" borderId="2" applyNumberFormat="0" applyAlignment="0" applyProtection="0"/>
    <xf numFmtId="0" fontId="59" fillId="0" borderId="0"/>
    <xf numFmtId="168" fontId="122" fillId="17" borderId="1" applyNumberFormat="0" applyAlignment="0" applyProtection="0"/>
    <xf numFmtId="0" fontId="46" fillId="54" borderId="2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6" fillId="54" borderId="2" applyNumberFormat="0" applyAlignment="0" applyProtection="0"/>
    <xf numFmtId="0" fontId="59" fillId="0" borderId="0"/>
    <xf numFmtId="168" fontId="46" fillId="54" borderId="2" applyNumberFormat="0" applyAlignment="0" applyProtection="0"/>
    <xf numFmtId="0" fontId="46" fillId="54" borderId="2" applyNumberFormat="0" applyAlignment="0" applyProtection="0"/>
    <xf numFmtId="0" fontId="59" fillId="0" borderId="0"/>
    <xf numFmtId="0" fontId="59" fillId="0" borderId="0"/>
    <xf numFmtId="0" fontId="46" fillId="54" borderId="2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3" fillId="0" borderId="0" applyNumberFormat="0" applyFill="0" applyBorder="0" applyAlignment="0" applyProtection="0">
      <alignment vertical="top"/>
      <protection locked="0"/>
    </xf>
    <xf numFmtId="0" fontId="124" fillId="0" borderId="0" applyNumberFormat="0" applyFill="0" applyBorder="0" applyAlignment="0" applyProtection="0">
      <alignment vertical="top"/>
      <protection locked="0"/>
    </xf>
    <xf numFmtId="168" fontId="125" fillId="0" borderId="0" applyNumberFormat="0" applyFill="0" applyBorder="0" applyAlignment="0" applyProtection="0"/>
    <xf numFmtId="168" fontId="12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6" fillId="0" borderId="103" applyNumberFormat="0" applyFill="0" applyAlignment="0" applyProtection="0"/>
    <xf numFmtId="0" fontId="53" fillId="0" borderId="4" applyNumberFormat="0" applyFill="0" applyAlignment="0" applyProtection="0"/>
    <xf numFmtId="0" fontId="127" fillId="0" borderId="20" applyNumberFormat="0" applyFill="0" applyAlignment="0" applyProtection="0"/>
    <xf numFmtId="0" fontId="127" fillId="0" borderId="20" applyNumberFormat="0" applyFill="0" applyAlignment="0" applyProtection="0"/>
    <xf numFmtId="168" fontId="53" fillId="0" borderId="4" applyNumberFormat="0" applyFill="0" applyAlignment="0" applyProtection="0"/>
    <xf numFmtId="0" fontId="59" fillId="0" borderId="0"/>
    <xf numFmtId="0" fontId="127" fillId="0" borderId="20" applyNumberFormat="0" applyFill="0" applyAlignment="0" applyProtection="0"/>
    <xf numFmtId="0" fontId="128" fillId="0" borderId="20" applyNumberFormat="0" applyFill="0" applyAlignment="0" applyProtection="0"/>
    <xf numFmtId="0" fontId="53" fillId="0" borderId="4" applyNumberFormat="0" applyFill="0" applyAlignment="0" applyProtection="0"/>
    <xf numFmtId="0" fontId="128" fillId="0" borderId="20" applyNumberFormat="0" applyFill="0" applyAlignment="0" applyProtection="0"/>
    <xf numFmtId="168" fontId="53" fillId="0" borderId="4" applyNumberFormat="0" applyFill="0" applyAlignment="0" applyProtection="0"/>
    <xf numFmtId="0" fontId="59" fillId="0" borderId="0"/>
    <xf numFmtId="168" fontId="53" fillId="0" borderId="4" applyNumberFormat="0" applyFill="0" applyAlignment="0" applyProtection="0"/>
    <xf numFmtId="0" fontId="18" fillId="0" borderId="20" applyNumberFormat="0" applyFill="0" applyAlignment="0" applyProtection="0"/>
    <xf numFmtId="168" fontId="128" fillId="0" borderId="20" applyNumberFormat="0" applyFill="0" applyAlignment="0" applyProtection="0"/>
    <xf numFmtId="0" fontId="18" fillId="0" borderId="20" applyNumberFormat="0" applyFill="0" applyAlignment="0" applyProtection="0"/>
    <xf numFmtId="0" fontId="59" fillId="0" borderId="0"/>
    <xf numFmtId="0" fontId="18" fillId="0" borderId="20" applyNumberFormat="0" applyFill="0" applyAlignment="0" applyProtection="0"/>
    <xf numFmtId="0" fontId="53" fillId="0" borderId="4" applyNumberFormat="0" applyFill="0" applyAlignment="0" applyProtection="0"/>
    <xf numFmtId="0" fontId="59" fillId="0" borderId="0"/>
    <xf numFmtId="0" fontId="53" fillId="0" borderId="4" applyNumberFormat="0" applyFill="0" applyAlignment="0" applyProtection="0"/>
    <xf numFmtId="168" fontId="128" fillId="0" borderId="20" applyNumberFormat="0" applyFill="0" applyAlignment="0" applyProtection="0"/>
    <xf numFmtId="0" fontId="59" fillId="0" borderId="0"/>
    <xf numFmtId="168" fontId="128" fillId="0" borderId="20" applyNumberFormat="0" applyFill="0" applyAlignment="0" applyProtection="0"/>
    <xf numFmtId="0" fontId="59" fillId="0" borderId="0"/>
    <xf numFmtId="168" fontId="128" fillId="0" borderId="20" applyNumberFormat="0" applyFill="0" applyAlignment="0" applyProtection="0"/>
    <xf numFmtId="0" fontId="128" fillId="0" borderId="20" applyNumberFormat="0" applyFill="0" applyAlignment="0" applyProtection="0"/>
    <xf numFmtId="0" fontId="59" fillId="0" borderId="0"/>
    <xf numFmtId="168" fontId="128" fillId="0" borderId="20" applyNumberFormat="0" applyFill="0" applyAlignment="0" applyProtection="0"/>
    <xf numFmtId="168" fontId="53" fillId="0" borderId="4" applyNumberFormat="0" applyFill="0" applyAlignment="0" applyProtection="0"/>
    <xf numFmtId="0" fontId="127" fillId="0" borderId="20" applyNumberFormat="0" applyFill="0" applyAlignment="0" applyProtection="0"/>
    <xf numFmtId="0" fontId="59" fillId="0" borderId="0"/>
    <xf numFmtId="0" fontId="127" fillId="0" borderId="20" applyNumberFormat="0" applyFill="0" applyAlignment="0" applyProtection="0"/>
    <xf numFmtId="168" fontId="53" fillId="0" borderId="4" applyNumberFormat="0" applyFill="0" applyAlignment="0" applyProtection="0"/>
    <xf numFmtId="0" fontId="59" fillId="0" borderId="0"/>
    <xf numFmtId="168" fontId="53" fillId="0" borderId="4" applyNumberFormat="0" applyFill="0" applyAlignment="0" applyProtection="0"/>
    <xf numFmtId="0" fontId="53" fillId="0" borderId="4" applyNumberFormat="0" applyFill="0" applyAlignment="0" applyProtection="0"/>
    <xf numFmtId="0" fontId="53" fillId="0" borderId="4" applyNumberFormat="0" applyFill="0" applyAlignment="0" applyProtection="0"/>
    <xf numFmtId="168" fontId="128" fillId="0" borderId="20" applyNumberFormat="0" applyFill="0" applyAlignment="0" applyProtection="0"/>
    <xf numFmtId="0" fontId="59" fillId="0" borderId="0"/>
    <xf numFmtId="0" fontId="53" fillId="0" borderId="4" applyNumberFormat="0" applyFill="0" applyAlignment="0" applyProtection="0"/>
    <xf numFmtId="168" fontId="128" fillId="0" borderId="20" applyNumberFormat="0" applyFill="0" applyAlignment="0" applyProtection="0"/>
    <xf numFmtId="0" fontId="59" fillId="0" borderId="0"/>
    <xf numFmtId="168" fontId="128" fillId="0" borderId="20" applyNumberFormat="0" applyFill="0" applyAlignment="0" applyProtection="0"/>
    <xf numFmtId="0" fontId="59" fillId="0" borderId="0"/>
    <xf numFmtId="0" fontId="18" fillId="0" borderId="20" applyNumberFormat="0" applyFill="0" applyAlignment="0" applyProtection="0"/>
    <xf numFmtId="0" fontId="59" fillId="0" borderId="0"/>
    <xf numFmtId="0" fontId="53" fillId="0" borderId="4" applyNumberFormat="0" applyFill="0" applyAlignment="0" applyProtection="0"/>
    <xf numFmtId="0" fontId="59" fillId="0" borderId="0"/>
    <xf numFmtId="168" fontId="128" fillId="0" borderId="20" applyNumberFormat="0" applyFill="0" applyAlignment="0" applyProtection="0"/>
    <xf numFmtId="0" fontId="53" fillId="0" borderId="4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3" fillId="0" borderId="4" applyNumberFormat="0" applyFill="0" applyAlignment="0" applyProtection="0"/>
    <xf numFmtId="0" fontId="59" fillId="0" borderId="0"/>
    <xf numFmtId="168" fontId="53" fillId="0" borderId="4" applyNumberFormat="0" applyFill="0" applyAlignment="0" applyProtection="0"/>
    <xf numFmtId="0" fontId="53" fillId="0" borderId="4" applyNumberFormat="0" applyFill="0" applyAlignment="0" applyProtection="0"/>
    <xf numFmtId="0" fontId="59" fillId="0" borderId="0"/>
    <xf numFmtId="0" fontId="59" fillId="0" borderId="0"/>
    <xf numFmtId="0" fontId="53" fillId="0" borderId="4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9" fillId="0" borderId="104" applyNumberFormat="0" applyFill="0" applyAlignment="0" applyProtection="0"/>
    <xf numFmtId="0" fontId="54" fillId="0" borderId="6" applyNumberFormat="0" applyFill="0" applyAlignment="0" applyProtection="0"/>
    <xf numFmtId="0" fontId="130" fillId="0" borderId="5" applyNumberFormat="0" applyFill="0" applyAlignment="0" applyProtection="0"/>
    <xf numFmtId="0" fontId="130" fillId="0" borderId="5" applyNumberFormat="0" applyFill="0" applyAlignment="0" applyProtection="0"/>
    <xf numFmtId="168" fontId="54" fillId="0" borderId="6" applyNumberFormat="0" applyFill="0" applyAlignment="0" applyProtection="0"/>
    <xf numFmtId="0" fontId="59" fillId="0" borderId="0"/>
    <xf numFmtId="0" fontId="130" fillId="0" borderId="5" applyNumberFormat="0" applyFill="0" applyAlignment="0" applyProtection="0"/>
    <xf numFmtId="0" fontId="131" fillId="0" borderId="5" applyNumberFormat="0" applyFill="0" applyAlignment="0" applyProtection="0"/>
    <xf numFmtId="0" fontId="54" fillId="0" borderId="6" applyNumberFormat="0" applyFill="0" applyAlignment="0" applyProtection="0"/>
    <xf numFmtId="0" fontId="131" fillId="0" borderId="5" applyNumberFormat="0" applyFill="0" applyAlignment="0" applyProtection="0"/>
    <xf numFmtId="168" fontId="54" fillId="0" borderId="6" applyNumberFormat="0" applyFill="0" applyAlignment="0" applyProtection="0"/>
    <xf numFmtId="0" fontId="59" fillId="0" borderId="0"/>
    <xf numFmtId="168" fontId="54" fillId="0" borderId="6" applyNumberFormat="0" applyFill="0" applyAlignment="0" applyProtection="0"/>
    <xf numFmtId="0" fontId="19" fillId="0" borderId="5" applyNumberFormat="0" applyFill="0" applyAlignment="0" applyProtection="0"/>
    <xf numFmtId="168" fontId="131" fillId="0" borderId="5" applyNumberFormat="0" applyFill="0" applyAlignment="0" applyProtection="0"/>
    <xf numFmtId="0" fontId="19" fillId="0" borderId="5" applyNumberFormat="0" applyFill="0" applyAlignment="0" applyProtection="0"/>
    <xf numFmtId="0" fontId="59" fillId="0" borderId="0"/>
    <xf numFmtId="0" fontId="19" fillId="0" borderId="5" applyNumberFormat="0" applyFill="0" applyAlignment="0" applyProtection="0"/>
    <xf numFmtId="0" fontId="54" fillId="0" borderId="6" applyNumberFormat="0" applyFill="0" applyAlignment="0" applyProtection="0"/>
    <xf numFmtId="0" fontId="59" fillId="0" borderId="0"/>
    <xf numFmtId="0" fontId="54" fillId="0" borderId="6" applyNumberFormat="0" applyFill="0" applyAlignment="0" applyProtection="0"/>
    <xf numFmtId="168" fontId="131" fillId="0" borderId="5" applyNumberFormat="0" applyFill="0" applyAlignment="0" applyProtection="0"/>
    <xf numFmtId="0" fontId="59" fillId="0" borderId="0"/>
    <xf numFmtId="168" fontId="131" fillId="0" borderId="5" applyNumberFormat="0" applyFill="0" applyAlignment="0" applyProtection="0"/>
    <xf numFmtId="0" fontId="59" fillId="0" borderId="0"/>
    <xf numFmtId="168" fontId="131" fillId="0" borderId="5" applyNumberFormat="0" applyFill="0" applyAlignment="0" applyProtection="0"/>
    <xf numFmtId="0" fontId="131" fillId="0" borderId="5" applyNumberFormat="0" applyFill="0" applyAlignment="0" applyProtection="0"/>
    <xf numFmtId="0" fontId="59" fillId="0" borderId="0"/>
    <xf numFmtId="168" fontId="131" fillId="0" borderId="5" applyNumberFormat="0" applyFill="0" applyAlignment="0" applyProtection="0"/>
    <xf numFmtId="168" fontId="54" fillId="0" borderId="6" applyNumberFormat="0" applyFill="0" applyAlignment="0" applyProtection="0"/>
    <xf numFmtId="0" fontId="130" fillId="0" borderId="5" applyNumberFormat="0" applyFill="0" applyAlignment="0" applyProtection="0"/>
    <xf numFmtId="0" fontId="59" fillId="0" borderId="0"/>
    <xf numFmtId="0" fontId="130" fillId="0" borderId="5" applyNumberFormat="0" applyFill="0" applyAlignment="0" applyProtection="0"/>
    <xf numFmtId="168" fontId="54" fillId="0" borderId="6" applyNumberFormat="0" applyFill="0" applyAlignment="0" applyProtection="0"/>
    <xf numFmtId="0" fontId="59" fillId="0" borderId="0"/>
    <xf numFmtId="168" fontId="54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168" fontId="131" fillId="0" borderId="5" applyNumberFormat="0" applyFill="0" applyAlignment="0" applyProtection="0"/>
    <xf numFmtId="0" fontId="59" fillId="0" borderId="0"/>
    <xf numFmtId="0" fontId="54" fillId="0" borderId="6" applyNumberFormat="0" applyFill="0" applyAlignment="0" applyProtection="0"/>
    <xf numFmtId="168" fontId="131" fillId="0" borderId="5" applyNumberFormat="0" applyFill="0" applyAlignment="0" applyProtection="0"/>
    <xf numFmtId="0" fontId="59" fillId="0" borderId="0"/>
    <xf numFmtId="168" fontId="131" fillId="0" borderId="5" applyNumberFormat="0" applyFill="0" applyAlignment="0" applyProtection="0"/>
    <xf numFmtId="0" fontId="59" fillId="0" borderId="0"/>
    <xf numFmtId="0" fontId="19" fillId="0" borderId="5" applyNumberFormat="0" applyFill="0" applyAlignment="0" applyProtection="0"/>
    <xf numFmtId="0" fontId="59" fillId="0" borderId="0"/>
    <xf numFmtId="0" fontId="54" fillId="0" borderId="6" applyNumberFormat="0" applyFill="0" applyAlignment="0" applyProtection="0"/>
    <xf numFmtId="0" fontId="59" fillId="0" borderId="0"/>
    <xf numFmtId="168" fontId="131" fillId="0" borderId="5" applyNumberFormat="0" applyFill="0" applyAlignment="0" applyProtection="0"/>
    <xf numFmtId="0" fontId="54" fillId="0" borderId="6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4" fillId="0" borderId="6" applyNumberFormat="0" applyFill="0" applyAlignment="0" applyProtection="0"/>
    <xf numFmtId="0" fontId="59" fillId="0" borderId="0"/>
    <xf numFmtId="168" fontId="54" fillId="0" borderId="6" applyNumberFormat="0" applyFill="0" applyAlignment="0" applyProtection="0"/>
    <xf numFmtId="0" fontId="54" fillId="0" borderId="6" applyNumberFormat="0" applyFill="0" applyAlignment="0" applyProtection="0"/>
    <xf numFmtId="0" fontId="59" fillId="0" borderId="0"/>
    <xf numFmtId="0" fontId="59" fillId="0" borderId="0"/>
    <xf numFmtId="0" fontId="54" fillId="0" borderId="6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32" fillId="0" borderId="105" applyNumberFormat="0" applyFill="0" applyAlignment="0" applyProtection="0"/>
    <xf numFmtId="0" fontId="55" fillId="0" borderId="8" applyNumberFormat="0" applyFill="0" applyAlignment="0" applyProtection="0"/>
    <xf numFmtId="0" fontId="133" fillId="0" borderId="8" applyNumberFormat="0" applyFill="0" applyAlignment="0" applyProtection="0"/>
    <xf numFmtId="0" fontId="133" fillId="0" borderId="8" applyNumberFormat="0" applyFill="0" applyAlignment="0" applyProtection="0"/>
    <xf numFmtId="168" fontId="55" fillId="0" borderId="8" applyNumberFormat="0" applyFill="0" applyAlignment="0" applyProtection="0"/>
    <xf numFmtId="0" fontId="59" fillId="0" borderId="0"/>
    <xf numFmtId="0" fontId="133" fillId="0" borderId="8" applyNumberFormat="0" applyFill="0" applyAlignment="0" applyProtection="0"/>
    <xf numFmtId="0" fontId="134" fillId="0" borderId="21" applyNumberFormat="0" applyFill="0" applyAlignment="0" applyProtection="0"/>
    <xf numFmtId="0" fontId="55" fillId="0" borderId="8" applyNumberFormat="0" applyFill="0" applyAlignment="0" applyProtection="0"/>
    <xf numFmtId="0" fontId="134" fillId="0" borderId="21" applyNumberFormat="0" applyFill="0" applyAlignment="0" applyProtection="0"/>
    <xf numFmtId="168" fontId="55" fillId="0" borderId="8" applyNumberFormat="0" applyFill="0" applyAlignment="0" applyProtection="0"/>
    <xf numFmtId="0" fontId="59" fillId="0" borderId="0"/>
    <xf numFmtId="168" fontId="55" fillId="0" borderId="8" applyNumberFormat="0" applyFill="0" applyAlignment="0" applyProtection="0"/>
    <xf numFmtId="0" fontId="20" fillId="0" borderId="21" applyNumberFormat="0" applyFill="0" applyAlignment="0" applyProtection="0"/>
    <xf numFmtId="168" fontId="134" fillId="0" borderId="21" applyNumberFormat="0" applyFill="0" applyAlignment="0" applyProtection="0"/>
    <xf numFmtId="0" fontId="20" fillId="0" borderId="21" applyNumberFormat="0" applyFill="0" applyAlignment="0" applyProtection="0"/>
    <xf numFmtId="0" fontId="59" fillId="0" borderId="0"/>
    <xf numFmtId="0" fontId="20" fillId="0" borderId="21" applyNumberFormat="0" applyFill="0" applyAlignment="0" applyProtection="0"/>
    <xf numFmtId="0" fontId="55" fillId="0" borderId="8" applyNumberFormat="0" applyFill="0" applyAlignment="0" applyProtection="0"/>
    <xf numFmtId="0" fontId="59" fillId="0" borderId="0"/>
    <xf numFmtId="0" fontId="55" fillId="0" borderId="8" applyNumberFormat="0" applyFill="0" applyAlignment="0" applyProtection="0"/>
    <xf numFmtId="168" fontId="134" fillId="0" borderId="21" applyNumberFormat="0" applyFill="0" applyAlignment="0" applyProtection="0"/>
    <xf numFmtId="0" fontId="59" fillId="0" borderId="0"/>
    <xf numFmtId="168" fontId="134" fillId="0" borderId="21" applyNumberFormat="0" applyFill="0" applyAlignment="0" applyProtection="0"/>
    <xf numFmtId="0" fontId="59" fillId="0" borderId="0"/>
    <xf numFmtId="168" fontId="134" fillId="0" borderId="21" applyNumberFormat="0" applyFill="0" applyAlignment="0" applyProtection="0"/>
    <xf numFmtId="0" fontId="134" fillId="0" borderId="21" applyNumberFormat="0" applyFill="0" applyAlignment="0" applyProtection="0"/>
    <xf numFmtId="0" fontId="59" fillId="0" borderId="0"/>
    <xf numFmtId="168" fontId="134" fillId="0" borderId="21" applyNumberFormat="0" applyFill="0" applyAlignment="0" applyProtection="0"/>
    <xf numFmtId="168" fontId="55" fillId="0" borderId="8" applyNumberFormat="0" applyFill="0" applyAlignment="0" applyProtection="0"/>
    <xf numFmtId="0" fontId="133" fillId="0" borderId="8" applyNumberFormat="0" applyFill="0" applyAlignment="0" applyProtection="0"/>
    <xf numFmtId="0" fontId="59" fillId="0" borderId="0"/>
    <xf numFmtId="0" fontId="133" fillId="0" borderId="8" applyNumberFormat="0" applyFill="0" applyAlignment="0" applyProtection="0"/>
    <xf numFmtId="168" fontId="55" fillId="0" borderId="8" applyNumberFormat="0" applyFill="0" applyAlignment="0" applyProtection="0"/>
    <xf numFmtId="0" fontId="59" fillId="0" borderId="0"/>
    <xf numFmtId="168" fontId="55" fillId="0" borderId="8" applyNumberFormat="0" applyFill="0" applyAlignment="0" applyProtection="0"/>
    <xf numFmtId="0" fontId="55" fillId="0" borderId="8" applyNumberFormat="0" applyFill="0" applyAlignment="0" applyProtection="0"/>
    <xf numFmtId="0" fontId="55" fillId="0" borderId="8" applyNumberFormat="0" applyFill="0" applyAlignment="0" applyProtection="0"/>
    <xf numFmtId="168" fontId="134" fillId="0" borderId="21" applyNumberFormat="0" applyFill="0" applyAlignment="0" applyProtection="0"/>
    <xf numFmtId="0" fontId="59" fillId="0" borderId="0"/>
    <xf numFmtId="0" fontId="55" fillId="0" borderId="8" applyNumberFormat="0" applyFill="0" applyAlignment="0" applyProtection="0"/>
    <xf numFmtId="168" fontId="134" fillId="0" borderId="21" applyNumberFormat="0" applyFill="0" applyAlignment="0" applyProtection="0"/>
    <xf numFmtId="0" fontId="59" fillId="0" borderId="0"/>
    <xf numFmtId="168" fontId="134" fillId="0" borderId="21" applyNumberFormat="0" applyFill="0" applyAlignment="0" applyProtection="0"/>
    <xf numFmtId="0" fontId="59" fillId="0" borderId="0"/>
    <xf numFmtId="0" fontId="20" fillId="0" borderId="21" applyNumberFormat="0" applyFill="0" applyAlignment="0" applyProtection="0"/>
    <xf numFmtId="0" fontId="59" fillId="0" borderId="0"/>
    <xf numFmtId="0" fontId="55" fillId="0" borderId="8" applyNumberFormat="0" applyFill="0" applyAlignment="0" applyProtection="0"/>
    <xf numFmtId="0" fontId="59" fillId="0" borderId="0"/>
    <xf numFmtId="168" fontId="134" fillId="0" borderId="21" applyNumberFormat="0" applyFill="0" applyAlignment="0" applyProtection="0"/>
    <xf numFmtId="0" fontId="55" fillId="0" borderId="8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5" fillId="0" borderId="8" applyNumberFormat="0" applyFill="0" applyAlignment="0" applyProtection="0"/>
    <xf numFmtId="0" fontId="59" fillId="0" borderId="0"/>
    <xf numFmtId="168" fontId="55" fillId="0" borderId="8" applyNumberFormat="0" applyFill="0" applyAlignment="0" applyProtection="0"/>
    <xf numFmtId="0" fontId="55" fillId="0" borderId="8" applyNumberFormat="0" applyFill="0" applyAlignment="0" applyProtection="0"/>
    <xf numFmtId="0" fontId="59" fillId="0" borderId="0"/>
    <xf numFmtId="0" fontId="59" fillId="0" borderId="0"/>
    <xf numFmtId="0" fontId="55" fillId="0" borderId="8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9" fillId="0" borderId="0"/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9" fillId="0" borderId="0"/>
    <xf numFmtId="168" fontId="5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8" fontId="13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9" fillId="0" borderId="0"/>
    <xf numFmtId="0" fontId="2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9" fillId="0" borderId="0"/>
    <xf numFmtId="0" fontId="55" fillId="0" borderId="0" applyNumberFormat="0" applyFill="0" applyBorder="0" applyAlignment="0" applyProtection="0"/>
    <xf numFmtId="168" fontId="134" fillId="0" borderId="0" applyNumberFormat="0" applyFill="0" applyBorder="0" applyAlignment="0" applyProtection="0"/>
    <xf numFmtId="0" fontId="59" fillId="0" borderId="0"/>
    <xf numFmtId="168" fontId="134" fillId="0" borderId="0" applyNumberFormat="0" applyFill="0" applyBorder="0" applyAlignment="0" applyProtection="0"/>
    <xf numFmtId="0" fontId="59" fillId="0" borderId="0"/>
    <xf numFmtId="168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59" fillId="0" borderId="0"/>
    <xf numFmtId="168" fontId="134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59" fillId="0" borderId="0"/>
    <xf numFmtId="0" fontId="133" fillId="0" borderId="0" applyNumberFormat="0" applyFill="0" applyBorder="0" applyAlignment="0" applyProtection="0"/>
    <xf numFmtId="168" fontId="55" fillId="0" borderId="0" applyNumberFormat="0" applyFill="0" applyBorder="0" applyAlignment="0" applyProtection="0"/>
    <xf numFmtId="0" fontId="59" fillId="0" borderId="0"/>
    <xf numFmtId="168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68" fontId="134" fillId="0" borderId="0" applyNumberFormat="0" applyFill="0" applyBorder="0" applyAlignment="0" applyProtection="0"/>
    <xf numFmtId="0" fontId="59" fillId="0" borderId="0"/>
    <xf numFmtId="0" fontId="55" fillId="0" borderId="0" applyNumberFormat="0" applyFill="0" applyBorder="0" applyAlignment="0" applyProtection="0"/>
    <xf numFmtId="168" fontId="134" fillId="0" borderId="0" applyNumberFormat="0" applyFill="0" applyBorder="0" applyAlignment="0" applyProtection="0"/>
    <xf numFmtId="0" fontId="59" fillId="0" borderId="0"/>
    <xf numFmtId="168" fontId="134" fillId="0" borderId="0" applyNumberFormat="0" applyFill="0" applyBorder="0" applyAlignment="0" applyProtection="0"/>
    <xf numFmtId="0" fontId="59" fillId="0" borderId="0"/>
    <xf numFmtId="0" fontId="20" fillId="0" borderId="0" applyNumberFormat="0" applyFill="0" applyBorder="0" applyAlignment="0" applyProtection="0"/>
    <xf numFmtId="0" fontId="59" fillId="0" borderId="0"/>
    <xf numFmtId="0" fontId="55" fillId="0" borderId="0" applyNumberFormat="0" applyFill="0" applyBorder="0" applyAlignment="0" applyProtection="0"/>
    <xf numFmtId="0" fontId="59" fillId="0" borderId="0"/>
    <xf numFmtId="168" fontId="13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5" fillId="0" borderId="0" applyNumberFormat="0" applyFill="0" applyBorder="0" applyAlignment="0" applyProtection="0"/>
    <xf numFmtId="0" fontId="59" fillId="0" borderId="0"/>
    <xf numFmtId="168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9" fillId="0" borderId="0"/>
    <xf numFmtId="0" fontId="59" fillId="0" borderId="0"/>
    <xf numFmtId="0" fontId="5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3" fillId="0" borderId="106" applyNumberFormat="0" applyFill="0" applyAlignment="0" applyProtection="0"/>
    <xf numFmtId="0" fontId="49" fillId="0" borderId="19" applyNumberFormat="0" applyFill="0" applyAlignment="0" applyProtection="0"/>
    <xf numFmtId="0" fontId="21" fillId="0" borderId="22" applyNumberFormat="0" applyFill="0" applyAlignment="0" applyProtection="0"/>
    <xf numFmtId="0" fontId="21" fillId="0" borderId="22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0" fontId="21" fillId="0" borderId="22" applyNumberFormat="0" applyFill="0" applyAlignment="0" applyProtection="0"/>
    <xf numFmtId="0" fontId="135" fillId="0" borderId="22" applyNumberFormat="0" applyFill="0" applyAlignment="0" applyProtection="0"/>
    <xf numFmtId="0" fontId="49" fillId="0" borderId="19" applyNumberFormat="0" applyFill="0" applyAlignment="0" applyProtection="0"/>
    <xf numFmtId="0" fontId="135" fillId="0" borderId="22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168" fontId="49" fillId="0" borderId="19" applyNumberFormat="0" applyFill="0" applyAlignment="0" applyProtection="0"/>
    <xf numFmtId="0" fontId="21" fillId="0" borderId="22" applyNumberFormat="0" applyFill="0" applyAlignment="0" applyProtection="0"/>
    <xf numFmtId="168" fontId="135" fillId="0" borderId="22" applyNumberFormat="0" applyFill="0" applyAlignment="0" applyProtection="0"/>
    <xf numFmtId="0" fontId="21" fillId="0" borderId="22" applyNumberFormat="0" applyFill="0" applyAlignment="0" applyProtection="0"/>
    <xf numFmtId="0" fontId="59" fillId="0" borderId="0"/>
    <xf numFmtId="0" fontId="21" fillId="0" borderId="22" applyNumberFormat="0" applyFill="0" applyAlignment="0" applyProtection="0"/>
    <xf numFmtId="0" fontId="49" fillId="0" borderId="19" applyNumberFormat="0" applyFill="0" applyAlignment="0" applyProtection="0"/>
    <xf numFmtId="0" fontId="59" fillId="0" borderId="0"/>
    <xf numFmtId="0" fontId="49" fillId="0" borderId="19" applyNumberFormat="0" applyFill="0" applyAlignment="0" applyProtection="0"/>
    <xf numFmtId="168" fontId="135" fillId="0" borderId="22" applyNumberFormat="0" applyFill="0" applyAlignment="0" applyProtection="0"/>
    <xf numFmtId="0" fontId="59" fillId="0" borderId="0"/>
    <xf numFmtId="168" fontId="135" fillId="0" borderId="22" applyNumberFormat="0" applyFill="0" applyAlignment="0" applyProtection="0"/>
    <xf numFmtId="0" fontId="59" fillId="0" borderId="0"/>
    <xf numFmtId="168" fontId="135" fillId="0" borderId="22" applyNumberFormat="0" applyFill="0" applyAlignment="0" applyProtection="0"/>
    <xf numFmtId="0" fontId="135" fillId="0" borderId="22" applyNumberFormat="0" applyFill="0" applyAlignment="0" applyProtection="0"/>
    <xf numFmtId="0" fontId="59" fillId="0" borderId="0"/>
    <xf numFmtId="168" fontId="135" fillId="0" borderId="22" applyNumberFormat="0" applyFill="0" applyAlignment="0" applyProtection="0"/>
    <xf numFmtId="168" fontId="49" fillId="0" borderId="19" applyNumberFormat="0" applyFill="0" applyAlignment="0" applyProtection="0"/>
    <xf numFmtId="0" fontId="21" fillId="0" borderId="22" applyNumberFormat="0" applyFill="0" applyAlignment="0" applyProtection="0"/>
    <xf numFmtId="0" fontId="59" fillId="0" borderId="0"/>
    <xf numFmtId="0" fontId="21" fillId="0" borderId="22" applyNumberFormat="0" applyFill="0" applyAlignment="0" applyProtection="0"/>
    <xf numFmtId="168" fontId="49" fillId="0" borderId="19" applyNumberFormat="0" applyFill="0" applyAlignment="0" applyProtection="0"/>
    <xf numFmtId="0" fontId="59" fillId="0" borderId="0"/>
    <xf numFmtId="168" fontId="49" fillId="0" borderId="19" applyNumberFormat="0" applyFill="0" applyAlignment="0" applyProtection="0"/>
    <xf numFmtId="0" fontId="49" fillId="0" borderId="19" applyNumberFormat="0" applyFill="0" applyAlignment="0" applyProtection="0"/>
    <xf numFmtId="0" fontId="49" fillId="0" borderId="19" applyNumberFormat="0" applyFill="0" applyAlignment="0" applyProtection="0"/>
    <xf numFmtId="168" fontId="135" fillId="0" borderId="22" applyNumberFormat="0" applyFill="0" applyAlignment="0" applyProtection="0"/>
    <xf numFmtId="0" fontId="59" fillId="0" borderId="0"/>
    <xf numFmtId="0" fontId="49" fillId="0" borderId="19" applyNumberFormat="0" applyFill="0" applyAlignment="0" applyProtection="0"/>
    <xf numFmtId="168" fontId="135" fillId="0" borderId="22" applyNumberFormat="0" applyFill="0" applyAlignment="0" applyProtection="0"/>
    <xf numFmtId="0" fontId="59" fillId="0" borderId="0"/>
    <xf numFmtId="168" fontId="135" fillId="0" borderId="22" applyNumberFormat="0" applyFill="0" applyAlignment="0" applyProtection="0"/>
    <xf numFmtId="0" fontId="59" fillId="0" borderId="0"/>
    <xf numFmtId="0" fontId="59" fillId="0" borderId="0"/>
    <xf numFmtId="0" fontId="49" fillId="0" borderId="19" applyNumberFormat="0" applyFill="0" applyAlignment="0" applyProtection="0"/>
    <xf numFmtId="0" fontId="59" fillId="0" borderId="0"/>
    <xf numFmtId="168" fontId="135" fillId="0" borderId="22" applyNumberFormat="0" applyFill="0" applyAlignment="0" applyProtection="0"/>
    <xf numFmtId="0" fontId="49" fillId="0" borderId="19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9" fillId="0" borderId="19" applyNumberFormat="0" applyFill="0" applyAlignment="0" applyProtection="0"/>
    <xf numFmtId="0" fontId="59" fillId="0" borderId="0"/>
    <xf numFmtId="168" fontId="49" fillId="0" borderId="19" applyNumberFormat="0" applyFill="0" applyAlignment="0" applyProtection="0"/>
    <xf numFmtId="0" fontId="49" fillId="0" borderId="19" applyNumberFormat="0" applyFill="0" applyAlignment="0" applyProtection="0"/>
    <xf numFmtId="0" fontId="59" fillId="0" borderId="0"/>
    <xf numFmtId="0" fontId="59" fillId="0" borderId="0"/>
    <xf numFmtId="0" fontId="49" fillId="0" borderId="19" applyNumberFormat="0" applyFill="0" applyAlignment="0" applyProtection="0"/>
    <xf numFmtId="0" fontId="59" fillId="0" borderId="0"/>
    <xf numFmtId="0" fontId="49" fillId="0" borderId="19" applyNumberFormat="0" applyFill="0" applyAlignment="0" applyProtection="0"/>
    <xf numFmtId="0" fontId="59" fillId="0" borderId="0"/>
    <xf numFmtId="0" fontId="59" fillId="0" borderId="0"/>
    <xf numFmtId="0" fontId="49" fillId="0" borderId="19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36" fillId="111" borderId="107" applyNumberFormat="0" applyAlignment="0" applyProtection="0"/>
    <xf numFmtId="0" fontId="47" fillId="46" borderId="3" applyNumberFormat="0" applyAlignment="0" applyProtection="0"/>
    <xf numFmtId="0" fontId="22" fillId="2" borderId="3" applyNumberFormat="0" applyAlignment="0" applyProtection="0"/>
    <xf numFmtId="0" fontId="22" fillId="2" borderId="3" applyNumberFormat="0" applyAlignment="0" applyProtection="0"/>
    <xf numFmtId="168" fontId="47" fillId="46" borderId="3" applyNumberFormat="0" applyAlignment="0" applyProtection="0"/>
    <xf numFmtId="0" fontId="59" fillId="0" borderId="0"/>
    <xf numFmtId="0" fontId="22" fillId="2" borderId="3" applyNumberFormat="0" applyAlignment="0" applyProtection="0"/>
    <xf numFmtId="0" fontId="137" fillId="78" borderId="3" applyNumberFormat="0" applyAlignment="0" applyProtection="0"/>
    <xf numFmtId="0" fontId="47" fillId="46" borderId="3" applyNumberFormat="0" applyAlignment="0" applyProtection="0"/>
    <xf numFmtId="0" fontId="137" fillId="78" borderId="3" applyNumberFormat="0" applyAlignment="0" applyProtection="0"/>
    <xf numFmtId="168" fontId="47" fillId="46" borderId="3" applyNumberFormat="0" applyAlignment="0" applyProtection="0"/>
    <xf numFmtId="0" fontId="59" fillId="0" borderId="0"/>
    <xf numFmtId="168" fontId="47" fillId="46" borderId="3" applyNumberFormat="0" applyAlignment="0" applyProtection="0"/>
    <xf numFmtId="0" fontId="22" fillId="78" borderId="3" applyNumberFormat="0" applyAlignment="0" applyProtection="0"/>
    <xf numFmtId="168" fontId="137" fillId="78" borderId="3" applyNumberFormat="0" applyAlignment="0" applyProtection="0"/>
    <xf numFmtId="0" fontId="22" fillId="78" borderId="3" applyNumberFormat="0" applyAlignment="0" applyProtection="0"/>
    <xf numFmtId="0" fontId="59" fillId="0" borderId="0"/>
    <xf numFmtId="0" fontId="22" fillId="78" borderId="3" applyNumberFormat="0" applyAlignment="0" applyProtection="0"/>
    <xf numFmtId="0" fontId="47" fillId="46" borderId="3" applyNumberFormat="0" applyAlignment="0" applyProtection="0"/>
    <xf numFmtId="0" fontId="59" fillId="0" borderId="0"/>
    <xf numFmtId="0" fontId="47" fillId="46" borderId="3" applyNumberFormat="0" applyAlignment="0" applyProtection="0"/>
    <xf numFmtId="168" fontId="137" fillId="78" borderId="3" applyNumberFormat="0" applyAlignment="0" applyProtection="0"/>
    <xf numFmtId="0" fontId="59" fillId="0" borderId="0"/>
    <xf numFmtId="168" fontId="137" fillId="78" borderId="3" applyNumberFormat="0" applyAlignment="0" applyProtection="0"/>
    <xf numFmtId="0" fontId="59" fillId="0" borderId="0"/>
    <xf numFmtId="168" fontId="137" fillId="78" borderId="3" applyNumberFormat="0" applyAlignment="0" applyProtection="0"/>
    <xf numFmtId="0" fontId="137" fillId="78" borderId="3" applyNumberFormat="0" applyAlignment="0" applyProtection="0"/>
    <xf numFmtId="0" fontId="59" fillId="0" borderId="0"/>
    <xf numFmtId="168" fontId="137" fillId="78" borderId="3" applyNumberFormat="0" applyAlignment="0" applyProtection="0"/>
    <xf numFmtId="168" fontId="47" fillId="46" borderId="3" applyNumberFormat="0" applyAlignment="0" applyProtection="0"/>
    <xf numFmtId="0" fontId="22" fillId="2" borderId="3" applyNumberFormat="0" applyAlignment="0" applyProtection="0"/>
    <xf numFmtId="0" fontId="59" fillId="0" borderId="0"/>
    <xf numFmtId="0" fontId="22" fillId="2" borderId="3" applyNumberFormat="0" applyAlignment="0" applyProtection="0"/>
    <xf numFmtId="168" fontId="47" fillId="46" borderId="3" applyNumberFormat="0" applyAlignment="0" applyProtection="0"/>
    <xf numFmtId="0" fontId="59" fillId="0" borderId="0"/>
    <xf numFmtId="168" fontId="47" fillId="46" borderId="3" applyNumberFormat="0" applyAlignment="0" applyProtection="0"/>
    <xf numFmtId="0" fontId="47" fillId="46" borderId="3" applyNumberFormat="0" applyAlignment="0" applyProtection="0"/>
    <xf numFmtId="0" fontId="47" fillId="46" borderId="3" applyNumberFormat="0" applyAlignment="0" applyProtection="0"/>
    <xf numFmtId="168" fontId="137" fillId="78" borderId="3" applyNumberFormat="0" applyAlignment="0" applyProtection="0"/>
    <xf numFmtId="0" fontId="59" fillId="0" borderId="0"/>
    <xf numFmtId="0" fontId="47" fillId="46" borderId="3" applyNumberFormat="0" applyAlignment="0" applyProtection="0"/>
    <xf numFmtId="168" fontId="137" fillId="78" borderId="3" applyNumberFormat="0" applyAlignment="0" applyProtection="0"/>
    <xf numFmtId="0" fontId="59" fillId="0" borderId="0"/>
    <xf numFmtId="168" fontId="137" fillId="78" borderId="3" applyNumberFormat="0" applyAlignment="0" applyProtection="0"/>
    <xf numFmtId="0" fontId="59" fillId="0" borderId="0"/>
    <xf numFmtId="0" fontId="22" fillId="78" borderId="3" applyNumberFormat="0" applyAlignment="0" applyProtection="0"/>
    <xf numFmtId="0" fontId="59" fillId="0" borderId="0"/>
    <xf numFmtId="0" fontId="47" fillId="46" borderId="3" applyNumberFormat="0" applyAlignment="0" applyProtection="0"/>
    <xf numFmtId="0" fontId="59" fillId="0" borderId="0"/>
    <xf numFmtId="168" fontId="137" fillId="78" borderId="3" applyNumberFormat="0" applyAlignment="0" applyProtection="0"/>
    <xf numFmtId="0" fontId="47" fillId="46" borderId="3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7" fillId="46" borderId="3" applyNumberFormat="0" applyAlignment="0" applyProtection="0"/>
    <xf numFmtId="0" fontId="59" fillId="0" borderId="0"/>
    <xf numFmtId="168" fontId="47" fillId="46" borderId="3" applyNumberFormat="0" applyAlignment="0" applyProtection="0"/>
    <xf numFmtId="0" fontId="47" fillId="46" borderId="3" applyNumberFormat="0" applyAlignment="0" applyProtection="0"/>
    <xf numFmtId="0" fontId="59" fillId="0" borderId="0"/>
    <xf numFmtId="0" fontId="59" fillId="0" borderId="0"/>
    <xf numFmtId="0" fontId="47" fillId="46" borderId="3" applyNumberForma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73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59" fillId="0" borderId="0"/>
    <xf numFmtId="0" fontId="138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168" fontId="7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8" fontId="23" fillId="0" borderId="0" applyNumberFormat="0" applyFill="0" applyBorder="0" applyAlignment="0" applyProtection="0"/>
    <xf numFmtId="0" fontId="59" fillId="0" borderId="0"/>
    <xf numFmtId="0" fontId="23" fillId="0" borderId="0" applyNumberFormat="0" applyFill="0" applyBorder="0" applyAlignment="0" applyProtection="0"/>
    <xf numFmtId="168" fontId="23" fillId="0" borderId="0" applyNumberFormat="0" applyFill="0" applyBorder="0" applyAlignment="0" applyProtection="0"/>
    <xf numFmtId="0" fontId="59" fillId="0" borderId="0"/>
    <xf numFmtId="168" fontId="23" fillId="0" borderId="0" applyNumberFormat="0" applyFill="0" applyBorder="0" applyAlignment="0" applyProtection="0"/>
    <xf numFmtId="0" fontId="59" fillId="0" borderId="0"/>
    <xf numFmtId="168" fontId="23" fillId="0" borderId="0" applyNumberFormat="0" applyFill="0" applyBorder="0" applyAlignment="0" applyProtection="0"/>
    <xf numFmtId="0" fontId="59" fillId="0" borderId="0"/>
    <xf numFmtId="0" fontId="23" fillId="0" borderId="0" applyNumberFormat="0" applyFill="0" applyBorder="0" applyAlignment="0" applyProtection="0"/>
    <xf numFmtId="0" fontId="59" fillId="0" borderId="0"/>
    <xf numFmtId="168" fontId="23" fillId="0" borderId="0" applyNumberFormat="0" applyFill="0" applyBorder="0" applyAlignment="0" applyProtection="0"/>
    <xf numFmtId="168" fontId="2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0" fontId="59" fillId="0" borderId="0"/>
    <xf numFmtId="168" fontId="73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59" fillId="0" borderId="0"/>
    <xf numFmtId="0" fontId="138" fillId="0" borderId="0" applyNumberFormat="0" applyFill="0" applyBorder="0" applyAlignment="0" applyProtection="0"/>
    <xf numFmtId="168" fontId="23" fillId="0" borderId="0" applyNumberFormat="0" applyFill="0" applyBorder="0" applyAlignment="0" applyProtection="0"/>
    <xf numFmtId="0" fontId="59" fillId="0" borderId="0"/>
    <xf numFmtId="168" fontId="23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168" fontId="23" fillId="0" borderId="0" applyNumberFormat="0" applyFill="0" applyBorder="0" applyAlignment="0" applyProtection="0"/>
    <xf numFmtId="168" fontId="73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168" fontId="73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39" fillId="112" borderId="0" applyNumberFormat="0" applyBorder="0" applyAlignment="0" applyProtection="0"/>
    <xf numFmtId="168" fontId="140" fillId="61" borderId="0" applyNumberFormat="0" applyBorder="0" applyAlignment="0" applyProtection="0"/>
    <xf numFmtId="0" fontId="52" fillId="50" borderId="0" applyNumberFormat="0" applyBorder="0" applyAlignment="0" applyProtection="0"/>
    <xf numFmtId="0" fontId="141" fillId="21" borderId="0" applyNumberFormat="0" applyBorder="0" applyAlignment="0" applyProtection="0"/>
    <xf numFmtId="0" fontId="141" fillId="21" borderId="0" applyNumberFormat="0" applyBorder="0" applyAlignment="0" applyProtection="0"/>
    <xf numFmtId="168" fontId="52" fillId="50" borderId="0" applyNumberFormat="0" applyBorder="0" applyAlignment="0" applyProtection="0"/>
    <xf numFmtId="0" fontId="59" fillId="0" borderId="0"/>
    <xf numFmtId="0" fontId="141" fillId="21" borderId="0" applyNumberFormat="0" applyBorder="0" applyAlignment="0" applyProtection="0"/>
    <xf numFmtId="0" fontId="140" fillId="61" borderId="0" applyNumberFormat="0" applyBorder="0" applyAlignment="0" applyProtection="0"/>
    <xf numFmtId="0" fontId="52" fillId="50" borderId="0" applyNumberFormat="0" applyBorder="0" applyAlignment="0" applyProtection="0"/>
    <xf numFmtId="0" fontId="140" fillId="61" borderId="0" applyNumberFormat="0" applyBorder="0" applyAlignment="0" applyProtection="0"/>
    <xf numFmtId="168" fontId="52" fillId="50" borderId="0" applyNumberFormat="0" applyBorder="0" applyAlignment="0" applyProtection="0"/>
    <xf numFmtId="0" fontId="59" fillId="0" borderId="0"/>
    <xf numFmtId="168" fontId="52" fillId="50" borderId="0" applyNumberFormat="0" applyBorder="0" applyAlignment="0" applyProtection="0"/>
    <xf numFmtId="0" fontId="24" fillId="61" borderId="0" applyNumberFormat="0" applyBorder="0" applyAlignment="0" applyProtection="0"/>
    <xf numFmtId="168" fontId="140" fillId="61" borderId="0" applyNumberFormat="0" applyBorder="0" applyAlignment="0" applyProtection="0"/>
    <xf numFmtId="0" fontId="24" fillId="61" borderId="0" applyNumberFormat="0" applyBorder="0" applyAlignment="0" applyProtection="0"/>
    <xf numFmtId="0" fontId="59" fillId="0" borderId="0"/>
    <xf numFmtId="0" fontId="24" fillId="61" borderId="0" applyNumberFormat="0" applyBorder="0" applyAlignment="0" applyProtection="0"/>
    <xf numFmtId="0" fontId="52" fillId="50" borderId="0" applyNumberFormat="0" applyBorder="0" applyAlignment="0" applyProtection="0"/>
    <xf numFmtId="0" fontId="59" fillId="0" borderId="0"/>
    <xf numFmtId="0" fontId="52" fillId="50" borderId="0" applyNumberFormat="0" applyBorder="0" applyAlignment="0" applyProtection="0"/>
    <xf numFmtId="168" fontId="140" fillId="61" borderId="0" applyNumberFormat="0" applyBorder="0" applyAlignment="0" applyProtection="0"/>
    <xf numFmtId="0" fontId="59" fillId="0" borderId="0"/>
    <xf numFmtId="168" fontId="140" fillId="61" borderId="0" applyNumberFormat="0" applyBorder="0" applyAlignment="0" applyProtection="0"/>
    <xf numFmtId="0" fontId="59" fillId="0" borderId="0"/>
    <xf numFmtId="168" fontId="140" fillId="61" borderId="0" applyNumberFormat="0" applyBorder="0" applyAlignment="0" applyProtection="0"/>
    <xf numFmtId="0" fontId="140" fillId="61" borderId="0" applyNumberFormat="0" applyBorder="0" applyAlignment="0" applyProtection="0"/>
    <xf numFmtId="0" fontId="59" fillId="0" borderId="0"/>
    <xf numFmtId="168" fontId="140" fillId="61" borderId="0" applyNumberFormat="0" applyBorder="0" applyAlignment="0" applyProtection="0"/>
    <xf numFmtId="168" fontId="52" fillId="50" borderId="0" applyNumberFormat="0" applyBorder="0" applyAlignment="0" applyProtection="0"/>
    <xf numFmtId="0" fontId="141" fillId="21" borderId="0" applyNumberFormat="0" applyBorder="0" applyAlignment="0" applyProtection="0"/>
    <xf numFmtId="0" fontId="59" fillId="0" borderId="0"/>
    <xf numFmtId="0" fontId="141" fillId="21" borderId="0" applyNumberFormat="0" applyBorder="0" applyAlignment="0" applyProtection="0"/>
    <xf numFmtId="168" fontId="52" fillId="50" borderId="0" applyNumberFormat="0" applyBorder="0" applyAlignment="0" applyProtection="0"/>
    <xf numFmtId="0" fontId="59" fillId="0" borderId="0"/>
    <xf numFmtId="168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168" fontId="140" fillId="61" borderId="0" applyNumberFormat="0" applyBorder="0" applyAlignment="0" applyProtection="0"/>
    <xf numFmtId="0" fontId="59" fillId="0" borderId="0"/>
    <xf numFmtId="0" fontId="52" fillId="50" borderId="0" applyNumberFormat="0" applyBorder="0" applyAlignment="0" applyProtection="0"/>
    <xf numFmtId="168" fontId="140" fillId="61" borderId="0" applyNumberFormat="0" applyBorder="0" applyAlignment="0" applyProtection="0"/>
    <xf numFmtId="0" fontId="59" fillId="0" borderId="0"/>
    <xf numFmtId="168" fontId="140" fillId="61" borderId="0" applyNumberFormat="0" applyBorder="0" applyAlignment="0" applyProtection="0"/>
    <xf numFmtId="0" fontId="59" fillId="0" borderId="0"/>
    <xf numFmtId="0" fontId="24" fillId="61" borderId="0" applyNumberFormat="0" applyBorder="0" applyAlignment="0" applyProtection="0"/>
    <xf numFmtId="0" fontId="59" fillId="0" borderId="0"/>
    <xf numFmtId="0" fontId="52" fillId="50" borderId="0" applyNumberFormat="0" applyBorder="0" applyAlignment="0" applyProtection="0"/>
    <xf numFmtId="0" fontId="59" fillId="0" borderId="0"/>
    <xf numFmtId="168" fontId="140" fillId="61" borderId="0" applyNumberFormat="0" applyBorder="0" applyAlignment="0" applyProtection="0"/>
    <xf numFmtId="0" fontId="52" fillId="5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2" fillId="50" borderId="0" applyNumberFormat="0" applyBorder="0" applyAlignment="0" applyProtection="0"/>
    <xf numFmtId="0" fontId="59" fillId="0" borderId="0"/>
    <xf numFmtId="168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2" fillId="50" borderId="0" applyNumberFormat="0" applyBorder="0" applyAlignment="0" applyProtection="0"/>
    <xf numFmtId="0" fontId="59" fillId="0" borderId="0"/>
    <xf numFmtId="168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2" fillId="5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2" fillId="5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59" fillId="79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79" borderId="0"/>
    <xf numFmtId="168" fontId="59" fillId="79" borderId="0"/>
    <xf numFmtId="0" fontId="59" fillId="0" borderId="0"/>
    <xf numFmtId="168" fontId="59" fillId="79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79" borderId="0"/>
    <xf numFmtId="168" fontId="10" fillId="0" borderId="0"/>
    <xf numFmtId="168" fontId="10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59" fillId="0" borderId="0"/>
    <xf numFmtId="168" fontId="59" fillId="79" borderId="0"/>
    <xf numFmtId="0" fontId="59" fillId="79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79" borderId="0"/>
    <xf numFmtId="168" fontId="59" fillId="79" borderId="0"/>
    <xf numFmtId="0" fontId="59" fillId="0" borderId="0"/>
    <xf numFmtId="168" fontId="59" fillId="79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12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79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79" borderId="0"/>
    <xf numFmtId="168" fontId="59" fillId="79" borderId="0"/>
    <xf numFmtId="0" fontId="59" fillId="0" borderId="0"/>
    <xf numFmtId="168" fontId="59" fillId="79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2" fillId="0" borderId="0"/>
    <xf numFmtId="0" fontId="59" fillId="0" borderId="0"/>
    <xf numFmtId="168" fontId="59" fillId="79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79" borderId="0"/>
    <xf numFmtId="168" fontId="59" fillId="79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0" borderId="0"/>
    <xf numFmtId="0" fontId="59" fillId="79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79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1" fillId="0" borderId="0"/>
    <xf numFmtId="0" fontId="59" fillId="79" borderId="0"/>
    <xf numFmtId="0" fontId="59" fillId="79" borderId="0"/>
    <xf numFmtId="0" fontId="59" fillId="0" borderId="0"/>
    <xf numFmtId="0" fontId="59" fillId="79" borderId="0"/>
    <xf numFmtId="168" fontId="11" fillId="0" borderId="0"/>
    <xf numFmtId="0" fontId="59" fillId="0" borderId="0"/>
    <xf numFmtId="168" fontId="11" fillId="0" borderId="0"/>
    <xf numFmtId="0" fontId="59" fillId="79" borderId="0"/>
    <xf numFmtId="0" fontId="59" fillId="0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4" fillId="0" borderId="0"/>
    <xf numFmtId="0" fontId="34" fillId="0" borderId="0"/>
    <xf numFmtId="0" fontId="10" fillId="0" borderId="0"/>
    <xf numFmtId="0" fontId="10" fillId="0" borderId="0"/>
    <xf numFmtId="168" fontId="11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168" fontId="11" fillId="0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0" fontId="59" fillId="0" borderId="0"/>
    <xf numFmtId="0" fontId="59" fillId="0" borderId="0"/>
    <xf numFmtId="168" fontId="31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79" borderId="0"/>
    <xf numFmtId="168" fontId="59" fillId="79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31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2" fillId="0" borderId="0"/>
    <xf numFmtId="0" fontId="11" fillId="0" borderId="0"/>
    <xf numFmtId="0" fontId="59" fillId="0" borderId="0"/>
    <xf numFmtId="0" fontId="11" fillId="0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2" fillId="0" borderId="0"/>
    <xf numFmtId="0" fontId="59" fillId="0" borderId="0"/>
    <xf numFmtId="168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168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34" fillId="0" borderId="0"/>
    <xf numFmtId="0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34" fillId="0" borderId="0"/>
    <xf numFmtId="168" fontId="34" fillId="0" borderId="0"/>
    <xf numFmtId="0" fontId="59" fillId="0" borderId="0"/>
    <xf numFmtId="168" fontId="34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34" fillId="0" borderId="0"/>
    <xf numFmtId="0" fontId="34" fillId="0" borderId="0"/>
    <xf numFmtId="0" fontId="59" fillId="0" borderId="0"/>
    <xf numFmtId="0" fontId="34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34" fillId="0" borderId="0"/>
    <xf numFmtId="0" fontId="10" fillId="0" borderId="0"/>
    <xf numFmtId="0" fontId="10" fillId="0" borderId="0"/>
    <xf numFmtId="0" fontId="10" fillId="0" borderId="0"/>
    <xf numFmtId="0" fontId="34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34" fillId="0" borderId="0"/>
    <xf numFmtId="0" fontId="34" fillId="0" borderId="0"/>
    <xf numFmtId="0" fontId="59" fillId="0" borderId="0"/>
    <xf numFmtId="0" fontId="34" fillId="0" borderId="0"/>
    <xf numFmtId="168" fontId="59" fillId="0" borderId="0"/>
    <xf numFmtId="0" fontId="34" fillId="0" borderId="0"/>
    <xf numFmtId="0" fontId="34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34" fillId="0" borderId="0"/>
    <xf numFmtId="0" fontId="59" fillId="0" borderId="0"/>
    <xf numFmtId="0" fontId="34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168" fontId="3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79" borderId="0"/>
    <xf numFmtId="0" fontId="59" fillId="0" borderId="0"/>
    <xf numFmtId="0" fontId="59" fillId="79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3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79" borderId="0"/>
    <xf numFmtId="168" fontId="11" fillId="0" borderId="0"/>
    <xf numFmtId="168" fontId="11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168" fontId="31" fillId="0" borderId="0"/>
    <xf numFmtId="0" fontId="59" fillId="79" borderId="0"/>
    <xf numFmtId="168" fontId="59" fillId="79" borderId="0"/>
    <xf numFmtId="0" fontId="59" fillId="79" borderId="0"/>
    <xf numFmtId="0" fontId="59" fillId="0" borderId="0"/>
    <xf numFmtId="0" fontId="59" fillId="79" borderId="0"/>
    <xf numFmtId="0" fontId="59" fillId="79" borderId="0"/>
    <xf numFmtId="0" fontId="59" fillId="0" borderId="0"/>
    <xf numFmtId="0" fontId="59" fillId="79" borderId="0"/>
    <xf numFmtId="168" fontId="59" fillId="79" borderId="0"/>
    <xf numFmtId="0" fontId="59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31" fillId="0" borderId="0"/>
    <xf numFmtId="0" fontId="59" fillId="0" borderId="0"/>
    <xf numFmtId="168" fontId="59" fillId="79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31" fillId="0" borderId="0"/>
    <xf numFmtId="0" fontId="31" fillId="0" borderId="0"/>
    <xf numFmtId="168" fontId="59" fillId="79" borderId="0"/>
    <xf numFmtId="0" fontId="59" fillId="0" borderId="0"/>
    <xf numFmtId="0" fontId="31" fillId="0" borderId="0"/>
    <xf numFmtId="168" fontId="59" fillId="79" borderId="0"/>
    <xf numFmtId="0" fontId="59" fillId="0" borderId="0"/>
    <xf numFmtId="168" fontId="59" fillId="79" borderId="0"/>
    <xf numFmtId="0" fontId="31" fillId="0" borderId="0"/>
    <xf numFmtId="0" fontId="59" fillId="0" borderId="0"/>
    <xf numFmtId="0" fontId="31" fillId="0" borderId="0"/>
    <xf numFmtId="0" fontId="59" fillId="79" borderId="0"/>
    <xf numFmtId="0" fontId="59" fillId="0" borderId="0"/>
    <xf numFmtId="0" fontId="59" fillId="79" borderId="0"/>
    <xf numFmtId="0" fontId="59" fillId="0" borderId="0"/>
    <xf numFmtId="168" fontId="59" fillId="79" borderId="0"/>
    <xf numFmtId="0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79" borderId="0"/>
    <xf numFmtId="168" fontId="59" fillId="79" borderId="0"/>
    <xf numFmtId="0" fontId="59" fillId="0" borderId="0"/>
    <xf numFmtId="168" fontId="59" fillId="79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168" fontId="59" fillId="79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168" fontId="59" fillId="79" borderId="0"/>
    <xf numFmtId="0" fontId="59" fillId="0" borderId="0"/>
    <xf numFmtId="0" fontId="34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34" fillId="0" borderId="0"/>
    <xf numFmtId="0" fontId="59" fillId="0" borderId="0"/>
    <xf numFmtId="0" fontId="34" fillId="0" borderId="0"/>
    <xf numFmtId="168" fontId="59" fillId="79" borderId="0"/>
    <xf numFmtId="0" fontId="59" fillId="0" borderId="0"/>
    <xf numFmtId="168" fontId="59" fillId="79" borderId="0"/>
    <xf numFmtId="0" fontId="59" fillId="0" borderId="0"/>
    <xf numFmtId="0" fontId="34" fillId="0" borderId="0"/>
    <xf numFmtId="0" fontId="59" fillId="0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31" fillId="0" borderId="0"/>
    <xf numFmtId="0" fontId="59" fillId="0" borderId="0"/>
    <xf numFmtId="0" fontId="59" fillId="0" borderId="0"/>
    <xf numFmtId="0" fontId="59" fillId="0" borderId="0"/>
    <xf numFmtId="168" fontId="31" fillId="0" borderId="0"/>
    <xf numFmtId="168" fontId="31" fillId="0" borderId="0"/>
    <xf numFmtId="0" fontId="59" fillId="0" borderId="0"/>
    <xf numFmtId="0" fontId="59" fillId="0" borderId="0"/>
    <xf numFmtId="0" fontId="59" fillId="0" borderId="0"/>
    <xf numFmtId="168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0" fontId="59" fillId="0" borderId="0"/>
    <xf numFmtId="0" fontId="59" fillId="0" borderId="0"/>
    <xf numFmtId="168" fontId="31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2" fillId="0" borderId="0"/>
    <xf numFmtId="0" fontId="59" fillId="0" borderId="0"/>
    <xf numFmtId="0" fontId="59" fillId="0" borderId="0"/>
    <xf numFmtId="0" fontId="59" fillId="0" borderId="0"/>
    <xf numFmtId="168" fontId="112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3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31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3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168" fontId="31" fillId="0" borderId="0"/>
    <xf numFmtId="0" fontId="31" fillId="0" borderId="0"/>
    <xf numFmtId="0" fontId="34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168" fontId="31" fillId="0" borderId="0"/>
    <xf numFmtId="168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31" fillId="0" borderId="0"/>
    <xf numFmtId="0" fontId="31" fillId="0" borderId="0"/>
    <xf numFmtId="0" fontId="59" fillId="0" borderId="0"/>
    <xf numFmtId="0" fontId="31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31" fillId="0" borderId="0"/>
    <xf numFmtId="168" fontId="59" fillId="79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168" fontId="59" fillId="79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0" borderId="0"/>
    <xf numFmtId="0" fontId="59" fillId="79" borderId="0"/>
    <xf numFmtId="168" fontId="31" fillId="0" borderId="0"/>
    <xf numFmtId="168" fontId="31" fillId="0" borderId="0"/>
    <xf numFmtId="0" fontId="59" fillId="0" borderId="0"/>
    <xf numFmtId="168" fontId="31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79" borderId="0"/>
    <xf numFmtId="0" fontId="59" fillId="0" borderId="0"/>
    <xf numFmtId="0" fontId="59" fillId="79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79" borderId="0"/>
    <xf numFmtId="0" fontId="59" fillId="0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0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31" fillId="0" borderId="0"/>
    <xf numFmtId="0" fontId="31" fillId="0" borderId="0"/>
    <xf numFmtId="0" fontId="59" fillId="0" borderId="0"/>
    <xf numFmtId="0" fontId="31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3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79" borderId="0"/>
    <xf numFmtId="0" fontId="59" fillId="0" borderId="0"/>
    <xf numFmtId="0" fontId="59" fillId="79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79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79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79" borderId="0"/>
    <xf numFmtId="0" fontId="59" fillId="0" borderId="0"/>
    <xf numFmtId="0" fontId="59" fillId="79" borderId="0"/>
    <xf numFmtId="0" fontId="59" fillId="79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34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0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34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79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79" borderId="0"/>
    <xf numFmtId="0" fontId="59" fillId="0" borderId="0"/>
    <xf numFmtId="0" fontId="59" fillId="0" borderId="0"/>
    <xf numFmtId="0" fontId="59" fillId="79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0" fontId="59" fillId="79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79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79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31" fillId="0" borderId="0"/>
    <xf numFmtId="0" fontId="59" fillId="0" borderId="0"/>
    <xf numFmtId="0" fontId="31" fillId="0" borderId="0"/>
    <xf numFmtId="0" fontId="59" fillId="0" borderId="0"/>
    <xf numFmtId="0" fontId="31" fillId="0" borderId="0"/>
    <xf numFmtId="0" fontId="142" fillId="0" borderId="0"/>
    <xf numFmtId="0" fontId="59" fillId="79" borderId="0"/>
    <xf numFmtId="0" fontId="59" fillId="0" borderId="0"/>
    <xf numFmtId="0" fontId="142" fillId="0" borderId="0"/>
    <xf numFmtId="0" fontId="142" fillId="0" borderId="0"/>
    <xf numFmtId="168" fontId="31" fillId="0" borderId="0"/>
    <xf numFmtId="0" fontId="34" fillId="0" borderId="0"/>
    <xf numFmtId="168" fontId="31" fillId="0" borderId="0"/>
    <xf numFmtId="0" fontId="59" fillId="79" borderId="0"/>
    <xf numFmtId="168" fontId="31" fillId="0" borderId="0"/>
    <xf numFmtId="0" fontId="59" fillId="0" borderId="0"/>
    <xf numFmtId="168" fontId="31" fillId="0" borderId="0"/>
    <xf numFmtId="0" fontId="112" fillId="0" borderId="0"/>
    <xf numFmtId="168" fontId="59" fillId="0" borderId="0"/>
    <xf numFmtId="0" fontId="112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112" fillId="0" borderId="0"/>
    <xf numFmtId="0" fontId="59" fillId="0" borderId="0"/>
    <xf numFmtId="0" fontId="59" fillId="0" borderId="0"/>
    <xf numFmtId="0" fontId="112" fillId="0" borderId="0"/>
    <xf numFmtId="168" fontId="59" fillId="0" borderId="0"/>
    <xf numFmtId="0" fontId="59" fillId="0" borderId="0"/>
    <xf numFmtId="168" fontId="59" fillId="0" borderId="0"/>
    <xf numFmtId="0" fontId="59" fillId="79" borderId="0"/>
    <xf numFmtId="0" fontId="59" fillId="0" borderId="0"/>
    <xf numFmtId="0" fontId="59" fillId="79" borderId="0"/>
    <xf numFmtId="0" fontId="112" fillId="0" borderId="0"/>
    <xf numFmtId="0" fontId="59" fillId="0" borderId="0"/>
    <xf numFmtId="168" fontId="59" fillId="0" borderId="0"/>
    <xf numFmtId="0" fontId="59" fillId="79" borderId="0"/>
    <xf numFmtId="168" fontId="59" fillId="0" borderId="0"/>
    <xf numFmtId="0" fontId="31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31" fillId="0" borderId="0"/>
    <xf numFmtId="0" fontId="31" fillId="0" borderId="0"/>
    <xf numFmtId="0" fontId="59" fillId="0" borderId="0"/>
    <xf numFmtId="0" fontId="31" fillId="0" borderId="0"/>
    <xf numFmtId="0" fontId="59" fillId="0" borderId="0"/>
    <xf numFmtId="0" fontId="31" fillId="0" borderId="0"/>
    <xf numFmtId="168" fontId="59" fillId="0" borderId="0"/>
    <xf numFmtId="0" fontId="59" fillId="0" borderId="0"/>
    <xf numFmtId="168" fontId="59" fillId="0" borderId="0"/>
    <xf numFmtId="0" fontId="31" fillId="0" borderId="0"/>
    <xf numFmtId="0" fontId="59" fillId="0" borderId="0"/>
    <xf numFmtId="0" fontId="31" fillId="0" borderId="0"/>
    <xf numFmtId="0" fontId="59" fillId="79" borderId="0"/>
    <xf numFmtId="0" fontId="59" fillId="0" borderId="0"/>
    <xf numFmtId="168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142" fillId="0" borderId="0"/>
    <xf numFmtId="0" fontId="142" fillId="0" borderId="0"/>
    <xf numFmtId="0" fontId="59" fillId="0" borderId="0"/>
    <xf numFmtId="0" fontId="59" fillId="0" borderId="0"/>
    <xf numFmtId="0" fontId="142" fillId="0" borderId="0"/>
    <xf numFmtId="168" fontId="31" fillId="0" borderId="0"/>
    <xf numFmtId="0" fontId="59" fillId="0" borderId="0"/>
    <xf numFmtId="168" fontId="31" fillId="0" borderId="0"/>
    <xf numFmtId="0" fontId="59" fillId="0" borderId="0"/>
    <xf numFmtId="0" fontId="142" fillId="0" borderId="0"/>
    <xf numFmtId="0" fontId="142" fillId="0" borderId="0"/>
    <xf numFmtId="0" fontId="59" fillId="0" borderId="0"/>
    <xf numFmtId="0" fontId="59" fillId="0" borderId="0"/>
    <xf numFmtId="0" fontId="142" fillId="0" borderId="0"/>
    <xf numFmtId="0" fontId="142" fillId="0" borderId="0"/>
    <xf numFmtId="0" fontId="59" fillId="0" borderId="0"/>
    <xf numFmtId="0" fontId="59" fillId="0" borderId="0"/>
    <xf numFmtId="0" fontId="142" fillId="0" borderId="0"/>
    <xf numFmtId="168" fontId="31" fillId="0" borderId="0"/>
    <xf numFmtId="168" fontId="31" fillId="0" borderId="0"/>
    <xf numFmtId="0" fontId="59" fillId="0" borderId="0"/>
    <xf numFmtId="168" fontId="31" fillId="0" borderId="0"/>
    <xf numFmtId="168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79" borderId="0"/>
    <xf numFmtId="0" fontId="59" fillId="0" borderId="0"/>
    <xf numFmtId="168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79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10" fillId="0" borderId="0"/>
    <xf numFmtId="168" fontId="59" fillId="0" borderId="0"/>
    <xf numFmtId="168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168" fontId="59" fillId="79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168" fontId="10" fillId="0" borderId="0"/>
    <xf numFmtId="168" fontId="10" fillId="0" borderId="0"/>
    <xf numFmtId="168" fontId="10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112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31" fillId="0" borderId="0"/>
    <xf numFmtId="0" fontId="112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31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31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79" borderId="0"/>
    <xf numFmtId="0" fontId="112" fillId="0" borderId="0"/>
    <xf numFmtId="0" fontId="59" fillId="0" borderId="0"/>
    <xf numFmtId="0" fontId="59" fillId="79" borderId="0"/>
    <xf numFmtId="0" fontId="112" fillId="0" borderId="0"/>
    <xf numFmtId="0" fontId="59" fillId="79" borderId="0"/>
    <xf numFmtId="0" fontId="59" fillId="79" borderId="0"/>
    <xf numFmtId="0" fontId="59" fillId="0" borderId="0"/>
    <xf numFmtId="168" fontId="59" fillId="79" borderId="0"/>
    <xf numFmtId="168" fontId="59" fillId="79" borderId="0"/>
    <xf numFmtId="0" fontId="59" fillId="0" borderId="0"/>
    <xf numFmtId="168" fontId="59" fillId="79" borderId="0"/>
    <xf numFmtId="168" fontId="59" fillId="79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79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168" fontId="59" fillId="79" borderId="0"/>
    <xf numFmtId="168" fontId="59" fillId="79" borderId="0"/>
    <xf numFmtId="168" fontId="59" fillId="79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112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12" fillId="0" borderId="0"/>
    <xf numFmtId="0" fontId="112" fillId="0" borderId="0"/>
    <xf numFmtId="0" fontId="59" fillId="0" borderId="0"/>
    <xf numFmtId="0" fontId="112" fillId="0" borderId="0"/>
    <xf numFmtId="0" fontId="112" fillId="0" borderId="0"/>
    <xf numFmtId="0" fontId="59" fillId="0" borderId="0"/>
    <xf numFmtId="0" fontId="112" fillId="0" borderId="0"/>
    <xf numFmtId="168" fontId="59" fillId="79" borderId="0"/>
    <xf numFmtId="0" fontId="59" fillId="0" borderId="0"/>
    <xf numFmtId="168" fontId="59" fillId="79" borderId="0"/>
    <xf numFmtId="0" fontId="112" fillId="0" borderId="0"/>
    <xf numFmtId="0" fontId="59" fillId="79" borderId="0"/>
    <xf numFmtId="0" fontId="59" fillId="0" borderId="0"/>
    <xf numFmtId="0" fontId="112" fillId="0" borderId="0"/>
    <xf numFmtId="0" fontId="112" fillId="0" borderId="0"/>
    <xf numFmtId="168" fontId="59" fillId="79" borderId="0"/>
    <xf numFmtId="0" fontId="59" fillId="0" borderId="0"/>
    <xf numFmtId="0" fontId="59" fillId="0" borderId="0"/>
    <xf numFmtId="0" fontId="31" fillId="0" borderId="0"/>
    <xf numFmtId="0" fontId="112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0" fontId="59" fillId="0" borderId="0"/>
    <xf numFmtId="0" fontId="59" fillId="0" borderId="0"/>
    <xf numFmtId="168" fontId="59" fillId="0" borderId="0"/>
    <xf numFmtId="0" fontId="59" fillId="0" borderId="0"/>
    <xf numFmtId="168" fontId="59" fillId="79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79" borderId="0"/>
    <xf numFmtId="168" fontId="11" fillId="0" borderId="0"/>
    <xf numFmtId="0" fontId="59" fillId="0" borderId="0"/>
    <xf numFmtId="0" fontId="59" fillId="0" borderId="0"/>
    <xf numFmtId="168" fontId="11" fillId="0" borderId="0"/>
    <xf numFmtId="168" fontId="1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0" fillId="0" borderId="0"/>
    <xf numFmtId="168" fontId="10" fillId="0" borderId="0"/>
    <xf numFmtId="168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168" fontId="10" fillId="0" borderId="0"/>
    <xf numFmtId="168" fontId="10" fillId="0" borderId="0"/>
    <xf numFmtId="168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1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59" fillId="79" borderId="0"/>
    <xf numFmtId="0" fontId="59" fillId="79" borderId="0"/>
    <xf numFmtId="0" fontId="10" fillId="0" borderId="0"/>
    <xf numFmtId="0" fontId="10" fillId="0" borderId="0"/>
    <xf numFmtId="0" fontId="10" fillId="0" borderId="0"/>
    <xf numFmtId="0" fontId="3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43" fillId="113" borderId="0" applyNumberFormat="0" applyBorder="0" applyAlignment="0" applyProtection="0"/>
    <xf numFmtId="0" fontId="59" fillId="0" borderId="0"/>
    <xf numFmtId="168" fontId="144" fillId="10" borderId="0" applyNumberFormat="0" applyBorder="0" applyAlignment="0" applyProtection="0"/>
    <xf numFmtId="0" fontId="44" fillId="49" borderId="0" applyNumberFormat="0" applyBorder="0" applyAlignment="0" applyProtection="0"/>
    <xf numFmtId="0" fontId="145" fillId="114" borderId="0" applyNumberFormat="0" applyBorder="0" applyAlignment="0" applyProtection="0"/>
    <xf numFmtId="0" fontId="145" fillId="114" borderId="0" applyNumberFormat="0" applyBorder="0" applyAlignment="0" applyProtection="0"/>
    <xf numFmtId="168" fontId="44" fillId="49" borderId="0" applyNumberFormat="0" applyBorder="0" applyAlignment="0" applyProtection="0"/>
    <xf numFmtId="0" fontId="59" fillId="0" borderId="0"/>
    <xf numFmtId="0" fontId="145" fillId="114" borderId="0" applyNumberFormat="0" applyBorder="0" applyAlignment="0" applyProtection="0"/>
    <xf numFmtId="0" fontId="144" fillId="10" borderId="0" applyNumberFormat="0" applyBorder="0" applyAlignment="0" applyProtection="0"/>
    <xf numFmtId="0" fontId="59" fillId="0" borderId="0"/>
    <xf numFmtId="0" fontId="144" fillId="10" borderId="0" applyNumberFormat="0" applyBorder="0" applyAlignment="0" applyProtection="0"/>
    <xf numFmtId="168" fontId="44" fillId="49" borderId="0" applyNumberFormat="0" applyBorder="0" applyAlignment="0" applyProtection="0"/>
    <xf numFmtId="0" fontId="44" fillId="49" borderId="0" applyNumberFormat="0" applyBorder="0" applyAlignment="0" applyProtection="0"/>
    <xf numFmtId="168" fontId="44" fillId="49" borderId="0" applyNumberFormat="0" applyBorder="0" applyAlignment="0" applyProtection="0"/>
    <xf numFmtId="0" fontId="59" fillId="0" borderId="0"/>
    <xf numFmtId="168" fontId="44" fillId="49" borderId="0" applyNumberFormat="0" applyBorder="0" applyAlignment="0" applyProtection="0"/>
    <xf numFmtId="0" fontId="25" fillId="10" borderId="0" applyNumberFormat="0" applyBorder="0" applyAlignment="0" applyProtection="0"/>
    <xf numFmtId="168" fontId="144" fillId="10" borderId="0" applyNumberFormat="0" applyBorder="0" applyAlignment="0" applyProtection="0"/>
    <xf numFmtId="0" fontId="59" fillId="0" borderId="0"/>
    <xf numFmtId="168" fontId="144" fillId="10" borderId="0" applyNumberFormat="0" applyBorder="0" applyAlignment="0" applyProtection="0"/>
    <xf numFmtId="0" fontId="25" fillId="10" borderId="0" applyNumberFormat="0" applyBorder="0" applyAlignment="0" applyProtection="0"/>
    <xf numFmtId="0" fontId="59" fillId="0" borderId="0"/>
    <xf numFmtId="0" fontId="25" fillId="10" borderId="0" applyNumberFormat="0" applyBorder="0" applyAlignment="0" applyProtection="0"/>
    <xf numFmtId="0" fontId="44" fillId="49" borderId="0" applyNumberFormat="0" applyBorder="0" applyAlignment="0" applyProtection="0"/>
    <xf numFmtId="0" fontId="59" fillId="0" borderId="0"/>
    <xf numFmtId="0" fontId="44" fillId="49" borderId="0" applyNumberFormat="0" applyBorder="0" applyAlignment="0" applyProtection="0"/>
    <xf numFmtId="168" fontId="144" fillId="10" borderId="0" applyNumberFormat="0" applyBorder="0" applyAlignment="0" applyProtection="0"/>
    <xf numFmtId="0" fontId="59" fillId="0" borderId="0"/>
    <xf numFmtId="168" fontId="144" fillId="10" borderId="0" applyNumberFormat="0" applyBorder="0" applyAlignment="0" applyProtection="0"/>
    <xf numFmtId="0" fontId="59" fillId="0" borderId="0"/>
    <xf numFmtId="168" fontId="144" fillId="10" borderId="0" applyNumberFormat="0" applyBorder="0" applyAlignment="0" applyProtection="0"/>
    <xf numFmtId="0" fontId="59" fillId="0" borderId="0"/>
    <xf numFmtId="0" fontId="59" fillId="0" borderId="0"/>
    <xf numFmtId="0" fontId="144" fillId="10" borderId="0" applyNumberFormat="0" applyBorder="0" applyAlignment="0" applyProtection="0"/>
    <xf numFmtId="0" fontId="59" fillId="0" borderId="0"/>
    <xf numFmtId="168" fontId="144" fillId="10" borderId="0" applyNumberFormat="0" applyBorder="0" applyAlignment="0" applyProtection="0"/>
    <xf numFmtId="168" fontId="44" fillId="49" borderId="0" applyNumberFormat="0" applyBorder="0" applyAlignment="0" applyProtection="0"/>
    <xf numFmtId="0" fontId="145" fillId="114" borderId="0" applyNumberFormat="0" applyBorder="0" applyAlignment="0" applyProtection="0"/>
    <xf numFmtId="0" fontId="59" fillId="0" borderId="0"/>
    <xf numFmtId="0" fontId="145" fillId="114" borderId="0" applyNumberFormat="0" applyBorder="0" applyAlignment="0" applyProtection="0"/>
    <xf numFmtId="168" fontId="44" fillId="49" borderId="0" applyNumberFormat="0" applyBorder="0" applyAlignment="0" applyProtection="0"/>
    <xf numFmtId="0" fontId="59" fillId="0" borderId="0"/>
    <xf numFmtId="168" fontId="44" fillId="49" borderId="0" applyNumberFormat="0" applyBorder="0" applyAlignment="0" applyProtection="0"/>
    <xf numFmtId="0" fontId="59" fillId="0" borderId="0"/>
    <xf numFmtId="168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59" fillId="0" borderId="0"/>
    <xf numFmtId="0" fontId="44" fillId="49" borderId="0" applyNumberFormat="0" applyBorder="0" applyAlignment="0" applyProtection="0"/>
    <xf numFmtId="168" fontId="144" fillId="10" borderId="0" applyNumberFormat="0" applyBorder="0" applyAlignment="0" applyProtection="0"/>
    <xf numFmtId="0" fontId="59" fillId="0" borderId="0"/>
    <xf numFmtId="0" fontId="44" fillId="49" borderId="0" applyNumberFormat="0" applyBorder="0" applyAlignment="0" applyProtection="0"/>
    <xf numFmtId="168" fontId="144" fillId="10" borderId="0" applyNumberFormat="0" applyBorder="0" applyAlignment="0" applyProtection="0"/>
    <xf numFmtId="0" fontId="59" fillId="0" borderId="0"/>
    <xf numFmtId="168" fontId="144" fillId="10" borderId="0" applyNumberFormat="0" applyBorder="0" applyAlignment="0" applyProtection="0"/>
    <xf numFmtId="0" fontId="59" fillId="0" borderId="0"/>
    <xf numFmtId="0" fontId="25" fillId="10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59" fillId="0" borderId="0"/>
    <xf numFmtId="168" fontId="44" fillId="49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4" fillId="49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46" fillId="0" borderId="0" applyNumberFormat="0" applyFill="0" applyBorder="0" applyAlignment="0" applyProtection="0"/>
    <xf numFmtId="168" fontId="51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59" fillId="0" borderId="0"/>
    <xf numFmtId="0" fontId="147" fillId="0" borderId="0" applyNumberFormat="0" applyFill="0" applyBorder="0" applyAlignment="0" applyProtection="0"/>
    <xf numFmtId="168" fontId="51" fillId="0" borderId="0" applyNumberFormat="0" applyFill="0" applyBorder="0" applyAlignment="0" applyProtection="0"/>
    <xf numFmtId="0" fontId="59" fillId="0" borderId="0"/>
    <xf numFmtId="168" fontId="51" fillId="0" borderId="0" applyNumberFormat="0" applyFill="0" applyBorder="0" applyAlignment="0" applyProtection="0"/>
    <xf numFmtId="0" fontId="59" fillId="0" borderId="0"/>
    <xf numFmtId="168" fontId="5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9" fillId="0" borderId="0"/>
    <xf numFmtId="0" fontId="26" fillId="0" borderId="0" applyNumberFormat="0" applyFill="0" applyBorder="0" applyAlignment="0" applyProtection="0"/>
    <xf numFmtId="168" fontId="146" fillId="0" borderId="0" applyNumberFormat="0" applyFill="0" applyBorder="0" applyAlignment="0" applyProtection="0"/>
    <xf numFmtId="0" fontId="59" fillId="0" borderId="0"/>
    <xf numFmtId="0" fontId="2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59" fillId="0" borderId="0"/>
    <xf numFmtId="0" fontId="146" fillId="0" borderId="0" applyNumberFormat="0" applyFill="0" applyBorder="0" applyAlignment="0" applyProtection="0"/>
    <xf numFmtId="168" fontId="146" fillId="0" borderId="0" applyNumberFormat="0" applyFill="0" applyBorder="0" applyAlignment="0" applyProtection="0"/>
    <xf numFmtId="0" fontId="59" fillId="0" borderId="0"/>
    <xf numFmtId="168" fontId="146" fillId="0" borderId="0" applyNumberFormat="0" applyFill="0" applyBorder="0" applyAlignment="0" applyProtection="0"/>
    <xf numFmtId="0" fontId="59" fillId="0" borderId="0"/>
    <xf numFmtId="168" fontId="146" fillId="0" borderId="0" applyNumberFormat="0" applyFill="0" applyBorder="0" applyAlignment="0" applyProtection="0"/>
    <xf numFmtId="0" fontId="59" fillId="0" borderId="0"/>
    <xf numFmtId="0" fontId="59" fillId="0" borderId="0"/>
    <xf numFmtId="0" fontId="146" fillId="0" borderId="0" applyNumberFormat="0" applyFill="0" applyBorder="0" applyAlignment="0" applyProtection="0"/>
    <xf numFmtId="168" fontId="146" fillId="0" borderId="0" applyNumberFormat="0" applyFill="0" applyBorder="0" applyAlignment="0" applyProtection="0"/>
    <xf numFmtId="168" fontId="146" fillId="0" borderId="0" applyNumberFormat="0" applyFill="0" applyBorder="0" applyAlignment="0" applyProtection="0"/>
    <xf numFmtId="168" fontId="51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168" fontId="51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59" fillId="0" borderId="0"/>
    <xf numFmtId="0" fontId="59" fillId="0" borderId="0"/>
    <xf numFmtId="0" fontId="147" fillId="0" borderId="0" applyNumberFormat="0" applyFill="0" applyBorder="0" applyAlignment="0" applyProtection="0"/>
    <xf numFmtId="168" fontId="146" fillId="0" borderId="0" applyNumberFormat="0" applyFill="0" applyBorder="0" applyAlignment="0" applyProtection="0"/>
    <xf numFmtId="0" fontId="59" fillId="0" borderId="0"/>
    <xf numFmtId="168" fontId="146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1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1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1" fillId="5" borderId="11" applyNumberFormat="0" applyFont="0" applyAlignment="0" applyProtection="0"/>
    <xf numFmtId="0" fontId="59" fillId="0" borderId="0"/>
    <xf numFmtId="168" fontId="31" fillId="5" borderId="11" applyNumberFormat="0" applyFont="0" applyAlignment="0" applyProtection="0"/>
    <xf numFmtId="0" fontId="14" fillId="49" borderId="2" applyNumberFormat="0" applyFont="0" applyAlignment="0" applyProtection="0"/>
    <xf numFmtId="0" fontId="59" fillId="0" borderId="0"/>
    <xf numFmtId="0" fontId="14" fillId="49" borderId="2" applyNumberFormat="0" applyFont="0" applyAlignment="0" applyProtection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31" fillId="5" borderId="108" applyNumberFormat="0" applyFont="0" applyAlignment="0" applyProtection="0"/>
    <xf numFmtId="0" fontId="31" fillId="5" borderId="108" applyNumberFormat="0" applyFont="0" applyAlignment="0" applyProtection="0"/>
    <xf numFmtId="0" fontId="59" fillId="0" borderId="0"/>
    <xf numFmtId="0" fontId="31" fillId="5" borderId="108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168" fontId="59" fillId="49" borderId="2" applyNumberFormat="0" applyFont="0" applyAlignment="0" applyProtection="0"/>
    <xf numFmtId="0" fontId="31" fillId="5" borderId="108" applyNumberFormat="0" applyFont="0" applyAlignment="0" applyProtection="0"/>
    <xf numFmtId="0" fontId="59" fillId="0" borderId="0"/>
    <xf numFmtId="0" fontId="31" fillId="5" borderId="108" applyNumberFormat="0" applyFont="0" applyAlignment="0" applyProtection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31" fillId="5" borderId="11" applyNumberFormat="0" applyFont="0" applyAlignment="0" applyProtection="0"/>
    <xf numFmtId="0" fontId="31" fillId="5" borderId="11" applyNumberFormat="0" applyFont="0" applyAlignment="0" applyProtection="0"/>
    <xf numFmtId="0" fontId="59" fillId="0" borderId="0"/>
    <xf numFmtId="0" fontId="31" fillId="5" borderId="11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31" fillId="5" borderId="11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31" fillId="5" borderId="11" applyNumberFormat="0" applyFont="0" applyAlignment="0" applyProtection="0"/>
    <xf numFmtId="0" fontId="59" fillId="0" borderId="0"/>
    <xf numFmtId="0" fontId="31" fillId="5" borderId="11" applyNumberFormat="0" applyFont="0" applyAlignment="0" applyProtection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59" fillId="0" borderId="0"/>
    <xf numFmtId="0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31" fillId="5" borderId="11" applyNumberFormat="0" applyFont="0" applyAlignment="0" applyProtection="0"/>
    <xf numFmtId="168" fontId="31" fillId="5" borderId="11" applyNumberFormat="0" applyFont="0" applyAlignment="0" applyProtection="0"/>
    <xf numFmtId="168" fontId="31" fillId="5" borderId="11" applyNumberFormat="0" applyFont="0" applyAlignment="0" applyProtection="0"/>
    <xf numFmtId="0" fontId="59" fillId="0" borderId="0"/>
    <xf numFmtId="168" fontId="31" fillId="5" borderId="11" applyNumberFormat="0" applyFont="0" applyAlignment="0" applyProtection="0"/>
    <xf numFmtId="0" fontId="31" fillId="5" borderId="11" applyNumberFormat="0" applyFont="0" applyAlignment="0" applyProtection="0"/>
    <xf numFmtId="0" fontId="59" fillId="0" borderId="0"/>
    <xf numFmtId="0" fontId="31" fillId="5" borderId="11" applyNumberFormat="0" applyFont="0" applyAlignment="0" applyProtection="0"/>
    <xf numFmtId="0" fontId="14" fillId="49" borderId="2" applyNumberFormat="0" applyFont="0" applyAlignment="0" applyProtection="0"/>
    <xf numFmtId="0" fontId="59" fillId="0" borderId="0"/>
    <xf numFmtId="0" fontId="14" fillId="49" borderId="2" applyNumberFormat="0" applyFont="0" applyAlignment="0" applyProtection="0"/>
    <xf numFmtId="168" fontId="31" fillId="5" borderId="11" applyNumberFormat="0" applyFont="0" applyAlignment="0" applyProtection="0"/>
    <xf numFmtId="168" fontId="31" fillId="5" borderId="11" applyNumberFormat="0" applyFont="0" applyAlignment="0" applyProtection="0"/>
    <xf numFmtId="0" fontId="59" fillId="0" borderId="0"/>
    <xf numFmtId="168" fontId="31" fillId="5" borderId="11" applyNumberFormat="0" applyFont="0" applyAlignment="0" applyProtection="0"/>
    <xf numFmtId="0" fontId="59" fillId="0" borderId="0"/>
    <xf numFmtId="168" fontId="31" fillId="5" borderId="11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59" fillId="0" borderId="0"/>
    <xf numFmtId="0" fontId="59" fillId="0" borderId="0"/>
    <xf numFmtId="0" fontId="59" fillId="49" borderId="2" applyNumberFormat="0" applyFont="0" applyAlignment="0" applyProtection="0"/>
    <xf numFmtId="0" fontId="59" fillId="0" borderId="0"/>
    <xf numFmtId="168" fontId="31" fillId="5" borderId="11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31" fillId="5" borderId="108" applyNumberFormat="0" applyFont="0" applyAlignment="0" applyProtection="0"/>
    <xf numFmtId="0" fontId="31" fillId="5" borderId="108" applyNumberFormat="0" applyFont="0" applyAlignment="0" applyProtection="0"/>
    <xf numFmtId="0" fontId="59" fillId="0" borderId="0"/>
    <xf numFmtId="0" fontId="31" fillId="5" borderId="108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168" fontId="59" fillId="49" borderId="2" applyNumberFormat="0" applyFont="0" applyAlignment="0" applyProtection="0"/>
    <xf numFmtId="0" fontId="31" fillId="5" borderId="108" applyNumberFormat="0" applyFont="0" applyAlignment="0" applyProtection="0"/>
    <xf numFmtId="0" fontId="59" fillId="0" borderId="0"/>
    <xf numFmtId="0" fontId="31" fillId="5" borderId="108" applyNumberFormat="0" applyFont="0" applyAlignment="0" applyProtection="0"/>
    <xf numFmtId="0" fontId="14" fillId="49" borderId="2" applyNumberFormat="0" applyFont="0" applyAlignment="0" applyProtection="0"/>
    <xf numFmtId="0" fontId="59" fillId="0" borderId="0"/>
    <xf numFmtId="0" fontId="14" fillId="49" borderId="2" applyNumberFormat="0" applyFont="0" applyAlignment="0" applyProtection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14" fillId="49" borderId="2" applyNumberFormat="0" applyFont="0" applyAlignment="0" applyProtection="0"/>
    <xf numFmtId="0" fontId="14" fillId="49" borderId="2" applyNumberFormat="0" applyFont="0" applyAlignment="0" applyProtection="0"/>
    <xf numFmtId="0" fontId="59" fillId="0" borderId="0"/>
    <xf numFmtId="0" fontId="14" fillId="49" borderId="2" applyNumberFormat="0" applyFont="0" applyAlignment="0" applyProtection="0"/>
    <xf numFmtId="168" fontId="31" fillId="5" borderId="11" applyNumberFormat="0" applyFont="0" applyAlignment="0" applyProtection="0"/>
    <xf numFmtId="0" fontId="59" fillId="0" borderId="0"/>
    <xf numFmtId="0" fontId="14" fillId="49" borderId="2" applyNumberFormat="0" applyFont="0" applyAlignment="0" applyProtection="0"/>
    <xf numFmtId="0" fontId="59" fillId="49" borderId="2" applyNumberFormat="0" applyFont="0" applyAlignment="0" applyProtection="0"/>
    <xf numFmtId="0" fontId="59" fillId="0" borderId="0"/>
    <xf numFmtId="0" fontId="59" fillId="0" borderId="0"/>
    <xf numFmtId="0" fontId="59" fillId="49" borderId="2" applyNumberFormat="0" applyFont="0" applyAlignment="0" applyProtection="0"/>
    <xf numFmtId="168" fontId="31" fillId="5" borderId="11" applyNumberFormat="0" applyFont="0" applyAlignment="0" applyProtection="0"/>
    <xf numFmtId="168" fontId="31" fillId="5" borderId="11" applyNumberFormat="0" applyFont="0" applyAlignment="0" applyProtection="0"/>
    <xf numFmtId="0" fontId="59" fillId="0" borderId="0"/>
    <xf numFmtId="168" fontId="31" fillId="5" borderId="11" applyNumberFormat="0" applyFont="0" applyAlignment="0" applyProtection="0"/>
    <xf numFmtId="0" fontId="59" fillId="0" borderId="0"/>
    <xf numFmtId="0" fontId="31" fillId="5" borderId="11" applyNumberFormat="0" applyFont="0" applyAlignment="0" applyProtection="0"/>
    <xf numFmtId="168" fontId="31" fillId="5" borderId="11" applyNumberFormat="0" applyFont="0" applyAlignment="0" applyProtection="0"/>
    <xf numFmtId="0" fontId="31" fillId="5" borderId="11" applyNumberFormat="0" applyFont="0" applyAlignment="0" applyProtection="0"/>
    <xf numFmtId="0" fontId="59" fillId="0" borderId="0"/>
    <xf numFmtId="0" fontId="14" fillId="49" borderId="2" applyNumberFormat="0" applyFont="0" applyAlignment="0" applyProtection="0"/>
    <xf numFmtId="0" fontId="14" fillId="49" borderId="2" applyNumberFormat="0" applyFont="0" applyAlignment="0" applyProtection="0"/>
    <xf numFmtId="0" fontId="59" fillId="0" borderId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59" fillId="0" borderId="0"/>
    <xf numFmtId="0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59" fillId="49" borderId="2" applyNumberFormat="0" applyFont="0" applyAlignment="0" applyProtection="0"/>
    <xf numFmtId="0" fontId="10" fillId="115" borderId="109" applyNumberFormat="0" applyFont="0" applyAlignment="0" applyProtection="0"/>
    <xf numFmtId="0" fontId="59" fillId="0" borderId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59" fillId="0" borderId="0"/>
    <xf numFmtId="0" fontId="59" fillId="49" borderId="2" applyNumberFormat="0" applyFont="0" applyAlignment="0" applyProtection="0"/>
    <xf numFmtId="0" fontId="10" fillId="115" borderId="109" applyNumberFormat="0" applyFont="0" applyAlignment="0" applyProtection="0"/>
    <xf numFmtId="0" fontId="59" fillId="0" borderId="0"/>
    <xf numFmtId="0" fontId="59" fillId="0" borderId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10" fillId="115" borderId="109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4" fillId="49" borderId="2" applyNumberFormat="0" applyFont="0" applyAlignment="0" applyProtection="0"/>
    <xf numFmtId="168" fontId="59" fillId="49" borderId="2" applyNumberFormat="0" applyFont="0" applyAlignment="0" applyProtection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4" fillId="49" borderId="2" applyNumberFormat="0" applyFont="0" applyAlignment="0" applyProtection="0"/>
    <xf numFmtId="0" fontId="59" fillId="0" borderId="0"/>
    <xf numFmtId="168" fontId="59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59" fillId="49" borderId="2" applyNumberFormat="0" applyFont="0" applyAlignment="0" applyProtection="0"/>
    <xf numFmtId="168" fontId="14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8" fontId="14" fillId="49" borderId="2" applyNumberFormat="0" applyFont="0" applyAlignment="0" applyProtection="0"/>
    <xf numFmtId="0" fontId="14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4" fillId="49" borderId="2" applyNumberFormat="0" applyFont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9" fontId="3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9" fontId="34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59" fillId="0" borderId="0"/>
    <xf numFmtId="0" fontId="59" fillId="0" borderId="0"/>
    <xf numFmtId="9" fontId="31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9" fontId="34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9" fontId="11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34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59" fillId="0" borderId="0"/>
    <xf numFmtId="9" fontId="31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9" fillId="0" borderId="0"/>
    <xf numFmtId="0" fontId="59" fillId="0" borderId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34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9" fontId="5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59" fillId="0" borderId="0"/>
    <xf numFmtId="9" fontId="3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9" fillId="0" borderId="0"/>
    <xf numFmtId="9" fontId="34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9" fillId="0" borderId="0"/>
    <xf numFmtId="9" fontId="11" fillId="0" borderId="0" applyFont="0" applyFill="0" applyBorder="0" applyAlignment="0" applyProtection="0"/>
    <xf numFmtId="0" fontId="59" fillId="0" borderId="0"/>
    <xf numFmtId="9" fontId="34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9" fontId="5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9" fontId="31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59" fillId="0" borderId="0"/>
    <xf numFmtId="9" fontId="31" fillId="0" borderId="0" applyFont="0" applyFill="0" applyBorder="0" applyAlignment="0" applyProtection="0"/>
    <xf numFmtId="0" fontId="59" fillId="0" borderId="0"/>
    <xf numFmtId="9" fontId="34" fillId="0" borderId="0" applyFont="0" applyFill="0" applyBorder="0" applyAlignment="0" applyProtection="0"/>
    <xf numFmtId="0" fontId="59" fillId="0" borderId="0"/>
    <xf numFmtId="9" fontId="112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9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9" fontId="112" fillId="0" borderId="0" applyFont="0" applyFill="0" applyBorder="0" applyAlignment="0" applyProtection="0"/>
    <xf numFmtId="0" fontId="59" fillId="0" borderId="0"/>
    <xf numFmtId="9" fontId="11" fillId="0" borderId="0" applyFont="0" applyFill="0" applyBorder="0" applyAlignment="0" applyProtection="0"/>
    <xf numFmtId="0" fontId="59" fillId="0" borderId="0"/>
    <xf numFmtId="9" fontId="11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9" fillId="0" borderId="0"/>
    <xf numFmtId="9" fontId="11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0" fontId="59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48" fillId="0" borderId="110" applyNumberFormat="0" applyFill="0" applyAlignment="0" applyProtection="0"/>
    <xf numFmtId="0" fontId="59" fillId="0" borderId="0"/>
    <xf numFmtId="168" fontId="149" fillId="0" borderId="23" applyNumberFormat="0" applyFill="0" applyAlignment="0" applyProtection="0"/>
    <xf numFmtId="0" fontId="52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168" fontId="52" fillId="0" borderId="10" applyNumberFormat="0" applyFill="0" applyAlignment="0" applyProtection="0"/>
    <xf numFmtId="0" fontId="59" fillId="0" borderId="0"/>
    <xf numFmtId="0" fontId="29" fillId="0" borderId="10" applyNumberFormat="0" applyFill="0" applyAlignment="0" applyProtection="0"/>
    <xf numFmtId="0" fontId="149" fillId="0" borderId="23" applyNumberFormat="0" applyFill="0" applyAlignment="0" applyProtection="0"/>
    <xf numFmtId="0" fontId="59" fillId="0" borderId="0"/>
    <xf numFmtId="0" fontId="149" fillId="0" borderId="23" applyNumberFormat="0" applyFill="0" applyAlignment="0" applyProtection="0"/>
    <xf numFmtId="168" fontId="52" fillId="0" borderId="10" applyNumberFormat="0" applyFill="0" applyAlignment="0" applyProtection="0"/>
    <xf numFmtId="0" fontId="52" fillId="0" borderId="10" applyNumberFormat="0" applyFill="0" applyAlignment="0" applyProtection="0"/>
    <xf numFmtId="168" fontId="52" fillId="0" borderId="10" applyNumberFormat="0" applyFill="0" applyAlignment="0" applyProtection="0"/>
    <xf numFmtId="0" fontId="59" fillId="0" borderId="0"/>
    <xf numFmtId="168" fontId="52" fillId="0" borderId="10" applyNumberFormat="0" applyFill="0" applyAlignment="0" applyProtection="0"/>
    <xf numFmtId="0" fontId="27" fillId="0" borderId="23" applyNumberFormat="0" applyFill="0" applyAlignment="0" applyProtection="0"/>
    <xf numFmtId="168" fontId="149" fillId="0" borderId="23" applyNumberFormat="0" applyFill="0" applyAlignment="0" applyProtection="0"/>
    <xf numFmtId="0" fontId="59" fillId="0" borderId="0"/>
    <xf numFmtId="168" fontId="149" fillId="0" borderId="23" applyNumberFormat="0" applyFill="0" applyAlignment="0" applyProtection="0"/>
    <xf numFmtId="0" fontId="27" fillId="0" borderId="23" applyNumberFormat="0" applyFill="0" applyAlignment="0" applyProtection="0"/>
    <xf numFmtId="0" fontId="59" fillId="0" borderId="0"/>
    <xf numFmtId="0" fontId="27" fillId="0" borderId="23" applyNumberFormat="0" applyFill="0" applyAlignment="0" applyProtection="0"/>
    <xf numFmtId="0" fontId="52" fillId="0" borderId="10" applyNumberFormat="0" applyFill="0" applyAlignment="0" applyProtection="0"/>
    <xf numFmtId="0" fontId="59" fillId="0" borderId="0"/>
    <xf numFmtId="0" fontId="52" fillId="0" borderId="10" applyNumberFormat="0" applyFill="0" applyAlignment="0" applyProtection="0"/>
    <xf numFmtId="168" fontId="149" fillId="0" borderId="23" applyNumberFormat="0" applyFill="0" applyAlignment="0" applyProtection="0"/>
    <xf numFmtId="0" fontId="59" fillId="0" borderId="0"/>
    <xf numFmtId="168" fontId="149" fillId="0" borderId="23" applyNumberFormat="0" applyFill="0" applyAlignment="0" applyProtection="0"/>
    <xf numFmtId="0" fontId="59" fillId="0" borderId="0"/>
    <xf numFmtId="168" fontId="149" fillId="0" borderId="23" applyNumberFormat="0" applyFill="0" applyAlignment="0" applyProtection="0"/>
    <xf numFmtId="0" fontId="59" fillId="0" borderId="0"/>
    <xf numFmtId="0" fontId="59" fillId="0" borderId="0"/>
    <xf numFmtId="0" fontId="149" fillId="0" borderId="23" applyNumberFormat="0" applyFill="0" applyAlignment="0" applyProtection="0"/>
    <xf numFmtId="0" fontId="59" fillId="0" borderId="0"/>
    <xf numFmtId="168" fontId="149" fillId="0" borderId="23" applyNumberFormat="0" applyFill="0" applyAlignment="0" applyProtection="0"/>
    <xf numFmtId="168" fontId="52" fillId="0" borderId="10" applyNumberFormat="0" applyFill="0" applyAlignment="0" applyProtection="0"/>
    <xf numFmtId="0" fontId="29" fillId="0" borderId="10" applyNumberFormat="0" applyFill="0" applyAlignment="0" applyProtection="0"/>
    <xf numFmtId="0" fontId="59" fillId="0" borderId="0"/>
    <xf numFmtId="0" fontId="29" fillId="0" borderId="10" applyNumberFormat="0" applyFill="0" applyAlignment="0" applyProtection="0"/>
    <xf numFmtId="168" fontId="52" fillId="0" borderId="10" applyNumberFormat="0" applyFill="0" applyAlignment="0" applyProtection="0"/>
    <xf numFmtId="0" fontId="59" fillId="0" borderId="0"/>
    <xf numFmtId="168" fontId="52" fillId="0" borderId="10" applyNumberFormat="0" applyFill="0" applyAlignment="0" applyProtection="0"/>
    <xf numFmtId="0" fontId="59" fillId="0" borderId="0"/>
    <xf numFmtId="168" fontId="52" fillId="0" borderId="10" applyNumberFormat="0" applyFill="0" applyAlignment="0" applyProtection="0"/>
    <xf numFmtId="0" fontId="52" fillId="0" borderId="10" applyNumberFormat="0" applyFill="0" applyAlignment="0" applyProtection="0"/>
    <xf numFmtId="0" fontId="52" fillId="0" borderId="10" applyNumberFormat="0" applyFill="0" applyAlignment="0" applyProtection="0"/>
    <xf numFmtId="0" fontId="59" fillId="0" borderId="0"/>
    <xf numFmtId="0" fontId="52" fillId="0" borderId="10" applyNumberFormat="0" applyFill="0" applyAlignment="0" applyProtection="0"/>
    <xf numFmtId="168" fontId="149" fillId="0" borderId="23" applyNumberFormat="0" applyFill="0" applyAlignment="0" applyProtection="0"/>
    <xf numFmtId="0" fontId="59" fillId="0" borderId="0"/>
    <xf numFmtId="0" fontId="52" fillId="0" borderId="10" applyNumberFormat="0" applyFill="0" applyAlignment="0" applyProtection="0"/>
    <xf numFmtId="168" fontId="149" fillId="0" borderId="23" applyNumberFormat="0" applyFill="0" applyAlignment="0" applyProtection="0"/>
    <xf numFmtId="0" fontId="59" fillId="0" borderId="0"/>
    <xf numFmtId="168" fontId="149" fillId="0" borderId="23" applyNumberFormat="0" applyFill="0" applyAlignment="0" applyProtection="0"/>
    <xf numFmtId="0" fontId="59" fillId="0" borderId="0"/>
    <xf numFmtId="0" fontId="27" fillId="0" borderId="23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2" fillId="0" borderId="10" applyNumberFormat="0" applyFill="0" applyAlignment="0" applyProtection="0"/>
    <xf numFmtId="0" fontId="52" fillId="0" borderId="10" applyNumberFormat="0" applyFill="0" applyAlignment="0" applyProtection="0"/>
    <xf numFmtId="0" fontId="59" fillId="0" borderId="0"/>
    <xf numFmtId="168" fontId="52" fillId="0" borderId="10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2" fillId="0" borderId="10" applyNumberFormat="0" applyFill="0" applyAlignment="0" applyProtection="0"/>
    <xf numFmtId="0" fontId="52" fillId="0" borderId="10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2" fillId="0" borderId="10" applyNumberFormat="0" applyFill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79" borderId="0" applyFill="0"/>
    <xf numFmtId="0" fontId="59" fillId="0" borderId="0"/>
    <xf numFmtId="0" fontId="12" fillId="0" borderId="0"/>
    <xf numFmtId="3" fontId="34" fillId="0" borderId="0">
      <alignment horizontal="center"/>
    </xf>
    <xf numFmtId="0" fontId="59" fillId="0" borderId="0"/>
    <xf numFmtId="0" fontId="12" fillId="0" borderId="0"/>
    <xf numFmtId="0" fontId="34" fillId="0" borderId="0"/>
    <xf numFmtId="0" fontId="59" fillId="0" borderId="0"/>
    <xf numFmtId="0" fontId="34" fillId="0" borderId="0"/>
    <xf numFmtId="3" fontId="34" fillId="0" borderId="0">
      <alignment horizontal="center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" fillId="0" borderId="0"/>
    <xf numFmtId="0" fontId="59" fillId="0" borderId="0"/>
    <xf numFmtId="168" fontId="12" fillId="0" borderId="0"/>
    <xf numFmtId="3" fontId="34" fillId="0" borderId="0">
      <alignment horizontal="center"/>
    </xf>
    <xf numFmtId="0" fontId="59" fillId="0" borderId="0"/>
    <xf numFmtId="3" fontId="34" fillId="0" borderId="0">
      <alignment horizontal="center"/>
    </xf>
    <xf numFmtId="0" fontId="59" fillId="0" borderId="0"/>
    <xf numFmtId="0" fontId="59" fillId="79" borderId="0" applyFill="0"/>
    <xf numFmtId="0" fontId="36" fillId="0" borderId="0"/>
    <xf numFmtId="0" fontId="59" fillId="0" borderId="0"/>
    <xf numFmtId="0" fontId="36" fillId="0" borderId="0"/>
    <xf numFmtId="0" fontId="59" fillId="0" borderId="0"/>
    <xf numFmtId="3" fontId="34" fillId="0" borderId="0">
      <alignment horizontal="center"/>
    </xf>
    <xf numFmtId="0" fontId="36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2" fillId="0" borderId="0"/>
    <xf numFmtId="0" fontId="59" fillId="0" borderId="0"/>
    <xf numFmtId="0" fontId="59" fillId="0" borderId="0" applyFill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50" fillId="0" borderId="0" applyNumberFormat="0" applyFill="0" applyBorder="0" applyAlignment="0" applyProtection="0"/>
    <xf numFmtId="0" fontId="59" fillId="0" borderId="0"/>
    <xf numFmtId="168" fontId="151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59" fillId="0" borderId="0"/>
    <xf numFmtId="0" fontId="152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59" fillId="0" borderId="0"/>
    <xf numFmtId="0" fontId="151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68" fontId="151" fillId="0" borderId="0" applyNumberFormat="0" applyFill="0" applyBorder="0" applyAlignment="0" applyProtection="0"/>
    <xf numFmtId="0" fontId="59" fillId="0" borderId="0"/>
    <xf numFmtId="168" fontId="15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9" fillId="0" borderId="0"/>
    <xf numFmtId="0" fontId="2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0" fontId="75" fillId="0" borderId="0" applyNumberFormat="0" applyFill="0" applyBorder="0" applyAlignment="0" applyProtection="0"/>
    <xf numFmtId="168" fontId="151" fillId="0" borderId="0" applyNumberFormat="0" applyFill="0" applyBorder="0" applyAlignment="0" applyProtection="0"/>
    <xf numFmtId="0" fontId="59" fillId="0" borderId="0"/>
    <xf numFmtId="168" fontId="151" fillId="0" borderId="0" applyNumberFormat="0" applyFill="0" applyBorder="0" applyAlignment="0" applyProtection="0"/>
    <xf numFmtId="0" fontId="59" fillId="0" borderId="0"/>
    <xf numFmtId="168" fontId="151" fillId="0" borderId="0" applyNumberFormat="0" applyFill="0" applyBorder="0" applyAlignment="0" applyProtection="0"/>
    <xf numFmtId="0" fontId="59" fillId="0" borderId="0"/>
    <xf numFmtId="0" fontId="59" fillId="0" borderId="0"/>
    <xf numFmtId="0" fontId="151" fillId="0" borderId="0" applyNumberFormat="0" applyFill="0" applyBorder="0" applyAlignment="0" applyProtection="0"/>
    <xf numFmtId="0" fontId="59" fillId="0" borderId="0"/>
    <xf numFmtId="168" fontId="151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59" fillId="0" borderId="0"/>
    <xf numFmtId="0" fontId="152" fillId="0" borderId="0" applyNumberFormat="0" applyFill="0" applyBorder="0" applyAlignment="0" applyProtection="0"/>
    <xf numFmtId="168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0" fontId="75" fillId="0" borderId="0" applyNumberFormat="0" applyFill="0" applyBorder="0" applyAlignment="0" applyProtection="0"/>
    <xf numFmtId="168" fontId="151" fillId="0" borderId="0" applyNumberFormat="0" applyFill="0" applyBorder="0" applyAlignment="0" applyProtection="0"/>
    <xf numFmtId="0" fontId="59" fillId="0" borderId="0"/>
    <xf numFmtId="0" fontId="75" fillId="0" borderId="0" applyNumberFormat="0" applyFill="0" applyBorder="0" applyAlignment="0" applyProtection="0"/>
    <xf numFmtId="168" fontId="151" fillId="0" borderId="0" applyNumberFormat="0" applyFill="0" applyBorder="0" applyAlignment="0" applyProtection="0"/>
    <xf numFmtId="0" fontId="59" fillId="0" borderId="0"/>
    <xf numFmtId="168" fontId="151" fillId="0" borderId="0" applyNumberFormat="0" applyFill="0" applyBorder="0" applyAlignment="0" applyProtection="0"/>
    <xf numFmtId="0" fontId="59" fillId="0" borderId="0"/>
    <xf numFmtId="0" fontId="28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168" fontId="7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75" fillId="0" borderId="0" applyNumberForma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0" fontId="59" fillId="0" borderId="0"/>
    <xf numFmtId="165" fontId="34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59" fillId="0" borderId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59" fillId="0" borderId="0"/>
    <xf numFmtId="165" fontId="11" fillId="0" borderId="0" applyFont="0" applyFill="0" applyBorder="0" applyAlignment="0" applyProtection="0"/>
    <xf numFmtId="0" fontId="59" fillId="0" borderId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53" fillId="116" borderId="0" applyNumberFormat="0" applyBorder="0" applyAlignment="0" applyProtection="0"/>
    <xf numFmtId="0" fontId="59" fillId="0" borderId="0"/>
    <xf numFmtId="168" fontId="154" fillId="13" borderId="0" applyNumberFormat="0" applyBorder="0" applyAlignment="0" applyProtection="0"/>
    <xf numFmtId="168" fontId="154" fillId="13" borderId="0" applyNumberFormat="0" applyBorder="0" applyAlignment="0" applyProtection="0"/>
    <xf numFmtId="0" fontId="42" fillId="42" borderId="0" applyNumberFormat="0" applyBorder="0" applyAlignment="0" applyProtection="0"/>
    <xf numFmtId="0" fontId="155" fillId="6" borderId="0" applyNumberFormat="0" applyBorder="0" applyAlignment="0" applyProtection="0"/>
    <xf numFmtId="0" fontId="155" fillId="6" borderId="0" applyNumberFormat="0" applyBorder="0" applyAlignment="0" applyProtection="0"/>
    <xf numFmtId="168" fontId="42" fillId="42" borderId="0" applyNumberFormat="0" applyBorder="0" applyAlignment="0" applyProtection="0"/>
    <xf numFmtId="0" fontId="59" fillId="0" borderId="0"/>
    <xf numFmtId="0" fontId="155" fillId="6" borderId="0" applyNumberFormat="0" applyBorder="0" applyAlignment="0" applyProtection="0"/>
    <xf numFmtId="0" fontId="154" fillId="13" borderId="0" applyNumberFormat="0" applyBorder="0" applyAlignment="0" applyProtection="0"/>
    <xf numFmtId="0" fontId="59" fillId="0" borderId="0"/>
    <xf numFmtId="0" fontId="154" fillId="13" borderId="0" applyNumberFormat="0" applyBorder="0" applyAlignment="0" applyProtection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168" fontId="42" fillId="42" borderId="0" applyNumberFormat="0" applyBorder="0" applyAlignment="0" applyProtection="0"/>
    <xf numFmtId="0" fontId="59" fillId="0" borderId="0"/>
    <xf numFmtId="168" fontId="42" fillId="42" borderId="0" applyNumberFormat="0" applyBorder="0" applyAlignment="0" applyProtection="0"/>
    <xf numFmtId="0" fontId="29" fillId="13" borderId="0" applyNumberFormat="0" applyBorder="0" applyAlignment="0" applyProtection="0"/>
    <xf numFmtId="168" fontId="154" fillId="13" borderId="0" applyNumberFormat="0" applyBorder="0" applyAlignment="0" applyProtection="0"/>
    <xf numFmtId="0" fontId="59" fillId="0" borderId="0"/>
    <xf numFmtId="168" fontId="154" fillId="13" borderId="0" applyNumberFormat="0" applyBorder="0" applyAlignment="0" applyProtection="0"/>
    <xf numFmtId="0" fontId="29" fillId="13" borderId="0" applyNumberFormat="0" applyBorder="0" applyAlignment="0" applyProtection="0"/>
    <xf numFmtId="0" fontId="59" fillId="0" borderId="0"/>
    <xf numFmtId="0" fontId="29" fillId="13" borderId="0" applyNumberFormat="0" applyBorder="0" applyAlignment="0" applyProtection="0"/>
    <xf numFmtId="0" fontId="42" fillId="42" borderId="0" applyNumberFormat="0" applyBorder="0" applyAlignment="0" applyProtection="0"/>
    <xf numFmtId="0" fontId="59" fillId="0" borderId="0"/>
    <xf numFmtId="0" fontId="42" fillId="42" borderId="0" applyNumberFormat="0" applyBorder="0" applyAlignment="0" applyProtection="0"/>
    <xf numFmtId="168" fontId="154" fillId="13" borderId="0" applyNumberFormat="0" applyBorder="0" applyAlignment="0" applyProtection="0"/>
    <xf numFmtId="0" fontId="59" fillId="0" borderId="0"/>
    <xf numFmtId="168" fontId="154" fillId="13" borderId="0" applyNumberFormat="0" applyBorder="0" applyAlignment="0" applyProtection="0"/>
    <xf numFmtId="0" fontId="59" fillId="0" borderId="0"/>
    <xf numFmtId="168" fontId="154" fillId="13" borderId="0" applyNumberFormat="0" applyBorder="0" applyAlignment="0" applyProtection="0"/>
    <xf numFmtId="0" fontId="59" fillId="0" borderId="0"/>
    <xf numFmtId="0" fontId="59" fillId="0" borderId="0"/>
    <xf numFmtId="0" fontId="154" fillId="13" borderId="0" applyNumberFormat="0" applyBorder="0" applyAlignment="0" applyProtection="0"/>
    <xf numFmtId="0" fontId="59" fillId="0" borderId="0"/>
    <xf numFmtId="168" fontId="154" fillId="13" borderId="0" applyNumberFormat="0" applyBorder="0" applyAlignment="0" applyProtection="0"/>
    <xf numFmtId="168" fontId="42" fillId="42" borderId="0" applyNumberFormat="0" applyBorder="0" applyAlignment="0" applyProtection="0"/>
    <xf numFmtId="0" fontId="155" fillId="6" borderId="0" applyNumberFormat="0" applyBorder="0" applyAlignment="0" applyProtection="0"/>
    <xf numFmtId="0" fontId="59" fillId="0" borderId="0"/>
    <xf numFmtId="0" fontId="155" fillId="6" borderId="0" applyNumberFormat="0" applyBorder="0" applyAlignment="0" applyProtection="0"/>
    <xf numFmtId="168" fontId="42" fillId="42" borderId="0" applyNumberFormat="0" applyBorder="0" applyAlignment="0" applyProtection="0"/>
    <xf numFmtId="0" fontId="59" fillId="0" borderId="0"/>
    <xf numFmtId="168" fontId="42" fillId="42" borderId="0" applyNumberFormat="0" applyBorder="0" applyAlignment="0" applyProtection="0"/>
    <xf numFmtId="0" fontId="59" fillId="0" borderId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59" fillId="0" borderId="0"/>
    <xf numFmtId="0" fontId="42" fillId="42" borderId="0" applyNumberFormat="0" applyBorder="0" applyAlignment="0" applyProtection="0"/>
    <xf numFmtId="168" fontId="154" fillId="13" borderId="0" applyNumberFormat="0" applyBorder="0" applyAlignment="0" applyProtection="0"/>
    <xf numFmtId="0" fontId="59" fillId="0" borderId="0"/>
    <xf numFmtId="0" fontId="42" fillId="42" borderId="0" applyNumberFormat="0" applyBorder="0" applyAlignment="0" applyProtection="0"/>
    <xf numFmtId="168" fontId="154" fillId="13" borderId="0" applyNumberFormat="0" applyBorder="0" applyAlignment="0" applyProtection="0"/>
    <xf numFmtId="0" fontId="59" fillId="0" borderId="0"/>
    <xf numFmtId="168" fontId="154" fillId="13" borderId="0" applyNumberFormat="0" applyBorder="0" applyAlignment="0" applyProtection="0"/>
    <xf numFmtId="0" fontId="59" fillId="0" borderId="0"/>
    <xf numFmtId="0" fontId="29" fillId="13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59" fillId="0" borderId="0"/>
    <xf numFmtId="168" fontId="42" fillId="4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2" fillId="42" borderId="0" applyNumberFormat="0" applyBorder="0" applyAlignment="0" applyProtection="0"/>
    <xf numFmtId="0" fontId="59" fillId="0" borderId="0"/>
    <xf numFmtId="168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2" fillId="4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42" fillId="42" borderId="0" applyNumberFormat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4" fontId="1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</cellStyleXfs>
  <cellXfs count="1677">
    <xf numFmtId="0" fontId="0" fillId="0" borderId="0" xfId="0"/>
    <xf numFmtId="0" fontId="0" fillId="80" borderId="0" xfId="0" applyFill="1" applyBorder="1"/>
    <xf numFmtId="0" fontId="0" fillId="80" borderId="0" xfId="0" applyFill="1"/>
    <xf numFmtId="0" fontId="77" fillId="0" borderId="0" xfId="0" applyFont="1"/>
    <xf numFmtId="0" fontId="89" fillId="74" borderId="0" xfId="333" applyFont="1" applyFill="1" applyProtection="1">
      <protection locked="0"/>
    </xf>
    <xf numFmtId="0" fontId="89" fillId="74" borderId="0" xfId="333" applyFont="1" applyFill="1" applyBorder="1" applyProtection="1">
      <protection locked="0"/>
    </xf>
    <xf numFmtId="0" fontId="0" fillId="0" borderId="0" xfId="0" applyProtection="1">
      <protection locked="0"/>
    </xf>
    <xf numFmtId="0" fontId="90" fillId="74" borderId="0" xfId="333" applyFont="1" applyFill="1" applyBorder="1" applyProtection="1">
      <protection locked="0"/>
    </xf>
    <xf numFmtId="0" fontId="0" fillId="85" borderId="0" xfId="0" applyFill="1" applyBorder="1" applyProtection="1">
      <protection locked="0"/>
    </xf>
    <xf numFmtId="0" fontId="89" fillId="85" borderId="0" xfId="333" applyFont="1" applyFill="1" applyBorder="1" applyAlignment="1" applyProtection="1">
      <protection locked="0"/>
    </xf>
    <xf numFmtId="1" fontId="89" fillId="85" borderId="0" xfId="333" applyNumberFormat="1" applyFont="1" applyFill="1" applyBorder="1" applyAlignment="1" applyProtection="1">
      <protection locked="0"/>
    </xf>
    <xf numFmtId="3" fontId="89" fillId="85" borderId="0" xfId="333" applyNumberFormat="1" applyFont="1" applyFill="1" applyBorder="1" applyAlignment="1" applyProtection="1">
      <protection locked="0"/>
    </xf>
    <xf numFmtId="9" fontId="89" fillId="85" borderId="0" xfId="343" applyFont="1" applyFill="1" applyBorder="1" applyAlignment="1" applyProtection="1">
      <protection locked="0"/>
    </xf>
    <xf numFmtId="0" fontId="77" fillId="80" borderId="0" xfId="0" applyFont="1" applyFill="1" applyBorder="1" applyProtection="1">
      <protection locked="0"/>
    </xf>
    <xf numFmtId="0" fontId="77" fillId="80" borderId="0" xfId="0" applyFont="1" applyFill="1" applyProtection="1">
      <protection locked="0"/>
    </xf>
    <xf numFmtId="0" fontId="77" fillId="0" borderId="0" xfId="0" applyFont="1" applyProtection="1">
      <protection locked="0"/>
    </xf>
    <xf numFmtId="0" fontId="89" fillId="82" borderId="39" xfId="333" applyFont="1" applyFill="1" applyBorder="1" applyAlignment="1" applyProtection="1">
      <alignment horizontal="center" vertical="center"/>
      <protection locked="0"/>
    </xf>
    <xf numFmtId="0" fontId="89" fillId="82" borderId="16" xfId="333" applyFont="1" applyFill="1" applyBorder="1" applyAlignment="1" applyProtection="1">
      <alignment horizontal="center" vertical="center"/>
      <protection locked="0"/>
    </xf>
    <xf numFmtId="0" fontId="89" fillId="82" borderId="48" xfId="333" applyFont="1" applyFill="1" applyBorder="1" applyAlignment="1" applyProtection="1">
      <alignment horizontal="center"/>
      <protection locked="0"/>
    </xf>
    <xf numFmtId="0" fontId="89" fillId="82" borderId="49" xfId="333" applyFont="1" applyFill="1" applyBorder="1" applyAlignment="1" applyProtection="1">
      <alignment horizontal="center" vertical="center"/>
      <protection locked="0"/>
    </xf>
    <xf numFmtId="0" fontId="89" fillId="82" borderId="50" xfId="333" applyFont="1" applyFill="1" applyBorder="1" applyAlignment="1" applyProtection="1">
      <alignment horizontal="center" vertical="center"/>
      <protection locked="0"/>
    </xf>
    <xf numFmtId="0" fontId="89" fillId="82" borderId="51" xfId="333" applyFont="1" applyFill="1" applyBorder="1" applyAlignment="1" applyProtection="1">
      <alignment horizontal="center" vertical="center"/>
      <protection locked="0"/>
    </xf>
    <xf numFmtId="0" fontId="89" fillId="82" borderId="52" xfId="333" applyFont="1" applyFill="1" applyBorder="1" applyAlignment="1" applyProtection="1">
      <alignment horizontal="center" vertical="center"/>
      <protection locked="0"/>
    </xf>
    <xf numFmtId="0" fontId="89" fillId="82" borderId="53" xfId="333" applyFont="1" applyFill="1" applyBorder="1" applyAlignment="1" applyProtection="1">
      <alignment horizontal="center" vertical="center"/>
      <protection locked="0"/>
    </xf>
    <xf numFmtId="0" fontId="89" fillId="82" borderId="55" xfId="333" applyFont="1" applyFill="1" applyBorder="1" applyAlignment="1" applyProtection="1">
      <alignment horizontal="center"/>
      <protection locked="0"/>
    </xf>
    <xf numFmtId="9" fontId="87" fillId="82" borderId="60" xfId="333" applyNumberFormat="1" applyFont="1" applyFill="1" applyBorder="1" applyAlignment="1" applyProtection="1">
      <alignment horizontal="center"/>
      <protection locked="0"/>
    </xf>
    <xf numFmtId="0" fontId="95" fillId="81" borderId="61" xfId="333" applyFont="1" applyFill="1" applyBorder="1" applyAlignment="1" applyProtection="1">
      <alignment horizontal="center"/>
      <protection locked="0"/>
    </xf>
    <xf numFmtId="0" fontId="89" fillId="74" borderId="53" xfId="333" applyFont="1" applyFill="1" applyBorder="1" applyAlignment="1" applyProtection="1">
      <alignment horizontal="center"/>
      <protection locked="0"/>
    </xf>
    <xf numFmtId="0" fontId="89" fillId="74" borderId="0" xfId="333" applyFont="1" applyFill="1" applyBorder="1" applyAlignment="1" applyProtection="1">
      <alignment horizontal="center"/>
      <protection locked="0"/>
    </xf>
    <xf numFmtId="0" fontId="91" fillId="82" borderId="47" xfId="333" applyFont="1" applyFill="1" applyBorder="1" applyAlignment="1" applyProtection="1">
      <alignment horizontal="center"/>
      <protection locked="0"/>
    </xf>
    <xf numFmtId="0" fontId="89" fillId="82" borderId="62" xfId="333" applyFont="1" applyFill="1" applyBorder="1" applyAlignment="1" applyProtection="1">
      <alignment horizontal="center"/>
      <protection locked="0"/>
    </xf>
    <xf numFmtId="0" fontId="0" fillId="0" borderId="0" xfId="0" applyFill="1" applyProtection="1">
      <protection locked="0"/>
    </xf>
    <xf numFmtId="0" fontId="0" fillId="0" borderId="0" xfId="0" applyBorder="1" applyProtection="1">
      <protection locked="0"/>
    </xf>
    <xf numFmtId="0" fontId="0" fillId="87" borderId="64" xfId="0" applyFill="1" applyBorder="1" applyAlignment="1" applyProtection="1">
      <alignment horizontal="center"/>
    </xf>
    <xf numFmtId="0" fontId="0" fillId="0" borderId="38" xfId="0" applyBorder="1" applyProtection="1">
      <protection locked="0"/>
    </xf>
    <xf numFmtId="0" fontId="0" fillId="0" borderId="37" xfId="0" applyFill="1" applyBorder="1" applyAlignment="1" applyProtection="1">
      <alignment horizontal="center"/>
      <protection locked="0"/>
    </xf>
    <xf numFmtId="0" fontId="0" fillId="0" borderId="38" xfId="0" applyFill="1" applyBorder="1" applyAlignment="1" applyProtection="1">
      <alignment horizontal="center"/>
      <protection locked="0"/>
    </xf>
    <xf numFmtId="0" fontId="0" fillId="0" borderId="71" xfId="0" applyFill="1" applyBorder="1" applyAlignment="1" applyProtection="1">
      <alignment horizontal="center"/>
      <protection locked="0"/>
    </xf>
    <xf numFmtId="0" fontId="0" fillId="0" borderId="25" xfId="0" applyFill="1" applyBorder="1" applyAlignment="1" applyProtection="1">
      <alignment horizontal="center"/>
      <protection locked="0"/>
    </xf>
    <xf numFmtId="0" fontId="0" fillId="0" borderId="16" xfId="0" applyBorder="1" applyProtection="1">
      <protection locked="0"/>
    </xf>
    <xf numFmtId="0" fontId="0" fillId="0" borderId="39" xfId="0" applyFill="1" applyBorder="1" applyAlignment="1" applyProtection="1">
      <alignment horizontal="center"/>
      <protection locked="0"/>
    </xf>
    <xf numFmtId="0" fontId="0" fillId="0" borderId="16" xfId="0" applyFill="1" applyBorder="1" applyAlignment="1" applyProtection="1">
      <alignment horizontal="center"/>
      <protection locked="0"/>
    </xf>
    <xf numFmtId="0" fontId="0" fillId="0" borderId="62" xfId="0" applyFill="1" applyBorder="1" applyAlignment="1" applyProtection="1">
      <alignment horizontal="center"/>
      <protection locked="0"/>
    </xf>
    <xf numFmtId="0" fontId="0" fillId="0" borderId="24" xfId="0" applyFill="1" applyBorder="1" applyAlignment="1" applyProtection="1">
      <alignment horizontal="center"/>
      <protection locked="0"/>
    </xf>
    <xf numFmtId="0" fontId="0" fillId="0" borderId="16" xfId="0" applyFill="1" applyBorder="1" applyProtection="1">
      <protection locked="0"/>
    </xf>
    <xf numFmtId="0" fontId="0" fillId="0" borderId="39" xfId="0" applyFill="1" applyBorder="1" applyProtection="1">
      <protection locked="0"/>
    </xf>
    <xf numFmtId="0" fontId="0" fillId="0" borderId="62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81" fillId="0" borderId="16" xfId="0" applyFont="1" applyBorder="1" applyAlignment="1" applyProtection="1">
      <alignment horizontal="center" vertical="center"/>
      <protection locked="0"/>
    </xf>
    <xf numFmtId="0" fontId="81" fillId="86" borderId="16" xfId="0" applyFont="1" applyFill="1" applyBorder="1" applyAlignment="1" applyProtection="1">
      <alignment horizontal="center" vertical="center"/>
      <protection locked="0"/>
    </xf>
    <xf numFmtId="9" fontId="81" fillId="0" borderId="16" xfId="0" applyNumberFormat="1" applyFont="1" applyBorder="1" applyAlignment="1" applyProtection="1">
      <alignment horizontal="center" vertical="center"/>
      <protection locked="0"/>
    </xf>
    <xf numFmtId="9" fontId="81" fillId="86" borderId="16" xfId="0" applyNumberFormat="1" applyFont="1" applyFill="1" applyBorder="1" applyAlignment="1" applyProtection="1">
      <alignment horizontal="center" vertical="center"/>
      <protection locked="0"/>
    </xf>
    <xf numFmtId="9" fontId="81" fillId="0" borderId="16" xfId="0" applyNumberFormat="1" applyFont="1" applyBorder="1" applyAlignment="1" applyProtection="1">
      <alignment horizontal="center" vertical="center"/>
    </xf>
    <xf numFmtId="9" fontId="81" fillId="86" borderId="16" xfId="0" applyNumberFormat="1" applyFont="1" applyFill="1" applyBorder="1" applyAlignment="1" applyProtection="1">
      <alignment horizontal="center" vertical="center"/>
    </xf>
    <xf numFmtId="0" fontId="0" fillId="0" borderId="72" xfId="0" applyFill="1" applyBorder="1" applyProtection="1">
      <protection locked="0"/>
    </xf>
    <xf numFmtId="0" fontId="0" fillId="0" borderId="66" xfId="0" applyFill="1" applyBorder="1" applyProtection="1">
      <protection locked="0"/>
    </xf>
    <xf numFmtId="0" fontId="0" fillId="0" borderId="58" xfId="0" applyFill="1" applyBorder="1" applyProtection="1">
      <protection locked="0"/>
    </xf>
    <xf numFmtId="0" fontId="81" fillId="0" borderId="62" xfId="0" applyFont="1" applyBorder="1" applyAlignment="1" applyProtection="1">
      <alignment horizontal="center" vertical="center"/>
      <protection locked="0"/>
    </xf>
    <xf numFmtId="9" fontId="81" fillId="0" borderId="62" xfId="0" applyNumberFormat="1" applyFont="1" applyBorder="1" applyAlignment="1" applyProtection="1">
      <alignment horizontal="center" vertical="center"/>
      <protection locked="0"/>
    </xf>
    <xf numFmtId="9" fontId="81" fillId="0" borderId="62" xfId="0" applyNumberFormat="1" applyFont="1" applyBorder="1" applyAlignment="1" applyProtection="1">
      <alignment horizontal="center" vertical="center"/>
    </xf>
    <xf numFmtId="0" fontId="81" fillId="0" borderId="66" xfId="0" applyFont="1" applyBorder="1" applyAlignment="1" applyProtection="1">
      <alignment horizontal="center" vertical="center"/>
      <protection locked="0"/>
    </xf>
    <xf numFmtId="0" fontId="81" fillId="86" borderId="66" xfId="0" applyFont="1" applyFill="1" applyBorder="1" applyAlignment="1" applyProtection="1">
      <alignment horizontal="center" vertical="center"/>
      <protection locked="0"/>
    </xf>
    <xf numFmtId="9" fontId="81" fillId="86" borderId="39" xfId="0" applyNumberFormat="1" applyFont="1" applyFill="1" applyBorder="1" applyAlignment="1" applyProtection="1">
      <alignment horizontal="center" vertical="center"/>
    </xf>
    <xf numFmtId="0" fontId="89" fillId="85" borderId="0" xfId="333" applyFont="1" applyFill="1" applyBorder="1" applyAlignment="1" applyProtection="1"/>
    <xf numFmtId="3" fontId="89" fillId="85" borderId="0" xfId="333" applyNumberFormat="1" applyFont="1" applyFill="1" applyBorder="1" applyAlignment="1" applyProtection="1"/>
    <xf numFmtId="167" fontId="94" fillId="85" borderId="0" xfId="333" applyNumberFormat="1" applyFont="1" applyFill="1" applyBorder="1" applyAlignment="1" applyProtection="1">
      <alignment horizontal="center"/>
    </xf>
    <xf numFmtId="166" fontId="94" fillId="85" borderId="0" xfId="333" applyNumberFormat="1" applyFont="1" applyFill="1" applyBorder="1" applyAlignment="1" applyProtection="1">
      <alignment horizontal="center"/>
    </xf>
    <xf numFmtId="9" fontId="89" fillId="85" borderId="0" xfId="343" applyFont="1" applyFill="1" applyBorder="1" applyAlignment="1" applyProtection="1">
      <alignment horizontal="center"/>
    </xf>
    <xf numFmtId="166" fontId="94" fillId="85" borderId="0" xfId="343" applyNumberFormat="1" applyFont="1" applyFill="1" applyBorder="1" applyAlignment="1" applyProtection="1">
      <alignment horizontal="center"/>
    </xf>
    <xf numFmtId="0" fontId="0" fillId="0" borderId="39" xfId="0" applyBorder="1" applyProtection="1"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62" xfId="0" applyBorder="1" applyAlignment="1" applyProtection="1">
      <alignment horizontal="center"/>
      <protection locked="0"/>
    </xf>
    <xf numFmtId="0" fontId="0" fillId="0" borderId="16" xfId="0" applyBorder="1"/>
    <xf numFmtId="0" fontId="0" fillId="0" borderId="0" xfId="0" applyAlignment="1">
      <alignment horizontal="center"/>
    </xf>
    <xf numFmtId="0" fontId="0" fillId="87" borderId="88" xfId="0" applyFill="1" applyBorder="1" applyAlignment="1" applyProtection="1">
      <alignment horizontal="center"/>
    </xf>
    <xf numFmtId="0" fontId="0" fillId="87" borderId="29" xfId="0" applyFill="1" applyBorder="1" applyAlignment="1" applyProtection="1">
      <alignment horizontal="center"/>
    </xf>
    <xf numFmtId="0" fontId="107" fillId="81" borderId="16" xfId="0" applyFont="1" applyFill="1" applyBorder="1" applyAlignment="1">
      <alignment horizontal="center" vertical="center" wrapText="1"/>
    </xf>
    <xf numFmtId="0" fontId="81" fillId="0" borderId="38" xfId="0" applyFont="1" applyBorder="1" applyAlignment="1" applyProtection="1">
      <alignment horizontal="center" vertical="center" textRotation="90" wrapText="1"/>
      <protection locked="0"/>
    </xf>
    <xf numFmtId="0" fontId="81" fillId="86" borderId="38" xfId="0" applyFont="1" applyFill="1" applyBorder="1" applyAlignment="1" applyProtection="1">
      <alignment horizontal="center" vertical="center" textRotation="90" wrapText="1"/>
      <protection locked="0"/>
    </xf>
    <xf numFmtId="0" fontId="109" fillId="0" borderId="0" xfId="0" applyFont="1" applyProtection="1">
      <protection locked="0"/>
    </xf>
    <xf numFmtId="0" fontId="0" fillId="0" borderId="72" xfId="0" applyBorder="1" applyProtection="1">
      <protection locked="0"/>
    </xf>
    <xf numFmtId="0" fontId="106" fillId="86" borderId="70" xfId="330" applyFont="1" applyFill="1" applyBorder="1" applyAlignment="1" applyProtection="1">
      <alignment horizontal="center" vertical="center" wrapText="1"/>
    </xf>
    <xf numFmtId="0" fontId="106" fillId="86" borderId="56" xfId="330" applyFont="1" applyFill="1" applyBorder="1" applyAlignment="1" applyProtection="1">
      <alignment horizontal="center" vertical="center" wrapText="1"/>
    </xf>
    <xf numFmtId="0" fontId="106" fillId="86" borderId="57" xfId="330" applyFont="1" applyFill="1" applyBorder="1" applyAlignment="1" applyProtection="1">
      <alignment horizontal="center" vertical="center" wrapText="1"/>
    </xf>
    <xf numFmtId="0" fontId="157" fillId="0" borderId="39" xfId="334" applyFont="1" applyFill="1" applyBorder="1"/>
    <xf numFmtId="0" fontId="157" fillId="0" borderId="16" xfId="334" applyFont="1" applyFill="1" applyBorder="1"/>
    <xf numFmtId="2" fontId="157" fillId="80" borderId="16" xfId="334" applyNumberFormat="1" applyFont="1" applyFill="1" applyBorder="1" applyAlignment="1">
      <alignment horizontal="center"/>
    </xf>
    <xf numFmtId="0" fontId="157" fillId="0" borderId="72" xfId="334" applyFont="1" applyFill="1" applyBorder="1"/>
    <xf numFmtId="0" fontId="157" fillId="0" borderId="66" xfId="334" applyFont="1" applyFill="1" applyBorder="1"/>
    <xf numFmtId="2" fontId="157" fillId="80" borderId="66" xfId="334" applyNumberFormat="1" applyFont="1" applyFill="1" applyBorder="1" applyAlignment="1">
      <alignment horizontal="center"/>
    </xf>
    <xf numFmtId="0" fontId="157" fillId="0" borderId="70" xfId="334" applyFont="1" applyFill="1" applyBorder="1"/>
    <xf numFmtId="0" fontId="157" fillId="0" borderId="56" xfId="334" applyFont="1" applyFill="1" applyBorder="1"/>
    <xf numFmtId="2" fontId="157" fillId="80" borderId="56" xfId="334" applyNumberFormat="1" applyFont="1" applyFill="1" applyBorder="1" applyAlignment="1">
      <alignment horizontal="center"/>
    </xf>
    <xf numFmtId="0" fontId="102" fillId="0" borderId="29" xfId="330" applyFont="1" applyFill="1" applyBorder="1" applyAlignment="1" applyProtection="1">
      <alignment horizontal="left" vertical="center" wrapText="1"/>
      <protection locked="0"/>
    </xf>
    <xf numFmtId="0" fontId="102" fillId="0" borderId="29" xfId="330" applyFont="1" applyBorder="1" applyAlignment="1" applyProtection="1">
      <alignment horizontal="left" vertical="center" wrapText="1"/>
      <protection locked="0"/>
    </xf>
    <xf numFmtId="0" fontId="81" fillId="0" borderId="37" xfId="0" applyFont="1" applyBorder="1" applyAlignment="1" applyProtection="1">
      <alignment horizontal="center" vertical="center" textRotation="90" wrapText="1"/>
      <protection locked="0"/>
    </xf>
    <xf numFmtId="0" fontId="81" fillId="0" borderId="39" xfId="0" applyFont="1" applyBorder="1" applyAlignment="1" applyProtection="1">
      <alignment horizontal="center" vertical="center"/>
      <protection locked="0"/>
    </xf>
    <xf numFmtId="9" fontId="81" fillId="0" borderId="39" xfId="0" applyNumberFormat="1" applyFont="1" applyBorder="1" applyAlignment="1" applyProtection="1">
      <alignment horizontal="center" vertical="center"/>
    </xf>
    <xf numFmtId="0" fontId="81" fillId="0" borderId="72" xfId="0" applyFont="1" applyBorder="1" applyAlignment="1" applyProtection="1">
      <alignment horizontal="center" vertical="center"/>
      <protection locked="0"/>
    </xf>
    <xf numFmtId="0" fontId="81" fillId="86" borderId="37" xfId="0" applyFont="1" applyFill="1" applyBorder="1" applyAlignment="1" applyProtection="1">
      <alignment horizontal="center" vertical="center" textRotation="90" wrapText="1"/>
      <protection locked="0"/>
    </xf>
    <xf numFmtId="166" fontId="0" fillId="0" borderId="0" xfId="343" applyNumberFormat="1" applyFont="1" applyProtection="1">
      <protection locked="0"/>
    </xf>
    <xf numFmtId="0" fontId="0" fillId="0" borderId="0" xfId="0" applyAlignment="1" applyProtection="1">
      <alignment vertical="center" wrapText="1"/>
      <protection locked="0"/>
    </xf>
    <xf numFmtId="166" fontId="0" fillId="0" borderId="0" xfId="343" applyNumberFormat="1" applyFont="1" applyAlignment="1" applyProtection="1">
      <alignment horizontal="center" vertical="center"/>
      <protection locked="0"/>
    </xf>
    <xf numFmtId="9" fontId="0" fillId="0" borderId="0" xfId="343" applyFont="1" applyAlignment="1" applyProtection="1">
      <alignment horizontal="center" vertical="center"/>
      <protection locked="0"/>
    </xf>
    <xf numFmtId="0" fontId="0" fillId="0" borderId="0" xfId="0" applyFill="1" applyAlignment="1" applyProtection="1">
      <alignment vertical="center" wrapText="1"/>
      <protection locked="0"/>
    </xf>
    <xf numFmtId="9" fontId="0" fillId="0" borderId="0" xfId="343" applyFont="1" applyFill="1" applyAlignment="1" applyProtection="1">
      <alignment horizontal="center" vertical="center"/>
      <protection locked="0"/>
    </xf>
    <xf numFmtId="0" fontId="0" fillId="0" borderId="75" xfId="0" applyFill="1" applyBorder="1" applyProtection="1">
      <protection locked="0"/>
    </xf>
    <xf numFmtId="0" fontId="0" fillId="0" borderId="66" xfId="0" applyFill="1" applyBorder="1" applyAlignment="1" applyProtection="1">
      <alignment horizontal="center"/>
      <protection locked="0"/>
    </xf>
    <xf numFmtId="0" fontId="0" fillId="0" borderId="75" xfId="0" applyFill="1" applyBorder="1" applyAlignment="1" applyProtection="1">
      <alignment horizontal="center"/>
      <protection locked="0"/>
    </xf>
    <xf numFmtId="0" fontId="102" fillId="0" borderId="30" xfId="330" applyFont="1" applyBorder="1" applyAlignment="1" applyProtection="1">
      <alignment horizontal="left" vertical="center" wrapText="1"/>
      <protection locked="0"/>
    </xf>
    <xf numFmtId="0" fontId="0" fillId="0" borderId="88" xfId="0" applyBorder="1" applyAlignment="1" applyProtection="1">
      <alignment horizontal="center" vertical="center"/>
      <protection locked="0"/>
    </xf>
    <xf numFmtId="0" fontId="0" fillId="86" borderId="67" xfId="0" applyFill="1" applyBorder="1" applyAlignment="1" applyProtection="1">
      <alignment horizontal="center" vertical="center"/>
      <protection locked="0"/>
    </xf>
    <xf numFmtId="0" fontId="91" fillId="82" borderId="36" xfId="333" applyFont="1" applyFill="1" applyBorder="1" applyAlignment="1" applyProtection="1">
      <alignment horizontal="center"/>
      <protection locked="0"/>
    </xf>
    <xf numFmtId="0" fontId="0" fillId="80" borderId="38" xfId="0" applyFill="1" applyBorder="1" applyAlignment="1">
      <alignment horizontal="left" vertical="center"/>
    </xf>
    <xf numFmtId="0" fontId="0" fillId="80" borderId="16" xfId="0" applyFill="1" applyBorder="1" applyAlignment="1">
      <alignment horizontal="left" vertical="center"/>
    </xf>
    <xf numFmtId="0" fontId="0" fillId="0" borderId="66" xfId="0" applyBorder="1" applyAlignment="1" applyProtection="1">
      <alignment horizontal="center"/>
      <protection locked="0"/>
    </xf>
    <xf numFmtId="0" fontId="0" fillId="0" borderId="58" xfId="0" applyBorder="1" applyAlignment="1" applyProtection="1">
      <alignment horizontal="center"/>
      <protection locked="0"/>
    </xf>
    <xf numFmtId="9" fontId="81" fillId="0" borderId="39" xfId="0" applyNumberFormat="1" applyFont="1" applyBorder="1" applyAlignment="1" applyProtection="1">
      <alignment horizontal="center" vertical="center" wrapText="1"/>
      <protection locked="0"/>
    </xf>
    <xf numFmtId="9" fontId="81" fillId="0" borderId="16" xfId="0" applyNumberFormat="1" applyFont="1" applyBorder="1" applyAlignment="1" applyProtection="1">
      <alignment horizontal="center" vertical="center" wrapText="1"/>
      <protection locked="0"/>
    </xf>
    <xf numFmtId="9" fontId="81" fillId="86" borderId="39" xfId="0" applyNumberFormat="1" applyFont="1" applyFill="1" applyBorder="1" applyAlignment="1" applyProtection="1">
      <alignment horizontal="center" vertical="center" wrapText="1"/>
      <protection locked="0"/>
    </xf>
    <xf numFmtId="9" fontId="81" fillId="86" borderId="16" xfId="0" applyNumberFormat="1" applyFont="1" applyFill="1" applyBorder="1" applyAlignment="1" applyProtection="1">
      <alignment horizontal="center" vertical="center" wrapText="1"/>
      <protection locked="0"/>
    </xf>
    <xf numFmtId="0" fontId="77" fillId="80" borderId="0" xfId="0" applyFont="1" applyFill="1" applyBorder="1"/>
    <xf numFmtId="0" fontId="77" fillId="80" borderId="0" xfId="0" applyFont="1" applyFill="1"/>
    <xf numFmtId="0" fontId="0" fillId="0" borderId="43" xfId="0" applyFill="1" applyBorder="1" applyAlignment="1" applyProtection="1">
      <alignment horizontal="center"/>
      <protection locked="0"/>
    </xf>
    <xf numFmtId="0" fontId="0" fillId="0" borderId="44" xfId="0" applyFill="1" applyBorder="1" applyAlignment="1" applyProtection="1">
      <alignment horizontal="center"/>
      <protection locked="0"/>
    </xf>
    <xf numFmtId="0" fontId="0" fillId="0" borderId="44" xfId="0" applyFill="1" applyBorder="1" applyProtection="1">
      <protection locked="0"/>
    </xf>
    <xf numFmtId="0" fontId="0" fillId="0" borderId="79" xfId="0" applyFill="1" applyBorder="1" applyProtection="1">
      <protection locked="0"/>
    </xf>
    <xf numFmtId="0" fontId="81" fillId="0" borderId="25" xfId="0" applyFont="1" applyFill="1" applyBorder="1" applyAlignment="1" applyProtection="1">
      <alignment horizontal="center" vertical="center" textRotation="90" wrapText="1"/>
      <protection locked="0"/>
    </xf>
    <xf numFmtId="0" fontId="81" fillId="0" borderId="24" xfId="0" applyFont="1" applyFill="1" applyBorder="1" applyAlignment="1" applyProtection="1">
      <alignment horizontal="center" vertical="center"/>
      <protection locked="0"/>
    </xf>
    <xf numFmtId="9" fontId="81" fillId="0" borderId="24" xfId="0" applyNumberFormat="1" applyFont="1" applyFill="1" applyBorder="1" applyAlignment="1" applyProtection="1">
      <alignment horizontal="center" vertical="center"/>
      <protection locked="0"/>
    </xf>
    <xf numFmtId="9" fontId="81" fillId="0" borderId="24" xfId="0" applyNumberFormat="1" applyFont="1" applyFill="1" applyBorder="1" applyAlignment="1" applyProtection="1">
      <alignment horizontal="center" vertical="center"/>
    </xf>
    <xf numFmtId="0" fontId="81" fillId="86" borderId="39" xfId="0" applyFont="1" applyFill="1" applyBorder="1" applyAlignment="1" applyProtection="1">
      <alignment horizontal="center" vertical="center"/>
      <protection locked="0"/>
    </xf>
    <xf numFmtId="0" fontId="81" fillId="86" borderId="72" xfId="0" applyFont="1" applyFill="1" applyBorder="1" applyAlignment="1" applyProtection="1">
      <alignment horizontal="center" vertical="center"/>
      <protection locked="0"/>
    </xf>
    <xf numFmtId="0" fontId="81" fillId="0" borderId="58" xfId="0" applyFont="1" applyBorder="1" applyAlignment="1" applyProtection="1">
      <alignment horizontal="center" vertical="center"/>
      <protection locked="0"/>
    </xf>
    <xf numFmtId="0" fontId="0" fillId="0" borderId="37" xfId="0" applyBorder="1" applyAlignment="1" applyProtection="1">
      <alignment horizontal="center"/>
      <protection locked="0"/>
    </xf>
    <xf numFmtId="0" fontId="0" fillId="0" borderId="71" xfId="0" applyBorder="1" applyAlignment="1" applyProtection="1">
      <alignment horizontal="center"/>
      <protection locked="0"/>
    </xf>
    <xf numFmtId="0" fontId="0" fillId="0" borderId="39" xfId="0" applyBorder="1" applyAlignment="1" applyProtection="1">
      <alignment horizontal="center"/>
      <protection locked="0"/>
    </xf>
    <xf numFmtId="0" fontId="0" fillId="0" borderId="62" xfId="0" applyBorder="1" applyProtection="1">
      <protection locked="0"/>
    </xf>
    <xf numFmtId="0" fontId="0" fillId="0" borderId="73" xfId="0" applyBorder="1" applyAlignment="1" applyProtection="1">
      <alignment horizontal="center"/>
      <protection locked="0"/>
    </xf>
    <xf numFmtId="0" fontId="0" fillId="0" borderId="66" xfId="0" applyBorder="1" applyProtection="1">
      <protection locked="0"/>
    </xf>
    <xf numFmtId="9" fontId="81" fillId="0" borderId="24" xfId="343" applyFont="1" applyFill="1" applyBorder="1" applyAlignment="1" applyProtection="1">
      <alignment horizontal="center" vertical="center"/>
      <protection locked="0"/>
    </xf>
    <xf numFmtId="0" fontId="109" fillId="0" borderId="0" xfId="0" applyFont="1" applyBorder="1" applyProtection="1">
      <protection locked="0"/>
    </xf>
    <xf numFmtId="0" fontId="0" fillId="0" borderId="0" xfId="0" applyFill="1"/>
    <xf numFmtId="0" fontId="161" fillId="74" borderId="0" xfId="333" applyFont="1" applyFill="1" applyBorder="1" applyAlignment="1" applyProtection="1">
      <protection locked="0"/>
    </xf>
    <xf numFmtId="0" fontId="109" fillId="0" borderId="0" xfId="0" applyFont="1" applyBorder="1" applyAlignment="1" applyProtection="1">
      <alignment vertical="top" wrapText="1"/>
      <protection locked="0"/>
    </xf>
    <xf numFmtId="0" fontId="109" fillId="0" borderId="0" xfId="0" applyFont="1" applyBorder="1" applyAlignment="1" applyProtection="1">
      <protection locked="0"/>
    </xf>
    <xf numFmtId="0" fontId="162" fillId="0" borderId="0" xfId="330" applyFont="1" applyFill="1" applyBorder="1" applyAlignment="1" applyProtection="1">
      <alignment horizontal="left" vertical="center" wrapText="1"/>
      <protection locked="0"/>
    </xf>
    <xf numFmtId="0" fontId="162" fillId="0" borderId="0" xfId="330" applyFont="1" applyBorder="1" applyAlignment="1" applyProtection="1">
      <alignment horizontal="left" vertical="center" wrapText="1"/>
      <protection locked="0"/>
    </xf>
    <xf numFmtId="9" fontId="87" fillId="80" borderId="0" xfId="333" applyNumberFormat="1" applyFont="1" applyFill="1" applyBorder="1" applyAlignment="1" applyProtection="1">
      <alignment horizontal="center"/>
      <protection locked="0"/>
    </xf>
    <xf numFmtId="9" fontId="89" fillId="80" borderId="0" xfId="333" applyNumberFormat="1" applyFont="1" applyFill="1" applyBorder="1" applyAlignment="1" applyProtection="1">
      <alignment horizontal="center"/>
      <protection locked="0"/>
    </xf>
    <xf numFmtId="0" fontId="0" fillId="80" borderId="0" xfId="0" applyFill="1" applyProtection="1">
      <protection locked="0"/>
    </xf>
    <xf numFmtId="0" fontId="0" fillId="0" borderId="89" xfId="0" applyFill="1" applyBorder="1" applyAlignment="1" applyProtection="1">
      <alignment horizontal="center"/>
      <protection locked="0"/>
    </xf>
    <xf numFmtId="0" fontId="0" fillId="0" borderId="0" xfId="0" quotePrefix="1" applyProtection="1">
      <protection locked="0"/>
    </xf>
    <xf numFmtId="0" fontId="156" fillId="0" borderId="98" xfId="7519" quotePrefix="1" applyNumberFormat="1" applyFont="1" applyFill="1" applyBorder="1" applyAlignment="1">
      <alignment vertical="center"/>
    </xf>
    <xf numFmtId="0" fontId="156" fillId="0" borderId="46" xfId="7519" quotePrefix="1" applyNumberFormat="1" applyFont="1" applyFill="1" applyBorder="1" applyAlignment="1">
      <alignment vertical="center"/>
    </xf>
    <xf numFmtId="0" fontId="92" fillId="0" borderId="46" xfId="0" applyFont="1" applyBorder="1" applyAlignment="1">
      <alignment horizontal="center" vertical="center" wrapText="1"/>
    </xf>
    <xf numFmtId="0" fontId="92" fillId="0" borderId="46" xfId="0" applyFont="1" applyFill="1" applyBorder="1" applyAlignment="1">
      <alignment horizontal="center" vertical="center" wrapText="1"/>
    </xf>
    <xf numFmtId="0" fontId="81" fillId="0" borderId="25" xfId="0" applyFont="1" applyBorder="1" applyAlignment="1" applyProtection="1">
      <alignment horizontal="center" vertical="center" textRotation="90" wrapText="1"/>
      <protection locked="0"/>
    </xf>
    <xf numFmtId="0" fontId="81" fillId="0" borderId="24" xfId="0" applyFont="1" applyBorder="1" applyAlignment="1" applyProtection="1">
      <alignment horizontal="center" vertical="center"/>
      <protection locked="0"/>
    </xf>
    <xf numFmtId="9" fontId="81" fillId="0" borderId="24" xfId="0" applyNumberFormat="1" applyFont="1" applyBorder="1" applyAlignment="1" applyProtection="1">
      <alignment horizontal="center" vertical="center"/>
      <protection locked="0"/>
    </xf>
    <xf numFmtId="9" fontId="81" fillId="0" borderId="24" xfId="0" applyNumberFormat="1" applyFont="1" applyBorder="1" applyAlignment="1" applyProtection="1">
      <alignment horizontal="center" vertical="center"/>
    </xf>
    <xf numFmtId="0" fontId="81" fillId="0" borderId="75" xfId="0" applyFont="1" applyBorder="1" applyAlignment="1" applyProtection="1">
      <alignment horizontal="center" vertical="center"/>
      <protection locked="0"/>
    </xf>
    <xf numFmtId="0" fontId="81" fillId="0" borderId="56" xfId="0" applyFont="1" applyBorder="1" applyAlignment="1" applyProtection="1">
      <alignment horizontal="center" vertical="center" textRotation="90" wrapText="1"/>
      <protection locked="0"/>
    </xf>
    <xf numFmtId="0" fontId="81" fillId="0" borderId="57" xfId="0" applyFont="1" applyBorder="1" applyAlignment="1" applyProtection="1">
      <alignment horizontal="center" vertical="center" textRotation="90" wrapText="1"/>
      <protection locked="0"/>
    </xf>
    <xf numFmtId="0" fontId="89" fillId="74" borderId="0" xfId="333" applyFont="1" applyFill="1" applyBorder="1" applyAlignment="1" applyProtection="1">
      <alignment horizontal="right"/>
      <protection locked="0"/>
    </xf>
    <xf numFmtId="9" fontId="166" fillId="0" borderId="0" xfId="0" applyNumberFormat="1" applyFont="1" applyAlignment="1">
      <alignment horizontal="center"/>
    </xf>
    <xf numFmtId="9" fontId="166" fillId="0" borderId="16" xfId="0" applyNumberFormat="1" applyFont="1" applyBorder="1" applyAlignment="1">
      <alignment horizontal="center"/>
    </xf>
    <xf numFmtId="9" fontId="166" fillId="0" borderId="24" xfId="0" applyNumberFormat="1" applyFont="1" applyBorder="1" applyAlignment="1">
      <alignment horizontal="center"/>
    </xf>
    <xf numFmtId="0" fontId="0" fillId="0" borderId="24" xfId="0" applyBorder="1"/>
    <xf numFmtId="14" fontId="0" fillId="0" borderId="16" xfId="0" applyNumberFormat="1" applyBorder="1"/>
    <xf numFmtId="14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9" fontId="166" fillId="0" borderId="16" xfId="0" applyNumberFormat="1" applyFont="1" applyBorder="1"/>
    <xf numFmtId="9" fontId="87" fillId="82" borderId="84" xfId="333" applyNumberFormat="1" applyFont="1" applyFill="1" applyBorder="1" applyAlignment="1" applyProtection="1">
      <alignment horizontal="center"/>
      <protection locked="0"/>
    </xf>
    <xf numFmtId="0" fontId="77" fillId="80" borderId="0" xfId="0" applyFont="1" applyFill="1" applyBorder="1" applyAlignment="1" applyProtection="1">
      <alignment horizontal="center" vertical="top" wrapText="1"/>
      <protection locked="0"/>
    </xf>
    <xf numFmtId="0" fontId="100" fillId="80" borderId="0" xfId="333" applyFont="1" applyFill="1" applyBorder="1" applyAlignment="1" applyProtection="1">
      <alignment horizontal="center"/>
      <protection locked="0"/>
    </xf>
    <xf numFmtId="10" fontId="111" fillId="80" borderId="0" xfId="0" applyNumberFormat="1" applyFont="1" applyFill="1" applyBorder="1" applyAlignment="1" applyProtection="1">
      <alignment horizontal="center" vertical="top" wrapText="1"/>
      <protection locked="0"/>
    </xf>
    <xf numFmtId="0" fontId="91" fillId="82" borderId="16" xfId="333" applyFont="1" applyFill="1" applyBorder="1" applyAlignment="1" applyProtection="1">
      <alignment horizontal="center"/>
      <protection locked="0"/>
    </xf>
    <xf numFmtId="0" fontId="91" fillId="82" borderId="38" xfId="333" applyFont="1" applyFill="1" applyBorder="1" applyAlignment="1" applyProtection="1">
      <alignment horizontal="center"/>
      <protection locked="0"/>
    </xf>
    <xf numFmtId="9" fontId="89" fillId="82" borderId="16" xfId="333" applyNumberFormat="1" applyFont="1" applyFill="1" applyBorder="1" applyAlignment="1" applyProtection="1">
      <alignment horizontal="center"/>
      <protection locked="0"/>
    </xf>
    <xf numFmtId="3" fontId="89" fillId="82" borderId="66" xfId="333" applyNumberFormat="1" applyFont="1" applyFill="1" applyBorder="1" applyAlignment="1" applyProtection="1">
      <alignment horizontal="center"/>
      <protection locked="0"/>
    </xf>
    <xf numFmtId="0" fontId="89" fillId="82" borderId="58" xfId="333" applyFont="1" applyFill="1" applyBorder="1" applyAlignment="1" applyProtection="1">
      <alignment horizontal="center"/>
      <protection locked="0"/>
    </xf>
    <xf numFmtId="0" fontId="91" fillId="82" borderId="44" xfId="333" applyFont="1" applyFill="1" applyBorder="1" applyAlignment="1" applyProtection="1">
      <alignment horizontal="center"/>
      <protection locked="0"/>
    </xf>
    <xf numFmtId="9" fontId="89" fillId="82" borderId="44" xfId="333" applyNumberFormat="1" applyFont="1" applyFill="1" applyBorder="1" applyAlignment="1" applyProtection="1">
      <alignment horizontal="center"/>
      <protection locked="0"/>
    </xf>
    <xf numFmtId="3" fontId="89" fillId="82" borderId="79" xfId="333" applyNumberFormat="1" applyFont="1" applyFill="1" applyBorder="1" applyAlignment="1" applyProtection="1">
      <alignment horizontal="center"/>
      <protection locked="0"/>
    </xf>
    <xf numFmtId="0" fontId="89" fillId="82" borderId="73" xfId="333" applyFont="1" applyFill="1" applyBorder="1" applyAlignment="1" applyProtection="1">
      <alignment horizontal="center" vertical="center"/>
      <protection locked="0"/>
    </xf>
    <xf numFmtId="0" fontId="89" fillId="82" borderId="60" xfId="333" applyFont="1" applyFill="1" applyBorder="1" applyAlignment="1" applyProtection="1">
      <alignment horizontal="center" vertical="center"/>
      <protection locked="0"/>
    </xf>
    <xf numFmtId="0" fontId="89" fillId="82" borderId="83" xfId="333" applyFont="1" applyFill="1" applyBorder="1" applyAlignment="1" applyProtection="1">
      <alignment horizontal="center" vertical="center"/>
      <protection locked="0"/>
    </xf>
    <xf numFmtId="0" fontId="91" fillId="82" borderId="43" xfId="333" applyFont="1" applyFill="1" applyBorder="1" applyAlignment="1" applyProtection="1">
      <alignment horizontal="center"/>
      <protection locked="0"/>
    </xf>
    <xf numFmtId="0" fontId="89" fillId="82" borderId="71" xfId="333" applyFont="1" applyFill="1" applyBorder="1" applyAlignment="1" applyProtection="1">
      <alignment horizontal="center"/>
      <protection locked="0"/>
    </xf>
    <xf numFmtId="0" fontId="91" fillId="82" borderId="63" xfId="333" applyFont="1" applyFill="1" applyBorder="1" applyAlignment="1" applyProtection="1">
      <alignment horizontal="center"/>
      <protection locked="0"/>
    </xf>
    <xf numFmtId="0" fontId="91" fillId="82" borderId="59" xfId="333" applyFont="1" applyFill="1" applyBorder="1" applyAlignment="1" applyProtection="1">
      <alignment horizontal="center"/>
      <protection locked="0"/>
    </xf>
    <xf numFmtId="0" fontId="89" fillId="82" borderId="37" xfId="333" applyFont="1" applyFill="1" applyBorder="1" applyAlignment="1" applyProtection="1">
      <alignment horizontal="center" vertical="center"/>
      <protection locked="0"/>
    </xf>
    <xf numFmtId="0" fontId="89" fillId="82" borderId="38" xfId="333" applyFont="1" applyFill="1" applyBorder="1" applyAlignment="1" applyProtection="1">
      <alignment horizontal="center" vertical="center"/>
      <protection locked="0"/>
    </xf>
    <xf numFmtId="0" fontId="99" fillId="82" borderId="35" xfId="333" applyFont="1" applyFill="1" applyBorder="1" applyAlignment="1" applyProtection="1">
      <alignment horizontal="left"/>
      <protection locked="0"/>
    </xf>
    <xf numFmtId="0" fontId="95" fillId="80" borderId="0" xfId="333" applyFont="1" applyFill="1" applyBorder="1" applyAlignment="1" applyProtection="1">
      <alignment horizontal="center"/>
      <protection locked="0"/>
    </xf>
    <xf numFmtId="0" fontId="99" fillId="80" borderId="90" xfId="333" applyFont="1" applyFill="1" applyBorder="1" applyAlignment="1" applyProtection="1">
      <alignment horizontal="center"/>
      <protection locked="0"/>
    </xf>
    <xf numFmtId="0" fontId="99" fillId="80" borderId="91" xfId="333" applyFont="1" applyFill="1" applyBorder="1" applyAlignment="1" applyProtection="1">
      <alignment horizontal="center"/>
      <protection locked="0"/>
    </xf>
    <xf numFmtId="0" fontId="99" fillId="80" borderId="91" xfId="333" applyFont="1" applyFill="1" applyBorder="1" applyAlignment="1" applyProtection="1">
      <alignment horizontal="left"/>
      <protection locked="0"/>
    </xf>
    <xf numFmtId="0" fontId="98" fillId="82" borderId="67" xfId="333" applyFont="1" applyFill="1" applyBorder="1" applyAlignment="1" applyProtection="1">
      <alignment horizontal="left"/>
      <protection locked="0"/>
    </xf>
    <xf numFmtId="0" fontId="0" fillId="82" borderId="35" xfId="0" applyFill="1" applyBorder="1" applyProtection="1">
      <protection locked="0"/>
    </xf>
    <xf numFmtId="0" fontId="0" fillId="82" borderId="35" xfId="0" applyFill="1" applyBorder="1"/>
    <xf numFmtId="0" fontId="77" fillId="82" borderId="35" xfId="0" applyFont="1" applyFill="1" applyBorder="1"/>
    <xf numFmtId="0" fontId="77" fillId="82" borderId="35" xfId="0" applyFont="1" applyFill="1" applyBorder="1" applyProtection="1">
      <protection locked="0"/>
    </xf>
    <xf numFmtId="0" fontId="77" fillId="82" borderId="45" xfId="0" applyFont="1" applyFill="1" applyBorder="1"/>
    <xf numFmtId="0" fontId="165" fillId="80" borderId="0" xfId="0" applyFont="1" applyFill="1" applyProtection="1">
      <protection locked="0"/>
    </xf>
    <xf numFmtId="9" fontId="89" fillId="80" borderId="0" xfId="333" applyNumberFormat="1" applyFont="1" applyFill="1" applyBorder="1" applyAlignment="1">
      <alignment horizontal="center"/>
    </xf>
    <xf numFmtId="0" fontId="91" fillId="82" borderId="25" xfId="333" applyFont="1" applyFill="1" applyBorder="1" applyAlignment="1" applyProtection="1">
      <alignment horizontal="center"/>
      <protection locked="0"/>
    </xf>
    <xf numFmtId="0" fontId="91" fillId="82" borderId="24" xfId="333" applyFont="1" applyFill="1" applyBorder="1" applyAlignment="1" applyProtection="1">
      <alignment horizontal="center"/>
      <protection locked="0"/>
    </xf>
    <xf numFmtId="9" fontId="87" fillId="82" borderId="83" xfId="333" applyNumberFormat="1" applyFont="1" applyFill="1" applyBorder="1" applyAlignment="1" applyProtection="1">
      <alignment horizontal="center"/>
      <protection locked="0"/>
    </xf>
    <xf numFmtId="0" fontId="91" fillId="82" borderId="98" xfId="333" applyFont="1" applyFill="1" applyBorder="1" applyAlignment="1" applyProtection="1">
      <alignment horizontal="center"/>
      <protection locked="0"/>
    </xf>
    <xf numFmtId="0" fontId="89" fillId="82" borderId="39" xfId="333" applyFont="1" applyFill="1" applyBorder="1" applyAlignment="1" applyProtection="1">
      <alignment horizontal="center"/>
      <protection locked="0"/>
    </xf>
    <xf numFmtId="0" fontId="89" fillId="82" borderId="49" xfId="333" applyFont="1" applyFill="1" applyBorder="1" applyAlignment="1" applyProtection="1">
      <alignment horizontal="center"/>
      <protection locked="0"/>
    </xf>
    <xf numFmtId="0" fontId="89" fillId="82" borderId="51" xfId="333" applyFont="1" applyFill="1" applyBorder="1" applyAlignment="1" applyProtection="1">
      <alignment horizontal="center"/>
      <protection locked="0"/>
    </xf>
    <xf numFmtId="9" fontId="89" fillId="82" borderId="73" xfId="333" applyNumberFormat="1" applyFont="1" applyFill="1" applyBorder="1" applyAlignment="1" applyProtection="1">
      <alignment horizontal="center"/>
      <protection locked="0"/>
    </xf>
    <xf numFmtId="0" fontId="91" fillId="82" borderId="41" xfId="333" applyFont="1" applyFill="1" applyBorder="1" applyAlignment="1" applyProtection="1">
      <alignment horizontal="center"/>
      <protection locked="0"/>
    </xf>
    <xf numFmtId="9" fontId="89" fillId="82" borderId="24" xfId="333" applyNumberFormat="1" applyFont="1" applyFill="1" applyBorder="1" applyAlignment="1" applyProtection="1">
      <alignment horizontal="center"/>
      <protection locked="0"/>
    </xf>
    <xf numFmtId="3" fontId="89" fillId="82" borderId="75" xfId="333" applyNumberFormat="1" applyFont="1" applyFill="1" applyBorder="1" applyAlignment="1" applyProtection="1">
      <alignment horizontal="center"/>
      <protection locked="0"/>
    </xf>
    <xf numFmtId="0" fontId="89" fillId="82" borderId="37" xfId="333" applyFont="1" applyFill="1" applyBorder="1" applyAlignment="1" applyProtection="1">
      <alignment horizontal="center"/>
      <protection locked="0"/>
    </xf>
    <xf numFmtId="0" fontId="89" fillId="82" borderId="72" xfId="333" applyFont="1" applyFill="1" applyBorder="1" applyAlignment="1" applyProtection="1">
      <alignment horizontal="center"/>
      <protection locked="0"/>
    </xf>
    <xf numFmtId="0" fontId="177" fillId="80" borderId="0" xfId="0" applyFont="1" applyFill="1" applyBorder="1"/>
    <xf numFmtId="0" fontId="107" fillId="80" borderId="0" xfId="0" applyFont="1" applyFill="1" applyBorder="1"/>
    <xf numFmtId="0" fontId="180" fillId="84" borderId="0" xfId="333" applyFont="1" applyFill="1" applyBorder="1" applyAlignment="1" applyProtection="1">
      <protection locked="0"/>
    </xf>
    <xf numFmtId="0" fontId="180" fillId="84" borderId="0" xfId="333" applyFont="1" applyFill="1" applyBorder="1" applyAlignment="1" applyProtection="1"/>
    <xf numFmtId="1" fontId="180" fillId="84" borderId="0" xfId="333" applyNumberFormat="1" applyFont="1" applyFill="1" applyBorder="1" applyAlignment="1" applyProtection="1"/>
    <xf numFmtId="3" fontId="180" fillId="84" borderId="0" xfId="333" applyNumberFormat="1" applyFont="1" applyFill="1" applyBorder="1" applyAlignment="1" applyProtection="1"/>
    <xf numFmtId="9" fontId="180" fillId="84" borderId="0" xfId="343" applyFont="1" applyFill="1" applyBorder="1" applyAlignment="1" applyProtection="1">
      <alignment horizontal="center"/>
    </xf>
    <xf numFmtId="0" fontId="181" fillId="80" borderId="0" xfId="0" applyFont="1" applyFill="1"/>
    <xf numFmtId="0" fontId="181" fillId="80" borderId="0" xfId="0" applyFont="1" applyFill="1" applyBorder="1"/>
    <xf numFmtId="0" fontId="159" fillId="80" borderId="0" xfId="0" applyFont="1" applyFill="1" applyBorder="1"/>
    <xf numFmtId="0" fontId="175" fillId="74" borderId="0" xfId="333" applyFont="1" applyFill="1" applyProtection="1">
      <protection locked="0"/>
    </xf>
    <xf numFmtId="0" fontId="99" fillId="84" borderId="16" xfId="333" applyFont="1" applyFill="1" applyBorder="1" applyAlignment="1" applyProtection="1">
      <alignment vertical="center"/>
      <protection locked="0"/>
    </xf>
    <xf numFmtId="0" fontId="99" fillId="84" borderId="66" xfId="333" applyFont="1" applyFill="1" applyBorder="1" applyAlignment="1" applyProtection="1">
      <alignment vertical="center"/>
      <protection locked="0"/>
    </xf>
    <xf numFmtId="0" fontId="169" fillId="118" borderId="90" xfId="0" applyFont="1" applyFill="1" applyBorder="1" applyAlignment="1" applyProtection="1">
      <alignment horizontal="center" vertical="center" wrapText="1"/>
      <protection locked="0"/>
    </xf>
    <xf numFmtId="0" fontId="169" fillId="118" borderId="91" xfId="0" applyFont="1" applyFill="1" applyBorder="1" applyAlignment="1" applyProtection="1">
      <alignment horizontal="center" vertical="center" wrapText="1"/>
      <protection locked="0"/>
    </xf>
    <xf numFmtId="0" fontId="169" fillId="118" borderId="92" xfId="0" applyFont="1" applyFill="1" applyBorder="1" applyAlignment="1" applyProtection="1">
      <alignment horizontal="center" vertical="center" wrapText="1"/>
      <protection locked="0"/>
    </xf>
    <xf numFmtId="0" fontId="185" fillId="80" borderId="0" xfId="0" applyFont="1" applyFill="1"/>
    <xf numFmtId="0" fontId="185" fillId="80" borderId="0" xfId="0" applyFont="1" applyFill="1" applyBorder="1"/>
    <xf numFmtId="0" fontId="185" fillId="80" borderId="0" xfId="0" applyFont="1" applyFill="1" applyProtection="1">
      <protection locked="0"/>
    </xf>
    <xf numFmtId="0" fontId="190" fillId="80" borderId="0" xfId="0" applyFont="1" applyFill="1"/>
    <xf numFmtId="3" fontId="193" fillId="82" borderId="82" xfId="333" applyNumberFormat="1" applyFont="1" applyFill="1" applyBorder="1" applyAlignment="1" applyProtection="1">
      <alignment horizontal="center"/>
      <protection locked="0"/>
    </xf>
    <xf numFmtId="3" fontId="193" fillId="82" borderId="56" xfId="333" applyNumberFormat="1" applyFont="1" applyFill="1" applyBorder="1" applyAlignment="1" applyProtection="1">
      <alignment horizontal="center"/>
      <protection locked="0"/>
    </xf>
    <xf numFmtId="3" fontId="193" fillId="82" borderId="85" xfId="333" applyNumberFormat="1" applyFont="1" applyFill="1" applyBorder="1" applyAlignment="1" applyProtection="1">
      <alignment horizontal="center"/>
      <protection locked="0"/>
    </xf>
    <xf numFmtId="0" fontId="195" fillId="80" borderId="0" xfId="0" applyFont="1" applyFill="1"/>
    <xf numFmtId="0" fontId="196" fillId="80" borderId="0" xfId="0" applyFont="1" applyFill="1"/>
    <xf numFmtId="3" fontId="194" fillId="82" borderId="79" xfId="333" applyNumberFormat="1" applyFont="1" applyFill="1" applyBorder="1" applyAlignment="1" applyProtection="1">
      <alignment horizontal="center"/>
    </xf>
    <xf numFmtId="3" fontId="194" fillId="82" borderId="66" xfId="333" applyNumberFormat="1" applyFont="1" applyFill="1" applyBorder="1" applyAlignment="1" applyProtection="1">
      <alignment horizontal="center"/>
    </xf>
    <xf numFmtId="3" fontId="194" fillId="82" borderId="75" xfId="333" applyNumberFormat="1" applyFont="1" applyFill="1" applyBorder="1" applyAlignment="1" applyProtection="1">
      <alignment horizontal="center"/>
    </xf>
    <xf numFmtId="3" fontId="194" fillId="81" borderId="40" xfId="333" applyNumberFormat="1" applyFont="1" applyFill="1" applyBorder="1" applyAlignment="1" applyProtection="1">
      <alignment horizontal="center"/>
    </xf>
    <xf numFmtId="3" fontId="194" fillId="81" borderId="36" xfId="333" applyNumberFormat="1" applyFont="1" applyFill="1" applyBorder="1" applyAlignment="1" applyProtection="1">
      <alignment horizontal="center"/>
    </xf>
    <xf numFmtId="3" fontId="194" fillId="81" borderId="41" xfId="333" applyNumberFormat="1" applyFont="1" applyFill="1" applyBorder="1" applyAlignment="1" applyProtection="1">
      <alignment horizontal="center"/>
    </xf>
    <xf numFmtId="0" fontId="91" fillId="119" borderId="36" xfId="333" applyFont="1" applyFill="1" applyBorder="1" applyAlignment="1" applyProtection="1">
      <alignment horizontal="center"/>
      <protection locked="0"/>
    </xf>
    <xf numFmtId="3" fontId="91" fillId="84" borderId="162" xfId="333" applyNumberFormat="1" applyFont="1" applyFill="1" applyBorder="1" applyAlignment="1" applyProtection="1">
      <alignment horizontal="center" vertical="center"/>
    </xf>
    <xf numFmtId="0" fontId="99" fillId="84" borderId="42" xfId="333" applyFont="1" applyFill="1" applyBorder="1" applyAlignment="1" applyProtection="1">
      <alignment horizontal="center" vertical="center"/>
      <protection locked="0"/>
    </xf>
    <xf numFmtId="3" fontId="89" fillId="84" borderId="64" xfId="333" applyNumberFormat="1" applyFont="1" applyFill="1" applyBorder="1" applyAlignment="1" applyProtection="1">
      <alignment horizontal="center"/>
    </xf>
    <xf numFmtId="3" fontId="89" fillId="84" borderId="65" xfId="333" applyNumberFormat="1" applyFont="1" applyFill="1" applyBorder="1" applyAlignment="1" applyProtection="1">
      <alignment horizontal="center"/>
    </xf>
    <xf numFmtId="3" fontId="89" fillId="84" borderId="169" xfId="333" applyNumberFormat="1" applyFont="1" applyFill="1" applyBorder="1" applyAlignment="1" applyProtection="1">
      <alignment horizontal="center"/>
    </xf>
    <xf numFmtId="166" fontId="180" fillId="84" borderId="0" xfId="343" applyNumberFormat="1" applyFont="1" applyFill="1" applyBorder="1" applyAlignment="1" applyProtection="1">
      <alignment horizontal="center"/>
    </xf>
    <xf numFmtId="9" fontId="95" fillId="81" borderId="57" xfId="333" applyNumberFormat="1" applyFont="1" applyFill="1" applyBorder="1" applyAlignment="1" applyProtection="1">
      <alignment horizontal="center"/>
      <protection locked="0"/>
    </xf>
    <xf numFmtId="3" fontId="89" fillId="82" borderId="72" xfId="333" applyNumberFormat="1" applyFont="1" applyFill="1" applyBorder="1" applyAlignment="1" applyProtection="1">
      <alignment horizontal="center"/>
    </xf>
    <xf numFmtId="9" fontId="89" fillId="82" borderId="58" xfId="333" applyNumberFormat="1" applyFont="1" applyFill="1" applyBorder="1" applyAlignment="1" applyProtection="1">
      <alignment horizontal="center"/>
      <protection locked="0"/>
    </xf>
    <xf numFmtId="3" fontId="89" fillId="81" borderId="63" xfId="333" applyNumberFormat="1" applyFont="1" applyFill="1" applyBorder="1" applyAlignment="1" applyProtection="1">
      <alignment horizontal="center"/>
    </xf>
    <xf numFmtId="1" fontId="89" fillId="81" borderId="59" xfId="333" applyNumberFormat="1" applyFont="1" applyFill="1" applyBorder="1" applyAlignment="1" applyProtection="1">
      <alignment horizontal="center"/>
      <protection locked="0"/>
    </xf>
    <xf numFmtId="0" fontId="81" fillId="86" borderId="43" xfId="0" applyFont="1" applyFill="1" applyBorder="1" applyAlignment="1" applyProtection="1">
      <alignment horizontal="center" vertical="center" textRotation="90" wrapText="1"/>
      <protection locked="0"/>
    </xf>
    <xf numFmtId="9" fontId="81" fillId="86" borderId="44" xfId="0" applyNumberFormat="1" applyFont="1" applyFill="1" applyBorder="1" applyAlignment="1" applyProtection="1">
      <alignment horizontal="center" vertical="center" wrapText="1"/>
      <protection locked="0"/>
    </xf>
    <xf numFmtId="9" fontId="81" fillId="86" borderId="44" xfId="0" applyNumberFormat="1" applyFont="1" applyFill="1" applyBorder="1" applyAlignment="1" applyProtection="1">
      <alignment horizontal="center" vertical="center"/>
    </xf>
    <xf numFmtId="0" fontId="81" fillId="86" borderId="79" xfId="0" applyFont="1" applyFill="1" applyBorder="1" applyAlignment="1" applyProtection="1">
      <alignment horizontal="center" vertical="center"/>
      <protection locked="0"/>
    </xf>
    <xf numFmtId="0" fontId="81" fillId="121" borderId="44" xfId="0" applyFont="1" applyFill="1" applyBorder="1" applyAlignment="1" applyProtection="1">
      <alignment horizontal="center" vertical="center"/>
      <protection locked="0"/>
    </xf>
    <xf numFmtId="0" fontId="107" fillId="81" borderId="63" xfId="0" applyFont="1" applyFill="1" applyBorder="1" applyAlignment="1">
      <alignment horizontal="center" vertical="center"/>
    </xf>
    <xf numFmtId="0" fontId="107" fillId="81" borderId="36" xfId="0" applyFont="1" applyFill="1" applyBorder="1" applyAlignment="1">
      <alignment horizontal="center" vertical="center"/>
    </xf>
    <xf numFmtId="0" fontId="107" fillId="81" borderId="36" xfId="0" applyFont="1" applyFill="1" applyBorder="1" applyAlignment="1">
      <alignment horizontal="center" vertical="center" wrapText="1"/>
    </xf>
    <xf numFmtId="0" fontId="107" fillId="81" borderId="59" xfId="0" applyFont="1" applyFill="1" applyBorder="1" applyAlignment="1">
      <alignment horizontal="center" vertical="center" wrapText="1"/>
    </xf>
    <xf numFmtId="3" fontId="89" fillId="82" borderId="70" xfId="333" applyNumberFormat="1" applyFont="1" applyFill="1" applyBorder="1" applyAlignment="1" applyProtection="1">
      <alignment horizontal="center"/>
    </xf>
    <xf numFmtId="0" fontId="181" fillId="84" borderId="0" xfId="0" applyFont="1" applyFill="1" applyProtection="1"/>
    <xf numFmtId="0" fontId="105" fillId="0" borderId="29" xfId="330" applyFont="1" applyBorder="1" applyAlignment="1" applyProtection="1">
      <alignment horizontal="left" vertical="center" wrapText="1"/>
      <protection locked="0"/>
    </xf>
    <xf numFmtId="0" fontId="91" fillId="82" borderId="40" xfId="333" applyFont="1" applyFill="1" applyBorder="1" applyAlignment="1" applyProtection="1">
      <alignment horizontal="center"/>
      <protection locked="0"/>
    </xf>
    <xf numFmtId="0" fontId="89" fillId="82" borderId="24" xfId="333" applyFont="1" applyFill="1" applyBorder="1" applyAlignment="1" applyProtection="1">
      <alignment horizontal="center" vertical="center"/>
      <protection locked="0"/>
    </xf>
    <xf numFmtId="0" fontId="89" fillId="82" borderId="77" xfId="333" applyFont="1" applyFill="1" applyBorder="1" applyAlignment="1" applyProtection="1">
      <alignment horizontal="center" vertical="center"/>
      <protection locked="0"/>
    </xf>
    <xf numFmtId="0" fontId="89" fillId="82" borderId="25" xfId="333" applyFont="1" applyFill="1" applyBorder="1" applyAlignment="1" applyProtection="1">
      <alignment horizontal="center" vertical="center"/>
      <protection locked="0"/>
    </xf>
    <xf numFmtId="0" fontId="91" fillId="119" borderId="63" xfId="333" applyFont="1" applyFill="1" applyBorder="1" applyAlignment="1" applyProtection="1">
      <alignment horizontal="center"/>
      <protection locked="0"/>
    </xf>
    <xf numFmtId="0" fontId="91" fillId="119" borderId="59" xfId="333" applyFont="1" applyFill="1" applyBorder="1" applyAlignment="1" applyProtection="1">
      <alignment horizontal="center"/>
      <protection locked="0"/>
    </xf>
    <xf numFmtId="0" fontId="91" fillId="82" borderId="39" xfId="333" applyFont="1" applyFill="1" applyBorder="1" applyAlignment="1" applyProtection="1">
      <alignment horizontal="center"/>
      <protection locked="0"/>
    </xf>
    <xf numFmtId="0" fontId="91" fillId="82" borderId="62" xfId="333" applyFont="1" applyFill="1" applyBorder="1" applyAlignment="1" applyProtection="1">
      <alignment horizontal="center"/>
      <protection locked="0"/>
    </xf>
    <xf numFmtId="3" fontId="193" fillId="82" borderId="70" xfId="333" applyNumberFormat="1" applyFont="1" applyFill="1" applyBorder="1" applyAlignment="1" applyProtection="1">
      <alignment horizontal="center"/>
      <protection locked="0"/>
    </xf>
    <xf numFmtId="3" fontId="193" fillId="82" borderId="57" xfId="333" applyNumberFormat="1" applyFont="1" applyFill="1" applyBorder="1" applyAlignment="1" applyProtection="1">
      <alignment horizontal="center"/>
      <protection locked="0"/>
    </xf>
    <xf numFmtId="3" fontId="194" fillId="82" borderId="72" xfId="333" applyNumberFormat="1" applyFont="1" applyFill="1" applyBorder="1" applyAlignment="1" applyProtection="1">
      <alignment horizontal="center"/>
    </xf>
    <xf numFmtId="3" fontId="194" fillId="82" borderId="58" xfId="333" applyNumberFormat="1" applyFont="1" applyFill="1" applyBorder="1" applyAlignment="1" applyProtection="1">
      <alignment horizontal="center"/>
    </xf>
    <xf numFmtId="3" fontId="194" fillId="81" borderId="63" xfId="333" applyNumberFormat="1" applyFont="1" applyFill="1" applyBorder="1" applyAlignment="1" applyProtection="1">
      <alignment horizontal="center"/>
    </xf>
    <xf numFmtId="3" fontId="194" fillId="81" borderId="59" xfId="333" applyNumberFormat="1" applyFont="1" applyFill="1" applyBorder="1" applyAlignment="1" applyProtection="1">
      <alignment horizontal="center"/>
    </xf>
    <xf numFmtId="9" fontId="87" fillId="82" borderId="73" xfId="333" applyNumberFormat="1" applyFont="1" applyFill="1" applyBorder="1" applyAlignment="1" applyProtection="1">
      <alignment horizontal="center"/>
      <protection locked="0"/>
    </xf>
    <xf numFmtId="9" fontId="87" fillId="82" borderId="61" xfId="333" applyNumberFormat="1" applyFont="1" applyFill="1" applyBorder="1" applyAlignment="1" applyProtection="1">
      <alignment horizontal="center"/>
      <protection locked="0"/>
    </xf>
    <xf numFmtId="0" fontId="89" fillId="74" borderId="28" xfId="333" applyFont="1" applyFill="1" applyBorder="1" applyAlignment="1" applyProtection="1">
      <alignment horizontal="center"/>
      <protection locked="0"/>
    </xf>
    <xf numFmtId="0" fontId="89" fillId="74" borderId="93" xfId="333" applyFont="1" applyFill="1" applyBorder="1" applyAlignment="1" applyProtection="1">
      <alignment horizontal="center"/>
      <protection locked="0"/>
    </xf>
    <xf numFmtId="0" fontId="91" fillId="82" borderId="37" xfId="333" applyFont="1" applyFill="1" applyBorder="1" applyAlignment="1" applyProtection="1">
      <alignment horizontal="center"/>
      <protection locked="0"/>
    </xf>
    <xf numFmtId="0" fontId="91" fillId="82" borderId="71" xfId="333" applyFont="1" applyFill="1" applyBorder="1" applyAlignment="1" applyProtection="1">
      <alignment horizontal="center"/>
      <protection locked="0"/>
    </xf>
    <xf numFmtId="9" fontId="89" fillId="82" borderId="39" xfId="333" applyNumberFormat="1" applyFont="1" applyFill="1" applyBorder="1" applyAlignment="1" applyProtection="1">
      <alignment horizontal="center"/>
      <protection locked="0"/>
    </xf>
    <xf numFmtId="9" fontId="89" fillId="82" borderId="62" xfId="333" applyNumberFormat="1" applyFont="1" applyFill="1" applyBorder="1" applyAlignment="1" applyProtection="1">
      <alignment horizontal="center"/>
      <protection locked="0"/>
    </xf>
    <xf numFmtId="3" fontId="89" fillId="82" borderId="72" xfId="333" applyNumberFormat="1" applyFont="1" applyFill="1" applyBorder="1" applyAlignment="1" applyProtection="1">
      <alignment horizontal="center"/>
      <protection locked="0"/>
    </xf>
    <xf numFmtId="3" fontId="89" fillId="82" borderId="58" xfId="333" applyNumberFormat="1" applyFont="1" applyFill="1" applyBorder="1" applyAlignment="1" applyProtection="1">
      <alignment horizontal="center"/>
      <protection locked="0"/>
    </xf>
    <xf numFmtId="3" fontId="194" fillId="81" borderId="45" xfId="333" applyNumberFormat="1" applyFont="1" applyFill="1" applyBorder="1" applyAlignment="1" applyProtection="1">
      <alignment horizontal="center"/>
    </xf>
    <xf numFmtId="9" fontId="87" fillId="80" borderId="28" xfId="333" applyNumberFormat="1" applyFont="1" applyFill="1" applyBorder="1" applyAlignment="1" applyProtection="1">
      <alignment horizontal="center"/>
      <protection locked="0"/>
    </xf>
    <xf numFmtId="9" fontId="87" fillId="80" borderId="93" xfId="333" applyNumberFormat="1" applyFont="1" applyFill="1" applyBorder="1" applyAlignment="1" applyProtection="1">
      <alignment horizontal="center"/>
      <protection locked="0"/>
    </xf>
    <xf numFmtId="3" fontId="194" fillId="81" borderId="35" xfId="333" applyNumberFormat="1" applyFont="1" applyFill="1" applyBorder="1" applyAlignment="1" applyProtection="1">
      <alignment horizontal="center"/>
    </xf>
    <xf numFmtId="0" fontId="0" fillId="0" borderId="0" xfId="0" applyBorder="1"/>
    <xf numFmtId="0" fontId="0" fillId="0" borderId="93" xfId="0" applyBorder="1"/>
    <xf numFmtId="0" fontId="0" fillId="0" borderId="28" xfId="0" applyBorder="1"/>
    <xf numFmtId="0" fontId="77" fillId="0" borderId="93" xfId="0" applyFont="1" applyBorder="1" applyProtection="1">
      <protection locked="0"/>
    </xf>
    <xf numFmtId="0" fontId="77" fillId="0" borderId="28" xfId="0" applyFont="1" applyBorder="1" applyProtection="1">
      <protection locked="0"/>
    </xf>
    <xf numFmtId="0" fontId="77" fillId="0" borderId="0" xfId="0" applyFont="1" applyBorder="1" applyProtection="1">
      <protection locked="0"/>
    </xf>
    <xf numFmtId="0" fontId="77" fillId="0" borderId="28" xfId="0" applyFont="1" applyBorder="1"/>
    <xf numFmtId="0" fontId="77" fillId="0" borderId="0" xfId="0" applyFont="1" applyBorder="1"/>
    <xf numFmtId="0" fontId="77" fillId="0" borderId="93" xfId="0" applyFont="1" applyBorder="1"/>
    <xf numFmtId="0" fontId="199" fillId="86" borderId="149" xfId="0" applyFont="1" applyFill="1" applyBorder="1" applyAlignment="1" applyProtection="1">
      <alignment horizontal="center" vertical="center" wrapText="1"/>
      <protection locked="0"/>
    </xf>
    <xf numFmtId="0" fontId="77" fillId="86" borderId="0" xfId="0" applyFont="1" applyFill="1" applyProtection="1">
      <protection locked="0"/>
    </xf>
    <xf numFmtId="0" fontId="0" fillId="86" borderId="0" xfId="0" applyFill="1" applyProtection="1">
      <protection locked="0"/>
    </xf>
    <xf numFmtId="167" fontId="76" fillId="86" borderId="149" xfId="0" applyNumberFormat="1" applyFont="1" applyFill="1" applyBorder="1" applyAlignment="1" applyProtection="1">
      <alignment horizontal="center"/>
      <protection locked="0"/>
    </xf>
    <xf numFmtId="167" fontId="76" fillId="86" borderId="147" xfId="0" applyNumberFormat="1" applyFont="1" applyFill="1" applyBorder="1" applyAlignment="1" applyProtection="1">
      <alignment horizontal="center"/>
      <protection locked="0"/>
    </xf>
    <xf numFmtId="167" fontId="76" fillId="86" borderId="151" xfId="0" applyNumberFormat="1" applyFont="1" applyFill="1" applyBorder="1" applyAlignment="1" applyProtection="1">
      <alignment horizontal="center"/>
      <protection locked="0"/>
    </xf>
    <xf numFmtId="167" fontId="85" fillId="86" borderId="151" xfId="0" applyNumberFormat="1" applyFont="1" applyFill="1" applyBorder="1" applyAlignment="1" applyProtection="1">
      <alignment horizontal="center"/>
      <protection locked="0"/>
    </xf>
    <xf numFmtId="0" fontId="81" fillId="0" borderId="0" xfId="0" applyFont="1" applyBorder="1" applyAlignment="1" applyProtection="1">
      <alignment horizontal="center" vertical="center"/>
      <protection locked="0"/>
    </xf>
    <xf numFmtId="0" fontId="81" fillId="0" borderId="75" xfId="0" applyFont="1" applyFill="1" applyBorder="1" applyAlignment="1" applyProtection="1">
      <alignment horizontal="center" vertical="center"/>
      <protection locked="0"/>
    </xf>
    <xf numFmtId="0" fontId="91" fillId="82" borderId="40" xfId="333" applyFont="1" applyFill="1" applyBorder="1" applyAlignment="1" applyProtection="1">
      <alignment horizontal="center"/>
      <protection locked="0"/>
    </xf>
    <xf numFmtId="0" fontId="177" fillId="80" borderId="0" xfId="0" applyFont="1" applyFill="1"/>
    <xf numFmtId="0" fontId="81" fillId="86" borderId="29" xfId="0" applyFont="1" applyFill="1" applyBorder="1" applyAlignment="1" applyProtection="1">
      <alignment horizontal="center" vertical="center"/>
      <protection locked="0"/>
    </xf>
    <xf numFmtId="0" fontId="0" fillId="80" borderId="0" xfId="0" applyFill="1" applyBorder="1" applyProtection="1">
      <protection locked="0"/>
    </xf>
    <xf numFmtId="0" fontId="181" fillId="80" borderId="0" xfId="0" applyFont="1" applyFill="1" applyProtection="1">
      <protection locked="0"/>
    </xf>
    <xf numFmtId="0" fontId="159" fillId="80" borderId="0" xfId="0" applyFont="1" applyFill="1" applyProtection="1">
      <protection locked="0"/>
    </xf>
    <xf numFmtId="0" fontId="0" fillId="0" borderId="26" xfId="0" applyBorder="1"/>
    <xf numFmtId="0" fontId="0" fillId="0" borderId="29" xfId="0" applyBorder="1"/>
    <xf numFmtId="0" fontId="0" fillId="0" borderId="33" xfId="0" applyBorder="1"/>
    <xf numFmtId="0" fontId="0" fillId="86" borderId="88" xfId="0" applyFill="1" applyBorder="1"/>
    <xf numFmtId="0" fontId="0" fillId="86" borderId="29" xfId="0" applyFill="1" applyBorder="1"/>
    <xf numFmtId="0" fontId="0" fillId="86" borderId="30" xfId="0" applyFill="1" applyBorder="1"/>
    <xf numFmtId="0" fontId="0" fillId="0" borderId="26" xfId="0" applyFill="1" applyBorder="1"/>
    <xf numFmtId="0" fontId="0" fillId="0" borderId="29" xfId="0" applyFill="1" applyBorder="1"/>
    <xf numFmtId="0" fontId="0" fillId="0" borderId="33" xfId="0" applyFill="1" applyBorder="1"/>
    <xf numFmtId="0" fontId="0" fillId="86" borderId="26" xfId="0" applyFill="1" applyBorder="1"/>
    <xf numFmtId="0" fontId="0" fillId="86" borderId="33" xfId="0" applyFill="1" applyBorder="1"/>
    <xf numFmtId="0" fontId="0" fillId="0" borderId="30" xfId="0" applyFill="1" applyBorder="1"/>
    <xf numFmtId="0" fontId="0" fillId="0" borderId="80" xfId="0" applyBorder="1"/>
    <xf numFmtId="0" fontId="0" fillId="0" borderId="65" xfId="0" applyBorder="1"/>
    <xf numFmtId="0" fontId="0" fillId="0" borderId="68" xfId="0" applyBorder="1"/>
    <xf numFmtId="0" fontId="0" fillId="86" borderId="64" xfId="0" applyFill="1" applyBorder="1"/>
    <xf numFmtId="0" fontId="0" fillId="86" borderId="65" xfId="0" applyFill="1" applyBorder="1"/>
    <xf numFmtId="0" fontId="0" fillId="86" borderId="78" xfId="0" applyFill="1" applyBorder="1"/>
    <xf numFmtId="0" fontId="0" fillId="0" borderId="80" xfId="0" applyFill="1" applyBorder="1"/>
    <xf numFmtId="0" fontId="0" fillId="0" borderId="65" xfId="0" applyFill="1" applyBorder="1"/>
    <xf numFmtId="0" fontId="0" fillId="0" borderId="68" xfId="0" applyFill="1" applyBorder="1"/>
    <xf numFmtId="0" fontId="0" fillId="86" borderId="80" xfId="0" applyFill="1" applyBorder="1"/>
    <xf numFmtId="0" fontId="0" fillId="86" borderId="68" xfId="0" applyFill="1" applyBorder="1"/>
    <xf numFmtId="0" fontId="0" fillId="0" borderId="78" xfId="0" applyFill="1" applyBorder="1"/>
    <xf numFmtId="0" fontId="0" fillId="0" borderId="79" xfId="0" applyFill="1" applyBorder="1" applyAlignment="1" applyProtection="1">
      <alignment horizontal="center"/>
      <protection locked="0"/>
    </xf>
    <xf numFmtId="0" fontId="0" fillId="0" borderId="86" xfId="0" applyFill="1" applyBorder="1" applyAlignment="1" applyProtection="1">
      <alignment horizontal="center"/>
      <protection locked="0"/>
    </xf>
    <xf numFmtId="0" fontId="0" fillId="0" borderId="86" xfId="0" applyFill="1" applyBorder="1" applyProtection="1">
      <protection locked="0"/>
    </xf>
    <xf numFmtId="0" fontId="0" fillId="0" borderId="87" xfId="0" applyFill="1" applyBorder="1" applyProtection="1">
      <protection locked="0"/>
    </xf>
    <xf numFmtId="0" fontId="0" fillId="0" borderId="97" xfId="0" applyFill="1" applyBorder="1" applyAlignment="1" applyProtection="1">
      <alignment horizontal="center"/>
      <protection locked="0"/>
    </xf>
    <xf numFmtId="0" fontId="201" fillId="84" borderId="51" xfId="0" applyFont="1" applyFill="1" applyBorder="1" applyAlignment="1" applyProtection="1">
      <alignment horizontal="center" vertical="center" wrapText="1"/>
      <protection locked="0"/>
    </xf>
    <xf numFmtId="0" fontId="201" fillId="84" borderId="52" xfId="0" applyFont="1" applyFill="1" applyBorder="1" applyAlignment="1" applyProtection="1">
      <alignment horizontal="center" vertical="center" wrapText="1"/>
      <protection locked="0"/>
    </xf>
    <xf numFmtId="0" fontId="201" fillId="0" borderId="51" xfId="0" applyFont="1" applyBorder="1" applyAlignment="1" applyProtection="1">
      <alignment horizontal="center" vertical="center" wrapText="1"/>
      <protection locked="0"/>
    </xf>
    <xf numFmtId="0" fontId="206" fillId="0" borderId="52" xfId="0" applyFont="1" applyBorder="1" applyAlignment="1" applyProtection="1">
      <alignment horizontal="center" vertical="center" wrapText="1"/>
      <protection locked="0"/>
    </xf>
    <xf numFmtId="0" fontId="203" fillId="0" borderId="52" xfId="0" applyFont="1" applyBorder="1" applyAlignment="1" applyProtection="1">
      <alignment horizontal="center" vertical="center" wrapText="1"/>
      <protection locked="0"/>
    </xf>
    <xf numFmtId="0" fontId="207" fillId="0" borderId="55" xfId="0" applyFont="1" applyBorder="1" applyAlignment="1" applyProtection="1">
      <alignment horizontal="center" vertical="center" wrapText="1"/>
      <protection locked="0"/>
    </xf>
    <xf numFmtId="0" fontId="201" fillId="84" borderId="73" xfId="0" applyFont="1" applyFill="1" applyBorder="1" applyAlignment="1" applyProtection="1">
      <alignment horizontal="center" vertical="center" wrapText="1"/>
      <protection locked="0"/>
    </xf>
    <xf numFmtId="0" fontId="201" fillId="84" borderId="60" xfId="0" applyFont="1" applyFill="1" applyBorder="1" applyAlignment="1" applyProtection="1">
      <alignment horizontal="center" vertical="center" wrapText="1"/>
      <protection locked="0"/>
    </xf>
    <xf numFmtId="0" fontId="201" fillId="0" borderId="73" xfId="0" applyFont="1" applyBorder="1" applyAlignment="1" applyProtection="1">
      <alignment horizontal="center" vertical="center" wrapText="1"/>
      <protection locked="0"/>
    </xf>
    <xf numFmtId="0" fontId="206" fillId="0" borderId="60" xfId="0" applyFont="1" applyBorder="1" applyAlignment="1" applyProtection="1">
      <alignment horizontal="center" vertical="center" wrapText="1"/>
      <protection locked="0"/>
    </xf>
    <xf numFmtId="0" fontId="203" fillId="0" borderId="60" xfId="0" applyFont="1" applyBorder="1" applyAlignment="1" applyProtection="1">
      <alignment horizontal="center" vertical="center" wrapText="1"/>
      <protection locked="0"/>
    </xf>
    <xf numFmtId="0" fontId="204" fillId="0" borderId="61" xfId="0" applyFont="1" applyBorder="1" applyAlignment="1" applyProtection="1">
      <alignment horizontal="center" vertical="center" wrapText="1"/>
      <protection locked="0"/>
    </xf>
    <xf numFmtId="0" fontId="201" fillId="0" borderId="64" xfId="0" applyFont="1" applyBorder="1" applyAlignment="1" applyProtection="1">
      <alignment horizontal="left" vertical="center" wrapText="1"/>
      <protection locked="0"/>
    </xf>
    <xf numFmtId="3" fontId="212" fillId="84" borderId="38" xfId="0" applyNumberFormat="1" applyFont="1" applyFill="1" applyBorder="1" applyAlignment="1" applyProtection="1">
      <alignment horizontal="center" vertical="center" wrapText="1"/>
      <protection locked="0"/>
    </xf>
    <xf numFmtId="0" fontId="201" fillId="0" borderId="65" xfId="0" applyFont="1" applyBorder="1" applyAlignment="1" applyProtection="1">
      <alignment horizontal="left" vertical="center" wrapText="1"/>
      <protection locked="0"/>
    </xf>
    <xf numFmtId="3" fontId="212" fillId="84" borderId="16" xfId="0" applyNumberFormat="1" applyFont="1" applyFill="1" applyBorder="1" applyAlignment="1" applyProtection="1">
      <alignment horizontal="center" vertical="center" wrapText="1"/>
      <protection locked="0"/>
    </xf>
    <xf numFmtId="0" fontId="201" fillId="0" borderId="78" xfId="0" applyFont="1" applyBorder="1" applyAlignment="1" applyProtection="1">
      <alignment horizontal="left" vertical="center" wrapText="1"/>
      <protection locked="0"/>
    </xf>
    <xf numFmtId="3" fontId="212" fillId="84" borderId="50" xfId="0" applyNumberFormat="1" applyFont="1" applyFill="1" applyBorder="1" applyAlignment="1" applyProtection="1">
      <alignment horizontal="center" vertical="center" wrapText="1"/>
      <protection locked="0"/>
    </xf>
    <xf numFmtId="0" fontId="202" fillId="0" borderId="0" xfId="0" applyFont="1" applyAlignment="1" applyProtection="1">
      <alignment vertical="center"/>
      <protection locked="0"/>
    </xf>
    <xf numFmtId="3" fontId="210" fillId="0" borderId="0" xfId="0" applyNumberFormat="1" applyFont="1" applyAlignment="1" applyProtection="1">
      <alignment horizontal="center"/>
      <protection locked="0"/>
    </xf>
    <xf numFmtId="0" fontId="211" fillId="0" borderId="0" xfId="0" applyFont="1" applyProtection="1">
      <protection locked="0"/>
    </xf>
    <xf numFmtId="9" fontId="212" fillId="0" borderId="37" xfId="0" applyNumberFormat="1" applyFont="1" applyBorder="1" applyAlignment="1" applyProtection="1">
      <alignment horizontal="center" vertical="center" wrapText="1"/>
      <protection locked="0"/>
    </xf>
    <xf numFmtId="9" fontId="212" fillId="0" borderId="39" xfId="0" applyNumberFormat="1" applyFont="1" applyBorder="1" applyAlignment="1" applyProtection="1">
      <alignment horizontal="center" vertical="center" wrapText="1"/>
      <protection locked="0"/>
    </xf>
    <xf numFmtId="9" fontId="212" fillId="0" borderId="49" xfId="0" applyNumberFormat="1" applyFont="1" applyBorder="1" applyAlignment="1" applyProtection="1">
      <alignment horizontal="center" vertical="center" wrapText="1"/>
      <protection locked="0"/>
    </xf>
    <xf numFmtId="9" fontId="212" fillId="0" borderId="38" xfId="343" applyFont="1" applyBorder="1" applyAlignment="1" applyProtection="1">
      <alignment horizontal="center" vertical="center" wrapText="1"/>
      <protection locked="0"/>
    </xf>
    <xf numFmtId="9" fontId="212" fillId="0" borderId="71" xfId="343" applyFont="1" applyBorder="1" applyAlignment="1" applyProtection="1">
      <alignment horizontal="center" vertical="center" wrapText="1"/>
      <protection locked="0"/>
    </xf>
    <xf numFmtId="9" fontId="212" fillId="0" borderId="16" xfId="343" applyFont="1" applyBorder="1" applyAlignment="1" applyProtection="1">
      <alignment horizontal="center" vertical="center" wrapText="1"/>
      <protection locked="0"/>
    </xf>
    <xf numFmtId="9" fontId="212" fillId="0" borderId="62" xfId="343" applyFont="1" applyBorder="1" applyAlignment="1" applyProtection="1">
      <alignment horizontal="center" vertical="center" wrapText="1"/>
      <protection locked="0"/>
    </xf>
    <xf numFmtId="9" fontId="212" fillId="0" borderId="62" xfId="343" quotePrefix="1" applyFont="1" applyBorder="1" applyAlignment="1" applyProtection="1">
      <alignment horizontal="center" vertical="center" wrapText="1"/>
      <protection locked="0"/>
    </xf>
    <xf numFmtId="9" fontId="212" fillId="0" borderId="50" xfId="343" applyFont="1" applyBorder="1" applyAlignment="1" applyProtection="1">
      <alignment horizontal="center" vertical="center" wrapText="1"/>
      <protection locked="0"/>
    </xf>
    <xf numFmtId="9" fontId="212" fillId="0" borderId="48" xfId="343" applyFont="1" applyBorder="1" applyAlignment="1" applyProtection="1">
      <alignment horizontal="center" vertical="center" wrapText="1"/>
      <protection locked="0"/>
    </xf>
    <xf numFmtId="172" fontId="212" fillId="84" borderId="38" xfId="0" applyNumberFormat="1" applyFont="1" applyFill="1" applyBorder="1" applyAlignment="1" applyProtection="1">
      <alignment horizontal="center" vertical="center" wrapText="1"/>
      <protection locked="0"/>
    </xf>
    <xf numFmtId="172" fontId="212" fillId="84" borderId="16" xfId="0" applyNumberFormat="1" applyFont="1" applyFill="1" applyBorder="1" applyAlignment="1" applyProtection="1">
      <alignment horizontal="center" vertical="center" wrapText="1"/>
      <protection locked="0"/>
    </xf>
    <xf numFmtId="172" fontId="212" fillId="84" borderId="50" xfId="0" applyNumberFormat="1" applyFont="1" applyFill="1" applyBorder="1" applyAlignment="1" applyProtection="1">
      <alignment horizontal="center" vertical="center" wrapText="1"/>
      <protection locked="0"/>
    </xf>
    <xf numFmtId="172" fontId="212" fillId="84" borderId="37" xfId="0" applyNumberFormat="1" applyFont="1" applyFill="1" applyBorder="1" applyAlignment="1" applyProtection="1">
      <alignment horizontal="center" vertical="center" wrapText="1"/>
      <protection locked="0"/>
    </xf>
    <xf numFmtId="172" fontId="212" fillId="84" borderId="39" xfId="0" applyNumberFormat="1" applyFont="1" applyFill="1" applyBorder="1" applyAlignment="1" applyProtection="1">
      <alignment horizontal="center" vertical="center" wrapText="1"/>
      <protection locked="0"/>
    </xf>
    <xf numFmtId="172" fontId="212" fillId="84" borderId="49" xfId="0" applyNumberFormat="1" applyFont="1" applyFill="1" applyBorder="1" applyAlignment="1" applyProtection="1">
      <alignment horizontal="center" vertical="center" wrapText="1"/>
      <protection locked="0"/>
    </xf>
    <xf numFmtId="1" fontId="212" fillId="84" borderId="38" xfId="0" applyNumberFormat="1" applyFont="1" applyFill="1" applyBorder="1" applyAlignment="1" applyProtection="1">
      <alignment horizontal="center" vertical="center" wrapText="1"/>
      <protection locked="0"/>
    </xf>
    <xf numFmtId="1" fontId="212" fillId="84" borderId="16" xfId="0" applyNumberFormat="1" applyFont="1" applyFill="1" applyBorder="1" applyAlignment="1" applyProtection="1">
      <alignment horizontal="center" vertical="center" wrapText="1"/>
      <protection locked="0"/>
    </xf>
    <xf numFmtId="1" fontId="212" fillId="84" borderId="50" xfId="0" applyNumberFormat="1" applyFont="1" applyFill="1" applyBorder="1" applyAlignment="1" applyProtection="1">
      <alignment horizontal="center" vertical="center" wrapText="1"/>
      <protection locked="0"/>
    </xf>
    <xf numFmtId="0" fontId="91" fillId="82" borderId="40" xfId="333" applyFont="1" applyFill="1" applyBorder="1" applyAlignment="1" applyProtection="1">
      <alignment horizontal="center"/>
      <protection locked="0"/>
    </xf>
    <xf numFmtId="0" fontId="109" fillId="0" borderId="0" xfId="0" applyFont="1"/>
    <xf numFmtId="173" fontId="0" fillId="0" borderId="0" xfId="0" applyNumberFormat="1"/>
    <xf numFmtId="1" fontId="0" fillId="0" borderId="16" xfId="0" applyNumberFormat="1" applyBorder="1" applyAlignment="1">
      <alignment horizontal="center" vertical="center"/>
    </xf>
    <xf numFmtId="0" fontId="77" fillId="81" borderId="0" xfId="0" applyFont="1" applyFill="1"/>
    <xf numFmtId="0" fontId="77" fillId="87" borderId="0" xfId="0" applyFont="1" applyFill="1"/>
    <xf numFmtId="0" fontId="77" fillId="0" borderId="0" xfId="0" applyFont="1" applyFill="1"/>
    <xf numFmtId="4" fontId="77" fillId="117" borderId="56" xfId="0" applyNumberFormat="1" applyFont="1" applyFill="1" applyBorder="1" applyAlignment="1">
      <alignment horizontal="center"/>
    </xf>
    <xf numFmtId="4" fontId="77" fillId="117" borderId="16" xfId="0" applyNumberFormat="1" applyFont="1" applyFill="1" applyBorder="1" applyAlignment="1">
      <alignment horizontal="center"/>
    </xf>
    <xf numFmtId="2" fontId="31" fillId="117" borderId="16" xfId="334" applyNumberFormat="1" applyFont="1" applyFill="1" applyBorder="1" applyAlignment="1">
      <alignment horizontal="center" vertical="center"/>
    </xf>
    <xf numFmtId="4" fontId="77" fillId="117" borderId="66" xfId="0" applyNumberFormat="1" applyFont="1" applyFill="1" applyBorder="1" applyAlignment="1">
      <alignment horizontal="center"/>
    </xf>
    <xf numFmtId="2" fontId="31" fillId="117" borderId="24" xfId="334" applyNumberFormat="1" applyFont="1" applyFill="1" applyBorder="1" applyAlignment="1">
      <alignment horizontal="center" vertical="center"/>
    </xf>
    <xf numFmtId="2" fontId="31" fillId="117" borderId="56" xfId="334" applyNumberFormat="1" applyFont="1" applyFill="1" applyBorder="1" applyAlignment="1">
      <alignment horizontal="center" vertical="center"/>
    </xf>
    <xf numFmtId="2" fontId="31" fillId="117" borderId="66" xfId="334" applyNumberFormat="1" applyFont="1" applyFill="1" applyBorder="1" applyAlignment="1">
      <alignment horizontal="center" vertical="center"/>
    </xf>
    <xf numFmtId="2" fontId="31" fillId="117" borderId="85" xfId="334" applyNumberFormat="1" applyFont="1" applyFill="1" applyBorder="1" applyAlignment="1">
      <alignment horizontal="center" vertical="center"/>
    </xf>
    <xf numFmtId="2" fontId="31" fillId="117" borderId="75" xfId="334" applyNumberFormat="1" applyFont="1" applyFill="1" applyBorder="1" applyAlignment="1">
      <alignment horizontal="center" vertical="center"/>
    </xf>
    <xf numFmtId="0" fontId="0" fillId="122" borderId="0" xfId="0" applyFill="1"/>
    <xf numFmtId="4" fontId="213" fillId="82" borderId="70" xfId="333" applyNumberFormat="1" applyFont="1" applyFill="1" applyBorder="1" applyAlignment="1" applyProtection="1">
      <alignment horizontal="center"/>
      <protection locked="0"/>
    </xf>
    <xf numFmtId="4" fontId="213" fillId="82" borderId="56" xfId="333" applyNumberFormat="1" applyFont="1" applyFill="1" applyBorder="1" applyAlignment="1" applyProtection="1">
      <alignment horizontal="center"/>
      <protection locked="0"/>
    </xf>
    <xf numFmtId="4" fontId="213" fillId="82" borderId="57" xfId="333" applyNumberFormat="1" applyFont="1" applyFill="1" applyBorder="1" applyAlignment="1" applyProtection="1">
      <alignment horizontal="center"/>
      <protection locked="0"/>
    </xf>
    <xf numFmtId="4" fontId="213" fillId="82" borderId="82" xfId="333" applyNumberFormat="1" applyFont="1" applyFill="1" applyBorder="1" applyAlignment="1" applyProtection="1">
      <alignment horizontal="center"/>
      <protection locked="0"/>
    </xf>
    <xf numFmtId="4" fontId="213" fillId="82" borderId="85" xfId="333" applyNumberFormat="1" applyFont="1" applyFill="1" applyBorder="1" applyAlignment="1" applyProtection="1">
      <alignment horizontal="center"/>
      <protection locked="0"/>
    </xf>
    <xf numFmtId="0" fontId="89" fillId="121" borderId="0" xfId="333" applyFont="1" applyFill="1" applyBorder="1" applyAlignment="1" applyProtection="1">
      <alignment horizontal="center" vertical="center"/>
      <protection locked="0"/>
    </xf>
    <xf numFmtId="0" fontId="89" fillId="121" borderId="74" xfId="333" applyFont="1" applyFill="1" applyBorder="1" applyAlignment="1" applyProtection="1">
      <alignment horizontal="center" vertical="center"/>
      <protection locked="0"/>
    </xf>
    <xf numFmtId="0" fontId="0" fillId="0" borderId="77" xfId="0" applyBorder="1"/>
    <xf numFmtId="0" fontId="0" fillId="0" borderId="31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53" xfId="0" applyBorder="1"/>
    <xf numFmtId="0" fontId="0" fillId="0" borderId="0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25" xfId="0" applyBorder="1"/>
    <xf numFmtId="9" fontId="0" fillId="0" borderId="89" xfId="343" applyFont="1" applyBorder="1" applyAlignment="1">
      <alignment horizontal="center" vertical="center"/>
    </xf>
    <xf numFmtId="9" fontId="0" fillId="0" borderId="43" xfId="343" applyFont="1" applyBorder="1" applyAlignment="1">
      <alignment horizontal="center" vertical="center"/>
    </xf>
    <xf numFmtId="0" fontId="0" fillId="0" borderId="76" xfId="0" applyBorder="1"/>
    <xf numFmtId="0" fontId="0" fillId="0" borderId="54" xfId="0" applyBorder="1"/>
    <xf numFmtId="0" fontId="0" fillId="0" borderId="43" xfId="0" applyBorder="1"/>
    <xf numFmtId="0" fontId="0" fillId="0" borderId="77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9" fontId="0" fillId="0" borderId="25" xfId="343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91" fillId="82" borderId="40" xfId="333" applyFont="1" applyFill="1" applyBorder="1" applyAlignment="1" applyProtection="1">
      <alignment horizontal="center"/>
      <protection locked="0"/>
    </xf>
    <xf numFmtId="0" fontId="0" fillId="0" borderId="0" xfId="0" applyFill="1" applyBorder="1" applyAlignment="1">
      <alignment horizontal="center" vertical="center"/>
    </xf>
    <xf numFmtId="9" fontId="0" fillId="0" borderId="0" xfId="343" applyFont="1"/>
    <xf numFmtId="9" fontId="0" fillId="0" borderId="0" xfId="0" applyNumberFormat="1"/>
    <xf numFmtId="3" fontId="0" fillId="0" borderId="53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54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92" fillId="0" borderId="47" xfId="0" applyFont="1" applyBorder="1" applyAlignment="1" applyProtection="1">
      <alignment horizontal="center" vertical="center" wrapText="1"/>
      <protection locked="0"/>
    </xf>
    <xf numFmtId="2" fontId="157" fillId="80" borderId="66" xfId="334" applyNumberFormat="1" applyFont="1" applyFill="1" applyBorder="1" applyAlignment="1" applyProtection="1">
      <alignment horizontal="center"/>
    </xf>
    <xf numFmtId="2" fontId="157" fillId="80" borderId="16" xfId="334" applyNumberFormat="1" applyFont="1" applyFill="1" applyBorder="1" applyAlignment="1" applyProtection="1">
      <alignment horizontal="center"/>
    </xf>
    <xf numFmtId="2" fontId="157" fillId="80" borderId="56" xfId="334" applyNumberFormat="1" applyFont="1" applyFill="1" applyBorder="1" applyAlignment="1" applyProtection="1">
      <alignment horizontal="center"/>
    </xf>
    <xf numFmtId="0" fontId="92" fillId="0" borderId="46" xfId="0" applyFont="1" applyBorder="1" applyAlignment="1" applyProtection="1">
      <alignment horizontal="center" vertical="center" wrapText="1"/>
    </xf>
    <xf numFmtId="0" fontId="0" fillId="0" borderId="89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4" xfId="0" applyFill="1" applyBorder="1" applyProtection="1">
      <protection locked="0"/>
    </xf>
    <xf numFmtId="0" fontId="91" fillId="82" borderId="40" xfId="333" applyFont="1" applyFill="1" applyBorder="1" applyAlignment="1" applyProtection="1">
      <alignment horizontal="center"/>
      <protection locked="0"/>
    </xf>
    <xf numFmtId="0" fontId="0" fillId="80" borderId="0" xfId="0" applyFill="1" applyBorder="1" applyAlignment="1" applyProtection="1">
      <alignment horizontal="center" vertical="top"/>
      <protection locked="0"/>
    </xf>
    <xf numFmtId="0" fontId="167" fillId="80" borderId="0" xfId="0" applyFont="1" applyFill="1" applyBorder="1" applyAlignment="1" applyProtection="1">
      <alignment horizontal="center" vertical="center"/>
    </xf>
    <xf numFmtId="4" fontId="100" fillId="80" borderId="0" xfId="0" applyNumberFormat="1" applyFont="1" applyFill="1" applyBorder="1" applyAlignment="1" applyProtection="1">
      <alignment horizontal="center" vertical="center"/>
    </xf>
    <xf numFmtId="0" fontId="81" fillId="124" borderId="38" xfId="0" applyFont="1" applyFill="1" applyBorder="1" applyAlignment="1" applyProtection="1">
      <alignment horizontal="center" vertical="center" textRotation="90" wrapText="1"/>
      <protection locked="0"/>
    </xf>
    <xf numFmtId="0" fontId="98" fillId="86" borderId="192" xfId="0" applyFont="1" applyFill="1" applyBorder="1" applyAlignment="1" applyProtection="1">
      <alignment horizontal="center" vertical="center" wrapText="1"/>
    </xf>
    <xf numFmtId="0" fontId="98" fillId="86" borderId="193" xfId="0" applyFont="1" applyFill="1" applyBorder="1" applyAlignment="1" applyProtection="1">
      <alignment horizontal="center" vertical="center" wrapText="1"/>
    </xf>
    <xf numFmtId="0" fontId="98" fillId="81" borderId="191" xfId="0" applyFont="1" applyFill="1" applyBorder="1" applyAlignment="1" applyProtection="1">
      <alignment horizontal="center" vertical="center" wrapText="1"/>
    </xf>
    <xf numFmtId="0" fontId="98" fillId="81" borderId="192" xfId="0" applyFont="1" applyFill="1" applyBorder="1" applyAlignment="1" applyProtection="1">
      <alignment horizontal="center" vertical="center" wrapText="1"/>
    </xf>
    <xf numFmtId="0" fontId="98" fillId="81" borderId="193" xfId="0" applyFont="1" applyFill="1" applyBorder="1" applyAlignment="1" applyProtection="1">
      <alignment horizontal="center" vertical="center" wrapText="1"/>
    </xf>
    <xf numFmtId="0" fontId="164" fillId="81" borderId="192" xfId="0" applyFont="1" applyFill="1" applyBorder="1" applyAlignment="1" applyProtection="1">
      <alignment horizontal="center" vertical="center" wrapText="1"/>
    </xf>
    <xf numFmtId="0" fontId="98" fillId="86" borderId="191" xfId="0" applyFont="1" applyFill="1" applyBorder="1" applyAlignment="1" applyProtection="1">
      <alignment horizontal="center" vertical="center" wrapText="1"/>
    </xf>
    <xf numFmtId="0" fontId="98" fillId="81" borderId="198" xfId="0" applyFont="1" applyFill="1" applyBorder="1" applyAlignment="1" applyProtection="1">
      <alignment horizontal="center" vertical="center" wrapText="1"/>
    </xf>
    <xf numFmtId="0" fontId="86" fillId="81" borderId="192" xfId="0" applyFont="1" applyFill="1" applyBorder="1" applyAlignment="1" applyProtection="1">
      <alignment horizontal="center" vertical="center" wrapText="1"/>
    </xf>
    <xf numFmtId="0" fontId="164" fillId="81" borderId="193" xfId="0" applyFont="1" applyFill="1" applyBorder="1" applyAlignment="1" applyProtection="1">
      <alignment horizontal="center" vertical="center" wrapText="1"/>
    </xf>
    <xf numFmtId="0" fontId="164" fillId="81" borderId="198" xfId="0" applyFont="1" applyFill="1" applyBorder="1" applyAlignment="1" applyProtection="1">
      <alignment horizontal="center" vertical="center" wrapText="1"/>
    </xf>
    <xf numFmtId="0" fontId="9" fillId="86" borderId="200" xfId="0" applyFont="1" applyFill="1" applyBorder="1" applyAlignment="1" applyProtection="1">
      <alignment horizontal="center" vertical="center" wrapText="1"/>
    </xf>
    <xf numFmtId="0" fontId="9" fillId="86" borderId="201" xfId="0" applyFont="1" applyFill="1" applyBorder="1" applyAlignment="1" applyProtection="1">
      <alignment horizontal="center" vertical="center" wrapText="1"/>
    </xf>
    <xf numFmtId="0" fontId="9" fillId="86" borderId="202" xfId="0" applyFont="1" applyFill="1" applyBorder="1" applyAlignment="1" applyProtection="1">
      <alignment horizontal="center" vertical="center" wrapText="1"/>
    </xf>
    <xf numFmtId="0" fontId="5" fillId="86" borderId="204" xfId="0" applyFont="1" applyFill="1" applyBorder="1" applyAlignment="1" applyProtection="1">
      <alignment horizontal="center" vertical="center" wrapText="1"/>
    </xf>
    <xf numFmtId="0" fontId="5" fillId="86" borderId="205" xfId="0" applyFont="1" applyFill="1" applyBorder="1" applyAlignment="1" applyProtection="1">
      <alignment horizontal="center" vertical="center" wrapText="1"/>
    </xf>
    <xf numFmtId="0" fontId="5" fillId="86" borderId="206" xfId="0" applyFont="1" applyFill="1" applyBorder="1" applyAlignment="1" applyProtection="1">
      <alignment horizontal="center" vertical="center" wrapText="1"/>
    </xf>
    <xf numFmtId="0" fontId="8" fillId="81" borderId="191" xfId="0" applyFont="1" applyFill="1" applyBorder="1" applyAlignment="1" applyProtection="1">
      <alignment horizontal="center" vertical="center" wrapText="1"/>
    </xf>
    <xf numFmtId="0" fontId="8" fillId="81" borderId="192" xfId="0" applyFont="1" applyFill="1" applyBorder="1" applyAlignment="1" applyProtection="1">
      <alignment horizontal="center" vertical="center" wrapText="1"/>
    </xf>
    <xf numFmtId="0" fontId="8" fillId="81" borderId="193" xfId="0" applyFont="1" applyFill="1" applyBorder="1" applyAlignment="1" applyProtection="1">
      <alignment horizontal="center" vertical="center" wrapText="1"/>
    </xf>
    <xf numFmtId="0" fontId="8" fillId="86" borderId="191" xfId="0" applyFont="1" applyFill="1" applyBorder="1" applyAlignment="1" applyProtection="1">
      <alignment horizontal="center" vertical="center" wrapText="1"/>
    </xf>
    <xf numFmtId="0" fontId="8" fillId="86" borderId="192" xfId="0" applyFont="1" applyFill="1" applyBorder="1" applyAlignment="1" applyProtection="1">
      <alignment horizontal="center" vertical="center" wrapText="1"/>
    </xf>
    <xf numFmtId="0" fontId="8" fillId="86" borderId="198" xfId="0" applyFont="1" applyFill="1" applyBorder="1" applyAlignment="1" applyProtection="1">
      <alignment horizontal="center" vertical="center" wrapText="1"/>
    </xf>
    <xf numFmtId="0" fontId="6" fillId="81" borderId="193" xfId="0" applyFont="1" applyFill="1" applyBorder="1" applyAlignment="1" applyProtection="1">
      <alignment horizontal="center" vertical="center" wrapText="1"/>
    </xf>
    <xf numFmtId="0" fontId="8" fillId="81" borderId="198" xfId="0" applyFont="1" applyFill="1" applyBorder="1" applyAlignment="1" applyProtection="1">
      <alignment horizontal="center" vertical="center" wrapText="1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0" fillId="0" borderId="197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0" fontId="103" fillId="86" borderId="91" xfId="0" applyFont="1" applyFill="1" applyBorder="1" applyAlignment="1" applyProtection="1">
      <alignment vertical="center"/>
    </xf>
    <xf numFmtId="0" fontId="0" fillId="0" borderId="218" xfId="0" applyBorder="1" applyAlignment="1">
      <alignment horizontal="center" vertical="center"/>
    </xf>
    <xf numFmtId="0" fontId="86" fillId="81" borderId="193" xfId="0" applyFont="1" applyFill="1" applyBorder="1" applyAlignment="1" applyProtection="1">
      <alignment horizontal="center" vertical="center" wrapText="1"/>
    </xf>
    <xf numFmtId="0" fontId="98" fillId="82" borderId="191" xfId="0" applyFont="1" applyFill="1" applyBorder="1" applyAlignment="1" applyProtection="1">
      <alignment horizontal="center" vertical="center" wrapText="1"/>
    </xf>
    <xf numFmtId="0" fontId="98" fillId="82" borderId="192" xfId="0" applyFont="1" applyFill="1" applyBorder="1" applyAlignment="1" applyProtection="1">
      <alignment horizontal="center" vertical="center" wrapText="1"/>
    </xf>
    <xf numFmtId="0" fontId="98" fillId="82" borderId="198" xfId="0" applyFont="1" applyFill="1" applyBorder="1" applyAlignment="1" applyProtection="1">
      <alignment horizontal="center" vertical="center" wrapText="1"/>
    </xf>
    <xf numFmtId="0" fontId="0" fillId="0" borderId="74" xfId="0" applyFill="1" applyBorder="1" applyAlignment="1" applyProtection="1">
      <alignment horizontal="center"/>
      <protection locked="0"/>
    </xf>
    <xf numFmtId="0" fontId="0" fillId="0" borderId="186" xfId="0" applyFill="1" applyBorder="1" applyAlignment="1" applyProtection="1">
      <alignment horizontal="center"/>
      <protection locked="0"/>
    </xf>
    <xf numFmtId="0" fontId="0" fillId="0" borderId="220" xfId="0" applyFill="1" applyBorder="1" applyAlignment="1" applyProtection="1">
      <alignment horizontal="center"/>
      <protection locked="0"/>
    </xf>
    <xf numFmtId="0" fontId="0" fillId="0" borderId="220" xfId="0" applyFill="1" applyBorder="1" applyProtection="1">
      <protection locked="0"/>
    </xf>
    <xf numFmtId="0" fontId="0" fillId="0" borderId="221" xfId="0" applyFill="1" applyBorder="1" applyProtection="1">
      <protection locked="0"/>
    </xf>
    <xf numFmtId="0" fontId="0" fillId="0" borderId="187" xfId="0" applyFill="1" applyBorder="1" applyAlignment="1" applyProtection="1">
      <alignment horizontal="center"/>
      <protection locked="0"/>
    </xf>
    <xf numFmtId="0" fontId="0" fillId="0" borderId="203" xfId="0" applyFill="1" applyBorder="1" applyAlignment="1" applyProtection="1">
      <alignment horizontal="center"/>
      <protection locked="0"/>
    </xf>
    <xf numFmtId="0" fontId="0" fillId="0" borderId="222" xfId="0" applyFill="1" applyBorder="1" applyAlignment="1" applyProtection="1">
      <alignment horizontal="center"/>
      <protection locked="0"/>
    </xf>
    <xf numFmtId="0" fontId="0" fillId="0" borderId="223" xfId="0" applyFill="1" applyBorder="1" applyAlignment="1" applyProtection="1">
      <alignment horizontal="center"/>
      <protection locked="0"/>
    </xf>
    <xf numFmtId="0" fontId="0" fillId="0" borderId="224" xfId="0" applyFill="1" applyBorder="1" applyAlignment="1" applyProtection="1">
      <alignment horizontal="center"/>
      <protection locked="0"/>
    </xf>
    <xf numFmtId="0" fontId="0" fillId="0" borderId="226" xfId="0" applyFill="1" applyBorder="1" applyAlignment="1" applyProtection="1">
      <alignment horizontal="center"/>
      <protection locked="0"/>
    </xf>
    <xf numFmtId="0" fontId="0" fillId="0" borderId="196" xfId="0" applyFill="1" applyBorder="1" applyAlignment="1" applyProtection="1">
      <alignment horizontal="center"/>
      <protection locked="0"/>
    </xf>
    <xf numFmtId="0" fontId="0" fillId="0" borderId="204" xfId="0" applyFill="1" applyBorder="1" applyAlignment="1" applyProtection="1">
      <alignment horizontal="center"/>
      <protection locked="0"/>
    </xf>
    <xf numFmtId="0" fontId="0" fillId="0" borderId="205" xfId="0" applyFill="1" applyBorder="1" applyAlignment="1" applyProtection="1">
      <alignment horizontal="center"/>
      <protection locked="0"/>
    </xf>
    <xf numFmtId="0" fontId="9" fillId="86" borderId="207" xfId="0" applyFont="1" applyFill="1" applyBorder="1" applyAlignment="1" applyProtection="1">
      <alignment horizontal="center" vertical="center" wrapText="1"/>
    </xf>
    <xf numFmtId="0" fontId="9" fillId="86" borderId="208" xfId="0" applyFont="1" applyFill="1" applyBorder="1" applyAlignment="1" applyProtection="1">
      <alignment horizontal="center" vertical="center" wrapText="1"/>
    </xf>
    <xf numFmtId="0" fontId="0" fillId="0" borderId="227" xfId="0" applyFill="1" applyBorder="1" applyAlignment="1" applyProtection="1">
      <alignment horizontal="center"/>
      <protection locked="0"/>
    </xf>
    <xf numFmtId="0" fontId="86" fillId="81" borderId="228" xfId="0" applyFont="1" applyFill="1" applyBorder="1" applyAlignment="1" applyProtection="1">
      <alignment horizontal="center" vertical="center" wrapText="1"/>
    </xf>
    <xf numFmtId="0" fontId="164" fillId="81" borderId="229" xfId="0" applyFont="1" applyFill="1" applyBorder="1" applyAlignment="1" applyProtection="1">
      <alignment horizontal="center" vertical="center" wrapText="1"/>
    </xf>
    <xf numFmtId="0" fontId="7" fillId="81" borderId="52" xfId="0" applyFont="1" applyFill="1" applyBorder="1" applyAlignment="1" applyProtection="1">
      <alignment horizontal="center" vertical="center" wrapText="1"/>
    </xf>
    <xf numFmtId="0" fontId="4" fillId="81" borderId="52" xfId="0" applyFont="1" applyFill="1" applyBorder="1" applyAlignment="1" applyProtection="1">
      <alignment horizontal="center" vertical="center" wrapText="1"/>
    </xf>
    <xf numFmtId="0" fontId="5" fillId="81" borderId="53" xfId="0" applyFont="1" applyFill="1" applyBorder="1" applyAlignment="1" applyProtection="1">
      <alignment horizontal="center" vertical="center" wrapText="1"/>
    </xf>
    <xf numFmtId="0" fontId="0" fillId="0" borderId="232" xfId="0" applyFill="1" applyBorder="1" applyAlignment="1" applyProtection="1">
      <alignment horizontal="center"/>
      <protection locked="0"/>
    </xf>
    <xf numFmtId="0" fontId="0" fillId="0" borderId="71" xfId="0" applyFill="1" applyBorder="1" applyProtection="1">
      <protection locked="0"/>
    </xf>
    <xf numFmtId="0" fontId="103" fillId="86" borderId="217" xfId="0" applyFont="1" applyFill="1" applyBorder="1" applyAlignment="1" applyProtection="1">
      <alignment vertical="center"/>
    </xf>
    <xf numFmtId="0" fontId="98" fillId="81" borderId="242" xfId="0" applyFont="1" applyFill="1" applyBorder="1" applyAlignment="1" applyProtection="1">
      <alignment horizontal="center" vertical="center" wrapText="1"/>
    </xf>
    <xf numFmtId="0" fontId="98" fillId="81" borderId="243" xfId="0" applyFont="1" applyFill="1" applyBorder="1" applyAlignment="1" applyProtection="1">
      <alignment horizontal="center" vertical="center" wrapText="1"/>
    </xf>
    <xf numFmtId="0" fontId="98" fillId="82" borderId="245" xfId="0" applyFont="1" applyFill="1" applyBorder="1" applyAlignment="1" applyProtection="1">
      <alignment horizontal="center" vertical="center" wrapText="1"/>
    </xf>
    <xf numFmtId="0" fontId="98" fillId="82" borderId="242" xfId="0" applyFont="1" applyFill="1" applyBorder="1" applyAlignment="1" applyProtection="1">
      <alignment horizontal="center" vertical="center" wrapText="1"/>
    </xf>
    <xf numFmtId="0" fontId="98" fillId="82" borderId="244" xfId="0" applyFont="1" applyFill="1" applyBorder="1" applyAlignment="1" applyProtection="1">
      <alignment horizontal="center" vertical="center" wrapText="1"/>
    </xf>
    <xf numFmtId="0" fontId="7" fillId="81" borderId="242" xfId="0" applyFont="1" applyFill="1" applyBorder="1" applyAlignment="1" applyProtection="1">
      <alignment horizontal="center" vertical="center" wrapText="1"/>
    </xf>
    <xf numFmtId="0" fontId="4" fillId="81" borderId="242" xfId="0" applyFont="1" applyFill="1" applyBorder="1" applyAlignment="1" applyProtection="1">
      <alignment horizontal="center" vertical="center" wrapText="1"/>
    </xf>
    <xf numFmtId="0" fontId="5" fillId="81" borderId="243" xfId="0" applyFont="1" applyFill="1" applyBorder="1" applyAlignment="1" applyProtection="1">
      <alignment horizontal="center" vertical="center" wrapText="1"/>
    </xf>
    <xf numFmtId="0" fontId="5" fillId="86" borderId="230" xfId="0" applyFont="1" applyFill="1" applyBorder="1" applyAlignment="1" applyProtection="1">
      <alignment horizontal="center" vertical="center" wrapText="1"/>
    </xf>
    <xf numFmtId="0" fontId="5" fillId="86" borderId="231" xfId="0" applyFont="1" applyFill="1" applyBorder="1" applyAlignment="1" applyProtection="1">
      <alignment horizontal="center" vertical="center" wrapText="1"/>
    </xf>
    <xf numFmtId="0" fontId="8" fillId="81" borderId="241" xfId="0" applyFont="1" applyFill="1" applyBorder="1" applyAlignment="1" applyProtection="1">
      <alignment horizontal="center" vertical="center" wrapText="1"/>
    </xf>
    <xf numFmtId="0" fontId="8" fillId="81" borderId="242" xfId="0" applyFont="1" applyFill="1" applyBorder="1" applyAlignment="1" applyProtection="1">
      <alignment horizontal="center" vertical="center" wrapText="1"/>
    </xf>
    <xf numFmtId="0" fontId="8" fillId="81" borderId="243" xfId="0" applyFont="1" applyFill="1" applyBorder="1" applyAlignment="1" applyProtection="1">
      <alignment horizontal="center" vertical="center" wrapText="1"/>
    </xf>
    <xf numFmtId="0" fontId="164" fillId="81" borderId="243" xfId="0" applyFont="1" applyFill="1" applyBorder="1" applyAlignment="1" applyProtection="1">
      <alignment horizontal="center" vertical="center" wrapText="1"/>
    </xf>
    <xf numFmtId="0" fontId="8" fillId="86" borderId="242" xfId="0" applyFont="1" applyFill="1" applyBorder="1" applyAlignment="1" applyProtection="1">
      <alignment horizontal="center" vertical="center" wrapText="1"/>
    </xf>
    <xf numFmtId="0" fontId="6" fillId="81" borderId="243" xfId="0" applyFont="1" applyFill="1" applyBorder="1" applyAlignment="1" applyProtection="1">
      <alignment horizontal="center" vertical="center" wrapText="1"/>
    </xf>
    <xf numFmtId="0" fontId="8" fillId="81" borderId="247" xfId="0" applyFont="1" applyFill="1" applyBorder="1" applyAlignment="1" applyProtection="1">
      <alignment horizontal="center" vertical="center" wrapText="1"/>
    </xf>
    <xf numFmtId="0" fontId="86" fillId="81" borderId="246" xfId="0" applyFont="1" applyFill="1" applyBorder="1" applyAlignment="1" applyProtection="1">
      <alignment horizontal="center" vertical="center" wrapText="1"/>
    </xf>
    <xf numFmtId="0" fontId="86" fillId="81" borderId="229" xfId="0" applyFont="1" applyFill="1" applyBorder="1" applyAlignment="1" applyProtection="1">
      <alignment horizontal="center" vertical="center" wrapText="1"/>
    </xf>
    <xf numFmtId="0" fontId="98" fillId="86" borderId="188" xfId="0" applyFont="1" applyFill="1" applyBorder="1" applyAlignment="1" applyProtection="1">
      <alignment horizontal="center" vertical="center" wrapText="1"/>
    </xf>
    <xf numFmtId="0" fontId="98" fillId="86" borderId="217" xfId="0" applyFont="1" applyFill="1" applyBorder="1" applyAlignment="1" applyProtection="1">
      <alignment horizontal="center" vertical="center" wrapText="1"/>
    </xf>
    <xf numFmtId="0" fontId="98" fillId="81" borderId="244" xfId="0" applyFont="1" applyFill="1" applyBorder="1" applyAlignment="1" applyProtection="1">
      <alignment horizontal="center" vertical="center" wrapText="1"/>
    </xf>
    <xf numFmtId="0" fontId="98" fillId="82" borderId="193" xfId="0" applyFont="1" applyFill="1" applyBorder="1" applyAlignment="1" applyProtection="1">
      <alignment horizontal="center" vertical="center" wrapText="1"/>
    </xf>
    <xf numFmtId="0" fontId="98" fillId="82" borderId="243" xfId="0" applyFont="1" applyFill="1" applyBorder="1" applyAlignment="1" applyProtection="1">
      <alignment horizontal="center" vertical="center" wrapText="1"/>
    </xf>
    <xf numFmtId="0" fontId="2" fillId="81" borderId="193" xfId="0" applyFont="1" applyFill="1" applyBorder="1" applyAlignment="1" applyProtection="1">
      <alignment horizontal="center" vertical="center" wrapText="1"/>
    </xf>
    <xf numFmtId="0" fontId="2" fillId="81" borderId="229" xfId="0" applyFont="1" applyFill="1" applyBorder="1" applyAlignment="1" applyProtection="1">
      <alignment horizontal="center" vertical="center" wrapText="1"/>
    </xf>
    <xf numFmtId="0" fontId="0" fillId="0" borderId="211" xfId="0" applyBorder="1" applyAlignment="1" applyProtection="1">
      <alignment horizontal="center" vertical="center"/>
    </xf>
    <xf numFmtId="0" fontId="0" fillId="0" borderId="212" xfId="0" applyBorder="1" applyAlignment="1" applyProtection="1">
      <alignment horizontal="center" vertical="center" wrapText="1"/>
    </xf>
    <xf numFmtId="0" fontId="0" fillId="0" borderId="212" xfId="0" applyBorder="1" applyAlignment="1" applyProtection="1">
      <alignment horizontal="center" vertical="center"/>
    </xf>
    <xf numFmtId="0" fontId="0" fillId="0" borderId="213" xfId="0" applyBorder="1" applyAlignment="1" applyProtection="1">
      <alignment horizontal="center" vertical="center"/>
    </xf>
    <xf numFmtId="0" fontId="81" fillId="0" borderId="38" xfId="0" applyFont="1" applyFill="1" applyBorder="1" applyAlignment="1" applyProtection="1">
      <alignment horizontal="center" vertical="center" textRotation="90" wrapText="1"/>
      <protection locked="0"/>
    </xf>
    <xf numFmtId="9" fontId="81" fillId="0" borderId="24" xfId="0" applyNumberFormat="1" applyFont="1" applyBorder="1" applyAlignment="1" applyProtection="1">
      <alignment horizontal="center" vertical="center" wrapText="1"/>
      <protection locked="0"/>
    </xf>
    <xf numFmtId="0" fontId="81" fillId="0" borderId="56" xfId="0" applyFont="1" applyFill="1" applyBorder="1" applyAlignment="1" applyProtection="1">
      <alignment horizontal="center" vertical="center" textRotation="90" wrapText="1"/>
      <protection locked="0"/>
    </xf>
    <xf numFmtId="0" fontId="81" fillId="0" borderId="85" xfId="0" applyFont="1" applyFill="1" applyBorder="1" applyAlignment="1" applyProtection="1">
      <alignment horizontal="center" vertical="center" textRotation="90" wrapText="1"/>
      <protection locked="0"/>
    </xf>
    <xf numFmtId="0" fontId="81" fillId="0" borderId="57" xfId="0" applyFont="1" applyFill="1" applyBorder="1" applyAlignment="1" applyProtection="1">
      <alignment horizontal="center" vertical="center" textRotation="90" wrapText="1"/>
      <protection locked="0"/>
    </xf>
    <xf numFmtId="0" fontId="77" fillId="80" borderId="0" xfId="0" applyFont="1" applyFill="1" applyAlignment="1">
      <alignment horizontal="center" vertical="center"/>
    </xf>
    <xf numFmtId="0" fontId="201" fillId="84" borderId="32" xfId="0" applyFont="1" applyFill="1" applyBorder="1" applyAlignment="1" applyProtection="1">
      <alignment horizontal="center" vertical="center" wrapText="1"/>
      <protection locked="0"/>
    </xf>
    <xf numFmtId="0" fontId="201" fillId="84" borderId="84" xfId="0" applyFont="1" applyFill="1" applyBorder="1" applyAlignment="1" applyProtection="1">
      <alignment horizontal="center" vertical="center" wrapText="1"/>
      <protection locked="0"/>
    </xf>
    <xf numFmtId="0" fontId="201" fillId="84" borderId="90" xfId="0" applyFont="1" applyFill="1" applyBorder="1" applyAlignment="1" applyProtection="1">
      <alignment horizontal="center" vertical="center" wrapText="1"/>
      <protection locked="0"/>
    </xf>
    <xf numFmtId="0" fontId="203" fillId="84" borderId="47" xfId="0" applyFont="1" applyFill="1" applyBorder="1" applyAlignment="1" applyProtection="1">
      <alignment horizontal="center" vertical="center" wrapText="1"/>
      <protection locked="0"/>
    </xf>
    <xf numFmtId="0" fontId="203" fillId="84" borderId="61" xfId="0" applyFont="1" applyFill="1" applyBorder="1" applyAlignment="1" applyProtection="1">
      <alignment horizontal="center" vertical="center" wrapText="1"/>
      <protection locked="0"/>
    </xf>
    <xf numFmtId="0" fontId="201" fillId="84" borderId="81" xfId="0" applyFont="1" applyFill="1" applyBorder="1" applyAlignment="1" applyProtection="1">
      <alignment horizontal="center" vertical="center" wrapText="1"/>
      <protection locked="0"/>
    </xf>
    <xf numFmtId="0" fontId="207" fillId="84" borderId="100" xfId="0" applyFont="1" applyFill="1" applyBorder="1" applyAlignment="1" applyProtection="1">
      <alignment horizontal="center" vertical="center" wrapText="1"/>
      <protection locked="0"/>
    </xf>
    <xf numFmtId="0" fontId="207" fillId="84" borderId="92" xfId="0" applyFont="1" applyFill="1" applyBorder="1" applyAlignment="1" applyProtection="1">
      <alignment horizontal="center" vertical="center" wrapText="1"/>
      <protection locked="0"/>
    </xf>
    <xf numFmtId="172" fontId="212" fillId="0" borderId="37" xfId="0" applyNumberFormat="1" applyFont="1" applyFill="1" applyBorder="1" applyAlignment="1" applyProtection="1">
      <alignment horizontal="center" vertical="center" wrapText="1"/>
      <protection locked="0"/>
    </xf>
    <xf numFmtId="4" fontId="212" fillId="0" borderId="71" xfId="0" applyNumberFormat="1" applyFont="1" applyBorder="1" applyAlignment="1" applyProtection="1">
      <alignment horizontal="center" vertical="center"/>
    </xf>
    <xf numFmtId="172" fontId="212" fillId="0" borderId="39" xfId="0" applyNumberFormat="1" applyFont="1" applyFill="1" applyBorder="1" applyAlignment="1" applyProtection="1">
      <alignment horizontal="center" vertical="center" wrapText="1"/>
      <protection locked="0"/>
    </xf>
    <xf numFmtId="4" fontId="212" fillId="0" borderId="62" xfId="0" applyNumberFormat="1" applyFont="1" applyBorder="1" applyAlignment="1" applyProtection="1">
      <alignment horizontal="center" vertical="center"/>
    </xf>
    <xf numFmtId="172" fontId="212" fillId="0" borderId="72" xfId="0" applyNumberFormat="1" applyFont="1" applyFill="1" applyBorder="1" applyAlignment="1" applyProtection="1">
      <alignment horizontal="center" vertical="center" wrapText="1"/>
      <protection locked="0"/>
    </xf>
    <xf numFmtId="4" fontId="212" fillId="0" borderId="58" xfId="0" applyNumberFormat="1" applyFont="1" applyBorder="1" applyAlignment="1" applyProtection="1">
      <alignment horizontal="center" vertical="center"/>
    </xf>
    <xf numFmtId="9" fontId="212" fillId="84" borderId="37" xfId="0" applyNumberFormat="1" applyFont="1" applyFill="1" applyBorder="1" applyAlignment="1" applyProtection="1">
      <alignment horizontal="center" vertical="center" wrapText="1"/>
      <protection locked="0"/>
    </xf>
    <xf numFmtId="10" fontId="212" fillId="84" borderId="71" xfId="343" applyNumberFormat="1" applyFont="1" applyFill="1" applyBorder="1" applyAlignment="1" applyProtection="1">
      <alignment horizontal="center" vertical="center" wrapText="1"/>
    </xf>
    <xf numFmtId="9" fontId="212" fillId="84" borderId="39" xfId="0" applyNumberFormat="1" applyFont="1" applyFill="1" applyBorder="1" applyAlignment="1" applyProtection="1">
      <alignment horizontal="center" vertical="center" wrapText="1"/>
      <protection locked="0"/>
    </xf>
    <xf numFmtId="10" fontId="212" fillId="84" borderId="62" xfId="343" applyNumberFormat="1" applyFont="1" applyFill="1" applyBorder="1" applyAlignment="1" applyProtection="1">
      <alignment horizontal="center" vertical="center" wrapText="1"/>
    </xf>
    <xf numFmtId="9" fontId="212" fillId="84" borderId="72" xfId="0" applyNumberFormat="1" applyFont="1" applyFill="1" applyBorder="1" applyAlignment="1" applyProtection="1">
      <alignment horizontal="center" vertical="center" wrapText="1"/>
      <protection locked="0"/>
    </xf>
    <xf numFmtId="10" fontId="212" fillId="84" borderId="58" xfId="343" applyNumberFormat="1" applyFont="1" applyFill="1" applyBorder="1" applyAlignment="1" applyProtection="1">
      <alignment horizontal="center" vertical="center" wrapText="1"/>
    </xf>
    <xf numFmtId="10" fontId="212" fillId="84" borderId="43" xfId="343" applyNumberFormat="1" applyFont="1" applyFill="1" applyBorder="1" applyAlignment="1" applyProtection="1">
      <alignment horizontal="center" vertical="center"/>
      <protection locked="0"/>
    </xf>
    <xf numFmtId="4" fontId="212" fillId="84" borderId="71" xfId="0" applyNumberFormat="1" applyFont="1" applyFill="1" applyBorder="1" applyAlignment="1" applyProtection="1">
      <alignment horizontal="center" vertical="center"/>
      <protection locked="0"/>
    </xf>
    <xf numFmtId="10" fontId="212" fillId="84" borderId="44" xfId="343" applyNumberFormat="1" applyFont="1" applyFill="1" applyBorder="1" applyAlignment="1" applyProtection="1">
      <alignment horizontal="center" vertical="center"/>
      <protection locked="0"/>
    </xf>
    <xf numFmtId="4" fontId="212" fillId="84" borderId="62" xfId="0" applyNumberFormat="1" applyFont="1" applyFill="1" applyBorder="1" applyAlignment="1" applyProtection="1">
      <alignment horizontal="center" vertical="center"/>
      <protection locked="0"/>
    </xf>
    <xf numFmtId="4" fontId="212" fillId="84" borderId="58" xfId="0" applyNumberFormat="1" applyFont="1" applyFill="1" applyBorder="1" applyAlignment="1" applyProtection="1">
      <alignment horizontal="center" vertical="center"/>
      <protection locked="0"/>
    </xf>
    <xf numFmtId="10" fontId="212" fillId="84" borderId="58" xfId="343" applyNumberFormat="1" applyFont="1" applyFill="1" applyBorder="1" applyAlignment="1" applyProtection="1">
      <alignment horizontal="center" vertical="center" wrapText="1"/>
      <protection locked="0"/>
    </xf>
    <xf numFmtId="10" fontId="212" fillId="84" borderId="76" xfId="343" applyNumberFormat="1" applyFont="1" applyFill="1" applyBorder="1" applyAlignment="1" applyProtection="1">
      <alignment horizontal="center" vertical="center"/>
      <protection locked="0"/>
    </xf>
    <xf numFmtId="10" fontId="212" fillId="84" borderId="42" xfId="343" applyNumberFormat="1" applyFont="1" applyFill="1" applyBorder="1" applyAlignment="1" applyProtection="1">
      <alignment horizontal="center" vertical="center"/>
      <protection locked="0"/>
    </xf>
    <xf numFmtId="2" fontId="76" fillId="86" borderId="0" xfId="0" applyNumberFormat="1" applyFont="1" applyFill="1" applyBorder="1" applyAlignment="1" applyProtection="1">
      <alignment horizontal="center" vertical="center"/>
      <protection locked="0"/>
    </xf>
    <xf numFmtId="0" fontId="199" fillId="86" borderId="171" xfId="0" applyFont="1" applyFill="1" applyBorder="1" applyAlignment="1" applyProtection="1">
      <alignment horizontal="center" vertical="center" wrapText="1"/>
      <protection locked="0"/>
    </xf>
    <xf numFmtId="167" fontId="192" fillId="86" borderId="171" xfId="0" applyNumberFormat="1" applyFont="1" applyFill="1" applyBorder="1" applyAlignment="1" applyProtection="1">
      <alignment horizontal="center"/>
      <protection locked="0"/>
    </xf>
    <xf numFmtId="2" fontId="76" fillId="86" borderId="148" xfId="0" applyNumberFormat="1" applyFont="1" applyFill="1" applyBorder="1" applyAlignment="1" applyProtection="1">
      <alignment horizontal="center" vertical="center"/>
      <protection locked="0"/>
    </xf>
    <xf numFmtId="2" fontId="76" fillId="86" borderId="150" xfId="0" applyNumberFormat="1" applyFont="1" applyFill="1" applyBorder="1" applyAlignment="1" applyProtection="1">
      <alignment horizontal="center" vertical="center"/>
      <protection locked="0"/>
    </xf>
    <xf numFmtId="2" fontId="109" fillId="80" borderId="0" xfId="343" applyNumberFormat="1" applyFont="1" applyFill="1" applyBorder="1" applyAlignment="1" applyProtection="1">
      <alignment horizontal="center" vertical="center"/>
    </xf>
    <xf numFmtId="0" fontId="0" fillId="86" borderId="0" xfId="0" applyFill="1" applyAlignment="1" applyProtection="1">
      <alignment horizontal="center"/>
      <protection locked="0"/>
    </xf>
    <xf numFmtId="0" fontId="107" fillId="125" borderId="36" xfId="0" applyFont="1" applyFill="1" applyBorder="1" applyAlignment="1">
      <alignment horizontal="center" vertical="center" wrapText="1"/>
    </xf>
    <xf numFmtId="4" fontId="77" fillId="125" borderId="82" xfId="0" applyNumberFormat="1" applyFont="1" applyFill="1" applyBorder="1" applyAlignment="1">
      <alignment horizontal="center"/>
    </xf>
    <xf numFmtId="4" fontId="77" fillId="125" borderId="44" xfId="0" applyNumberFormat="1" applyFont="1" applyFill="1" applyBorder="1" applyAlignment="1">
      <alignment horizontal="center"/>
    </xf>
    <xf numFmtId="4" fontId="77" fillId="125" borderId="79" xfId="0" applyNumberFormat="1" applyFont="1" applyFill="1" applyBorder="1" applyAlignment="1">
      <alignment horizontal="center"/>
    </xf>
    <xf numFmtId="4" fontId="77" fillId="117" borderId="57" xfId="0" applyNumberFormat="1" applyFont="1" applyFill="1" applyBorder="1" applyAlignment="1">
      <alignment horizontal="center"/>
    </xf>
    <xf numFmtId="4" fontId="77" fillId="117" borderId="62" xfId="0" applyNumberFormat="1" applyFont="1" applyFill="1" applyBorder="1" applyAlignment="1">
      <alignment horizontal="center"/>
    </xf>
    <xf numFmtId="4" fontId="77" fillId="117" borderId="58" xfId="0" applyNumberFormat="1" applyFont="1" applyFill="1" applyBorder="1" applyAlignment="1">
      <alignment horizontal="center"/>
    </xf>
    <xf numFmtId="0" fontId="98" fillId="86" borderId="36" xfId="0" applyFont="1" applyFill="1" applyBorder="1" applyAlignment="1" applyProtection="1">
      <alignment horizontal="center" vertical="center" wrapText="1"/>
    </xf>
    <xf numFmtId="0" fontId="98" fillId="86" borderId="41" xfId="0" applyFont="1" applyFill="1" applyBorder="1" applyAlignment="1" applyProtection="1">
      <alignment horizontal="center" vertical="center" wrapText="1"/>
    </xf>
    <xf numFmtId="0" fontId="200" fillId="0" borderId="16" xfId="0" applyFont="1" applyBorder="1" applyAlignment="1" applyProtection="1">
      <alignment horizontal="center" vertical="center" wrapText="1"/>
      <protection locked="0"/>
    </xf>
    <xf numFmtId="3" fontId="0" fillId="0" borderId="0" xfId="0" applyNumberFormat="1" applyProtection="1">
      <protection locked="0"/>
    </xf>
    <xf numFmtId="0" fontId="1" fillId="86" borderId="205" xfId="0" applyFont="1" applyFill="1" applyBorder="1" applyAlignment="1" applyProtection="1">
      <alignment horizontal="center" vertical="center" wrapText="1"/>
    </xf>
    <xf numFmtId="0" fontId="1" fillId="81" borderId="191" xfId="0" applyFont="1" applyFill="1" applyBorder="1" applyAlignment="1" applyProtection="1">
      <alignment horizontal="center" vertical="center" wrapText="1"/>
    </xf>
    <xf numFmtId="0" fontId="1" fillId="81" borderId="192" xfId="0" applyFont="1" applyFill="1" applyBorder="1" applyAlignment="1" applyProtection="1">
      <alignment horizontal="center" vertical="center" wrapText="1"/>
    </xf>
    <xf numFmtId="3" fontId="0" fillId="0" borderId="0" xfId="0" applyNumberFormat="1" applyBorder="1" applyProtection="1">
      <protection locked="0"/>
    </xf>
    <xf numFmtId="0" fontId="206" fillId="0" borderId="0" xfId="0" applyFont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 vertical="center"/>
      <protection locked="0"/>
    </xf>
    <xf numFmtId="0" fontId="9" fillId="86" borderId="275" xfId="0" applyFont="1" applyFill="1" applyBorder="1" applyAlignment="1" applyProtection="1">
      <alignment horizontal="center" vertical="center" wrapText="1"/>
    </xf>
    <xf numFmtId="0" fontId="98" fillId="81" borderId="63" xfId="0" applyFont="1" applyFill="1" applyBorder="1" applyAlignment="1" applyProtection="1">
      <alignment horizontal="center" vertical="center" wrapText="1"/>
    </xf>
    <xf numFmtId="0" fontId="98" fillId="81" borderId="36" xfId="0" applyFont="1" applyFill="1" applyBorder="1" applyAlignment="1" applyProtection="1">
      <alignment horizontal="center" vertical="center" wrapText="1"/>
    </xf>
    <xf numFmtId="0" fontId="98" fillId="81" borderId="41" xfId="0" applyFont="1" applyFill="1" applyBorder="1" applyAlignment="1" applyProtection="1">
      <alignment horizontal="center" vertical="center" wrapText="1"/>
    </xf>
    <xf numFmtId="0" fontId="164" fillId="81" borderId="41" xfId="0" applyFont="1" applyFill="1" applyBorder="1" applyAlignment="1" applyProtection="1">
      <alignment horizontal="center" vertical="center" wrapText="1"/>
    </xf>
    <xf numFmtId="0" fontId="98" fillId="81" borderId="276" xfId="0" applyFont="1" applyFill="1" applyBorder="1" applyAlignment="1" applyProtection="1">
      <alignment horizontal="center" vertical="center" wrapText="1"/>
    </xf>
    <xf numFmtId="0" fontId="9" fillId="86" borderId="277" xfId="0" applyFont="1" applyFill="1" applyBorder="1" applyAlignment="1" applyProtection="1">
      <alignment horizontal="center" vertical="center" wrapText="1"/>
    </xf>
    <xf numFmtId="0" fontId="9" fillId="86" borderId="278" xfId="0" applyFont="1" applyFill="1" applyBorder="1" applyAlignment="1" applyProtection="1">
      <alignment horizontal="center" vertical="center" wrapText="1"/>
    </xf>
    <xf numFmtId="0" fontId="9" fillId="86" borderId="279" xfId="0" applyFont="1" applyFill="1" applyBorder="1" applyAlignment="1" applyProtection="1">
      <alignment horizontal="center" vertical="center" wrapText="1"/>
    </xf>
    <xf numFmtId="0" fontId="98" fillId="81" borderId="40" xfId="0" applyFont="1" applyFill="1" applyBorder="1" applyAlignment="1" applyProtection="1">
      <alignment horizontal="center" vertical="center" wrapText="1"/>
    </xf>
    <xf numFmtId="0" fontId="164" fillId="81" borderId="36" xfId="0" applyFont="1" applyFill="1" applyBorder="1" applyAlignment="1" applyProtection="1">
      <alignment horizontal="center" vertical="center" wrapText="1"/>
    </xf>
    <xf numFmtId="0" fontId="98" fillId="81" borderId="59" xfId="0" applyFont="1" applyFill="1" applyBorder="1" applyAlignment="1" applyProtection="1">
      <alignment horizontal="center" vertical="center" wrapText="1"/>
    </xf>
    <xf numFmtId="2" fontId="109" fillId="80" borderId="0" xfId="343" applyNumberFormat="1" applyFont="1" applyFill="1" applyBorder="1" applyAlignment="1" applyProtection="1">
      <alignment horizontal="center" vertical="center"/>
    </xf>
    <xf numFmtId="0" fontId="199" fillId="86" borderId="17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4" fontId="0" fillId="0" borderId="0" xfId="0" applyNumberFormat="1"/>
    <xf numFmtId="0" fontId="220" fillId="86" borderId="0" xfId="0" applyFont="1" applyFill="1" applyBorder="1" applyAlignment="1" applyProtection="1">
      <alignment horizontal="center" vertical="center"/>
      <protection locked="0"/>
    </xf>
    <xf numFmtId="9" fontId="220" fillId="86" borderId="0" xfId="343" applyFont="1" applyFill="1" applyBorder="1" applyAlignment="1" applyProtection="1">
      <alignment horizontal="center" vertical="center"/>
      <protection locked="0"/>
    </xf>
    <xf numFmtId="0" fontId="5" fillId="86" borderId="285" xfId="0" applyFont="1" applyFill="1" applyBorder="1" applyAlignment="1" applyProtection="1">
      <alignment horizontal="center" vertical="center" wrapText="1"/>
    </xf>
    <xf numFmtId="4" fontId="0" fillId="0" borderId="0" xfId="0" applyNumberFormat="1" applyFill="1" applyAlignment="1">
      <alignment horizontal="center" vertical="center"/>
    </xf>
    <xf numFmtId="2" fontId="31" fillId="117" borderId="80" xfId="334" applyNumberFormat="1" applyFont="1" applyFill="1" applyBorder="1" applyAlignment="1">
      <alignment horizontal="center"/>
    </xf>
    <xf numFmtId="4" fontId="77" fillId="117" borderId="80" xfId="0" applyNumberFormat="1" applyFont="1" applyFill="1" applyBorder="1" applyAlignment="1">
      <alignment horizontal="center"/>
    </xf>
    <xf numFmtId="2" fontId="31" fillId="117" borderId="65" xfId="334" applyNumberFormat="1" applyFont="1" applyFill="1" applyBorder="1" applyAlignment="1">
      <alignment horizontal="center" vertical="center"/>
    </xf>
    <xf numFmtId="4" fontId="77" fillId="117" borderId="65" xfId="0" applyNumberFormat="1" applyFont="1" applyFill="1" applyBorder="1" applyAlignment="1">
      <alignment horizontal="center"/>
    </xf>
    <xf numFmtId="0" fontId="177" fillId="81" borderId="36" xfId="0" applyFont="1" applyFill="1" applyBorder="1" applyAlignment="1">
      <alignment horizontal="center" vertical="center" wrapText="1"/>
    </xf>
    <xf numFmtId="2" fontId="31" fillId="117" borderId="68" xfId="334" applyNumberFormat="1" applyFont="1" applyFill="1" applyBorder="1" applyAlignment="1">
      <alignment horizontal="center"/>
    </xf>
    <xf numFmtId="4" fontId="77" fillId="117" borderId="68" xfId="0" applyNumberFormat="1" applyFont="1" applyFill="1" applyBorder="1" applyAlignment="1">
      <alignment horizontal="center"/>
    </xf>
    <xf numFmtId="0" fontId="177" fillId="123" borderId="36" xfId="0" applyFont="1" applyFill="1" applyBorder="1" applyAlignment="1">
      <alignment horizontal="center" vertical="center" wrapText="1"/>
    </xf>
    <xf numFmtId="2" fontId="221" fillId="80" borderId="56" xfId="334" applyNumberFormat="1" applyFont="1" applyFill="1" applyBorder="1" applyAlignment="1">
      <alignment horizontal="center"/>
    </xf>
    <xf numFmtId="2" fontId="221" fillId="80" borderId="66" xfId="334" applyNumberFormat="1" applyFont="1" applyFill="1" applyBorder="1" applyAlignment="1">
      <alignment horizontal="center"/>
    </xf>
    <xf numFmtId="2" fontId="31" fillId="117" borderId="80" xfId="334" applyNumberFormat="1" applyFont="1" applyFill="1" applyBorder="1" applyAlignment="1">
      <alignment horizontal="center" vertical="center"/>
    </xf>
    <xf numFmtId="2" fontId="31" fillId="117" borderId="68" xfId="334" applyNumberFormat="1" applyFont="1" applyFill="1" applyBorder="1" applyAlignment="1">
      <alignment horizontal="center" vertical="center"/>
    </xf>
    <xf numFmtId="4" fontId="100" fillId="0" borderId="24" xfId="0" applyNumberFormat="1" applyFont="1" applyFill="1" applyBorder="1" applyAlignment="1" applyProtection="1">
      <alignment horizontal="center" vertical="center"/>
    </xf>
    <xf numFmtId="0" fontId="91" fillId="82" borderId="40" xfId="333" applyFont="1" applyFill="1" applyBorder="1" applyAlignment="1" applyProtection="1">
      <alignment horizontal="center"/>
      <protection locked="0"/>
    </xf>
    <xf numFmtId="3" fontId="100" fillId="0" borderId="16" xfId="0" applyNumberFormat="1" applyFont="1" applyFill="1" applyBorder="1" applyAlignment="1" applyProtection="1">
      <alignment horizontal="center" vertical="center"/>
    </xf>
    <xf numFmtId="3" fontId="100" fillId="0" borderId="24" xfId="0" applyNumberFormat="1" applyFont="1" applyFill="1" applyBorder="1" applyAlignment="1" applyProtection="1">
      <alignment horizontal="center" vertical="center"/>
    </xf>
    <xf numFmtId="3" fontId="100" fillId="0" borderId="29" xfId="0" applyNumberFormat="1" applyFont="1" applyFill="1" applyBorder="1" applyAlignment="1" applyProtection="1">
      <alignment horizontal="center" vertical="center"/>
    </xf>
    <xf numFmtId="0" fontId="92" fillId="0" borderId="60" xfId="0" applyFont="1" applyFill="1" applyBorder="1" applyAlignment="1" applyProtection="1">
      <alignment horizontal="center" vertical="center" wrapText="1"/>
    </xf>
    <xf numFmtId="0" fontId="110" fillId="82" borderId="60" xfId="0" applyFont="1" applyFill="1" applyBorder="1" applyAlignment="1" applyProtection="1">
      <alignment horizontal="center" vertical="center" wrapText="1"/>
      <protection locked="0"/>
    </xf>
    <xf numFmtId="3" fontId="100" fillId="0" borderId="164" xfId="0" applyNumberFormat="1" applyFont="1" applyFill="1" applyBorder="1" applyAlignment="1" applyProtection="1">
      <alignment horizontal="center" vertical="center"/>
    </xf>
    <xf numFmtId="0" fontId="110" fillId="82" borderId="73" xfId="0" applyFont="1" applyFill="1" applyBorder="1" applyAlignment="1" applyProtection="1">
      <alignment horizontal="center" vertical="center" wrapText="1"/>
      <protection locked="0"/>
    </xf>
    <xf numFmtId="3" fontId="100" fillId="0" borderId="25" xfId="0" applyNumberFormat="1" applyFont="1" applyFill="1" applyBorder="1" applyAlignment="1" applyProtection="1">
      <alignment horizontal="center" vertical="center"/>
    </xf>
    <xf numFmtId="3" fontId="100" fillId="80" borderId="24" xfId="0" applyNumberFormat="1" applyFont="1" applyFill="1" applyBorder="1" applyAlignment="1" applyProtection="1">
      <alignment horizontal="center" vertical="center"/>
    </xf>
    <xf numFmtId="3" fontId="100" fillId="80" borderId="29" xfId="0" applyNumberFormat="1" applyFont="1" applyFill="1" applyBorder="1" applyAlignment="1" applyProtection="1">
      <alignment horizontal="center" vertical="center"/>
    </xf>
    <xf numFmtId="3" fontId="100" fillId="0" borderId="142" xfId="0" applyNumberFormat="1" applyFont="1" applyFill="1" applyBorder="1" applyAlignment="1" applyProtection="1">
      <alignment horizontal="center" vertical="center"/>
    </xf>
    <xf numFmtId="0" fontId="92" fillId="0" borderId="178" xfId="0" applyFont="1" applyFill="1" applyBorder="1" applyAlignment="1" applyProtection="1">
      <alignment horizontal="center" vertical="center" wrapText="1"/>
    </xf>
    <xf numFmtId="0" fontId="92" fillId="0" borderId="184" xfId="0" applyFont="1" applyFill="1" applyBorder="1" applyAlignment="1" applyProtection="1">
      <alignment horizontal="center" vertical="center" wrapText="1"/>
    </xf>
    <xf numFmtId="4" fontId="100" fillId="0" borderId="164" xfId="0" applyNumberFormat="1" applyFont="1" applyFill="1" applyBorder="1" applyAlignment="1" applyProtection="1">
      <alignment horizontal="center" vertical="center"/>
    </xf>
    <xf numFmtId="4" fontId="100" fillId="0" borderId="29" xfId="0" applyNumberFormat="1" applyFont="1" applyFill="1" applyBorder="1" applyAlignment="1" applyProtection="1">
      <alignment horizontal="center" vertical="center"/>
    </xf>
    <xf numFmtId="4" fontId="100" fillId="0" borderId="25" xfId="0" applyNumberFormat="1" applyFont="1" applyFill="1" applyBorder="1" applyAlignment="1" applyProtection="1">
      <alignment horizontal="center" vertical="center"/>
    </xf>
    <xf numFmtId="4" fontId="100" fillId="80" borderId="29" xfId="0" applyNumberFormat="1" applyFont="1" applyFill="1" applyBorder="1" applyAlignment="1" applyProtection="1">
      <alignment horizontal="center" vertical="center"/>
    </xf>
    <xf numFmtId="4" fontId="100" fillId="80" borderId="24" xfId="0" applyNumberFormat="1" applyFont="1" applyFill="1" applyBorder="1" applyAlignment="1" applyProtection="1">
      <alignment horizontal="center" vertical="center"/>
    </xf>
    <xf numFmtId="0" fontId="92" fillId="0" borderId="73" xfId="0" applyFont="1" applyFill="1" applyBorder="1" applyAlignment="1" applyProtection="1">
      <alignment horizontal="center" vertical="center" wrapText="1"/>
    </xf>
    <xf numFmtId="4" fontId="100" fillId="0" borderId="168" xfId="0" applyNumberFormat="1" applyFont="1" applyFill="1" applyBorder="1" applyAlignment="1" applyProtection="1">
      <alignment horizontal="center" vertical="center"/>
    </xf>
    <xf numFmtId="3" fontId="100" fillId="0" borderId="88" xfId="0" applyNumberFormat="1" applyFont="1" applyFill="1" applyBorder="1" applyAlignment="1" applyProtection="1">
      <alignment horizontal="center" vertical="center"/>
    </xf>
    <xf numFmtId="4" fontId="100" fillId="0" borderId="88" xfId="0" applyNumberFormat="1" applyFont="1" applyFill="1" applyBorder="1" applyAlignment="1" applyProtection="1">
      <alignment horizontal="center" vertical="center"/>
    </xf>
    <xf numFmtId="3" fontId="100" fillId="0" borderId="168" xfId="0" applyNumberFormat="1" applyFont="1" applyFill="1" applyBorder="1" applyAlignment="1" applyProtection="1">
      <alignment horizontal="center" vertical="center"/>
    </xf>
    <xf numFmtId="0" fontId="163" fillId="86" borderId="0" xfId="0" applyFont="1" applyFill="1" applyBorder="1" applyAlignment="1" applyProtection="1">
      <alignment horizontal="center" vertical="center"/>
      <protection locked="0"/>
    </xf>
    <xf numFmtId="0" fontId="92" fillId="0" borderId="0" xfId="0" applyFont="1" applyBorder="1" applyAlignment="1" applyProtection="1">
      <alignment horizontal="center" vertical="center" wrapText="1"/>
      <protection locked="0"/>
    </xf>
    <xf numFmtId="2" fontId="221" fillId="80" borderId="0" xfId="334" applyNumberFormat="1" applyFont="1" applyFill="1" applyBorder="1" applyAlignment="1" applyProtection="1">
      <alignment horizontal="center"/>
      <protection locked="0"/>
    </xf>
    <xf numFmtId="0" fontId="0" fillId="0" borderId="286" xfId="0" applyBorder="1" applyAlignment="1">
      <alignment horizontal="center" vertical="center"/>
    </xf>
    <xf numFmtId="0" fontId="0" fillId="0" borderId="69" xfId="0" applyFill="1" applyBorder="1" applyAlignment="1" applyProtection="1">
      <alignment horizontal="center"/>
      <protection locked="0"/>
    </xf>
    <xf numFmtId="0" fontId="98" fillId="81" borderId="245" xfId="0" applyFont="1" applyFill="1" applyBorder="1" applyAlignment="1" applyProtection="1">
      <alignment horizontal="center" vertical="center" wrapText="1"/>
    </xf>
    <xf numFmtId="0" fontId="164" fillId="121" borderId="217" xfId="0" applyFont="1" applyFill="1" applyBorder="1" applyAlignment="1" applyProtection="1">
      <alignment horizontal="center" vertical="center" wrapText="1"/>
    </xf>
    <xf numFmtId="0" fontId="77" fillId="0" borderId="195" xfId="0" applyFont="1" applyBorder="1" applyAlignment="1">
      <alignment horizontal="center" vertical="center"/>
    </xf>
    <xf numFmtId="0" fontId="77" fillId="0" borderId="196" xfId="0" applyFont="1" applyBorder="1" applyAlignment="1">
      <alignment horizontal="center" vertical="center"/>
    </xf>
    <xf numFmtId="0" fontId="77" fillId="0" borderId="197" xfId="0" applyFont="1" applyBorder="1" applyAlignment="1">
      <alignment horizontal="center" vertical="center"/>
    </xf>
    <xf numFmtId="0" fontId="98" fillId="86" borderId="63" xfId="0" applyFont="1" applyFill="1" applyBorder="1" applyAlignment="1" applyProtection="1">
      <alignment horizontal="center" vertical="center" wrapText="1"/>
    </xf>
    <xf numFmtId="0" fontId="98" fillId="86" borderId="40" xfId="0" applyFont="1" applyFill="1" applyBorder="1" applyAlignment="1" applyProtection="1">
      <alignment horizontal="center" vertical="center" wrapText="1"/>
    </xf>
    <xf numFmtId="0" fontId="98" fillId="86" borderId="35" xfId="0" applyFont="1" applyFill="1" applyBorder="1" applyAlignment="1" applyProtection="1">
      <alignment horizontal="center" vertical="center" wrapText="1"/>
    </xf>
    <xf numFmtId="0" fontId="98" fillId="81" borderId="194" xfId="0" applyFont="1" applyFill="1" applyBorder="1" applyAlignment="1" applyProtection="1">
      <alignment horizontal="center" vertical="center" wrapText="1"/>
    </xf>
    <xf numFmtId="0" fontId="98" fillId="81" borderId="225" xfId="0" applyFont="1" applyFill="1" applyBorder="1" applyAlignment="1" applyProtection="1">
      <alignment horizontal="center" vertical="center" wrapText="1"/>
    </xf>
    <xf numFmtId="10" fontId="111" fillId="84" borderId="38" xfId="0" applyNumberFormat="1" applyFont="1" applyFill="1" applyBorder="1" applyAlignment="1" applyProtection="1">
      <alignment horizontal="center" vertical="center" wrapText="1"/>
      <protection locked="0"/>
    </xf>
    <xf numFmtId="10" fontId="111" fillId="82" borderId="16" xfId="0" applyNumberFormat="1" applyFont="1" applyFill="1" applyBorder="1" applyAlignment="1" applyProtection="1">
      <alignment horizontal="center" vertical="center" wrapText="1"/>
      <protection locked="0"/>
    </xf>
    <xf numFmtId="10" fontId="111" fillId="84" borderId="142" xfId="0" applyNumberFormat="1" applyFont="1" applyFill="1" applyBorder="1" applyAlignment="1" applyProtection="1">
      <alignment horizontal="center" vertical="center" wrapText="1"/>
      <protection locked="0"/>
    </xf>
    <xf numFmtId="10" fontId="111" fillId="84" borderId="37" xfId="0" applyNumberFormat="1" applyFont="1" applyFill="1" applyBorder="1" applyAlignment="1" applyProtection="1">
      <alignment horizontal="center" vertical="center" wrapText="1"/>
      <protection locked="0"/>
    </xf>
    <xf numFmtId="10" fontId="111" fillId="82" borderId="39" xfId="0" applyNumberFormat="1" applyFont="1" applyFill="1" applyBorder="1" applyAlignment="1" applyProtection="1">
      <alignment horizontal="center" vertical="center" wrapText="1"/>
      <protection locked="0"/>
    </xf>
    <xf numFmtId="10" fontId="111" fillId="84" borderId="167" xfId="0" applyNumberFormat="1" applyFont="1" applyFill="1" applyBorder="1" applyAlignment="1" applyProtection="1">
      <alignment horizontal="center" vertical="center" wrapText="1"/>
      <protection locked="0"/>
    </xf>
    <xf numFmtId="0" fontId="217" fillId="82" borderId="60" xfId="0" applyFont="1" applyFill="1" applyBorder="1" applyAlignment="1" applyProtection="1">
      <alignment horizontal="center" vertical="center" wrapText="1"/>
      <protection locked="0"/>
    </xf>
    <xf numFmtId="3" fontId="100" fillId="0" borderId="56" xfId="0" applyNumberFormat="1" applyFont="1" applyFill="1" applyBorder="1" applyAlignment="1" applyProtection="1">
      <alignment horizontal="center" vertical="center"/>
    </xf>
    <xf numFmtId="3" fontId="100" fillId="80" borderId="16" xfId="0" applyNumberFormat="1" applyFont="1" applyFill="1" applyBorder="1" applyAlignment="1" applyProtection="1">
      <alignment horizontal="center" vertical="center"/>
    </xf>
    <xf numFmtId="0" fontId="218" fillId="0" borderId="60" xfId="0" applyFont="1" applyFill="1" applyBorder="1" applyAlignment="1" applyProtection="1">
      <alignment horizontal="center" vertical="center" wrapText="1"/>
    </xf>
    <xf numFmtId="0" fontId="218" fillId="0" borderId="178" xfId="0" applyFont="1" applyFill="1" applyBorder="1" applyAlignment="1" applyProtection="1">
      <alignment horizontal="center" vertical="center" wrapText="1"/>
    </xf>
    <xf numFmtId="2" fontId="222" fillId="117" borderId="65" xfId="334" applyNumberFormat="1" applyFont="1" applyFill="1" applyBorder="1" applyAlignment="1">
      <alignment horizontal="center" vertical="center"/>
    </xf>
    <xf numFmtId="4" fontId="184" fillId="117" borderId="65" xfId="0" applyNumberFormat="1" applyFont="1" applyFill="1" applyBorder="1" applyAlignment="1">
      <alignment horizontal="center"/>
    </xf>
    <xf numFmtId="2" fontId="222" fillId="117" borderId="80" xfId="334" applyNumberFormat="1" applyFont="1" applyFill="1" applyBorder="1" applyAlignment="1">
      <alignment horizontal="center"/>
    </xf>
    <xf numFmtId="4" fontId="184" fillId="117" borderId="80" xfId="0" applyNumberFormat="1" applyFont="1" applyFill="1" applyBorder="1" applyAlignment="1">
      <alignment horizontal="center"/>
    </xf>
    <xf numFmtId="2" fontId="222" fillId="117" borderId="68" xfId="334" applyNumberFormat="1" applyFont="1" applyFill="1" applyBorder="1" applyAlignment="1">
      <alignment horizontal="center"/>
    </xf>
    <xf numFmtId="4" fontId="184" fillId="117" borderId="68" xfId="0" applyNumberFormat="1" applyFont="1" applyFill="1" applyBorder="1" applyAlignment="1">
      <alignment horizontal="center"/>
    </xf>
    <xf numFmtId="4" fontId="184" fillId="117" borderId="56" xfId="0" applyNumberFormat="1" applyFont="1" applyFill="1" applyBorder="1" applyAlignment="1">
      <alignment horizontal="center"/>
    </xf>
    <xf numFmtId="4" fontId="184" fillId="117" borderId="16" xfId="0" applyNumberFormat="1" applyFont="1" applyFill="1" applyBorder="1" applyAlignment="1">
      <alignment horizontal="center"/>
    </xf>
    <xf numFmtId="4" fontId="184" fillId="117" borderId="66" xfId="0" applyNumberFormat="1" applyFont="1" applyFill="1" applyBorder="1" applyAlignment="1">
      <alignment horizontal="center"/>
    </xf>
    <xf numFmtId="2" fontId="221" fillId="80" borderId="56" xfId="334" applyNumberFormat="1" applyFont="1" applyFill="1" applyBorder="1" applyAlignment="1" applyProtection="1">
      <alignment horizontal="center"/>
    </xf>
    <xf numFmtId="2" fontId="157" fillId="80" borderId="57" xfId="334" applyNumberFormat="1" applyFont="1" applyFill="1" applyBorder="1" applyAlignment="1" applyProtection="1">
      <alignment horizontal="center"/>
      <protection locked="0"/>
    </xf>
    <xf numFmtId="2" fontId="221" fillId="80" borderId="16" xfId="334" applyNumberFormat="1" applyFont="1" applyFill="1" applyBorder="1" applyAlignment="1">
      <alignment horizontal="center"/>
    </xf>
    <xf numFmtId="2" fontId="221" fillId="80" borderId="16" xfId="334" applyNumberFormat="1" applyFont="1" applyFill="1" applyBorder="1" applyAlignment="1" applyProtection="1">
      <alignment horizontal="center"/>
    </xf>
    <xf numFmtId="2" fontId="157" fillId="80" borderId="62" xfId="334" applyNumberFormat="1" applyFont="1" applyFill="1" applyBorder="1" applyAlignment="1" applyProtection="1">
      <alignment horizontal="center"/>
      <protection locked="0"/>
    </xf>
    <xf numFmtId="2" fontId="221" fillId="80" borderId="66" xfId="334" applyNumberFormat="1" applyFont="1" applyFill="1" applyBorder="1" applyAlignment="1" applyProtection="1">
      <alignment horizontal="center"/>
    </xf>
    <xf numFmtId="2" fontId="157" fillId="80" borderId="58" xfId="334" applyNumberFormat="1" applyFont="1" applyFill="1" applyBorder="1" applyAlignment="1" applyProtection="1">
      <alignment horizontal="center"/>
      <protection locked="0"/>
    </xf>
    <xf numFmtId="0" fontId="224" fillId="0" borderId="65" xfId="0" applyFont="1" applyBorder="1" applyAlignment="1" applyProtection="1">
      <alignment horizontal="left" vertical="center" wrapText="1"/>
      <protection locked="0"/>
    </xf>
    <xf numFmtId="2" fontId="77" fillId="80" borderId="0" xfId="0" applyNumberFormat="1" applyFont="1" applyFill="1"/>
    <xf numFmtId="0" fontId="164" fillId="86" borderId="242" xfId="0" applyFont="1" applyFill="1" applyBorder="1" applyAlignment="1" applyProtection="1">
      <alignment horizontal="center" vertical="center" wrapText="1"/>
    </xf>
    <xf numFmtId="0" fontId="164" fillId="86" borderId="243" xfId="0" applyFont="1" applyFill="1" applyBorder="1" applyAlignment="1" applyProtection="1">
      <alignment horizontal="center" vertical="center" wrapText="1"/>
    </xf>
    <xf numFmtId="0" fontId="164" fillId="86" borderId="245" xfId="0" applyFont="1" applyFill="1" applyBorder="1" applyAlignment="1" applyProtection="1">
      <alignment horizontal="center" vertical="center" wrapText="1"/>
    </xf>
    <xf numFmtId="0" fontId="164" fillId="121" borderId="63" xfId="0" applyFont="1" applyFill="1" applyBorder="1" applyAlignment="1" applyProtection="1">
      <alignment horizontal="center" vertical="center" wrapText="1"/>
    </xf>
    <xf numFmtId="0" fontId="164" fillId="121" borderId="36" xfId="0" applyFont="1" applyFill="1" applyBorder="1" applyAlignment="1" applyProtection="1">
      <alignment horizontal="center" vertical="center" wrapText="1"/>
    </xf>
    <xf numFmtId="0" fontId="164" fillId="121" borderId="59" xfId="0" applyFont="1" applyFill="1" applyBorder="1" applyAlignment="1" applyProtection="1">
      <alignment horizontal="center" vertical="center" wrapText="1"/>
    </xf>
    <xf numFmtId="0" fontId="98" fillId="81" borderId="287" xfId="0" applyFont="1" applyFill="1" applyBorder="1" applyAlignment="1" applyProtection="1">
      <alignment horizontal="center" vertical="center" wrapText="1"/>
    </xf>
    <xf numFmtId="2" fontId="222" fillId="117" borderId="16" xfId="334" applyNumberFormat="1" applyFont="1" applyFill="1" applyBorder="1" applyAlignment="1">
      <alignment horizontal="center" vertical="center"/>
    </xf>
    <xf numFmtId="2" fontId="222" fillId="117" borderId="66" xfId="334" applyNumberFormat="1" applyFont="1" applyFill="1" applyBorder="1" applyAlignment="1">
      <alignment horizontal="center" vertical="center"/>
    </xf>
    <xf numFmtId="2" fontId="222" fillId="117" borderId="56" xfId="334" applyNumberFormat="1" applyFont="1" applyFill="1" applyBorder="1" applyAlignment="1">
      <alignment horizontal="center" vertical="center"/>
    </xf>
    <xf numFmtId="2" fontId="222" fillId="117" borderId="85" xfId="334" applyNumberFormat="1" applyFont="1" applyFill="1" applyBorder="1" applyAlignment="1">
      <alignment horizontal="center" vertical="center"/>
    </xf>
    <xf numFmtId="2" fontId="222" fillId="117" borderId="24" xfId="334" applyNumberFormat="1" applyFont="1" applyFill="1" applyBorder="1" applyAlignment="1">
      <alignment horizontal="center" vertical="center"/>
    </xf>
    <xf numFmtId="2" fontId="222" fillId="117" borderId="75" xfId="334" applyNumberFormat="1" applyFont="1" applyFill="1" applyBorder="1" applyAlignment="1">
      <alignment horizontal="center" vertical="center"/>
    </xf>
    <xf numFmtId="2" fontId="221" fillId="0" borderId="56" xfId="334" applyNumberFormat="1" applyFont="1" applyFill="1" applyBorder="1" applyAlignment="1">
      <alignment horizontal="center"/>
    </xf>
    <xf numFmtId="2" fontId="221" fillId="0" borderId="16" xfId="334" applyNumberFormat="1" applyFont="1" applyFill="1" applyBorder="1" applyAlignment="1">
      <alignment horizontal="center"/>
    </xf>
    <xf numFmtId="2" fontId="221" fillId="0" borderId="66" xfId="334" applyNumberFormat="1" applyFont="1" applyFill="1" applyBorder="1" applyAlignment="1">
      <alignment horizontal="center"/>
    </xf>
    <xf numFmtId="2" fontId="221" fillId="80" borderId="56" xfId="334" applyNumberFormat="1" applyFont="1" applyFill="1" applyBorder="1" applyAlignment="1" applyProtection="1">
      <alignment horizontal="center"/>
      <protection locked="0"/>
    </xf>
    <xf numFmtId="2" fontId="221" fillId="80" borderId="16" xfId="334" applyNumberFormat="1" applyFont="1" applyFill="1" applyBorder="1" applyAlignment="1" applyProtection="1">
      <alignment horizontal="center"/>
      <protection locked="0"/>
    </xf>
    <xf numFmtId="2" fontId="221" fillId="80" borderId="66" xfId="334" applyNumberFormat="1" applyFont="1" applyFill="1" applyBorder="1" applyAlignment="1" applyProtection="1">
      <alignment horizontal="center"/>
      <protection locked="0"/>
    </xf>
    <xf numFmtId="0" fontId="0" fillId="122" borderId="286" xfId="0" applyFill="1" applyBorder="1" applyAlignment="1">
      <alignment horizontal="center" vertical="center"/>
    </xf>
    <xf numFmtId="0" fontId="0" fillId="122" borderId="195" xfId="0" applyFill="1" applyBorder="1" applyAlignment="1">
      <alignment horizontal="center" vertical="center"/>
    </xf>
    <xf numFmtId="0" fontId="0" fillId="122" borderId="196" xfId="0" applyFill="1" applyBorder="1" applyAlignment="1">
      <alignment horizontal="center" vertical="center"/>
    </xf>
    <xf numFmtId="0" fontId="0" fillId="122" borderId="199" xfId="0" applyFill="1" applyBorder="1" applyAlignment="1">
      <alignment horizontal="center" vertical="center"/>
    </xf>
    <xf numFmtId="0" fontId="0" fillId="122" borderId="197" xfId="0" applyFill="1" applyBorder="1" applyAlignment="1">
      <alignment horizontal="center" vertical="center"/>
    </xf>
    <xf numFmtId="0" fontId="0" fillId="0" borderId="16" xfId="0" applyBorder="1" applyAlignment="1" applyProtection="1">
      <alignment horizontal="center" vertical="center"/>
      <protection locked="0"/>
    </xf>
    <xf numFmtId="0" fontId="89" fillId="80" borderId="0" xfId="333" applyFont="1" applyFill="1" applyProtection="1">
      <protection locked="0"/>
    </xf>
    <xf numFmtId="0" fontId="89" fillId="80" borderId="0" xfId="333" applyFont="1" applyFill="1" applyBorder="1" applyProtection="1">
      <protection locked="0"/>
    </xf>
    <xf numFmtId="2" fontId="0" fillId="80" borderId="0" xfId="0" applyNumberFormat="1" applyFill="1"/>
    <xf numFmtId="10" fontId="0" fillId="80" borderId="0" xfId="343" applyNumberFormat="1" applyFont="1" applyFill="1"/>
    <xf numFmtId="2" fontId="77" fillId="80" borderId="0" xfId="343" applyNumberFormat="1" applyFont="1" applyFill="1" applyBorder="1" applyAlignment="1" applyProtection="1">
      <alignment horizontal="center" vertical="center"/>
    </xf>
    <xf numFmtId="10" fontId="77" fillId="80" borderId="0" xfId="343" applyNumberFormat="1" applyFont="1" applyFill="1"/>
    <xf numFmtId="2" fontId="105" fillId="86" borderId="0" xfId="0" applyNumberFormat="1" applyFont="1" applyFill="1" applyBorder="1" applyAlignment="1" applyProtection="1">
      <alignment horizontal="center"/>
      <protection locked="0"/>
    </xf>
    <xf numFmtId="0" fontId="30" fillId="85" borderId="265" xfId="0" applyFont="1" applyFill="1" applyBorder="1" applyAlignment="1" applyProtection="1">
      <alignment horizontal="center" vertical="center" wrapText="1"/>
      <protection locked="0"/>
    </xf>
    <xf numFmtId="0" fontId="30" fillId="85" borderId="270" xfId="0" applyFont="1" applyFill="1" applyBorder="1" applyAlignment="1" applyProtection="1">
      <alignment horizontal="center" vertical="center" wrapText="1"/>
      <protection locked="0"/>
    </xf>
    <xf numFmtId="4" fontId="89" fillId="85" borderId="29" xfId="333" applyNumberFormat="1" applyFont="1" applyFill="1" applyBorder="1" applyAlignment="1" applyProtection="1">
      <alignment horizontal="center"/>
    </xf>
    <xf numFmtId="4" fontId="89" fillId="85" borderId="86" xfId="333" applyNumberFormat="1" applyFont="1" applyFill="1" applyBorder="1" applyAlignment="1" applyProtection="1">
      <alignment horizontal="center"/>
    </xf>
    <xf numFmtId="4" fontId="89" fillId="83" borderId="262" xfId="333" applyNumberFormat="1" applyFont="1" applyFill="1" applyBorder="1" applyAlignment="1" applyProtection="1">
      <alignment horizontal="center"/>
    </xf>
    <xf numFmtId="4" fontId="89" fillId="83" borderId="263" xfId="333" applyNumberFormat="1" applyFont="1" applyFill="1" applyBorder="1" applyAlignment="1" applyProtection="1">
      <alignment horizontal="center"/>
    </xf>
    <xf numFmtId="4" fontId="89" fillId="85" borderId="24" xfId="333" applyNumberFormat="1" applyFont="1" applyFill="1" applyBorder="1" applyAlignment="1" applyProtection="1">
      <alignment horizontal="center"/>
    </xf>
    <xf numFmtId="9" fontId="87" fillId="83" borderId="16" xfId="343" applyNumberFormat="1" applyFont="1" applyFill="1" applyBorder="1" applyAlignment="1" applyProtection="1">
      <alignment horizontal="center"/>
      <protection locked="0"/>
    </xf>
    <xf numFmtId="167" fontId="87" fillId="83" borderId="16" xfId="333" applyNumberFormat="1" applyFont="1" applyFill="1" applyBorder="1" applyAlignment="1" applyProtection="1">
      <alignment horizontal="center"/>
      <protection locked="0"/>
    </xf>
    <xf numFmtId="10" fontId="87" fillId="83" borderId="29" xfId="343" applyNumberFormat="1" applyFont="1" applyFill="1" applyBorder="1" applyAlignment="1" applyProtection="1">
      <alignment horizontal="center"/>
      <protection locked="0"/>
    </xf>
    <xf numFmtId="10" fontId="87" fillId="83" borderId="44" xfId="343" applyNumberFormat="1" applyFont="1" applyFill="1" applyBorder="1" applyAlignment="1" applyProtection="1">
      <alignment horizontal="center"/>
      <protection locked="0"/>
    </xf>
    <xf numFmtId="9" fontId="87" fillId="83" borderId="44" xfId="343" applyFont="1" applyFill="1" applyBorder="1" applyAlignment="1" applyProtection="1">
      <alignment horizontal="center"/>
      <protection locked="0"/>
    </xf>
    <xf numFmtId="9" fontId="87" fillId="83" borderId="16" xfId="343" applyFont="1" applyFill="1" applyBorder="1" applyAlignment="1" applyProtection="1">
      <alignment horizontal="center"/>
      <protection locked="0"/>
    </xf>
    <xf numFmtId="167" fontId="89" fillId="83" borderId="16" xfId="333" applyNumberFormat="1" applyFont="1" applyFill="1" applyBorder="1" applyAlignment="1" applyProtection="1">
      <alignment horizontal="center"/>
    </xf>
    <xf numFmtId="171" fontId="89" fillId="86" borderId="260" xfId="0" applyNumberFormat="1" applyFont="1" applyFill="1" applyBorder="1" applyAlignment="1" applyProtection="1">
      <alignment horizontal="center"/>
      <protection locked="0"/>
    </xf>
    <xf numFmtId="171" fontId="89" fillId="86" borderId="148" xfId="0" applyNumberFormat="1" applyFont="1" applyFill="1" applyBorder="1" applyAlignment="1" applyProtection="1">
      <alignment horizontal="center"/>
      <protection locked="0"/>
    </xf>
    <xf numFmtId="0" fontId="30" fillId="86" borderId="261" xfId="0" applyFont="1" applyFill="1" applyBorder="1" applyAlignment="1" applyProtection="1">
      <alignment horizontal="center" vertical="center" wrapText="1"/>
      <protection locked="0"/>
    </xf>
    <xf numFmtId="0" fontId="30" fillId="86" borderId="171" xfId="0" applyFont="1" applyFill="1" applyBorder="1" applyAlignment="1" applyProtection="1">
      <alignment horizontal="center" vertical="center" wrapText="1"/>
      <protection locked="0"/>
    </xf>
    <xf numFmtId="4" fontId="89" fillId="83" borderId="29" xfId="333" applyNumberFormat="1" applyFont="1" applyFill="1" applyBorder="1" applyAlignment="1" applyProtection="1">
      <alignment horizontal="center"/>
    </xf>
    <xf numFmtId="4" fontId="89" fillId="83" borderId="86" xfId="333" applyNumberFormat="1" applyFont="1" applyFill="1" applyBorder="1" applyAlignment="1" applyProtection="1">
      <alignment horizontal="center"/>
    </xf>
    <xf numFmtId="4" fontId="89" fillId="83" borderId="24" xfId="333" applyNumberFormat="1" applyFont="1" applyFill="1" applyBorder="1" applyAlignment="1" applyProtection="1">
      <alignment horizontal="center"/>
    </xf>
    <xf numFmtId="0" fontId="30" fillId="85" borderId="243" xfId="0" applyFont="1" applyFill="1" applyBorder="1" applyAlignment="1" applyProtection="1">
      <alignment horizontal="center" vertical="center" wrapText="1"/>
      <protection locked="0"/>
    </xf>
    <xf numFmtId="0" fontId="30" fillId="85" borderId="269" xfId="0" applyFont="1" applyFill="1" applyBorder="1" applyAlignment="1" applyProtection="1">
      <alignment horizontal="center" vertical="center" wrapText="1"/>
      <protection locked="0"/>
    </xf>
    <xf numFmtId="0" fontId="217" fillId="85" borderId="273" xfId="0" applyFont="1" applyFill="1" applyBorder="1" applyAlignment="1" applyProtection="1">
      <alignment horizontal="center" vertical="center" wrapText="1"/>
      <protection locked="0"/>
    </xf>
    <xf numFmtId="0" fontId="217" fillId="85" borderId="274" xfId="0" applyFont="1" applyFill="1" applyBorder="1" applyAlignment="1" applyProtection="1">
      <alignment horizontal="center" vertical="center" wrapText="1"/>
      <protection locked="0"/>
    </xf>
    <xf numFmtId="166" fontId="87" fillId="83" borderId="248" xfId="343" applyNumberFormat="1" applyFont="1" applyFill="1" applyBorder="1" applyAlignment="1" applyProtection="1">
      <alignment horizontal="center"/>
      <protection locked="0"/>
    </xf>
    <xf numFmtId="166" fontId="87" fillId="83" borderId="249" xfId="343" applyNumberFormat="1" applyFont="1" applyFill="1" applyBorder="1" applyAlignment="1" applyProtection="1">
      <alignment horizontal="center"/>
      <protection locked="0"/>
    </xf>
    <xf numFmtId="166" fontId="87" fillId="85" borderId="95" xfId="343" applyNumberFormat="1" applyFont="1" applyFill="1" applyBorder="1" applyAlignment="1" applyProtection="1">
      <alignment horizontal="center"/>
      <protection locked="0"/>
    </xf>
    <xf numFmtId="166" fontId="87" fillId="85" borderId="96" xfId="343" applyNumberFormat="1" applyFont="1" applyFill="1" applyBorder="1" applyAlignment="1" applyProtection="1">
      <alignment horizontal="center"/>
      <protection locked="0"/>
    </xf>
    <xf numFmtId="166" fontId="87" fillId="83" borderId="95" xfId="343" applyNumberFormat="1" applyFont="1" applyFill="1" applyBorder="1" applyAlignment="1" applyProtection="1">
      <alignment horizontal="center"/>
      <protection locked="0"/>
    </xf>
    <xf numFmtId="166" fontId="87" fillId="83" borderId="96" xfId="343" applyNumberFormat="1" applyFont="1" applyFill="1" applyBorder="1" applyAlignment="1" applyProtection="1">
      <alignment horizontal="center"/>
      <protection locked="0"/>
    </xf>
    <xf numFmtId="0" fontId="91" fillId="82" borderId="67" xfId="333" applyFont="1" applyFill="1" applyBorder="1" applyAlignment="1" applyProtection="1">
      <alignment horizontal="center" vertical="center"/>
      <protection locked="0"/>
    </xf>
    <xf numFmtId="0" fontId="91" fillId="82" borderId="35" xfId="333" applyFont="1" applyFill="1" applyBorder="1" applyAlignment="1" applyProtection="1">
      <alignment horizontal="center" vertical="center"/>
      <protection locked="0"/>
    </xf>
    <xf numFmtId="0" fontId="91" fillId="82" borderId="26" xfId="333" applyFont="1" applyFill="1" applyBorder="1" applyAlignment="1" applyProtection="1">
      <alignment horizontal="center"/>
      <protection locked="0"/>
    </xf>
    <xf numFmtId="0" fontId="91" fillId="82" borderId="82" xfId="333" applyFont="1" applyFill="1" applyBorder="1" applyAlignment="1" applyProtection="1">
      <alignment horizontal="center"/>
      <protection locked="0"/>
    </xf>
    <xf numFmtId="0" fontId="91" fillId="82" borderId="85" xfId="333" applyFont="1" applyFill="1" applyBorder="1" applyAlignment="1" applyProtection="1">
      <alignment horizontal="left"/>
      <protection locked="0"/>
    </xf>
    <xf numFmtId="0" fontId="91" fillId="82" borderId="27" xfId="333" applyFont="1" applyFill="1" applyBorder="1" applyAlignment="1" applyProtection="1">
      <alignment horizontal="left"/>
      <protection locked="0"/>
    </xf>
    <xf numFmtId="0" fontId="91" fillId="81" borderId="41" xfId="333" applyFont="1" applyFill="1" applyBorder="1" applyAlignment="1" applyProtection="1">
      <alignment horizontal="left"/>
      <protection locked="0"/>
    </xf>
    <xf numFmtId="0" fontId="91" fillId="81" borderId="35" xfId="333" applyFont="1" applyFill="1" applyBorder="1" applyAlignment="1" applyProtection="1">
      <alignment horizontal="left"/>
      <protection locked="0"/>
    </xf>
    <xf numFmtId="0" fontId="90" fillId="84" borderId="125" xfId="333" applyFont="1" applyFill="1" applyBorder="1" applyAlignment="1" applyProtection="1">
      <alignment horizontal="center"/>
      <protection locked="0"/>
    </xf>
    <xf numFmtId="0" fontId="90" fillId="84" borderId="69" xfId="333" applyFont="1" applyFill="1" applyBorder="1" applyAlignment="1" applyProtection="1">
      <alignment horizontal="center"/>
      <protection locked="0"/>
    </xf>
    <xf numFmtId="3" fontId="87" fillId="84" borderId="24" xfId="333" applyNumberFormat="1" applyFont="1" applyFill="1" applyBorder="1" applyAlignment="1" applyProtection="1">
      <alignment horizontal="center"/>
    </xf>
    <xf numFmtId="3" fontId="87" fillId="84" borderId="44" xfId="333" applyNumberFormat="1" applyFont="1" applyFill="1" applyBorder="1" applyAlignment="1" applyProtection="1">
      <alignment horizontal="center"/>
    </xf>
    <xf numFmtId="0" fontId="90" fillId="82" borderId="125" xfId="333" applyFont="1" applyFill="1" applyBorder="1" applyAlignment="1" applyProtection="1">
      <alignment horizontal="center"/>
      <protection locked="0"/>
    </xf>
    <xf numFmtId="0" fontId="90" fillId="82" borderId="69" xfId="333" applyFont="1" applyFill="1" applyBorder="1" applyAlignment="1" applyProtection="1">
      <alignment horizontal="center"/>
      <protection locked="0"/>
    </xf>
    <xf numFmtId="0" fontId="90" fillId="82" borderId="86" xfId="333" applyFont="1" applyFill="1" applyBorder="1" applyAlignment="1" applyProtection="1">
      <alignment horizontal="center"/>
      <protection locked="0"/>
    </xf>
    <xf numFmtId="172" fontId="87" fillId="82" borderId="39" xfId="333" applyNumberFormat="1" applyFont="1" applyFill="1" applyBorder="1" applyAlignment="1" applyProtection="1">
      <alignment horizontal="center"/>
    </xf>
    <xf numFmtId="172" fontId="87" fillId="82" borderId="16" xfId="333" applyNumberFormat="1" applyFont="1" applyFill="1" applyBorder="1" applyAlignment="1" applyProtection="1">
      <alignment horizontal="center"/>
    </xf>
    <xf numFmtId="3" fontId="87" fillId="82" borderId="24" xfId="333" applyNumberFormat="1" applyFont="1" applyFill="1" applyBorder="1" applyAlignment="1" applyProtection="1">
      <alignment horizontal="center"/>
    </xf>
    <xf numFmtId="3" fontId="87" fillId="82" borderId="44" xfId="333" applyNumberFormat="1" applyFont="1" applyFill="1" applyBorder="1" applyAlignment="1" applyProtection="1">
      <alignment horizontal="center"/>
    </xf>
    <xf numFmtId="0" fontId="91" fillId="82" borderId="94" xfId="333" applyFont="1" applyFill="1" applyBorder="1" applyAlignment="1" applyProtection="1">
      <alignment horizontal="left"/>
      <protection locked="0"/>
    </xf>
    <xf numFmtId="0" fontId="91" fillId="81" borderId="67" xfId="333" applyFont="1" applyFill="1" applyBorder="1" applyAlignment="1" applyProtection="1">
      <alignment horizontal="center"/>
      <protection locked="0"/>
    </xf>
    <xf numFmtId="0" fontId="91" fillId="81" borderId="40" xfId="333" applyFont="1" applyFill="1" applyBorder="1" applyAlignment="1" applyProtection="1">
      <alignment horizontal="center"/>
      <protection locked="0"/>
    </xf>
    <xf numFmtId="3" fontId="87" fillId="84" borderId="16" xfId="333" applyNumberFormat="1" applyFont="1" applyFill="1" applyBorder="1" applyAlignment="1" applyProtection="1">
      <alignment horizontal="center"/>
      <protection locked="0"/>
    </xf>
    <xf numFmtId="0" fontId="175" fillId="118" borderId="161" xfId="0" applyFont="1" applyFill="1" applyBorder="1" applyAlignment="1" applyProtection="1">
      <alignment horizontal="center" vertical="center"/>
      <protection locked="0"/>
    </xf>
    <xf numFmtId="0" fontId="175" fillId="118" borderId="116" xfId="0" applyFont="1" applyFill="1" applyBorder="1" applyAlignment="1" applyProtection="1">
      <alignment horizontal="center" vertical="center"/>
      <protection locked="0"/>
    </xf>
    <xf numFmtId="0" fontId="175" fillId="118" borderId="160" xfId="0" applyFont="1" applyFill="1" applyBorder="1" applyAlignment="1" applyProtection="1">
      <alignment horizontal="center" vertical="center"/>
      <protection locked="0"/>
    </xf>
    <xf numFmtId="0" fontId="91" fillId="84" borderId="91" xfId="333" applyFont="1" applyFill="1" applyBorder="1" applyAlignment="1" applyProtection="1">
      <alignment horizontal="center" vertical="center"/>
      <protection locked="0"/>
    </xf>
    <xf numFmtId="0" fontId="91" fillId="84" borderId="100" xfId="333" applyFont="1" applyFill="1" applyBorder="1" applyAlignment="1" applyProtection="1">
      <alignment horizontal="center" vertical="center"/>
      <protection locked="0"/>
    </xf>
    <xf numFmtId="0" fontId="91" fillId="82" borderId="70" xfId="333" applyFont="1" applyFill="1" applyBorder="1" applyAlignment="1" applyProtection="1">
      <alignment horizontal="center"/>
      <protection locked="0"/>
    </xf>
    <xf numFmtId="0" fontId="91" fillId="82" borderId="56" xfId="333" applyFont="1" applyFill="1" applyBorder="1" applyAlignment="1" applyProtection="1">
      <alignment horizontal="center"/>
      <protection locked="0"/>
    </xf>
    <xf numFmtId="0" fontId="91" fillId="82" borderId="72" xfId="333" applyFont="1" applyFill="1" applyBorder="1" applyAlignment="1" applyProtection="1">
      <alignment horizontal="center"/>
      <protection locked="0"/>
    </xf>
    <xf numFmtId="0" fontId="91" fillId="82" borderId="66" xfId="333" applyFont="1" applyFill="1" applyBorder="1" applyAlignment="1" applyProtection="1">
      <alignment horizontal="center"/>
      <protection locked="0"/>
    </xf>
    <xf numFmtId="3" fontId="87" fillId="84" borderId="24" xfId="333" applyNumberFormat="1" applyFont="1" applyFill="1" applyBorder="1" applyAlignment="1" applyProtection="1">
      <alignment horizontal="center"/>
      <protection locked="0"/>
    </xf>
    <xf numFmtId="3" fontId="89" fillId="84" borderId="29" xfId="333" applyNumberFormat="1" applyFont="1" applyFill="1" applyBorder="1" applyAlignment="1" applyProtection="1">
      <alignment horizontal="center"/>
    </xf>
    <xf numFmtId="3" fontId="89" fillId="84" borderId="86" xfId="333" applyNumberFormat="1" applyFont="1" applyFill="1" applyBorder="1" applyAlignment="1" applyProtection="1">
      <alignment horizontal="center"/>
    </xf>
    <xf numFmtId="0" fontId="91" fillId="82" borderId="75" xfId="333" applyFont="1" applyFill="1" applyBorder="1" applyAlignment="1" applyProtection="1">
      <alignment horizontal="left"/>
      <protection locked="0"/>
    </xf>
    <xf numFmtId="0" fontId="91" fillId="82" borderId="34" xfId="333" applyFont="1" applyFill="1" applyBorder="1" applyAlignment="1" applyProtection="1">
      <alignment horizontal="left"/>
      <protection locked="0"/>
    </xf>
    <xf numFmtId="0" fontId="169" fillId="119" borderId="67" xfId="0" applyFont="1" applyFill="1" applyBorder="1" applyAlignment="1" applyProtection="1">
      <alignment horizontal="center" vertical="center" wrapText="1"/>
      <protection locked="0"/>
    </xf>
    <xf numFmtId="0" fontId="169" fillId="119" borderId="35" xfId="0" applyFont="1" applyFill="1" applyBorder="1" applyAlignment="1" applyProtection="1">
      <alignment horizontal="center" vertical="center" wrapText="1"/>
      <protection locked="0"/>
    </xf>
    <xf numFmtId="0" fontId="169" fillId="119" borderId="45" xfId="0" applyFont="1" applyFill="1" applyBorder="1" applyAlignment="1" applyProtection="1">
      <alignment horizontal="center" vertical="center" wrapText="1"/>
      <protection locked="0"/>
    </xf>
    <xf numFmtId="3" fontId="87" fillId="84" borderId="39" xfId="333" applyNumberFormat="1" applyFont="1" applyFill="1" applyBorder="1" applyAlignment="1" applyProtection="1">
      <alignment horizontal="center"/>
      <protection locked="0"/>
    </xf>
    <xf numFmtId="3" fontId="87" fillId="84" borderId="44" xfId="333" applyNumberFormat="1" applyFont="1" applyFill="1" applyBorder="1" applyAlignment="1" applyProtection="1">
      <alignment horizontal="center"/>
      <protection locked="0"/>
    </xf>
    <xf numFmtId="0" fontId="175" fillId="82" borderId="143" xfId="333" applyFont="1" applyFill="1" applyBorder="1" applyAlignment="1" applyProtection="1">
      <alignment horizontal="center" vertical="center"/>
      <protection locked="0"/>
    </xf>
    <xf numFmtId="0" fontId="175" fillId="82" borderId="117" xfId="333" applyFont="1" applyFill="1" applyBorder="1" applyAlignment="1" applyProtection="1">
      <alignment horizontal="center" vertical="center"/>
      <protection locked="0"/>
    </xf>
    <xf numFmtId="0" fontId="175" fillId="82" borderId="119" xfId="333" applyFont="1" applyFill="1" applyBorder="1" applyAlignment="1" applyProtection="1">
      <alignment horizontal="center" vertical="center"/>
      <protection locked="0"/>
    </xf>
    <xf numFmtId="0" fontId="175" fillId="82" borderId="145" xfId="333" applyFont="1" applyFill="1" applyBorder="1" applyAlignment="1" applyProtection="1">
      <alignment horizontal="center" vertical="center"/>
      <protection locked="0"/>
    </xf>
    <xf numFmtId="0" fontId="175" fillId="82" borderId="0" xfId="333" applyFont="1" applyFill="1" applyBorder="1" applyAlignment="1" applyProtection="1">
      <alignment horizontal="center" vertical="center"/>
      <protection locked="0"/>
    </xf>
    <xf numFmtId="0" fontId="175" fillId="82" borderId="121" xfId="333" applyFont="1" applyFill="1" applyBorder="1" applyAlignment="1" applyProtection="1">
      <alignment horizontal="center" vertical="center"/>
      <protection locked="0"/>
    </xf>
    <xf numFmtId="166" fontId="89" fillId="84" borderId="113" xfId="343" applyNumberFormat="1" applyFont="1" applyFill="1" applyBorder="1" applyAlignment="1" applyProtection="1">
      <alignment horizontal="center"/>
    </xf>
    <xf numFmtId="166" fontId="89" fillId="84" borderId="114" xfId="343" applyNumberFormat="1" applyFont="1" applyFill="1" applyBorder="1" applyAlignment="1" applyProtection="1">
      <alignment horizontal="center"/>
    </xf>
    <xf numFmtId="10" fontId="111" fillId="84" borderId="142" xfId="0" applyNumberFormat="1" applyFont="1" applyFill="1" applyBorder="1" applyAlignment="1" applyProtection="1">
      <alignment horizontal="center" vertical="top" wrapText="1"/>
      <protection locked="0"/>
    </xf>
    <xf numFmtId="10" fontId="111" fillId="84" borderId="170" xfId="0" applyNumberFormat="1" applyFont="1" applyFill="1" applyBorder="1" applyAlignment="1" applyProtection="1">
      <alignment horizontal="center" vertical="top" wrapText="1"/>
      <protection locked="0"/>
    </xf>
    <xf numFmtId="0" fontId="169" fillId="118" borderId="67" xfId="0" applyFont="1" applyFill="1" applyBorder="1" applyAlignment="1" applyProtection="1">
      <alignment horizontal="center" vertical="center" wrapText="1"/>
      <protection locked="0"/>
    </xf>
    <xf numFmtId="0" fontId="169" fillId="118" borderId="35" xfId="0" applyFont="1" applyFill="1" applyBorder="1" applyAlignment="1" applyProtection="1">
      <alignment horizontal="center" vertical="center" wrapText="1"/>
      <protection locked="0"/>
    </xf>
    <xf numFmtId="0" fontId="169" fillId="118" borderId="45" xfId="0" applyFont="1" applyFill="1" applyBorder="1" applyAlignment="1" applyProtection="1">
      <alignment horizontal="center" vertical="center" wrapText="1"/>
      <protection locked="0"/>
    </xf>
    <xf numFmtId="0" fontId="92" fillId="0" borderId="60" xfId="0" applyFont="1" applyFill="1" applyBorder="1" applyAlignment="1" applyProtection="1">
      <alignment horizontal="center" vertical="center" wrapText="1"/>
    </xf>
    <xf numFmtId="4" fontId="100" fillId="80" borderId="69" xfId="0" applyNumberFormat="1" applyFont="1" applyFill="1" applyBorder="1" applyAlignment="1" applyProtection="1">
      <alignment horizontal="center" vertical="center"/>
    </xf>
    <xf numFmtId="4" fontId="100" fillId="80" borderId="44" xfId="0" applyNumberFormat="1" applyFont="1" applyFill="1" applyBorder="1" applyAlignment="1" applyProtection="1">
      <alignment horizontal="center" vertical="center"/>
    </xf>
    <xf numFmtId="4" fontId="100" fillId="0" borderId="16" xfId="0" applyNumberFormat="1" applyFont="1" applyFill="1" applyBorder="1" applyAlignment="1" applyProtection="1">
      <alignment horizontal="center" vertical="center"/>
    </xf>
    <xf numFmtId="4" fontId="100" fillId="0" borderId="126" xfId="0" applyNumberFormat="1" applyFont="1" applyFill="1" applyBorder="1" applyAlignment="1" applyProtection="1">
      <alignment horizontal="center" vertical="center"/>
    </xf>
    <xf numFmtId="4" fontId="100" fillId="0" borderId="140" xfId="0" applyNumberFormat="1" applyFont="1" applyFill="1" applyBorder="1" applyAlignment="1" applyProtection="1">
      <alignment horizontal="center" vertical="center"/>
    </xf>
    <xf numFmtId="4" fontId="100" fillId="0" borderId="141" xfId="0" applyNumberFormat="1" applyFont="1" applyFill="1" applyBorder="1" applyAlignment="1" applyProtection="1">
      <alignment horizontal="center" vertical="center"/>
    </xf>
    <xf numFmtId="10" fontId="111" fillId="84" borderId="38" xfId="0" applyNumberFormat="1" applyFont="1" applyFill="1" applyBorder="1" applyAlignment="1" applyProtection="1">
      <alignment horizontal="center" vertical="top" wrapText="1"/>
      <protection locked="0"/>
    </xf>
    <xf numFmtId="10" fontId="111" fillId="84" borderId="124" xfId="0" applyNumberFormat="1" applyFont="1" applyFill="1" applyBorder="1" applyAlignment="1" applyProtection="1">
      <alignment horizontal="center" vertical="top" wrapText="1"/>
      <protection locked="0"/>
    </xf>
    <xf numFmtId="0" fontId="21" fillId="80" borderId="125" xfId="0" applyFont="1" applyFill="1" applyBorder="1" applyAlignment="1" applyProtection="1">
      <alignment horizontal="left" vertical="center"/>
    </xf>
    <xf numFmtId="0" fontId="21" fillId="80" borderId="69" xfId="0" applyFont="1" applyFill="1" applyBorder="1" applyAlignment="1" applyProtection="1">
      <alignment horizontal="left" vertical="center"/>
    </xf>
    <xf numFmtId="0" fontId="21" fillId="80" borderId="86" xfId="0" applyFont="1" applyFill="1" applyBorder="1" applyAlignment="1" applyProtection="1">
      <alignment horizontal="left" vertical="center"/>
    </xf>
    <xf numFmtId="2" fontId="0" fillId="80" borderId="29" xfId="0" applyNumberFormat="1" applyFill="1" applyBorder="1" applyAlignment="1" applyProtection="1">
      <alignment horizontal="center" vertical="center"/>
    </xf>
    <xf numFmtId="2" fontId="0" fillId="80" borderId="44" xfId="0" applyNumberFormat="1" applyFill="1" applyBorder="1" applyAlignment="1" applyProtection="1">
      <alignment horizontal="center" vertical="center"/>
    </xf>
    <xf numFmtId="167" fontId="89" fillId="84" borderId="24" xfId="333" applyNumberFormat="1" applyFont="1" applyFill="1" applyBorder="1" applyAlignment="1" applyProtection="1">
      <alignment horizontal="center"/>
    </xf>
    <xf numFmtId="167" fontId="89" fillId="84" borderId="44" xfId="333" applyNumberFormat="1" applyFont="1" applyFill="1" applyBorder="1" applyAlignment="1" applyProtection="1">
      <alignment horizontal="center"/>
    </xf>
    <xf numFmtId="167" fontId="89" fillId="82" borderId="132" xfId="333" applyNumberFormat="1" applyFont="1" applyFill="1" applyBorder="1" applyAlignment="1" applyProtection="1">
      <alignment horizontal="center"/>
    </xf>
    <xf numFmtId="167" fontId="89" fillId="82" borderId="131" xfId="333" applyNumberFormat="1" applyFont="1" applyFill="1" applyBorder="1" applyAlignment="1" applyProtection="1">
      <alignment horizontal="center"/>
    </xf>
    <xf numFmtId="3" fontId="89" fillId="82" borderId="132" xfId="333" applyNumberFormat="1" applyFont="1" applyFill="1" applyBorder="1" applyAlignment="1" applyProtection="1">
      <alignment horizontal="center" vertical="center"/>
    </xf>
    <xf numFmtId="3" fontId="89" fillId="82" borderId="131" xfId="333" applyNumberFormat="1" applyFont="1" applyFill="1" applyBorder="1" applyAlignment="1" applyProtection="1">
      <alignment horizontal="center" vertical="center"/>
    </xf>
    <xf numFmtId="0" fontId="87" fillId="82" borderId="24" xfId="343" applyNumberFormat="1" applyFont="1" applyFill="1" applyBorder="1" applyAlignment="1" applyProtection="1">
      <alignment horizontal="center"/>
      <protection locked="0"/>
    </xf>
    <xf numFmtId="0" fontId="87" fillId="82" borderId="44" xfId="343" applyNumberFormat="1" applyFont="1" applyFill="1" applyBorder="1" applyAlignment="1" applyProtection="1">
      <alignment horizontal="center"/>
      <protection locked="0"/>
    </xf>
    <xf numFmtId="167" fontId="89" fillId="82" borderId="24" xfId="333" applyNumberFormat="1" applyFont="1" applyFill="1" applyBorder="1" applyAlignment="1" applyProtection="1">
      <alignment horizontal="center"/>
    </xf>
    <xf numFmtId="167" fontId="89" fillId="82" borderId="44" xfId="333" applyNumberFormat="1" applyFont="1" applyFill="1" applyBorder="1" applyAlignment="1" applyProtection="1">
      <alignment horizontal="center"/>
    </xf>
    <xf numFmtId="166" fontId="89" fillId="82" borderId="24" xfId="343" applyNumberFormat="1" applyFont="1" applyFill="1" applyBorder="1" applyAlignment="1" applyProtection="1">
      <alignment horizontal="center"/>
    </xf>
    <xf numFmtId="166" fontId="89" fillId="82" borderId="44" xfId="343" applyNumberFormat="1" applyFont="1" applyFill="1" applyBorder="1" applyAlignment="1" applyProtection="1">
      <alignment horizontal="center"/>
    </xf>
    <xf numFmtId="4" fontId="89" fillId="82" borderId="24" xfId="333" applyNumberFormat="1" applyFont="1" applyFill="1" applyBorder="1" applyAlignment="1" applyProtection="1">
      <alignment horizontal="center"/>
    </xf>
    <xf numFmtId="4" fontId="89" fillId="82" borderId="86" xfId="333" applyNumberFormat="1" applyFont="1" applyFill="1" applyBorder="1" applyAlignment="1" applyProtection="1">
      <alignment horizontal="center"/>
    </xf>
    <xf numFmtId="0" fontId="89" fillId="82" borderId="132" xfId="333" applyFont="1" applyFill="1" applyBorder="1" applyAlignment="1" applyProtection="1">
      <alignment horizontal="center"/>
    </xf>
    <xf numFmtId="0" fontId="89" fillId="82" borderId="131" xfId="333" applyFont="1" applyFill="1" applyBorder="1" applyAlignment="1" applyProtection="1">
      <alignment horizontal="center"/>
    </xf>
    <xf numFmtId="4" fontId="89" fillId="82" borderId="172" xfId="333" applyNumberFormat="1" applyFont="1" applyFill="1" applyBorder="1" applyAlignment="1" applyProtection="1">
      <alignment horizontal="center"/>
    </xf>
    <xf numFmtId="3" fontId="89" fillId="84" borderId="16" xfId="333" applyNumberFormat="1" applyFont="1" applyFill="1" applyBorder="1" applyAlignment="1" applyProtection="1">
      <alignment horizontal="center"/>
    </xf>
    <xf numFmtId="4" fontId="89" fillId="84" borderId="16" xfId="333" applyNumberFormat="1" applyFont="1" applyFill="1" applyBorder="1" applyAlignment="1" applyProtection="1">
      <alignment horizontal="center"/>
    </xf>
    <xf numFmtId="4" fontId="89" fillId="84" borderId="126" xfId="333" applyNumberFormat="1" applyFont="1" applyFill="1" applyBorder="1" applyAlignment="1" applyProtection="1">
      <alignment horizontal="center"/>
    </xf>
    <xf numFmtId="10" fontId="89" fillId="84" borderId="159" xfId="343" applyNumberFormat="1" applyFont="1" applyFill="1" applyBorder="1" applyAlignment="1" applyProtection="1">
      <alignment horizontal="center"/>
    </xf>
    <xf numFmtId="10" fontId="89" fillId="84" borderId="16" xfId="343" applyNumberFormat="1" applyFont="1" applyFill="1" applyBorder="1" applyAlignment="1" applyProtection="1">
      <alignment horizontal="center"/>
    </xf>
    <xf numFmtId="0" fontId="92" fillId="0" borderId="178" xfId="0" applyFont="1" applyFill="1" applyBorder="1" applyAlignment="1" applyProtection="1">
      <alignment horizontal="center" vertical="center" wrapText="1"/>
    </xf>
    <xf numFmtId="0" fontId="92" fillId="0" borderId="185" xfId="0" applyFont="1" applyFill="1" applyBorder="1" applyAlignment="1" applyProtection="1">
      <alignment horizontal="center" vertical="center" wrapText="1"/>
    </xf>
    <xf numFmtId="3" fontId="100" fillId="80" borderId="69" xfId="0" applyNumberFormat="1" applyFont="1" applyFill="1" applyBorder="1" applyAlignment="1" applyProtection="1">
      <alignment horizontal="center" vertical="center"/>
    </xf>
    <xf numFmtId="3" fontId="100" fillId="80" borderId="44" xfId="0" applyNumberFormat="1" applyFont="1" applyFill="1" applyBorder="1" applyAlignment="1" applyProtection="1">
      <alignment horizontal="center" vertical="center"/>
    </xf>
    <xf numFmtId="3" fontId="100" fillId="0" borderId="69" xfId="0" applyNumberFormat="1" applyFont="1" applyFill="1" applyBorder="1" applyAlignment="1" applyProtection="1">
      <alignment horizontal="center" vertical="center"/>
    </xf>
    <xf numFmtId="3" fontId="100" fillId="0" borderId="44" xfId="0" applyNumberFormat="1" applyFont="1" applyFill="1" applyBorder="1" applyAlignment="1" applyProtection="1">
      <alignment horizontal="center" vertical="center"/>
    </xf>
    <xf numFmtId="3" fontId="100" fillId="0" borderId="140" xfId="0" applyNumberFormat="1" applyFont="1" applyFill="1" applyBorder="1" applyAlignment="1" applyProtection="1">
      <alignment horizontal="center" vertical="center"/>
    </xf>
    <xf numFmtId="3" fontId="100" fillId="0" borderId="141" xfId="0" applyNumberFormat="1" applyFont="1" applyFill="1" applyBorder="1" applyAlignment="1" applyProtection="1">
      <alignment horizontal="center" vertical="center"/>
    </xf>
    <xf numFmtId="0" fontId="110" fillId="82" borderId="60" xfId="0" applyFont="1" applyFill="1" applyBorder="1" applyAlignment="1" applyProtection="1">
      <alignment horizontal="center" vertical="center" wrapText="1"/>
      <protection locked="0"/>
    </xf>
    <xf numFmtId="0" fontId="110" fillId="82" borderId="61" xfId="0" applyFont="1" applyFill="1" applyBorder="1" applyAlignment="1" applyProtection="1">
      <alignment horizontal="center" vertical="center" wrapText="1"/>
      <protection locked="0"/>
    </xf>
    <xf numFmtId="3" fontId="100" fillId="80" borderId="24" xfId="0" applyNumberFormat="1" applyFont="1" applyFill="1" applyBorder="1" applyAlignment="1" applyProtection="1">
      <alignment horizontal="center" vertical="center"/>
    </xf>
    <xf numFmtId="3" fontId="100" fillId="80" borderId="86" xfId="0" applyNumberFormat="1" applyFont="1" applyFill="1" applyBorder="1" applyAlignment="1" applyProtection="1">
      <alignment horizontal="center" vertical="center"/>
    </xf>
    <xf numFmtId="167" fontId="89" fillId="84" borderId="16" xfId="333" applyNumberFormat="1" applyFont="1" applyFill="1" applyBorder="1" applyAlignment="1" applyProtection="1">
      <alignment horizontal="center"/>
    </xf>
    <xf numFmtId="0" fontId="91" fillId="82" borderId="26" xfId="333" applyFont="1" applyFill="1" applyBorder="1" applyAlignment="1" applyProtection="1">
      <alignment horizontal="center" vertical="center"/>
      <protection locked="0"/>
    </xf>
    <xf numFmtId="0" fontId="91" fillId="82" borderId="27" xfId="333" applyFont="1" applyFill="1" applyBorder="1" applyAlignment="1" applyProtection="1">
      <alignment horizontal="center" vertical="center"/>
      <protection locked="0"/>
    </xf>
    <xf numFmtId="3" fontId="87" fillId="83" borderId="24" xfId="333" applyNumberFormat="1" applyFont="1" applyFill="1" applyBorder="1" applyAlignment="1" applyProtection="1">
      <alignment horizontal="center"/>
      <protection locked="0"/>
    </xf>
    <xf numFmtId="3" fontId="87" fillId="83" borderId="44" xfId="333" applyNumberFormat="1" applyFont="1" applyFill="1" applyBorder="1" applyAlignment="1" applyProtection="1">
      <alignment horizontal="center"/>
      <protection locked="0"/>
    </xf>
    <xf numFmtId="3" fontId="89" fillId="85" borderId="41" xfId="333" applyNumberFormat="1" applyFont="1" applyFill="1" applyBorder="1" applyAlignment="1" applyProtection="1">
      <alignment horizontal="center"/>
    </xf>
    <xf numFmtId="3" fontId="89" fillId="85" borderId="40" xfId="333" applyNumberFormat="1" applyFont="1" applyFill="1" applyBorder="1" applyAlignment="1" applyProtection="1">
      <alignment horizontal="center"/>
    </xf>
    <xf numFmtId="3" fontId="95" fillId="85" borderId="41" xfId="333" applyNumberFormat="1" applyFont="1" applyFill="1" applyBorder="1" applyAlignment="1" applyProtection="1">
      <alignment horizontal="center"/>
    </xf>
    <xf numFmtId="3" fontId="95" fillId="85" borderId="35" xfId="333" applyNumberFormat="1" applyFont="1" applyFill="1" applyBorder="1" applyAlignment="1" applyProtection="1">
      <alignment horizontal="center"/>
    </xf>
    <xf numFmtId="167" fontId="89" fillId="82" borderId="16" xfId="333" applyNumberFormat="1" applyFont="1" applyFill="1" applyBorder="1" applyAlignment="1" applyProtection="1">
      <alignment horizontal="center"/>
    </xf>
    <xf numFmtId="0" fontId="91" fillId="82" borderId="73" xfId="333" applyFont="1" applyFill="1" applyBorder="1" applyAlignment="1" applyProtection="1">
      <alignment horizontal="center"/>
      <protection locked="0"/>
    </xf>
    <xf numFmtId="0" fontId="91" fillId="82" borderId="60" xfId="333" applyFont="1" applyFill="1" applyBorder="1" applyAlignment="1" applyProtection="1">
      <alignment horizontal="center"/>
      <protection locked="0"/>
    </xf>
    <xf numFmtId="0" fontId="91" fillId="82" borderId="83" xfId="333" applyFont="1" applyFill="1" applyBorder="1" applyAlignment="1" applyProtection="1">
      <alignment horizontal="left"/>
      <protection locked="0"/>
    </xf>
    <xf numFmtId="0" fontId="91" fillId="82" borderId="74" xfId="333" applyFont="1" applyFill="1" applyBorder="1" applyAlignment="1" applyProtection="1">
      <alignment horizontal="left"/>
      <protection locked="0"/>
    </xf>
    <xf numFmtId="0" fontId="99" fillId="80" borderId="159" xfId="0" applyFont="1" applyFill="1" applyBorder="1" applyAlignment="1" applyProtection="1">
      <alignment horizontal="center" vertical="center"/>
    </xf>
    <xf numFmtId="0" fontId="99" fillId="80" borderId="16" xfId="0" applyFont="1" applyFill="1" applyBorder="1" applyAlignment="1" applyProtection="1">
      <alignment horizontal="center" vertical="center"/>
    </xf>
    <xf numFmtId="0" fontId="99" fillId="80" borderId="62" xfId="0" applyFont="1" applyFill="1" applyBorder="1" applyAlignment="1" applyProtection="1">
      <alignment horizontal="center" vertical="center"/>
    </xf>
    <xf numFmtId="0" fontId="99" fillId="0" borderId="159" xfId="0" applyFont="1" applyFill="1" applyBorder="1" applyAlignment="1" applyProtection="1">
      <alignment horizontal="center" vertical="center"/>
    </xf>
    <xf numFmtId="0" fontId="99" fillId="0" borderId="16" xfId="0" applyFont="1" applyFill="1" applyBorder="1" applyAlignment="1" applyProtection="1">
      <alignment horizontal="center" vertical="center"/>
    </xf>
    <xf numFmtId="0" fontId="99" fillId="0" borderId="62" xfId="0" applyFont="1" applyFill="1" applyBorder="1" applyAlignment="1" applyProtection="1">
      <alignment horizontal="center" vertical="center"/>
    </xf>
    <xf numFmtId="0" fontId="167" fillId="0" borderId="181" xfId="0" applyFont="1" applyFill="1" applyBorder="1" applyAlignment="1" applyProtection="1">
      <alignment horizontal="center" vertical="center"/>
    </xf>
    <xf numFmtId="0" fontId="167" fillId="0" borderId="142" xfId="0" applyFont="1" applyFill="1" applyBorder="1" applyAlignment="1" applyProtection="1">
      <alignment horizontal="center" vertical="center"/>
    </xf>
    <xf numFmtId="0" fontId="167" fillId="0" borderId="170" xfId="0" applyFont="1" applyFill="1" applyBorder="1" applyAlignment="1" applyProtection="1">
      <alignment horizontal="center" vertical="center"/>
    </xf>
    <xf numFmtId="0" fontId="104" fillId="84" borderId="158" xfId="333" applyFont="1" applyFill="1" applyBorder="1" applyAlignment="1" applyProtection="1">
      <alignment horizontal="center"/>
      <protection locked="0"/>
    </xf>
    <xf numFmtId="0" fontId="104" fillId="84" borderId="38" xfId="333" applyFont="1" applyFill="1" applyBorder="1" applyAlignment="1" applyProtection="1">
      <alignment horizontal="center"/>
      <protection locked="0"/>
    </xf>
    <xf numFmtId="0" fontId="104" fillId="84" borderId="71" xfId="333" applyFont="1" applyFill="1" applyBorder="1" applyAlignment="1" applyProtection="1">
      <alignment horizontal="center"/>
      <protection locked="0"/>
    </xf>
    <xf numFmtId="0" fontId="104" fillId="84" borderId="159" xfId="333" applyFont="1" applyFill="1" applyBorder="1" applyAlignment="1" applyProtection="1">
      <alignment horizontal="center"/>
      <protection locked="0"/>
    </xf>
    <xf numFmtId="0" fontId="104" fillId="84" borderId="16" xfId="333" applyFont="1" applyFill="1" applyBorder="1" applyAlignment="1" applyProtection="1">
      <alignment horizontal="center"/>
      <protection locked="0"/>
    </xf>
    <xf numFmtId="0" fontId="104" fillId="84" borderId="62" xfId="333" applyFont="1" applyFill="1" applyBorder="1" applyAlignment="1" applyProtection="1">
      <alignment horizontal="center"/>
      <protection locked="0"/>
    </xf>
    <xf numFmtId="0" fontId="104" fillId="84" borderId="139" xfId="333" applyFont="1" applyFill="1" applyBorder="1" applyAlignment="1" applyProtection="1">
      <alignment horizontal="center"/>
      <protection locked="0"/>
    </xf>
    <xf numFmtId="0" fontId="104" fillId="84" borderId="140" xfId="333" applyFont="1" applyFill="1" applyBorder="1" applyAlignment="1" applyProtection="1">
      <alignment horizontal="center"/>
      <protection locked="0"/>
    </xf>
    <xf numFmtId="0" fontId="104" fillId="84" borderId="144" xfId="333" applyFont="1" applyFill="1" applyBorder="1" applyAlignment="1" applyProtection="1">
      <alignment horizontal="center"/>
      <protection locked="0"/>
    </xf>
    <xf numFmtId="0" fontId="100" fillId="84" borderId="123" xfId="333" applyFont="1" applyFill="1" applyBorder="1" applyAlignment="1" applyProtection="1">
      <alignment horizontal="center"/>
      <protection locked="0"/>
    </xf>
    <xf numFmtId="0" fontId="100" fillId="84" borderId="89" xfId="333" applyFont="1" applyFill="1" applyBorder="1" applyAlignment="1" applyProtection="1">
      <alignment horizontal="center"/>
      <protection locked="0"/>
    </xf>
    <xf numFmtId="0" fontId="100" fillId="84" borderId="97" xfId="333" applyFont="1" applyFill="1" applyBorder="1" applyAlignment="1" applyProtection="1">
      <alignment horizontal="center"/>
      <protection locked="0"/>
    </xf>
    <xf numFmtId="3" fontId="89" fillId="82" borderId="24" xfId="333" applyNumberFormat="1" applyFont="1" applyFill="1" applyBorder="1" applyAlignment="1" applyProtection="1">
      <alignment horizontal="center"/>
    </xf>
    <xf numFmtId="3" fontId="89" fillId="82" borderId="44" xfId="333" applyNumberFormat="1" applyFont="1" applyFill="1" applyBorder="1" applyAlignment="1" applyProtection="1">
      <alignment horizontal="center"/>
    </xf>
    <xf numFmtId="0" fontId="92" fillId="0" borderId="84" xfId="0" applyFont="1" applyFill="1" applyBorder="1" applyAlignment="1" applyProtection="1">
      <alignment horizontal="center" vertical="center" wrapText="1"/>
    </xf>
    <xf numFmtId="2" fontId="89" fillId="82" borderId="16" xfId="333" applyNumberFormat="1" applyFont="1" applyFill="1" applyBorder="1" applyAlignment="1" applyProtection="1">
      <alignment horizontal="center"/>
    </xf>
    <xf numFmtId="2" fontId="89" fillId="84" borderId="24" xfId="333" applyNumberFormat="1" applyFont="1" applyFill="1" applyBorder="1" applyAlignment="1" applyProtection="1">
      <alignment horizontal="center"/>
    </xf>
    <xf numFmtId="2" fontId="89" fillId="84" borderId="44" xfId="333" applyNumberFormat="1" applyFont="1" applyFill="1" applyBorder="1" applyAlignment="1" applyProtection="1">
      <alignment horizontal="center"/>
    </xf>
    <xf numFmtId="0" fontId="91" fillId="84" borderId="99" xfId="333" applyFont="1" applyFill="1" applyBorder="1" applyAlignment="1" applyProtection="1">
      <alignment horizontal="center" vertical="center"/>
      <protection locked="0"/>
    </xf>
    <xf numFmtId="10" fontId="0" fillId="80" borderId="24" xfId="343" applyNumberFormat="1" applyFont="1" applyFill="1" applyBorder="1" applyAlignment="1" applyProtection="1">
      <alignment horizontal="center" vertical="center"/>
    </xf>
    <xf numFmtId="10" fontId="0" fillId="80" borderId="44" xfId="343" applyNumberFormat="1" applyFont="1" applyFill="1" applyBorder="1" applyAlignment="1" applyProtection="1">
      <alignment horizontal="center" vertical="center"/>
    </xf>
    <xf numFmtId="10" fontId="0" fillId="80" borderId="38" xfId="343" applyNumberFormat="1" applyFont="1" applyFill="1" applyBorder="1" applyAlignment="1" applyProtection="1">
      <alignment horizontal="center" vertical="center"/>
    </xf>
    <xf numFmtId="10" fontId="0" fillId="80" borderId="25" xfId="343" applyNumberFormat="1" applyFont="1" applyFill="1" applyBorder="1" applyAlignment="1" applyProtection="1">
      <alignment horizontal="center" vertical="center"/>
    </xf>
    <xf numFmtId="4" fontId="89" fillId="84" borderId="69" xfId="333" applyNumberFormat="1" applyFont="1" applyFill="1" applyBorder="1" applyAlignment="1" applyProtection="1">
      <alignment horizontal="center"/>
    </xf>
    <xf numFmtId="4" fontId="89" fillId="84" borderId="44" xfId="333" applyNumberFormat="1" applyFont="1" applyFill="1" applyBorder="1" applyAlignment="1" applyProtection="1">
      <alignment horizontal="center"/>
    </xf>
    <xf numFmtId="4" fontId="89" fillId="82" borderId="69" xfId="333" applyNumberFormat="1" applyFont="1" applyFill="1" applyBorder="1" applyAlignment="1" applyProtection="1">
      <alignment horizontal="center"/>
    </xf>
    <xf numFmtId="4" fontId="89" fillId="82" borderId="44" xfId="333" applyNumberFormat="1" applyFont="1" applyFill="1" applyBorder="1" applyAlignment="1" applyProtection="1">
      <alignment horizontal="center"/>
    </xf>
    <xf numFmtId="166" fontId="89" fillId="84" borderId="24" xfId="343" applyNumberFormat="1" applyFont="1" applyFill="1" applyBorder="1" applyAlignment="1" applyProtection="1">
      <alignment horizontal="center"/>
    </xf>
    <xf numFmtId="166" fontId="89" fillId="84" borderId="44" xfId="343" applyNumberFormat="1" applyFont="1" applyFill="1" applyBorder="1" applyAlignment="1" applyProtection="1">
      <alignment horizontal="center"/>
    </xf>
    <xf numFmtId="167" fontId="89" fillId="84" borderId="69" xfId="333" applyNumberFormat="1" applyFont="1" applyFill="1" applyBorder="1" applyAlignment="1" applyProtection="1">
      <alignment horizontal="center"/>
    </xf>
    <xf numFmtId="166" fontId="96" fillId="84" borderId="113" xfId="343" applyNumberFormat="1" applyFont="1" applyFill="1" applyBorder="1" applyAlignment="1" applyProtection="1">
      <alignment horizontal="center"/>
    </xf>
    <xf numFmtId="166" fontId="96" fillId="84" borderId="114" xfId="343" applyNumberFormat="1" applyFont="1" applyFill="1" applyBorder="1" applyAlignment="1" applyProtection="1">
      <alignment horizontal="center"/>
    </xf>
    <xf numFmtId="0" fontId="87" fillId="84" borderId="24" xfId="343" applyNumberFormat="1" applyFont="1" applyFill="1" applyBorder="1" applyAlignment="1" applyProtection="1">
      <alignment horizontal="center"/>
      <protection locked="0"/>
    </xf>
    <xf numFmtId="0" fontId="87" fillId="84" borderId="44" xfId="343" applyNumberFormat="1" applyFont="1" applyFill="1" applyBorder="1" applyAlignment="1" applyProtection="1">
      <alignment horizontal="center"/>
      <protection locked="0"/>
    </xf>
    <xf numFmtId="0" fontId="92" fillId="0" borderId="61" xfId="0" applyFont="1" applyFill="1" applyBorder="1" applyAlignment="1" applyProtection="1">
      <alignment horizontal="center" vertical="center" wrapText="1"/>
    </xf>
    <xf numFmtId="172" fontId="87" fillId="84" borderId="39" xfId="333" applyNumberFormat="1" applyFont="1" applyFill="1" applyBorder="1" applyAlignment="1" applyProtection="1">
      <alignment horizontal="center"/>
    </xf>
    <xf numFmtId="172" fontId="87" fillId="84" borderId="16" xfId="333" applyNumberFormat="1" applyFont="1" applyFill="1" applyBorder="1" applyAlignment="1" applyProtection="1">
      <alignment horizontal="center"/>
    </xf>
    <xf numFmtId="3" fontId="87" fillId="84" borderId="142" xfId="333" applyNumberFormat="1" applyFont="1" applyFill="1" applyBorder="1" applyAlignment="1" applyProtection="1">
      <alignment horizontal="center"/>
      <protection locked="0"/>
    </xf>
    <xf numFmtId="3" fontId="87" fillId="84" borderId="29" xfId="333" applyNumberFormat="1" applyFont="1" applyFill="1" applyBorder="1" applyAlignment="1" applyProtection="1">
      <alignment horizontal="center"/>
      <protection locked="0"/>
    </xf>
    <xf numFmtId="167" fontId="91" fillId="82" borderId="132" xfId="333" applyNumberFormat="1" applyFont="1" applyFill="1" applyBorder="1" applyAlignment="1" applyProtection="1">
      <alignment horizontal="center"/>
    </xf>
    <xf numFmtId="167" fontId="91" fillId="82" borderId="131" xfId="333" applyNumberFormat="1" applyFont="1" applyFill="1" applyBorder="1" applyAlignment="1" applyProtection="1">
      <alignment horizontal="center"/>
    </xf>
    <xf numFmtId="0" fontId="91" fillId="82" borderId="132" xfId="333" applyFont="1" applyFill="1" applyBorder="1" applyAlignment="1" applyProtection="1">
      <alignment horizontal="center"/>
    </xf>
    <xf numFmtId="0" fontId="91" fillId="82" borderId="152" xfId="333" applyFont="1" applyFill="1" applyBorder="1" applyAlignment="1" applyProtection="1">
      <alignment horizontal="center"/>
    </xf>
    <xf numFmtId="0" fontId="91" fillId="82" borderId="128" xfId="333" applyFont="1" applyFill="1" applyBorder="1" applyAlignment="1" applyProtection="1">
      <alignment horizontal="center"/>
    </xf>
    <xf numFmtId="0" fontId="91" fillId="82" borderId="131" xfId="333" applyFont="1" applyFill="1" applyBorder="1" applyAlignment="1" applyProtection="1">
      <alignment horizontal="center"/>
    </xf>
    <xf numFmtId="3" fontId="91" fillId="82" borderId="130" xfId="333" applyNumberFormat="1" applyFont="1" applyFill="1" applyBorder="1" applyAlignment="1" applyProtection="1">
      <alignment horizontal="center"/>
    </xf>
    <xf numFmtId="3" fontId="91" fillId="82" borderId="131" xfId="333" applyNumberFormat="1" applyFont="1" applyFill="1" applyBorder="1" applyAlignment="1" applyProtection="1">
      <alignment horizontal="center"/>
    </xf>
    <xf numFmtId="3" fontId="100" fillId="0" borderId="88" xfId="0" applyNumberFormat="1" applyFont="1" applyFill="1" applyBorder="1" applyAlignment="1" applyProtection="1">
      <alignment horizontal="center" vertical="center"/>
    </xf>
    <xf numFmtId="3" fontId="100" fillId="0" borderId="43" xfId="0" applyNumberFormat="1" applyFont="1" applyFill="1" applyBorder="1" applyAlignment="1" applyProtection="1">
      <alignment horizontal="center" vertical="center"/>
    </xf>
    <xf numFmtId="3" fontId="100" fillId="80" borderId="29" xfId="0" applyNumberFormat="1" applyFont="1" applyFill="1" applyBorder="1" applyAlignment="1" applyProtection="1">
      <alignment horizontal="center" vertical="center"/>
    </xf>
    <xf numFmtId="3" fontId="100" fillId="0" borderId="25" xfId="0" applyNumberFormat="1" applyFont="1" applyFill="1" applyBorder="1" applyAlignment="1" applyProtection="1">
      <alignment horizontal="center" vertical="center"/>
    </xf>
    <xf numFmtId="3" fontId="100" fillId="0" borderId="97" xfId="0" applyNumberFormat="1" applyFont="1" applyFill="1" applyBorder="1" applyAlignment="1" applyProtection="1">
      <alignment horizontal="center" vertical="center"/>
    </xf>
    <xf numFmtId="166" fontId="87" fillId="82" borderId="24" xfId="343" applyNumberFormat="1" applyFont="1" applyFill="1" applyBorder="1" applyAlignment="1" applyProtection="1">
      <alignment horizontal="center"/>
      <protection locked="0"/>
    </xf>
    <xf numFmtId="166" fontId="87" fillId="82" borderId="44" xfId="343" applyNumberFormat="1" applyFont="1" applyFill="1" applyBorder="1" applyAlignment="1" applyProtection="1">
      <alignment horizontal="center"/>
      <protection locked="0"/>
    </xf>
    <xf numFmtId="3" fontId="87" fillId="84" borderId="56" xfId="333" applyNumberFormat="1" applyFont="1" applyFill="1" applyBorder="1" applyAlignment="1" applyProtection="1">
      <alignment horizontal="center"/>
      <protection locked="0"/>
    </xf>
    <xf numFmtId="10" fontId="111" fillId="82" borderId="16" xfId="0" applyNumberFormat="1" applyFont="1" applyFill="1" applyBorder="1" applyAlignment="1" applyProtection="1">
      <alignment horizontal="center" vertical="top" wrapText="1"/>
      <protection locked="0"/>
    </xf>
    <xf numFmtId="10" fontId="111" fillId="82" borderId="62" xfId="0" applyNumberFormat="1" applyFont="1" applyFill="1" applyBorder="1" applyAlignment="1" applyProtection="1">
      <alignment horizontal="center" vertical="top" wrapText="1"/>
      <protection locked="0"/>
    </xf>
    <xf numFmtId="3" fontId="100" fillId="0" borderId="164" xfId="0" applyNumberFormat="1" applyFont="1" applyFill="1" applyBorder="1" applyAlignment="1" applyProtection="1">
      <alignment horizontal="center" vertical="center"/>
    </xf>
    <xf numFmtId="4" fontId="100" fillId="0" borderId="88" xfId="0" applyNumberFormat="1" applyFont="1" applyFill="1" applyBorder="1" applyAlignment="1" applyProtection="1">
      <alignment horizontal="center" vertical="center"/>
    </xf>
    <xf numFmtId="4" fontId="100" fillId="0" borderId="43" xfId="0" applyNumberFormat="1" applyFont="1" applyFill="1" applyBorder="1" applyAlignment="1" applyProtection="1">
      <alignment horizontal="center" vertical="center"/>
    </xf>
    <xf numFmtId="4" fontId="100" fillId="0" borderId="25" xfId="0" applyNumberFormat="1" applyFont="1" applyFill="1" applyBorder="1" applyAlignment="1" applyProtection="1">
      <alignment horizontal="center" vertical="center"/>
    </xf>
    <xf numFmtId="4" fontId="100" fillId="80" borderId="24" xfId="0" applyNumberFormat="1" applyFont="1" applyFill="1" applyBorder="1" applyAlignment="1" applyProtection="1">
      <alignment horizontal="center" vertical="center"/>
    </xf>
    <xf numFmtId="0" fontId="21" fillId="80" borderId="251" xfId="0" applyFont="1" applyFill="1" applyBorder="1" applyAlignment="1" applyProtection="1">
      <alignment horizontal="center" vertical="center" wrapText="1"/>
    </xf>
    <xf numFmtId="0" fontId="21" fillId="80" borderId="252" xfId="0" applyFont="1" applyFill="1" applyBorder="1" applyAlignment="1" applyProtection="1">
      <alignment horizontal="center" vertical="center" wrapText="1"/>
    </xf>
    <xf numFmtId="0" fontId="21" fillId="80" borderId="255" xfId="0" applyFont="1" applyFill="1" applyBorder="1" applyAlignment="1" applyProtection="1">
      <alignment horizontal="center" vertical="center" wrapText="1"/>
    </xf>
    <xf numFmtId="0" fontId="21" fillId="80" borderId="258" xfId="0" applyFont="1" applyFill="1" applyBorder="1" applyAlignment="1" applyProtection="1">
      <alignment horizontal="center" vertical="center" wrapText="1"/>
    </xf>
    <xf numFmtId="0" fontId="21" fillId="80" borderId="66" xfId="0" applyFont="1" applyFill="1" applyBorder="1" applyAlignment="1" applyProtection="1">
      <alignment horizontal="center" vertical="center" wrapText="1"/>
    </xf>
    <xf numFmtId="0" fontId="21" fillId="80" borderId="58" xfId="0" applyFont="1" applyFill="1" applyBorder="1" applyAlignment="1" applyProtection="1">
      <alignment horizontal="center" vertical="center" wrapText="1"/>
    </xf>
    <xf numFmtId="166" fontId="87" fillId="84" borderId="69" xfId="343" applyNumberFormat="1" applyFont="1" applyFill="1" applyBorder="1" applyAlignment="1" applyProtection="1">
      <alignment horizontal="center"/>
      <protection locked="0"/>
    </xf>
    <xf numFmtId="166" fontId="87" fillId="84" borderId="44" xfId="343" applyNumberFormat="1" applyFont="1" applyFill="1" applyBorder="1" applyAlignment="1" applyProtection="1">
      <alignment horizontal="center"/>
      <protection locked="0"/>
    </xf>
    <xf numFmtId="4" fontId="100" fillId="0" borderId="164" xfId="0" applyNumberFormat="1" applyFont="1" applyFill="1" applyBorder="1" applyAlignment="1" applyProtection="1">
      <alignment horizontal="center" vertical="center"/>
    </xf>
    <xf numFmtId="3" fontId="89" fillId="84" borderId="88" xfId="333" applyNumberFormat="1" applyFont="1" applyFill="1" applyBorder="1" applyAlignment="1" applyProtection="1">
      <alignment horizontal="center"/>
    </xf>
    <xf numFmtId="3" fontId="89" fillId="84" borderId="97" xfId="333" applyNumberFormat="1" applyFont="1" applyFill="1" applyBorder="1" applyAlignment="1" applyProtection="1">
      <alignment horizontal="center"/>
    </xf>
    <xf numFmtId="166" fontId="180" fillId="84" borderId="0" xfId="343" applyNumberFormat="1" applyFont="1" applyFill="1" applyBorder="1" applyAlignment="1" applyProtection="1">
      <alignment horizontal="center"/>
    </xf>
    <xf numFmtId="4" fontId="100" fillId="0" borderId="142" xfId="0" applyNumberFormat="1" applyFont="1" applyFill="1" applyBorder="1" applyAlignment="1" applyProtection="1">
      <alignment horizontal="center" vertical="center"/>
    </xf>
    <xf numFmtId="4" fontId="100" fillId="0" borderId="180" xfId="0" applyNumberFormat="1" applyFont="1" applyFill="1" applyBorder="1" applyAlignment="1" applyProtection="1">
      <alignment horizontal="center" vertical="center"/>
    </xf>
    <xf numFmtId="4" fontId="100" fillId="0" borderId="97" xfId="0" applyNumberFormat="1" applyFont="1" applyFill="1" applyBorder="1" applyAlignment="1" applyProtection="1">
      <alignment horizontal="center" vertical="center"/>
    </xf>
    <xf numFmtId="4" fontId="100" fillId="80" borderId="86" xfId="0" applyNumberFormat="1" applyFont="1" applyFill="1" applyBorder="1" applyAlignment="1" applyProtection="1">
      <alignment horizontal="center" vertical="center"/>
    </xf>
    <xf numFmtId="4" fontId="100" fillId="0" borderId="24" xfId="0" applyNumberFormat="1" applyFont="1" applyFill="1" applyBorder="1" applyAlignment="1" applyProtection="1">
      <alignment horizontal="center" vertical="center"/>
    </xf>
    <xf numFmtId="4" fontId="100" fillId="0" borderId="86" xfId="0" applyNumberFormat="1" applyFont="1" applyFill="1" applyBorder="1" applyAlignment="1" applyProtection="1">
      <alignment horizontal="center" vertical="center"/>
    </xf>
    <xf numFmtId="4" fontId="100" fillId="0" borderId="144" xfId="0" applyNumberFormat="1" applyFont="1" applyFill="1" applyBorder="1" applyAlignment="1" applyProtection="1">
      <alignment horizontal="center" vertical="center"/>
    </xf>
    <xf numFmtId="3" fontId="100" fillId="0" borderId="24" xfId="0" applyNumberFormat="1" applyFont="1" applyFill="1" applyBorder="1" applyAlignment="1" applyProtection="1">
      <alignment horizontal="center" vertical="center"/>
    </xf>
    <xf numFmtId="3" fontId="100" fillId="0" borderId="86" xfId="0" applyNumberFormat="1" applyFont="1" applyFill="1" applyBorder="1" applyAlignment="1" applyProtection="1">
      <alignment horizontal="center" vertical="center"/>
    </xf>
    <xf numFmtId="3" fontId="100" fillId="0" borderId="144" xfId="0" applyNumberFormat="1" applyFont="1" applyFill="1" applyBorder="1" applyAlignment="1" applyProtection="1">
      <alignment horizontal="center" vertical="center"/>
    </xf>
    <xf numFmtId="10" fontId="111" fillId="84" borderId="71" xfId="0" applyNumberFormat="1" applyFont="1" applyFill="1" applyBorder="1" applyAlignment="1" applyProtection="1">
      <alignment horizontal="center" vertical="top" wrapText="1"/>
      <protection locked="0"/>
    </xf>
    <xf numFmtId="4" fontId="100" fillId="0" borderId="69" xfId="0" applyNumberFormat="1" applyFont="1" applyFill="1" applyBorder="1" applyAlignment="1" applyProtection="1">
      <alignment horizontal="center" vertical="center"/>
    </xf>
    <xf numFmtId="4" fontId="100" fillId="0" borderId="44" xfId="0" applyNumberFormat="1" applyFont="1" applyFill="1" applyBorder="1" applyAlignment="1" applyProtection="1">
      <alignment horizontal="center" vertical="center"/>
    </xf>
    <xf numFmtId="3" fontId="87" fillId="84" borderId="167" xfId="333" applyNumberFormat="1" applyFont="1" applyFill="1" applyBorder="1" applyAlignment="1" applyProtection="1">
      <alignment horizontal="center"/>
      <protection locked="0"/>
    </xf>
    <xf numFmtId="3" fontId="89" fillId="84" borderId="39" xfId="333" applyNumberFormat="1" applyFont="1" applyFill="1" applyBorder="1" applyAlignment="1" applyProtection="1">
      <alignment horizontal="center"/>
    </xf>
    <xf numFmtId="3" fontId="89" fillId="84" borderId="126" xfId="333" applyNumberFormat="1" applyFont="1" applyFill="1" applyBorder="1" applyAlignment="1" applyProtection="1">
      <alignment horizontal="center"/>
    </xf>
    <xf numFmtId="3" fontId="89" fillId="82" borderId="39" xfId="333" applyNumberFormat="1" applyFont="1" applyFill="1" applyBorder="1" applyAlignment="1" applyProtection="1">
      <alignment horizontal="center"/>
    </xf>
    <xf numFmtId="3" fontId="89" fillId="82" borderId="126" xfId="333" applyNumberFormat="1" applyFont="1" applyFill="1" applyBorder="1" applyAlignment="1" applyProtection="1">
      <alignment horizontal="center"/>
    </xf>
    <xf numFmtId="3" fontId="89" fillId="82" borderId="16" xfId="333" applyNumberFormat="1" applyFont="1" applyFill="1" applyBorder="1" applyAlignment="1" applyProtection="1">
      <alignment horizontal="center"/>
    </xf>
    <xf numFmtId="4" fontId="89" fillId="82" borderId="16" xfId="333" applyNumberFormat="1" applyFont="1" applyFill="1" applyBorder="1" applyAlignment="1" applyProtection="1">
      <alignment horizontal="center"/>
    </xf>
    <xf numFmtId="4" fontId="89" fillId="82" borderId="126" xfId="333" applyNumberFormat="1" applyFont="1" applyFill="1" applyBorder="1" applyAlignment="1" applyProtection="1">
      <alignment horizontal="center"/>
    </xf>
    <xf numFmtId="10" fontId="89" fillId="82" borderId="159" xfId="343" applyNumberFormat="1" applyFont="1" applyFill="1" applyBorder="1" applyAlignment="1" applyProtection="1">
      <alignment horizontal="center"/>
    </xf>
    <xf numFmtId="10" fontId="89" fillId="82" borderId="16" xfId="343" applyNumberFormat="1" applyFont="1" applyFill="1" applyBorder="1" applyAlignment="1" applyProtection="1">
      <alignment horizontal="center"/>
    </xf>
    <xf numFmtId="166" fontId="87" fillId="82" borderId="69" xfId="343" applyNumberFormat="1" applyFont="1" applyFill="1" applyBorder="1" applyAlignment="1" applyProtection="1">
      <alignment horizontal="center"/>
      <protection locked="0"/>
    </xf>
    <xf numFmtId="2" fontId="89" fillId="84" borderId="16" xfId="333" applyNumberFormat="1" applyFont="1" applyFill="1" applyBorder="1" applyAlignment="1" applyProtection="1">
      <alignment horizontal="center"/>
    </xf>
    <xf numFmtId="10" fontId="89" fillId="82" borderId="125" xfId="343" applyNumberFormat="1" applyFont="1" applyFill="1" applyBorder="1" applyAlignment="1" applyProtection="1">
      <alignment horizontal="center"/>
    </xf>
    <xf numFmtId="10" fontId="89" fillId="82" borderId="44" xfId="343" applyNumberFormat="1" applyFont="1" applyFill="1" applyBorder="1" applyAlignment="1" applyProtection="1">
      <alignment horizontal="center"/>
    </xf>
    <xf numFmtId="166" fontId="89" fillId="82" borderId="113" xfId="343" applyNumberFormat="1" applyFont="1" applyFill="1" applyBorder="1" applyAlignment="1" applyProtection="1">
      <alignment horizontal="center"/>
    </xf>
    <xf numFmtId="166" fontId="89" fillId="82" borderId="114" xfId="343" applyNumberFormat="1" applyFont="1" applyFill="1" applyBorder="1" applyAlignment="1" applyProtection="1">
      <alignment horizontal="center"/>
    </xf>
    <xf numFmtId="167" fontId="89" fillId="82" borderId="69" xfId="333" applyNumberFormat="1" applyFont="1" applyFill="1" applyBorder="1" applyAlignment="1" applyProtection="1">
      <alignment horizontal="center"/>
    </xf>
    <xf numFmtId="0" fontId="218" fillId="82" borderId="271" xfId="333" applyFont="1" applyFill="1" applyBorder="1" applyAlignment="1" applyProtection="1">
      <alignment horizontal="center" vertical="center" wrapText="1"/>
      <protection locked="0"/>
    </xf>
    <xf numFmtId="0" fontId="218" fillId="82" borderId="272" xfId="333" applyFont="1" applyFill="1" applyBorder="1" applyAlignment="1" applyProtection="1">
      <alignment horizontal="center" vertical="center" wrapText="1"/>
      <protection locked="0"/>
    </xf>
    <xf numFmtId="167" fontId="91" fillId="85" borderId="41" xfId="333" applyNumberFormat="1" applyFont="1" applyFill="1" applyBorder="1" applyAlignment="1" applyProtection="1">
      <alignment horizontal="center"/>
    </xf>
    <xf numFmtId="167" fontId="91" fillId="85" borderId="35" xfId="333" applyNumberFormat="1" applyFont="1" applyFill="1" applyBorder="1" applyAlignment="1" applyProtection="1">
      <alignment horizontal="center"/>
    </xf>
    <xf numFmtId="4" fontId="89" fillId="85" borderId="35" xfId="333" applyNumberFormat="1" applyFont="1" applyFill="1" applyBorder="1" applyAlignment="1" applyProtection="1">
      <alignment horizontal="center"/>
    </xf>
    <xf numFmtId="4" fontId="89" fillId="85" borderId="40" xfId="333" applyNumberFormat="1" applyFont="1" applyFill="1" applyBorder="1" applyAlignment="1" applyProtection="1">
      <alignment horizontal="center"/>
    </xf>
    <xf numFmtId="0" fontId="93" fillId="82" borderId="40" xfId="333" applyFont="1" applyFill="1" applyBorder="1" applyAlignment="1" applyProtection="1">
      <alignment horizontal="center" vertical="center" wrapText="1"/>
      <protection locked="0"/>
    </xf>
    <xf numFmtId="0" fontId="93" fillId="82" borderId="36" xfId="333" applyFont="1" applyFill="1" applyBorder="1" applyAlignment="1" applyProtection="1">
      <alignment horizontal="center" vertical="center" wrapText="1"/>
      <protection locked="0"/>
    </xf>
    <xf numFmtId="0" fontId="30" fillId="82" borderId="41" xfId="0" applyFont="1" applyFill="1" applyBorder="1" applyAlignment="1" applyProtection="1">
      <alignment horizontal="center" vertical="center" wrapText="1"/>
      <protection locked="0"/>
    </xf>
    <xf numFmtId="0" fontId="30" fillId="82" borderId="35" xfId="0" applyFont="1" applyFill="1" applyBorder="1" applyAlignment="1" applyProtection="1">
      <alignment horizontal="center" vertical="center" wrapText="1"/>
      <protection locked="0"/>
    </xf>
    <xf numFmtId="4" fontId="89" fillId="84" borderId="24" xfId="333" applyNumberFormat="1" applyFont="1" applyFill="1" applyBorder="1" applyAlignment="1" applyProtection="1">
      <alignment horizontal="center"/>
    </xf>
    <xf numFmtId="0" fontId="93" fillId="82" borderId="41" xfId="333" applyFont="1" applyFill="1" applyBorder="1" applyAlignment="1" applyProtection="1">
      <alignment horizontal="center" vertical="center" wrapText="1"/>
      <protection locked="0"/>
    </xf>
    <xf numFmtId="166" fontId="219" fillId="120" borderId="155" xfId="343" applyNumberFormat="1" applyFont="1" applyFill="1" applyBorder="1" applyAlignment="1" applyProtection="1">
      <alignment horizontal="center"/>
    </xf>
    <xf numFmtId="166" fontId="219" fillId="120" borderId="156" xfId="343" applyNumberFormat="1" applyFont="1" applyFill="1" applyBorder="1" applyAlignment="1" applyProtection="1">
      <alignment horizontal="center"/>
    </xf>
    <xf numFmtId="0" fontId="30" fillId="82" borderId="40" xfId="0" applyFont="1" applyFill="1" applyBorder="1" applyAlignment="1" applyProtection="1">
      <alignment horizontal="center" vertical="center" wrapText="1"/>
      <protection locked="0"/>
    </xf>
    <xf numFmtId="3" fontId="89" fillId="85" borderId="41" xfId="333" applyNumberFormat="1" applyFont="1" applyFill="1" applyBorder="1" applyAlignment="1" applyProtection="1">
      <alignment horizontal="center"/>
      <protection locked="0"/>
    </xf>
    <xf numFmtId="3" fontId="89" fillId="85" borderId="35" xfId="333" applyNumberFormat="1" applyFont="1" applyFill="1" applyBorder="1" applyAlignment="1" applyProtection="1">
      <alignment horizontal="center"/>
      <protection locked="0"/>
    </xf>
    <xf numFmtId="10" fontId="91" fillId="85" borderId="67" xfId="343" applyNumberFormat="1" applyFont="1" applyFill="1" applyBorder="1" applyAlignment="1" applyProtection="1">
      <alignment horizontal="center"/>
    </xf>
    <xf numFmtId="10" fontId="91" fillId="85" borderId="45" xfId="343" applyNumberFormat="1" applyFont="1" applyFill="1" applyBorder="1" applyAlignment="1" applyProtection="1">
      <alignment horizontal="center"/>
    </xf>
    <xf numFmtId="9" fontId="89" fillId="85" borderId="67" xfId="333" applyNumberFormat="1" applyFont="1" applyFill="1" applyBorder="1" applyAlignment="1" applyProtection="1">
      <alignment horizontal="center"/>
    </xf>
    <xf numFmtId="9" fontId="89" fillId="85" borderId="40" xfId="333" applyNumberFormat="1" applyFont="1" applyFill="1" applyBorder="1" applyAlignment="1" applyProtection="1">
      <alignment horizontal="center"/>
    </xf>
    <xf numFmtId="167" fontId="89" fillId="85" borderId="41" xfId="333" applyNumberFormat="1" applyFont="1" applyFill="1" applyBorder="1" applyAlignment="1" applyProtection="1">
      <alignment horizontal="center"/>
    </xf>
    <xf numFmtId="167" fontId="89" fillId="85" borderId="40" xfId="333" applyNumberFormat="1" applyFont="1" applyFill="1" applyBorder="1" applyAlignment="1" applyProtection="1">
      <alignment horizontal="center"/>
    </xf>
    <xf numFmtId="10" fontId="89" fillId="83" borderId="16" xfId="343" applyNumberFormat="1" applyFont="1" applyFill="1" applyBorder="1" applyAlignment="1" applyProtection="1">
      <alignment horizontal="center"/>
    </xf>
    <xf numFmtId="167" fontId="87" fillId="85" borderId="16" xfId="333" applyNumberFormat="1" applyFont="1" applyFill="1" applyBorder="1" applyAlignment="1" applyProtection="1">
      <alignment horizontal="center"/>
      <protection locked="0"/>
    </xf>
    <xf numFmtId="167" fontId="89" fillId="83" borderId="24" xfId="333" applyNumberFormat="1" applyFont="1" applyFill="1" applyBorder="1" applyAlignment="1" applyProtection="1">
      <alignment horizontal="center"/>
    </xf>
    <xf numFmtId="166" fontId="96" fillId="83" borderId="95" xfId="343" applyNumberFormat="1" applyFont="1" applyFill="1" applyBorder="1" applyAlignment="1" applyProtection="1">
      <alignment horizontal="center"/>
    </xf>
    <xf numFmtId="166" fontId="96" fillId="83" borderId="96" xfId="343" applyNumberFormat="1" applyFont="1" applyFill="1" applyBorder="1" applyAlignment="1" applyProtection="1">
      <alignment horizontal="center"/>
    </xf>
    <xf numFmtId="4" fontId="89" fillId="83" borderId="44" xfId="333" applyNumberFormat="1" applyFont="1" applyFill="1" applyBorder="1" applyAlignment="1" applyProtection="1">
      <alignment horizontal="center"/>
    </xf>
    <xf numFmtId="4" fontId="89" fillId="83" borderId="16" xfId="333" applyNumberFormat="1" applyFont="1" applyFill="1" applyBorder="1" applyAlignment="1" applyProtection="1">
      <alignment horizontal="center"/>
    </xf>
    <xf numFmtId="4" fontId="89" fillId="85" borderId="44" xfId="333" applyNumberFormat="1" applyFont="1" applyFill="1" applyBorder="1" applyAlignment="1" applyProtection="1">
      <alignment horizontal="center"/>
    </xf>
    <xf numFmtId="4" fontId="89" fillId="85" borderId="16" xfId="333" applyNumberFormat="1" applyFont="1" applyFill="1" applyBorder="1" applyAlignment="1" applyProtection="1">
      <alignment horizontal="center"/>
    </xf>
    <xf numFmtId="2" fontId="77" fillId="80" borderId="88" xfId="0" applyNumberFormat="1" applyFont="1" applyFill="1" applyBorder="1" applyAlignment="1" applyProtection="1">
      <alignment horizontal="center" vertical="center"/>
    </xf>
    <xf numFmtId="2" fontId="77" fillId="80" borderId="254" xfId="0" applyNumberFormat="1" applyFont="1" applyFill="1" applyBorder="1" applyAlignment="1" applyProtection="1">
      <alignment horizontal="center" vertical="center"/>
    </xf>
    <xf numFmtId="10" fontId="0" fillId="80" borderId="16" xfId="343" applyNumberFormat="1" applyFont="1" applyFill="1" applyBorder="1" applyAlignment="1" applyProtection="1">
      <alignment horizontal="center" vertical="center"/>
    </xf>
    <xf numFmtId="3" fontId="89" fillId="82" borderId="29" xfId="333" applyNumberFormat="1" applyFont="1" applyFill="1" applyBorder="1" applyAlignment="1" applyProtection="1">
      <alignment horizontal="center"/>
    </xf>
    <xf numFmtId="3" fontId="89" fillId="82" borderId="172" xfId="333" applyNumberFormat="1" applyFont="1" applyFill="1" applyBorder="1" applyAlignment="1" applyProtection="1">
      <alignment horizontal="center"/>
    </xf>
    <xf numFmtId="167" fontId="89" fillId="82" borderId="114" xfId="333" applyNumberFormat="1" applyFont="1" applyFill="1" applyBorder="1" applyAlignment="1" applyProtection="1">
      <alignment horizontal="center"/>
    </xf>
    <xf numFmtId="166" fontId="96" fillId="82" borderId="113" xfId="343" applyNumberFormat="1" applyFont="1" applyFill="1" applyBorder="1" applyAlignment="1" applyProtection="1">
      <alignment horizontal="center"/>
    </xf>
    <xf numFmtId="166" fontId="96" fillId="82" borderId="114" xfId="343" applyNumberFormat="1" applyFont="1" applyFill="1" applyBorder="1" applyAlignment="1" applyProtection="1">
      <alignment horizontal="center"/>
    </xf>
    <xf numFmtId="0" fontId="216" fillId="126" borderId="143" xfId="0" applyFont="1" applyFill="1" applyBorder="1" applyAlignment="1" applyProtection="1">
      <alignment horizontal="center" vertical="center" wrapText="1"/>
      <protection locked="0"/>
    </xf>
    <xf numFmtId="0" fontId="216" fillId="126" borderId="117" xfId="0" applyFont="1" applyFill="1" applyBorder="1" applyAlignment="1" applyProtection="1">
      <alignment horizontal="center" vertical="center" wrapText="1"/>
      <protection locked="0"/>
    </xf>
    <xf numFmtId="0" fontId="216" fillId="126" borderId="119" xfId="0" applyFont="1" applyFill="1" applyBorder="1" applyAlignment="1" applyProtection="1">
      <alignment horizontal="center" vertical="center" wrapText="1"/>
      <protection locked="0"/>
    </xf>
    <xf numFmtId="0" fontId="205" fillId="86" borderId="173" xfId="0" applyFont="1" applyFill="1" applyBorder="1" applyAlignment="1" applyProtection="1">
      <alignment horizontal="center" vertical="center" wrapText="1"/>
      <protection locked="0"/>
    </xf>
    <xf numFmtId="0" fontId="205" fillId="86" borderId="165" xfId="0" applyFont="1" applyFill="1" applyBorder="1" applyAlignment="1" applyProtection="1">
      <alignment horizontal="center" vertical="center" wrapText="1"/>
      <protection locked="0"/>
    </xf>
    <xf numFmtId="0" fontId="205" fillId="86" borderId="157" xfId="0" applyFont="1" applyFill="1" applyBorder="1" applyAlignment="1" applyProtection="1">
      <alignment horizontal="center" vertical="center" wrapText="1"/>
      <protection locked="0"/>
    </xf>
    <xf numFmtId="167" fontId="192" fillId="86" borderId="0" xfId="0" applyNumberFormat="1" applyFont="1" applyFill="1" applyBorder="1" applyAlignment="1" applyProtection="1">
      <alignment horizontal="center"/>
      <protection locked="0"/>
    </xf>
    <xf numFmtId="167" fontId="192" fillId="86" borderId="150" xfId="0" applyNumberFormat="1" applyFont="1" applyFill="1" applyBorder="1" applyAlignment="1" applyProtection="1">
      <alignment horizontal="center"/>
      <protection locked="0"/>
    </xf>
    <xf numFmtId="167" fontId="192" fillId="86" borderId="171" xfId="0" applyNumberFormat="1" applyFont="1" applyFill="1" applyBorder="1" applyAlignment="1" applyProtection="1">
      <alignment horizontal="center"/>
      <protection locked="0"/>
    </xf>
    <xf numFmtId="166" fontId="89" fillId="85" borderId="41" xfId="343" applyNumberFormat="1" applyFont="1" applyFill="1" applyBorder="1" applyAlignment="1" applyProtection="1">
      <alignment horizontal="center"/>
    </xf>
    <xf numFmtId="166" fontId="89" fillId="85" borderId="40" xfId="343" applyNumberFormat="1" applyFont="1" applyFill="1" applyBorder="1" applyAlignment="1" applyProtection="1">
      <alignment horizontal="center"/>
    </xf>
    <xf numFmtId="4" fontId="89" fillId="85" borderId="41" xfId="333" applyNumberFormat="1" applyFont="1" applyFill="1" applyBorder="1" applyAlignment="1" applyProtection="1">
      <alignment horizontal="center"/>
    </xf>
    <xf numFmtId="4" fontId="89" fillId="85" borderId="45" xfId="333" applyNumberFormat="1" applyFont="1" applyFill="1" applyBorder="1" applyAlignment="1" applyProtection="1">
      <alignment horizontal="center"/>
    </xf>
    <xf numFmtId="166" fontId="89" fillId="85" borderId="91" xfId="343" applyNumberFormat="1" applyFont="1" applyFill="1" applyBorder="1" applyAlignment="1" applyProtection="1">
      <alignment horizontal="center"/>
    </xf>
    <xf numFmtId="171" fontId="100" fillId="86" borderId="259" xfId="0" applyNumberFormat="1" applyFont="1" applyFill="1" applyBorder="1" applyAlignment="1" applyProtection="1">
      <alignment horizontal="center"/>
      <protection locked="0"/>
    </xf>
    <xf numFmtId="171" fontId="100" fillId="86" borderId="171" xfId="0" applyNumberFormat="1" applyFont="1" applyFill="1" applyBorder="1" applyAlignment="1" applyProtection="1">
      <alignment horizontal="center"/>
      <protection locked="0"/>
    </xf>
    <xf numFmtId="167" fontId="89" fillId="85" borderId="24" xfId="333" applyNumberFormat="1" applyFont="1" applyFill="1" applyBorder="1" applyAlignment="1" applyProtection="1">
      <alignment horizontal="center"/>
    </xf>
    <xf numFmtId="167" fontId="89" fillId="85" borderId="114" xfId="333" applyNumberFormat="1" applyFont="1" applyFill="1" applyBorder="1" applyAlignment="1" applyProtection="1">
      <alignment horizontal="center"/>
    </xf>
    <xf numFmtId="166" fontId="96" fillId="85" borderId="95" xfId="343" applyNumberFormat="1" applyFont="1" applyFill="1" applyBorder="1" applyAlignment="1" applyProtection="1">
      <alignment horizontal="center"/>
    </xf>
    <xf numFmtId="166" fontId="96" fillId="85" borderId="96" xfId="343" applyNumberFormat="1" applyFont="1" applyFill="1" applyBorder="1" applyAlignment="1" applyProtection="1">
      <alignment horizontal="center"/>
    </xf>
    <xf numFmtId="10" fontId="89" fillId="85" borderId="16" xfId="343" applyNumberFormat="1" applyFont="1" applyFill="1" applyBorder="1" applyAlignment="1" applyProtection="1">
      <alignment horizontal="center"/>
    </xf>
    <xf numFmtId="4" fontId="89" fillId="83" borderId="75" xfId="333" applyNumberFormat="1" applyFont="1" applyFill="1" applyBorder="1" applyAlignment="1" applyProtection="1">
      <alignment horizontal="center"/>
    </xf>
    <xf numFmtId="4" fontId="89" fillId="83" borderId="87" xfId="333" applyNumberFormat="1" applyFont="1" applyFill="1" applyBorder="1" applyAlignment="1" applyProtection="1">
      <alignment horizontal="center"/>
    </xf>
    <xf numFmtId="4" fontId="89" fillId="83" borderId="33" xfId="333" applyNumberFormat="1" applyFont="1" applyFill="1" applyBorder="1" applyAlignment="1" applyProtection="1">
      <alignment horizontal="center"/>
    </xf>
    <xf numFmtId="2" fontId="105" fillId="86" borderId="150" xfId="0" applyNumberFormat="1" applyFont="1" applyFill="1" applyBorder="1" applyAlignment="1" applyProtection="1">
      <alignment horizontal="center"/>
      <protection locked="0"/>
    </xf>
    <xf numFmtId="0" fontId="99" fillId="84" borderId="70" xfId="333" applyFont="1" applyFill="1" applyBorder="1" applyAlignment="1" applyProtection="1">
      <alignment horizontal="center" vertical="center"/>
      <protection locked="0"/>
    </xf>
    <xf numFmtId="0" fontId="99" fillId="84" borderId="56" xfId="333" applyFont="1" applyFill="1" applyBorder="1" applyAlignment="1" applyProtection="1">
      <alignment horizontal="center" vertical="center"/>
      <protection locked="0"/>
    </xf>
    <xf numFmtId="0" fontId="99" fillId="84" borderId="57" xfId="333" applyFont="1" applyFill="1" applyBorder="1" applyAlignment="1" applyProtection="1">
      <alignment horizontal="center" vertical="center"/>
      <protection locked="0"/>
    </xf>
    <xf numFmtId="0" fontId="30" fillId="82" borderId="155" xfId="0" applyFont="1" applyFill="1" applyBorder="1" applyAlignment="1" applyProtection="1">
      <alignment horizontal="center" vertical="center" wrapText="1"/>
      <protection locked="0"/>
    </xf>
    <xf numFmtId="0" fontId="30" fillId="82" borderId="156" xfId="0" applyFont="1" applyFill="1" applyBorder="1" applyAlignment="1" applyProtection="1">
      <alignment horizontal="center" vertical="center" wrapText="1"/>
      <protection locked="0"/>
    </xf>
    <xf numFmtId="9" fontId="89" fillId="85" borderId="24" xfId="343" applyNumberFormat="1" applyFont="1" applyFill="1" applyBorder="1" applyAlignment="1" applyProtection="1">
      <alignment horizontal="center"/>
    </xf>
    <xf numFmtId="9" fontId="89" fillId="85" borderId="44" xfId="343" applyNumberFormat="1" applyFont="1" applyFill="1" applyBorder="1" applyAlignment="1" applyProtection="1">
      <alignment horizontal="center"/>
    </xf>
    <xf numFmtId="9" fontId="87" fillId="85" borderId="16" xfId="343" applyNumberFormat="1" applyFont="1" applyFill="1" applyBorder="1" applyAlignment="1" applyProtection="1">
      <alignment horizontal="center"/>
      <protection locked="0"/>
    </xf>
    <xf numFmtId="3" fontId="89" fillId="85" borderId="41" xfId="333" applyNumberFormat="1" applyFont="1" applyFill="1" applyBorder="1" applyAlignment="1" applyProtection="1">
      <alignment horizontal="center" vertical="center"/>
    </xf>
    <xf numFmtId="3" fontId="89" fillId="85" borderId="40" xfId="333" applyNumberFormat="1" applyFont="1" applyFill="1" applyBorder="1" applyAlignment="1" applyProtection="1">
      <alignment horizontal="center" vertical="center"/>
    </xf>
    <xf numFmtId="0" fontId="199" fillId="86" borderId="171" xfId="0" applyFont="1" applyFill="1" applyBorder="1" applyAlignment="1" applyProtection="1">
      <alignment horizontal="center" vertical="center" wrapText="1"/>
      <protection locked="0"/>
    </xf>
    <xf numFmtId="167" fontId="192" fillId="86" borderId="148" xfId="0" applyNumberFormat="1" applyFont="1" applyFill="1" applyBorder="1" applyAlignment="1" applyProtection="1">
      <alignment horizontal="center"/>
      <protection locked="0"/>
    </xf>
    <xf numFmtId="4" fontId="89" fillId="85" borderId="67" xfId="333" applyNumberFormat="1" applyFont="1" applyFill="1" applyBorder="1" applyAlignment="1" applyProtection="1">
      <alignment horizontal="center"/>
    </xf>
    <xf numFmtId="0" fontId="93" fillId="82" borderId="63" xfId="333" applyFont="1" applyFill="1" applyBorder="1" applyAlignment="1" applyProtection="1">
      <alignment horizontal="center" vertical="center" wrapText="1"/>
      <protection locked="0"/>
    </xf>
    <xf numFmtId="0" fontId="93" fillId="82" borderId="137" xfId="333" applyFont="1" applyFill="1" applyBorder="1" applyAlignment="1" applyProtection="1">
      <alignment horizontal="center" vertical="center" wrapText="1"/>
      <protection locked="0"/>
    </xf>
    <xf numFmtId="0" fontId="199" fillId="86" borderId="150" xfId="0" applyFont="1" applyFill="1" applyBorder="1" applyAlignment="1" applyProtection="1">
      <alignment horizontal="center" vertical="center" wrapText="1"/>
      <protection locked="0"/>
    </xf>
    <xf numFmtId="9" fontId="89" fillId="83" borderId="16" xfId="343" applyFont="1" applyFill="1" applyBorder="1" applyAlignment="1" applyProtection="1">
      <alignment horizontal="center"/>
    </xf>
    <xf numFmtId="0" fontId="30" fillId="85" borderId="225" xfId="0" applyFont="1" applyFill="1" applyBorder="1" applyAlignment="1" applyProtection="1">
      <alignment horizontal="center" vertical="center" wrapText="1"/>
      <protection locked="0"/>
    </xf>
    <xf numFmtId="0" fontId="30" fillId="85" borderId="267" xfId="0" applyFont="1" applyFill="1" applyBorder="1" applyAlignment="1" applyProtection="1">
      <alignment horizontal="center" vertical="center" wrapText="1"/>
      <protection locked="0"/>
    </xf>
    <xf numFmtId="0" fontId="30" fillId="85" borderId="268" xfId="0" applyFont="1" applyFill="1" applyBorder="1" applyAlignment="1" applyProtection="1">
      <alignment horizontal="center" vertical="center" wrapText="1"/>
      <protection locked="0"/>
    </xf>
    <xf numFmtId="167" fontId="89" fillId="83" borderId="38" xfId="333" applyNumberFormat="1" applyFont="1" applyFill="1" applyBorder="1" applyAlignment="1" applyProtection="1">
      <alignment horizontal="center"/>
    </xf>
    <xf numFmtId="167" fontId="89" fillId="83" borderId="25" xfId="333" applyNumberFormat="1" applyFont="1" applyFill="1" applyBorder="1" applyAlignment="1" applyProtection="1">
      <alignment horizontal="center"/>
    </xf>
    <xf numFmtId="167" fontId="89" fillId="85" borderId="16" xfId="333" applyNumberFormat="1" applyFont="1" applyFill="1" applyBorder="1" applyAlignment="1" applyProtection="1">
      <alignment horizontal="center"/>
    </xf>
    <xf numFmtId="166" fontId="96" fillId="83" borderId="248" xfId="343" applyNumberFormat="1" applyFont="1" applyFill="1" applyBorder="1" applyAlignment="1" applyProtection="1">
      <alignment horizontal="center"/>
    </xf>
    <xf numFmtId="166" fontId="96" fillId="83" borderId="249" xfId="343" applyNumberFormat="1" applyFont="1" applyFill="1" applyBorder="1" applyAlignment="1" applyProtection="1">
      <alignment horizontal="center"/>
    </xf>
    <xf numFmtId="4" fontId="89" fillId="83" borderId="43" xfId="333" applyNumberFormat="1" applyFont="1" applyFill="1" applyBorder="1" applyAlignment="1" applyProtection="1">
      <alignment horizontal="center"/>
    </xf>
    <xf numFmtId="4" fontId="89" fillId="83" borderId="38" xfId="333" applyNumberFormat="1" applyFont="1" applyFill="1" applyBorder="1" applyAlignment="1" applyProtection="1">
      <alignment horizontal="center"/>
    </xf>
    <xf numFmtId="9" fontId="89" fillId="85" borderId="24" xfId="343" applyFont="1" applyFill="1" applyBorder="1" applyAlignment="1" applyProtection="1">
      <alignment horizontal="center"/>
    </xf>
    <xf numFmtId="9" fontId="89" fillId="85" borderId="44" xfId="343" applyFont="1" applyFill="1" applyBorder="1" applyAlignment="1" applyProtection="1">
      <alignment horizontal="center"/>
    </xf>
    <xf numFmtId="9" fontId="89" fillId="83" borderId="38" xfId="343" applyFont="1" applyFill="1" applyBorder="1" applyAlignment="1" applyProtection="1">
      <alignment horizontal="center"/>
    </xf>
    <xf numFmtId="9" fontId="89" fillId="85" borderId="16" xfId="343" applyFont="1" applyFill="1" applyBorder="1" applyAlignment="1" applyProtection="1">
      <alignment horizontal="center"/>
    </xf>
    <xf numFmtId="167" fontId="87" fillId="83" borderId="38" xfId="333" applyNumberFormat="1" applyFont="1" applyFill="1" applyBorder="1" applyAlignment="1" applyProtection="1">
      <alignment horizontal="center"/>
      <protection locked="0"/>
    </xf>
    <xf numFmtId="166" fontId="97" fillId="120" borderId="155" xfId="343" applyNumberFormat="1" applyFont="1" applyFill="1" applyBorder="1" applyAlignment="1" applyProtection="1">
      <alignment horizontal="center"/>
    </xf>
    <xf numFmtId="166" fontId="97" fillId="120" borderId="156" xfId="343" applyNumberFormat="1" applyFont="1" applyFill="1" applyBorder="1" applyAlignment="1" applyProtection="1">
      <alignment horizontal="center"/>
    </xf>
    <xf numFmtId="3" fontId="87" fillId="83" borderId="16" xfId="333" applyNumberFormat="1" applyFont="1" applyFill="1" applyBorder="1" applyAlignment="1" applyProtection="1">
      <alignment horizontal="center"/>
      <protection locked="0"/>
    </xf>
    <xf numFmtId="0" fontId="172" fillId="81" borderId="90" xfId="0" applyFont="1" applyFill="1" applyBorder="1" applyAlignment="1" applyProtection="1">
      <alignment horizontal="center"/>
      <protection locked="0"/>
    </xf>
    <xf numFmtId="0" fontId="172" fillId="81" borderId="91" xfId="0" applyFont="1" applyFill="1" applyBorder="1" applyAlignment="1" applyProtection="1">
      <alignment horizontal="center"/>
      <protection locked="0"/>
    </xf>
    <xf numFmtId="0" fontId="172" fillId="81" borderId="92" xfId="0" applyFont="1" applyFill="1" applyBorder="1" applyAlignment="1" applyProtection="1">
      <alignment horizontal="center"/>
      <protection locked="0"/>
    </xf>
    <xf numFmtId="0" fontId="108" fillId="84" borderId="32" xfId="0" applyFont="1" applyFill="1" applyBorder="1" applyAlignment="1" applyProtection="1">
      <alignment horizontal="center"/>
      <protection locked="0"/>
    </xf>
    <xf numFmtId="0" fontId="108" fillId="84" borderId="74" xfId="0" applyFont="1" applyFill="1" applyBorder="1" applyAlignment="1" applyProtection="1">
      <alignment horizontal="center"/>
      <protection locked="0"/>
    </xf>
    <xf numFmtId="0" fontId="108" fillId="84" borderId="81" xfId="0" applyFont="1" applyFill="1" applyBorder="1" applyAlignment="1" applyProtection="1">
      <alignment horizontal="center"/>
      <protection locked="0"/>
    </xf>
    <xf numFmtId="0" fontId="99" fillId="81" borderId="39" xfId="333" applyFont="1" applyFill="1" applyBorder="1" applyAlignment="1" applyProtection="1">
      <alignment horizontal="center" vertical="center"/>
      <protection locked="0"/>
    </xf>
    <xf numFmtId="0" fontId="99" fillId="81" borderId="16" xfId="333" applyFont="1" applyFill="1" applyBorder="1" applyAlignment="1" applyProtection="1">
      <alignment horizontal="center" vertical="center"/>
      <protection locked="0"/>
    </xf>
    <xf numFmtId="0" fontId="99" fillId="81" borderId="72" xfId="333" applyFont="1" applyFill="1" applyBorder="1" applyAlignment="1" applyProtection="1">
      <alignment horizontal="center" vertical="center"/>
      <protection locked="0"/>
    </xf>
    <xf numFmtId="0" fontId="99" fillId="81" borderId="66" xfId="333" applyFont="1" applyFill="1" applyBorder="1" applyAlignment="1" applyProtection="1">
      <alignment horizontal="center" vertical="center"/>
      <protection locked="0"/>
    </xf>
    <xf numFmtId="0" fontId="187" fillId="84" borderId="38" xfId="333" applyFont="1" applyFill="1" applyBorder="1" applyAlignment="1" applyProtection="1">
      <alignment horizontal="center" vertical="center"/>
      <protection locked="0"/>
    </xf>
    <xf numFmtId="0" fontId="187" fillId="84" borderId="71" xfId="333" applyFont="1" applyFill="1" applyBorder="1" applyAlignment="1" applyProtection="1">
      <alignment horizontal="center" vertical="center"/>
      <protection locked="0"/>
    </xf>
    <xf numFmtId="0" fontId="187" fillId="84" borderId="66" xfId="333" applyFont="1" applyFill="1" applyBorder="1" applyAlignment="1" applyProtection="1">
      <alignment horizontal="center" vertical="center"/>
      <protection locked="0"/>
    </xf>
    <xf numFmtId="0" fontId="187" fillId="84" borderId="58" xfId="333" applyFont="1" applyFill="1" applyBorder="1" applyAlignment="1" applyProtection="1">
      <alignment horizontal="center" vertical="center"/>
      <protection locked="0"/>
    </xf>
    <xf numFmtId="0" fontId="93" fillId="85" borderId="243" xfId="333" applyFont="1" applyFill="1" applyBorder="1" applyAlignment="1" applyProtection="1">
      <alignment horizontal="center" vertical="center" wrapText="1"/>
      <protection locked="0"/>
    </xf>
    <xf numFmtId="0" fontId="93" fillId="85" borderId="245" xfId="333" applyFont="1" applyFill="1" applyBorder="1" applyAlignment="1" applyProtection="1">
      <alignment horizontal="center" vertical="center" wrapText="1"/>
      <protection locked="0"/>
    </xf>
    <xf numFmtId="0" fontId="30" fillId="85" borderId="245" xfId="0" applyFont="1" applyFill="1" applyBorder="1" applyAlignment="1" applyProtection="1">
      <alignment horizontal="center" vertical="center" wrapText="1"/>
      <protection locked="0"/>
    </xf>
    <xf numFmtId="3" fontId="87" fillId="85" borderId="24" xfId="333" applyNumberFormat="1" applyFont="1" applyFill="1" applyBorder="1" applyAlignment="1" applyProtection="1">
      <alignment horizontal="center"/>
      <protection locked="0"/>
    </xf>
    <xf numFmtId="3" fontId="87" fillId="85" borderId="44" xfId="333" applyNumberFormat="1" applyFont="1" applyFill="1" applyBorder="1" applyAlignment="1" applyProtection="1">
      <alignment horizontal="center"/>
      <protection locked="0"/>
    </xf>
    <xf numFmtId="3" fontId="87" fillId="83" borderId="39" xfId="333" applyNumberFormat="1" applyFont="1" applyFill="1" applyBorder="1" applyAlignment="1" applyProtection="1">
      <alignment horizontal="center"/>
      <protection locked="0"/>
    </xf>
    <xf numFmtId="3" fontId="89" fillId="82" borderId="132" xfId="333" applyNumberFormat="1" applyFont="1" applyFill="1" applyBorder="1" applyAlignment="1" applyProtection="1">
      <alignment horizontal="center"/>
    </xf>
    <xf numFmtId="3" fontId="89" fillId="82" borderId="131" xfId="333" applyNumberFormat="1" applyFont="1" applyFill="1" applyBorder="1" applyAlignment="1" applyProtection="1">
      <alignment horizontal="center"/>
    </xf>
    <xf numFmtId="9" fontId="87" fillId="85" borderId="44" xfId="343" applyFont="1" applyFill="1" applyBorder="1" applyAlignment="1" applyProtection="1">
      <alignment horizontal="center"/>
      <protection locked="0"/>
    </xf>
    <xf numFmtId="9" fontId="87" fillId="85" borderId="16" xfId="343" applyFont="1" applyFill="1" applyBorder="1" applyAlignment="1" applyProtection="1">
      <alignment horizontal="center"/>
      <protection locked="0"/>
    </xf>
    <xf numFmtId="167" fontId="87" fillId="83" borderId="24" xfId="333" applyNumberFormat="1" applyFont="1" applyFill="1" applyBorder="1" applyAlignment="1" applyProtection="1">
      <alignment horizontal="center"/>
      <protection locked="0"/>
    </xf>
    <xf numFmtId="167" fontId="87" fillId="83" borderId="44" xfId="333" applyNumberFormat="1" applyFont="1" applyFill="1" applyBorder="1" applyAlignment="1" applyProtection="1">
      <alignment horizontal="center"/>
      <protection locked="0"/>
    </xf>
    <xf numFmtId="169" fontId="89" fillId="83" borderId="24" xfId="333" applyNumberFormat="1" applyFont="1" applyFill="1" applyBorder="1" applyAlignment="1" applyProtection="1">
      <alignment horizontal="center"/>
    </xf>
    <xf numFmtId="169" fontId="89" fillId="83" borderId="69" xfId="333" applyNumberFormat="1" applyFont="1" applyFill="1" applyBorder="1" applyAlignment="1" applyProtection="1">
      <alignment horizontal="center"/>
    </xf>
    <xf numFmtId="1" fontId="89" fillId="85" borderId="41" xfId="333" applyNumberFormat="1" applyFont="1" applyFill="1" applyBorder="1" applyAlignment="1" applyProtection="1">
      <alignment horizontal="center"/>
      <protection locked="0"/>
    </xf>
    <xf numFmtId="1" fontId="89" fillId="85" borderId="40" xfId="333" applyNumberFormat="1" applyFont="1" applyFill="1" applyBorder="1" applyAlignment="1" applyProtection="1">
      <alignment horizontal="center"/>
      <protection locked="0"/>
    </xf>
    <xf numFmtId="0" fontId="92" fillId="0" borderId="73" xfId="0" applyFont="1" applyFill="1" applyBorder="1" applyAlignment="1" applyProtection="1">
      <alignment horizontal="center" vertical="center" wrapText="1"/>
    </xf>
    <xf numFmtId="0" fontId="89" fillId="82" borderId="132" xfId="333" applyFont="1" applyFill="1" applyBorder="1" applyAlignment="1" applyProtection="1">
      <alignment horizontal="center"/>
      <protection locked="0"/>
    </xf>
    <xf numFmtId="0" fontId="89" fillId="82" borderId="131" xfId="333" applyFont="1" applyFill="1" applyBorder="1" applyAlignment="1" applyProtection="1">
      <alignment horizontal="center"/>
      <protection locked="0"/>
    </xf>
    <xf numFmtId="0" fontId="179" fillId="81" borderId="77" xfId="333" applyFont="1" applyFill="1" applyBorder="1" applyAlignment="1" applyProtection="1">
      <alignment horizontal="center" vertical="center"/>
      <protection hidden="1"/>
    </xf>
    <xf numFmtId="0" fontId="179" fillId="81" borderId="76" xfId="333" applyFont="1" applyFill="1" applyBorder="1" applyAlignment="1" applyProtection="1">
      <alignment horizontal="center" vertical="center"/>
      <protection hidden="1"/>
    </xf>
    <xf numFmtId="3" fontId="89" fillId="85" borderId="40" xfId="333" applyNumberFormat="1" applyFont="1" applyFill="1" applyBorder="1" applyAlignment="1" applyProtection="1">
      <alignment horizontal="center"/>
      <protection locked="0"/>
    </xf>
    <xf numFmtId="167" fontId="87" fillId="85" borderId="24" xfId="333" applyNumberFormat="1" applyFont="1" applyFill="1" applyBorder="1" applyAlignment="1" applyProtection="1">
      <alignment horizontal="center"/>
      <protection locked="0"/>
    </xf>
    <xf numFmtId="167" fontId="87" fillId="85" borderId="44" xfId="333" applyNumberFormat="1" applyFont="1" applyFill="1" applyBorder="1" applyAlignment="1" applyProtection="1">
      <alignment horizontal="center"/>
      <protection locked="0"/>
    </xf>
    <xf numFmtId="0" fontId="179" fillId="84" borderId="56" xfId="333" applyFont="1" applyFill="1" applyBorder="1" applyAlignment="1" applyProtection="1">
      <alignment horizontal="center"/>
      <protection locked="0"/>
    </xf>
    <xf numFmtId="0" fontId="183" fillId="82" borderId="153" xfId="333" applyFont="1" applyFill="1" applyBorder="1" applyAlignment="1" applyProtection="1">
      <alignment horizontal="center" vertical="center"/>
      <protection locked="0"/>
    </xf>
    <xf numFmtId="0" fontId="183" fillId="82" borderId="154" xfId="333" applyFont="1" applyFill="1" applyBorder="1" applyAlignment="1" applyProtection="1">
      <alignment horizontal="center" vertical="center"/>
      <protection locked="0"/>
    </xf>
    <xf numFmtId="3" fontId="87" fillId="84" borderId="91" xfId="333" applyNumberFormat="1" applyFont="1" applyFill="1" applyBorder="1" applyAlignment="1" applyProtection="1">
      <alignment horizontal="center"/>
      <protection locked="0"/>
    </xf>
    <xf numFmtId="3" fontId="87" fillId="84" borderId="92" xfId="333" applyNumberFormat="1" applyFont="1" applyFill="1" applyBorder="1" applyAlignment="1" applyProtection="1">
      <alignment horizontal="center"/>
      <protection locked="0"/>
    </xf>
    <xf numFmtId="3" fontId="87" fillId="84" borderId="0" xfId="333" applyNumberFormat="1" applyFont="1" applyFill="1" applyBorder="1" applyAlignment="1" applyProtection="1">
      <alignment horizontal="center"/>
      <protection locked="0"/>
    </xf>
    <xf numFmtId="3" fontId="87" fillId="84" borderId="93" xfId="333" applyNumberFormat="1" applyFont="1" applyFill="1" applyBorder="1" applyAlignment="1" applyProtection="1">
      <alignment horizontal="center"/>
      <protection locked="0"/>
    </xf>
    <xf numFmtId="3" fontId="87" fillId="84" borderId="165" xfId="333" applyNumberFormat="1" applyFont="1" applyFill="1" applyBorder="1" applyAlignment="1" applyProtection="1">
      <alignment horizontal="center"/>
      <protection locked="0"/>
    </xf>
    <xf numFmtId="3" fontId="87" fillId="84" borderId="166" xfId="333" applyNumberFormat="1" applyFont="1" applyFill="1" applyBorder="1" applyAlignment="1" applyProtection="1">
      <alignment horizontal="center"/>
      <protection locked="0"/>
    </xf>
    <xf numFmtId="0" fontId="90" fillId="85" borderId="29" xfId="333" applyFont="1" applyFill="1" applyBorder="1" applyAlignment="1" applyProtection="1">
      <alignment horizontal="center"/>
      <protection locked="0"/>
    </xf>
    <xf numFmtId="0" fontId="90" fillId="85" borderId="69" xfId="333" applyFont="1" applyFill="1" applyBorder="1" applyAlignment="1" applyProtection="1">
      <alignment horizontal="center"/>
      <protection locked="0"/>
    </xf>
    <xf numFmtId="0" fontId="90" fillId="85" borderId="86" xfId="333" applyFont="1" applyFill="1" applyBorder="1" applyAlignment="1" applyProtection="1">
      <alignment horizontal="center"/>
      <protection locked="0"/>
    </xf>
    <xf numFmtId="0" fontId="104" fillId="84" borderId="125" xfId="333" applyFont="1" applyFill="1" applyBorder="1" applyAlignment="1" applyProtection="1">
      <alignment horizontal="center"/>
      <protection locked="0"/>
    </xf>
    <xf numFmtId="0" fontId="104" fillId="84" borderId="69" xfId="333" applyFont="1" applyFill="1" applyBorder="1" applyAlignment="1" applyProtection="1">
      <alignment horizontal="center"/>
      <protection locked="0"/>
    </xf>
    <xf numFmtId="0" fontId="104" fillId="84" borderId="86" xfId="333" applyFont="1" applyFill="1" applyBorder="1" applyAlignment="1" applyProtection="1">
      <alignment horizontal="center"/>
      <protection locked="0"/>
    </xf>
    <xf numFmtId="0" fontId="99" fillId="81" borderId="29" xfId="333" applyFont="1" applyFill="1" applyBorder="1" applyAlignment="1" applyProtection="1">
      <alignment horizontal="center" vertical="center"/>
      <protection locked="0"/>
    </xf>
    <xf numFmtId="0" fontId="99" fillId="81" borderId="69" xfId="333" applyFont="1" applyFill="1" applyBorder="1" applyAlignment="1" applyProtection="1">
      <alignment horizontal="center" vertical="center"/>
      <protection locked="0"/>
    </xf>
    <xf numFmtId="0" fontId="99" fillId="81" borderId="86" xfId="333" applyFont="1" applyFill="1" applyBorder="1" applyAlignment="1" applyProtection="1">
      <alignment horizontal="center" vertical="center"/>
      <protection locked="0"/>
    </xf>
    <xf numFmtId="3" fontId="87" fillId="85" borderId="39" xfId="333" applyNumberFormat="1" applyFont="1" applyFill="1" applyBorder="1" applyAlignment="1" applyProtection="1">
      <alignment horizontal="center"/>
      <protection locked="0"/>
    </xf>
    <xf numFmtId="3" fontId="87" fillId="85" borderId="16" xfId="333" applyNumberFormat="1" applyFont="1" applyFill="1" applyBorder="1" applyAlignment="1" applyProtection="1">
      <alignment horizontal="center"/>
      <protection locked="0"/>
    </xf>
    <xf numFmtId="4" fontId="100" fillId="80" borderId="29" xfId="0" applyNumberFormat="1" applyFont="1" applyFill="1" applyBorder="1" applyAlignment="1" applyProtection="1">
      <alignment horizontal="center" vertical="center"/>
    </xf>
    <xf numFmtId="3" fontId="87" fillId="84" borderId="141" xfId="333" applyNumberFormat="1" applyFont="1" applyFill="1" applyBorder="1" applyAlignment="1" applyProtection="1">
      <alignment horizontal="center"/>
      <protection locked="0"/>
    </xf>
    <xf numFmtId="0" fontId="100" fillId="84" borderId="139" xfId="333" applyFont="1" applyFill="1" applyBorder="1" applyAlignment="1" applyProtection="1">
      <alignment horizontal="center"/>
      <protection locked="0"/>
    </xf>
    <xf numFmtId="0" fontId="100" fillId="84" borderId="140" xfId="333" applyFont="1" applyFill="1" applyBorder="1" applyAlignment="1" applyProtection="1">
      <alignment horizontal="center"/>
      <protection locked="0"/>
    </xf>
    <xf numFmtId="0" fontId="100" fillId="84" borderId="144" xfId="333" applyFont="1" applyFill="1" applyBorder="1" applyAlignment="1" applyProtection="1">
      <alignment horizontal="center"/>
      <protection locked="0"/>
    </xf>
    <xf numFmtId="0" fontId="89" fillId="82" borderId="188" xfId="333" applyFont="1" applyFill="1" applyBorder="1" applyAlignment="1" applyProtection="1">
      <alignment horizontal="center" vertical="center" wrapText="1"/>
      <protection locked="0"/>
    </xf>
    <xf numFmtId="0" fontId="89" fillId="82" borderId="250" xfId="333" applyFont="1" applyFill="1" applyBorder="1" applyAlignment="1" applyProtection="1">
      <alignment horizontal="center" vertical="center" wrapText="1"/>
      <protection locked="0"/>
    </xf>
    <xf numFmtId="0" fontId="91" fillId="82" borderId="115" xfId="333" applyFont="1" applyFill="1" applyBorder="1" applyAlignment="1" applyProtection="1">
      <alignment horizontal="center" vertical="center" wrapText="1"/>
      <protection locked="0"/>
    </xf>
    <xf numFmtId="0" fontId="91" fillId="82" borderId="116" xfId="333" applyFont="1" applyFill="1" applyBorder="1" applyAlignment="1" applyProtection="1">
      <alignment horizontal="center" vertical="center" wrapText="1"/>
      <protection locked="0"/>
    </xf>
    <xf numFmtId="0" fontId="100" fillId="82" borderId="125" xfId="333" applyFont="1" applyFill="1" applyBorder="1" applyAlignment="1" applyProtection="1">
      <alignment horizontal="center"/>
      <protection locked="0"/>
    </xf>
    <xf numFmtId="0" fontId="100" fillId="82" borderId="69" xfId="333" applyFont="1" applyFill="1" applyBorder="1" applyAlignment="1" applyProtection="1">
      <alignment horizontal="center"/>
      <protection locked="0"/>
    </xf>
    <xf numFmtId="0" fontId="100" fillId="82" borderId="86" xfId="333" applyFont="1" applyFill="1" applyBorder="1" applyAlignment="1" applyProtection="1">
      <alignment horizontal="center"/>
      <protection locked="0"/>
    </xf>
    <xf numFmtId="167" fontId="89" fillId="83" borderId="44" xfId="333" applyNumberFormat="1" applyFont="1" applyFill="1" applyBorder="1" applyAlignment="1" applyProtection="1">
      <alignment horizontal="center"/>
    </xf>
    <xf numFmtId="0" fontId="99" fillId="81" borderId="26" xfId="333" applyFont="1" applyFill="1" applyBorder="1" applyAlignment="1" applyProtection="1">
      <alignment horizontal="center" vertical="center"/>
      <protection locked="0"/>
    </xf>
    <xf numFmtId="0" fontId="99" fillId="81" borderId="27" xfId="333" applyFont="1" applyFill="1" applyBorder="1" applyAlignment="1" applyProtection="1">
      <alignment horizontal="center" vertical="center"/>
      <protection locked="0"/>
    </xf>
    <xf numFmtId="0" fontId="99" fillId="81" borderId="94" xfId="333" applyFont="1" applyFill="1" applyBorder="1" applyAlignment="1" applyProtection="1">
      <alignment horizontal="center" vertical="center"/>
      <protection locked="0"/>
    </xf>
    <xf numFmtId="0" fontId="99" fillId="81" borderId="33" xfId="333" applyFont="1" applyFill="1" applyBorder="1" applyAlignment="1" applyProtection="1">
      <alignment horizontal="center" vertical="center"/>
      <protection locked="0"/>
    </xf>
    <xf numFmtId="0" fontId="99" fillId="81" borderId="34" xfId="333" applyFont="1" applyFill="1" applyBorder="1" applyAlignment="1" applyProtection="1">
      <alignment horizontal="center" vertical="center"/>
      <protection locked="0"/>
    </xf>
    <xf numFmtId="0" fontId="99" fillId="81" borderId="87" xfId="333" applyFont="1" applyFill="1" applyBorder="1" applyAlignment="1" applyProtection="1">
      <alignment horizontal="center" vertical="center"/>
      <protection locked="0"/>
    </xf>
    <xf numFmtId="0" fontId="175" fillId="84" borderId="143" xfId="333" applyFont="1" applyFill="1" applyBorder="1" applyAlignment="1" applyProtection="1">
      <alignment horizontal="center" vertical="center"/>
      <protection locked="0"/>
    </xf>
    <xf numFmtId="0" fontId="175" fillId="84" borderId="117" xfId="333" applyFont="1" applyFill="1" applyBorder="1" applyAlignment="1" applyProtection="1">
      <alignment horizontal="center" vertical="center"/>
      <protection locked="0"/>
    </xf>
    <xf numFmtId="0" fontId="175" fillId="84" borderId="118" xfId="333" applyFont="1" applyFill="1" applyBorder="1" applyAlignment="1" applyProtection="1">
      <alignment horizontal="center" vertical="center"/>
      <protection locked="0"/>
    </xf>
    <xf numFmtId="0" fontId="175" fillId="84" borderId="146" xfId="333" applyFont="1" applyFill="1" applyBorder="1" applyAlignment="1" applyProtection="1">
      <alignment horizontal="center" vertical="center"/>
      <protection locked="0"/>
    </xf>
    <xf numFmtId="0" fontId="175" fillId="84" borderId="74" xfId="333" applyFont="1" applyFill="1" applyBorder="1" applyAlignment="1" applyProtection="1">
      <alignment horizontal="center" vertical="center"/>
      <protection locked="0"/>
    </xf>
    <xf numFmtId="0" fontId="175" fillId="84" borderId="81" xfId="333" applyFont="1" applyFill="1" applyBorder="1" applyAlignment="1" applyProtection="1">
      <alignment horizontal="center" vertical="center"/>
      <protection locked="0"/>
    </xf>
    <xf numFmtId="0" fontId="87" fillId="83" borderId="29" xfId="333" applyFont="1" applyFill="1" applyBorder="1" applyAlignment="1" applyProtection="1">
      <alignment horizontal="center"/>
      <protection locked="0"/>
    </xf>
    <xf numFmtId="0" fontId="87" fillId="83" borderId="44" xfId="333" applyFont="1" applyFill="1" applyBorder="1" applyAlignment="1" applyProtection="1">
      <alignment horizontal="center"/>
      <protection locked="0"/>
    </xf>
    <xf numFmtId="0" fontId="178" fillId="81" borderId="30" xfId="333" applyFont="1" applyFill="1" applyBorder="1" applyAlignment="1" applyProtection="1">
      <alignment horizontal="center" vertical="center" wrapText="1"/>
      <protection locked="0"/>
    </xf>
    <xf numFmtId="0" fontId="178" fillId="81" borderId="76" xfId="333" applyFont="1" applyFill="1" applyBorder="1" applyAlignment="1" applyProtection="1">
      <alignment horizontal="center" vertical="center" wrapText="1"/>
      <protection locked="0"/>
    </xf>
    <xf numFmtId="0" fontId="90" fillId="83" borderId="29" xfId="333" applyFont="1" applyFill="1" applyBorder="1" applyAlignment="1" applyProtection="1">
      <alignment horizontal="center"/>
      <protection locked="0"/>
    </xf>
    <xf numFmtId="0" fontId="90" fillId="83" borderId="69" xfId="333" applyFont="1" applyFill="1" applyBorder="1" applyAlignment="1" applyProtection="1">
      <alignment horizontal="center"/>
      <protection locked="0"/>
    </xf>
    <xf numFmtId="0" fontId="99" fillId="85" borderId="67" xfId="333" applyFont="1" applyFill="1" applyBorder="1" applyAlignment="1" applyProtection="1">
      <alignment horizontal="right"/>
      <protection locked="0"/>
    </xf>
    <xf numFmtId="0" fontId="99" fillId="85" borderId="35" xfId="333" applyFont="1" applyFill="1" applyBorder="1" applyAlignment="1" applyProtection="1">
      <alignment horizontal="right"/>
      <protection locked="0"/>
    </xf>
    <xf numFmtId="0" fontId="90" fillId="84" borderId="127" xfId="333" applyFont="1" applyFill="1" applyBorder="1" applyAlignment="1" applyProtection="1">
      <alignment horizontal="center"/>
      <protection locked="0"/>
    </xf>
    <xf numFmtId="0" fontId="90" fillId="84" borderId="31" xfId="333" applyFont="1" applyFill="1" applyBorder="1" applyAlignment="1" applyProtection="1">
      <alignment horizontal="center"/>
      <protection locked="0"/>
    </xf>
    <xf numFmtId="0" fontId="81" fillId="82" borderId="214" xfId="0" applyFont="1" applyFill="1" applyBorder="1" applyAlignment="1" applyProtection="1">
      <alignment horizontal="center" vertical="center" wrapText="1"/>
      <protection locked="0"/>
    </xf>
    <xf numFmtId="0" fontId="81" fillId="82" borderId="250" xfId="0" applyFont="1" applyFill="1" applyBorder="1" applyAlignment="1" applyProtection="1">
      <alignment horizontal="center" vertical="center" wrapText="1"/>
      <protection locked="0"/>
    </xf>
    <xf numFmtId="0" fontId="175" fillId="82" borderId="122" xfId="333" applyFont="1" applyFill="1" applyBorder="1" applyAlignment="1" applyProtection="1">
      <alignment horizontal="center" vertical="center"/>
      <protection locked="0"/>
    </xf>
    <xf numFmtId="0" fontId="175" fillId="82" borderId="35" xfId="333" applyFont="1" applyFill="1" applyBorder="1" applyAlignment="1" applyProtection="1">
      <alignment horizontal="center" vertical="center"/>
      <protection locked="0"/>
    </xf>
    <xf numFmtId="0" fontId="81" fillId="85" borderId="36" xfId="0" applyFont="1" applyFill="1" applyBorder="1" applyAlignment="1" applyProtection="1">
      <alignment horizontal="center" vertical="center" wrapText="1"/>
      <protection locked="0"/>
    </xf>
    <xf numFmtId="0" fontId="99" fillId="82" borderId="128" xfId="333" applyFont="1" applyFill="1" applyBorder="1" applyAlignment="1" applyProtection="1">
      <alignment horizontal="right"/>
      <protection locked="0"/>
    </xf>
    <xf numFmtId="0" fontId="99" fillId="82" borderId="129" xfId="333" applyFont="1" applyFill="1" applyBorder="1" applyAlignment="1" applyProtection="1">
      <alignment horizontal="right"/>
      <protection locked="0"/>
    </xf>
    <xf numFmtId="0" fontId="99" fillId="0" borderId="183" xfId="0" applyFont="1" applyFill="1" applyBorder="1" applyAlignment="1" applyProtection="1">
      <alignment horizontal="center" vertical="center" wrapText="1"/>
    </xf>
    <xf numFmtId="0" fontId="99" fillId="0" borderId="178" xfId="0" applyFont="1" applyFill="1" applyBorder="1" applyAlignment="1" applyProtection="1">
      <alignment horizontal="center" vertical="center" wrapText="1"/>
    </xf>
    <xf numFmtId="0" fontId="99" fillId="0" borderId="182" xfId="0" applyFont="1" applyFill="1" applyBorder="1" applyAlignment="1" applyProtection="1">
      <alignment horizontal="center" vertical="center" wrapText="1"/>
    </xf>
    <xf numFmtId="0" fontId="99" fillId="0" borderId="158" xfId="0" applyFont="1" applyFill="1" applyBorder="1" applyAlignment="1" applyProtection="1">
      <alignment horizontal="center" vertical="center"/>
    </xf>
    <xf numFmtId="0" fontId="99" fillId="0" borderId="38" xfId="0" applyFont="1" applyFill="1" applyBorder="1" applyAlignment="1" applyProtection="1">
      <alignment horizontal="center" vertical="center"/>
    </xf>
    <xf numFmtId="0" fontId="99" fillId="0" borderId="71" xfId="0" applyFont="1" applyFill="1" applyBorder="1" applyAlignment="1" applyProtection="1">
      <alignment horizontal="center" vertical="center"/>
    </xf>
    <xf numFmtId="0" fontId="79" fillId="82" borderId="146" xfId="0" applyFont="1" applyFill="1" applyBorder="1" applyAlignment="1" applyProtection="1">
      <alignment horizontal="center" vertical="center" wrapText="1"/>
      <protection locked="0"/>
    </xf>
    <xf numFmtId="0" fontId="79" fillId="82" borderId="74" xfId="0" applyFont="1" applyFill="1" applyBorder="1" applyAlignment="1" applyProtection="1">
      <alignment horizontal="center" vertical="center" wrapText="1"/>
      <protection locked="0"/>
    </xf>
    <xf numFmtId="0" fontId="79" fillId="82" borderId="81" xfId="0" applyFont="1" applyFill="1" applyBorder="1" applyAlignment="1" applyProtection="1">
      <alignment horizontal="center" vertical="center" wrapText="1"/>
      <protection locked="0"/>
    </xf>
    <xf numFmtId="0" fontId="89" fillId="84" borderId="120" xfId="333" applyFont="1" applyFill="1" applyBorder="1" applyAlignment="1" applyProtection="1">
      <alignment horizontal="center" vertical="center"/>
      <protection locked="0"/>
    </xf>
    <xf numFmtId="0" fontId="89" fillId="84" borderId="91" xfId="333" applyFont="1" applyFill="1" applyBorder="1" applyAlignment="1" applyProtection="1">
      <alignment horizontal="center" vertical="center"/>
      <protection locked="0"/>
    </xf>
    <xf numFmtId="0" fontId="100" fillId="74" borderId="0" xfId="333" applyFont="1" applyFill="1" applyBorder="1" applyAlignment="1" applyProtection="1">
      <alignment horizontal="right"/>
      <protection locked="0"/>
    </xf>
    <xf numFmtId="0" fontId="179" fillId="84" borderId="85" xfId="333" applyFont="1" applyFill="1" applyBorder="1" applyAlignment="1" applyProtection="1">
      <alignment horizontal="center"/>
      <protection locked="0"/>
    </xf>
    <xf numFmtId="0" fontId="179" fillId="84" borderId="27" xfId="333" applyFont="1" applyFill="1" applyBorder="1" applyAlignment="1" applyProtection="1">
      <alignment horizontal="center"/>
      <protection locked="0"/>
    </xf>
    <xf numFmtId="0" fontId="179" fillId="84" borderId="94" xfId="333" applyFont="1" applyFill="1" applyBorder="1" applyAlignment="1" applyProtection="1">
      <alignment horizontal="center"/>
      <protection locked="0"/>
    </xf>
    <xf numFmtId="14" fontId="186" fillId="88" borderId="0" xfId="333" applyNumberFormat="1" applyFont="1" applyFill="1" applyBorder="1" applyAlignment="1" applyProtection="1">
      <alignment horizontal="center"/>
      <protection locked="0"/>
    </xf>
    <xf numFmtId="0" fontId="91" fillId="85" borderId="67" xfId="333" applyFont="1" applyFill="1" applyBorder="1" applyAlignment="1" applyProtection="1">
      <alignment horizontal="center" vertical="center" wrapText="1"/>
      <protection locked="0"/>
    </xf>
    <xf numFmtId="0" fontId="91" fillId="85" borderId="35" xfId="333" applyFont="1" applyFill="1" applyBorder="1" applyAlignment="1" applyProtection="1">
      <alignment horizontal="center" vertical="center" wrapText="1"/>
      <protection locked="0"/>
    </xf>
    <xf numFmtId="0" fontId="91" fillId="85" borderId="45" xfId="333" applyFont="1" applyFill="1" applyBorder="1" applyAlignment="1" applyProtection="1">
      <alignment horizontal="center" vertical="center" wrapText="1"/>
      <protection locked="0"/>
    </xf>
    <xf numFmtId="0" fontId="90" fillId="83" borderId="30" xfId="333" applyFont="1" applyFill="1" applyBorder="1" applyAlignment="1" applyProtection="1">
      <alignment horizontal="center"/>
      <protection locked="0"/>
    </xf>
    <xf numFmtId="0" fontId="90" fillId="83" borderId="31" xfId="333" applyFont="1" applyFill="1" applyBorder="1" applyAlignment="1" applyProtection="1">
      <alignment horizontal="center"/>
      <protection locked="0"/>
    </xf>
    <xf numFmtId="0" fontId="179" fillId="84" borderId="16" xfId="333" applyFont="1" applyFill="1" applyBorder="1" applyAlignment="1" applyProtection="1">
      <alignment horizontal="center"/>
      <protection locked="0"/>
    </xf>
    <xf numFmtId="0" fontId="179" fillId="84" borderId="62" xfId="333" applyFont="1" applyFill="1" applyBorder="1" applyAlignment="1" applyProtection="1">
      <alignment horizontal="center"/>
      <protection locked="0"/>
    </xf>
    <xf numFmtId="0" fontId="179" fillId="84" borderId="66" xfId="333" applyFont="1" applyFill="1" applyBorder="1" applyAlignment="1" applyProtection="1">
      <alignment horizontal="center"/>
      <protection locked="0"/>
    </xf>
    <xf numFmtId="0" fontId="179" fillId="84" borderId="58" xfId="333" applyFont="1" applyFill="1" applyBorder="1" applyAlignment="1" applyProtection="1">
      <alignment horizontal="center"/>
      <protection locked="0"/>
    </xf>
    <xf numFmtId="0" fontId="99" fillId="81" borderId="70" xfId="333" applyFont="1" applyFill="1" applyBorder="1" applyAlignment="1" applyProtection="1">
      <alignment horizontal="center" vertical="center"/>
      <protection locked="0"/>
    </xf>
    <xf numFmtId="0" fontId="99" fillId="81" borderId="56" xfId="333" applyFont="1" applyFill="1" applyBorder="1" applyAlignment="1" applyProtection="1">
      <alignment horizontal="center" vertical="center"/>
      <protection locked="0"/>
    </xf>
    <xf numFmtId="0" fontId="89" fillId="83" borderId="90" xfId="333" applyFont="1" applyFill="1" applyBorder="1" applyAlignment="1" applyProtection="1">
      <alignment horizontal="left" vertical="center"/>
      <protection locked="0"/>
    </xf>
    <xf numFmtId="0" fontId="89" fillId="83" borderId="91" xfId="333" applyFont="1" applyFill="1" applyBorder="1" applyAlignment="1" applyProtection="1">
      <alignment horizontal="left" vertical="center"/>
      <protection locked="0"/>
    </xf>
    <xf numFmtId="170" fontId="187" fillId="84" borderId="16" xfId="30118" applyNumberFormat="1" applyFont="1" applyFill="1" applyBorder="1" applyAlignment="1" applyProtection="1">
      <alignment horizontal="center" vertical="center"/>
      <protection locked="0"/>
    </xf>
    <xf numFmtId="0" fontId="187" fillId="84" borderId="46" xfId="333" applyFont="1" applyFill="1" applyBorder="1" applyAlignment="1" applyProtection="1">
      <alignment horizontal="center" vertical="center"/>
      <protection locked="0"/>
    </xf>
    <xf numFmtId="0" fontId="187" fillId="84" borderId="47" xfId="333" applyFont="1" applyFill="1" applyBorder="1" applyAlignment="1" applyProtection="1">
      <alignment horizontal="center" vertical="center"/>
      <protection locked="0"/>
    </xf>
    <xf numFmtId="0" fontId="91" fillId="82" borderId="67" xfId="333" applyFont="1" applyFill="1" applyBorder="1" applyAlignment="1" applyProtection="1">
      <alignment horizontal="center"/>
      <protection locked="0"/>
    </xf>
    <xf numFmtId="0" fontId="91" fillId="82" borderId="40" xfId="333" applyFont="1" applyFill="1" applyBorder="1" applyAlignment="1" applyProtection="1">
      <alignment horizontal="center"/>
      <protection locked="0"/>
    </xf>
    <xf numFmtId="0" fontId="91" fillId="82" borderId="41" xfId="333" applyFont="1" applyFill="1" applyBorder="1" applyAlignment="1" applyProtection="1">
      <alignment horizontal="left"/>
      <protection locked="0"/>
    </xf>
    <xf numFmtId="0" fontId="91" fillId="82" borderId="35" xfId="333" applyFont="1" applyFill="1" applyBorder="1" applyAlignment="1" applyProtection="1">
      <alignment horizontal="left"/>
      <protection locked="0"/>
    </xf>
    <xf numFmtId="0" fontId="91" fillId="82" borderId="33" xfId="333" applyFont="1" applyFill="1" applyBorder="1" applyAlignment="1" applyProtection="1">
      <alignment horizontal="center"/>
      <protection locked="0"/>
    </xf>
    <xf numFmtId="0" fontId="91" fillId="82" borderId="79" xfId="333" applyFont="1" applyFill="1" applyBorder="1" applyAlignment="1" applyProtection="1">
      <alignment horizontal="center"/>
      <protection locked="0"/>
    </xf>
    <xf numFmtId="3" fontId="95" fillId="85" borderId="67" xfId="333" applyNumberFormat="1" applyFont="1" applyFill="1" applyBorder="1" applyAlignment="1" applyProtection="1">
      <alignment horizontal="center"/>
    </xf>
    <xf numFmtId="3" fontId="95" fillId="85" borderId="40" xfId="333" applyNumberFormat="1" applyFont="1" applyFill="1" applyBorder="1" applyAlignment="1" applyProtection="1">
      <alignment horizontal="center"/>
    </xf>
    <xf numFmtId="0" fontId="89" fillId="85" borderId="41" xfId="333" applyFont="1" applyFill="1" applyBorder="1" applyAlignment="1" applyProtection="1">
      <alignment horizontal="center"/>
      <protection locked="0"/>
    </xf>
    <xf numFmtId="0" fontId="89" fillId="85" borderId="40" xfId="333" applyFont="1" applyFill="1" applyBorder="1" applyAlignment="1" applyProtection="1">
      <alignment horizontal="center"/>
      <protection locked="0"/>
    </xf>
    <xf numFmtId="10" fontId="89" fillId="83" borderId="38" xfId="343" applyNumberFormat="1" applyFont="1" applyFill="1" applyBorder="1" applyAlignment="1" applyProtection="1">
      <alignment horizontal="center"/>
    </xf>
    <xf numFmtId="0" fontId="87" fillId="81" borderId="67" xfId="333" applyFont="1" applyFill="1" applyBorder="1" applyAlignment="1" applyProtection="1">
      <alignment horizontal="center" vertical="center"/>
      <protection locked="0"/>
    </xf>
    <xf numFmtId="0" fontId="87" fillId="81" borderId="35" xfId="333" applyFont="1" applyFill="1" applyBorder="1" applyAlignment="1" applyProtection="1">
      <alignment horizontal="center" vertical="center"/>
      <protection locked="0"/>
    </xf>
    <xf numFmtId="0" fontId="90" fillId="85" borderId="67" xfId="333" applyFont="1" applyFill="1" applyBorder="1" applyAlignment="1" applyProtection="1">
      <alignment horizontal="center" vertical="center" wrapText="1"/>
      <protection locked="0"/>
    </xf>
    <xf numFmtId="0" fontId="90" fillId="85" borderId="35" xfId="333" applyFont="1" applyFill="1" applyBorder="1" applyAlignment="1" applyProtection="1">
      <alignment horizontal="center" vertical="center" wrapText="1"/>
      <protection locked="0"/>
    </xf>
    <xf numFmtId="10" fontId="87" fillId="83" borderId="39" xfId="343" applyNumberFormat="1" applyFont="1" applyFill="1" applyBorder="1" applyAlignment="1" applyProtection="1">
      <alignment horizontal="center"/>
      <protection locked="0"/>
    </xf>
    <xf numFmtId="10" fontId="87" fillId="83" borderId="16" xfId="343" applyNumberFormat="1" applyFont="1" applyFill="1" applyBorder="1" applyAlignment="1" applyProtection="1">
      <alignment horizontal="center"/>
      <protection locked="0"/>
    </xf>
    <xf numFmtId="167" fontId="89" fillId="85" borderId="44" xfId="333" applyNumberFormat="1" applyFont="1" applyFill="1" applyBorder="1" applyAlignment="1" applyProtection="1">
      <alignment horizontal="center"/>
    </xf>
    <xf numFmtId="169" fontId="89" fillId="85" borderId="24" xfId="333" applyNumberFormat="1" applyFont="1" applyFill="1" applyBorder="1" applyAlignment="1" applyProtection="1">
      <alignment horizontal="center"/>
    </xf>
    <xf numFmtId="169" fontId="89" fillId="85" borderId="69" xfId="333" applyNumberFormat="1" applyFont="1" applyFill="1" applyBorder="1" applyAlignment="1" applyProtection="1">
      <alignment horizontal="center"/>
    </xf>
    <xf numFmtId="9" fontId="89" fillId="85" borderId="16" xfId="343" applyNumberFormat="1" applyFont="1" applyFill="1" applyBorder="1" applyAlignment="1" applyProtection="1">
      <alignment horizontal="center"/>
    </xf>
    <xf numFmtId="9" fontId="89" fillId="83" borderId="16" xfId="343" applyNumberFormat="1" applyFont="1" applyFill="1" applyBorder="1" applyAlignment="1" applyProtection="1">
      <alignment horizontal="center"/>
    </xf>
    <xf numFmtId="0" fontId="175" fillId="85" borderId="67" xfId="333" applyFont="1" applyFill="1" applyBorder="1" applyAlignment="1" applyProtection="1">
      <alignment horizontal="center" vertical="center"/>
      <protection locked="0"/>
    </xf>
    <xf numFmtId="0" fontId="175" fillId="85" borderId="35" xfId="333" applyFont="1" applyFill="1" applyBorder="1" applyAlignment="1" applyProtection="1">
      <alignment horizontal="center" vertical="center"/>
      <protection locked="0"/>
    </xf>
    <xf numFmtId="0" fontId="90" fillId="83" borderId="88" xfId="333" applyFont="1" applyFill="1" applyBorder="1" applyAlignment="1" applyProtection="1">
      <alignment horizontal="center"/>
      <protection locked="0"/>
    </xf>
    <xf numFmtId="0" fontId="90" fillId="83" borderId="89" xfId="333" applyFont="1" applyFill="1" applyBorder="1" applyAlignment="1" applyProtection="1">
      <alignment horizontal="center"/>
      <protection locked="0"/>
    </xf>
    <xf numFmtId="0" fontId="198" fillId="85" borderId="266" xfId="333" applyFont="1" applyFill="1" applyBorder="1" applyAlignment="1" applyProtection="1">
      <alignment horizontal="center" vertical="center" wrapText="1"/>
      <protection locked="0"/>
    </xf>
    <xf numFmtId="0" fontId="198" fillId="85" borderId="243" xfId="333" applyFont="1" applyFill="1" applyBorder="1" applyAlignment="1" applyProtection="1">
      <alignment horizontal="center" vertical="center" wrapText="1"/>
      <protection locked="0"/>
    </xf>
    <xf numFmtId="170" fontId="99" fillId="84" borderId="16" xfId="333" applyNumberFormat="1" applyFont="1" applyFill="1" applyBorder="1" applyAlignment="1" applyProtection="1">
      <alignment horizontal="center" vertical="center"/>
    </xf>
    <xf numFmtId="0" fontId="99" fillId="84" borderId="62" xfId="333" applyFont="1" applyFill="1" applyBorder="1" applyAlignment="1" applyProtection="1">
      <alignment horizontal="center" vertical="center"/>
    </xf>
    <xf numFmtId="3" fontId="187" fillId="84" borderId="66" xfId="333" applyNumberFormat="1" applyFont="1" applyFill="1" applyBorder="1" applyAlignment="1" applyProtection="1">
      <alignment horizontal="center" vertical="center"/>
      <protection locked="0"/>
    </xf>
    <xf numFmtId="3" fontId="187" fillId="84" borderId="58" xfId="333" applyNumberFormat="1" applyFont="1" applyFill="1" applyBorder="1" applyAlignment="1" applyProtection="1">
      <alignment horizontal="center" vertical="center"/>
      <protection locked="0"/>
    </xf>
    <xf numFmtId="0" fontId="87" fillId="85" borderId="29" xfId="333" applyFont="1" applyFill="1" applyBorder="1" applyAlignment="1" applyProtection="1">
      <alignment horizontal="center"/>
      <protection locked="0"/>
    </xf>
    <xf numFmtId="0" fontId="87" fillId="85" borderId="44" xfId="333" applyFont="1" applyFill="1" applyBorder="1" applyAlignment="1" applyProtection="1">
      <alignment horizontal="center"/>
      <protection locked="0"/>
    </xf>
    <xf numFmtId="10" fontId="87" fillId="85" borderId="29" xfId="343" applyNumberFormat="1" applyFont="1" applyFill="1" applyBorder="1" applyAlignment="1" applyProtection="1">
      <alignment horizontal="center"/>
      <protection locked="0"/>
    </xf>
    <xf numFmtId="10" fontId="87" fillId="85" borderId="44" xfId="343" applyNumberFormat="1" applyFont="1" applyFill="1" applyBorder="1" applyAlignment="1" applyProtection="1">
      <alignment horizontal="center"/>
      <protection locked="0"/>
    </xf>
    <xf numFmtId="3" fontId="87" fillId="83" borderId="37" xfId="333" applyNumberFormat="1" applyFont="1" applyFill="1" applyBorder="1" applyAlignment="1" applyProtection="1">
      <alignment horizontal="center"/>
      <protection locked="0"/>
    </xf>
    <xf numFmtId="3" fontId="87" fillId="83" borderId="38" xfId="333" applyNumberFormat="1" applyFont="1" applyFill="1" applyBorder="1" applyAlignment="1" applyProtection="1">
      <alignment horizontal="center"/>
      <protection locked="0"/>
    </xf>
    <xf numFmtId="170" fontId="187" fillId="84" borderId="24" xfId="30118" applyNumberFormat="1" applyFont="1" applyFill="1" applyBorder="1" applyAlignment="1" applyProtection="1">
      <alignment horizontal="center" vertical="center"/>
      <protection locked="0"/>
    </xf>
    <xf numFmtId="0" fontId="179" fillId="84" borderId="44" xfId="333" applyFont="1" applyFill="1" applyBorder="1" applyAlignment="1" applyProtection="1">
      <alignment horizontal="center" vertical="center"/>
      <protection locked="0"/>
    </xf>
    <xf numFmtId="0" fontId="179" fillId="84" borderId="16" xfId="333" applyFont="1" applyFill="1" applyBorder="1" applyAlignment="1" applyProtection="1">
      <alignment horizontal="center" vertical="center"/>
      <protection locked="0"/>
    </xf>
    <xf numFmtId="0" fontId="187" fillId="84" borderId="44" xfId="333" applyFont="1" applyFill="1" applyBorder="1" applyAlignment="1" applyProtection="1">
      <alignment horizontal="center" vertical="center"/>
      <protection locked="0"/>
    </xf>
    <xf numFmtId="0" fontId="187" fillId="84" borderId="16" xfId="333" applyFont="1" applyFill="1" applyBorder="1" applyAlignment="1" applyProtection="1">
      <alignment horizontal="center" vertical="center"/>
      <protection locked="0"/>
    </xf>
    <xf numFmtId="0" fontId="175" fillId="85" borderId="90" xfId="333" applyFont="1" applyFill="1" applyBorder="1" applyAlignment="1" applyProtection="1">
      <alignment horizontal="center" vertical="center"/>
      <protection locked="0"/>
    </xf>
    <xf numFmtId="0" fontId="175" fillId="85" borderId="91" xfId="333" applyFont="1" applyFill="1" applyBorder="1" applyAlignment="1" applyProtection="1">
      <alignment horizontal="center" vertical="center"/>
      <protection locked="0"/>
    </xf>
    <xf numFmtId="0" fontId="175" fillId="85" borderId="92" xfId="333" applyFont="1" applyFill="1" applyBorder="1" applyAlignment="1" applyProtection="1">
      <alignment horizontal="center" vertical="center"/>
      <protection locked="0"/>
    </xf>
    <xf numFmtId="0" fontId="175" fillId="85" borderId="32" xfId="333" applyFont="1" applyFill="1" applyBorder="1" applyAlignment="1" applyProtection="1">
      <alignment horizontal="center" vertical="center"/>
      <protection locked="0"/>
    </xf>
    <xf numFmtId="0" fontId="175" fillId="85" borderId="74" xfId="333" applyFont="1" applyFill="1" applyBorder="1" applyAlignment="1" applyProtection="1">
      <alignment horizontal="center" vertical="center"/>
      <protection locked="0"/>
    </xf>
    <xf numFmtId="0" fontId="175" fillId="85" borderId="81" xfId="333" applyFont="1" applyFill="1" applyBorder="1" applyAlignment="1" applyProtection="1">
      <alignment horizontal="center" vertical="center"/>
      <protection locked="0"/>
    </xf>
    <xf numFmtId="4" fontId="89" fillId="83" borderId="264" xfId="333" applyNumberFormat="1" applyFont="1" applyFill="1" applyBorder="1" applyAlignment="1" applyProtection="1">
      <alignment horizontal="center"/>
    </xf>
    <xf numFmtId="0" fontId="89" fillId="85" borderId="36" xfId="333" applyFont="1" applyFill="1" applyBorder="1" applyAlignment="1" applyProtection="1">
      <alignment horizontal="center" vertical="center" wrapText="1"/>
      <protection locked="0"/>
    </xf>
    <xf numFmtId="0" fontId="84" fillId="85" borderId="36" xfId="0" applyFont="1" applyFill="1" applyBorder="1" applyAlignment="1" applyProtection="1">
      <alignment horizontal="center" vertical="center" wrapText="1"/>
      <protection locked="0"/>
    </xf>
    <xf numFmtId="0" fontId="93" fillId="85" borderId="36" xfId="333" applyFont="1" applyFill="1" applyBorder="1" applyAlignment="1" applyProtection="1">
      <alignment horizontal="center" vertical="center" wrapText="1"/>
      <protection locked="0"/>
    </xf>
    <xf numFmtId="0" fontId="89" fillId="85" borderId="63" xfId="333" applyFont="1" applyFill="1" applyBorder="1" applyAlignment="1" applyProtection="1">
      <alignment horizontal="center" vertical="center" wrapText="1"/>
      <protection locked="0"/>
    </xf>
    <xf numFmtId="0" fontId="99" fillId="84" borderId="46" xfId="333" applyFont="1" applyFill="1" applyBorder="1" applyAlignment="1" applyProtection="1">
      <alignment horizontal="center" vertical="center"/>
      <protection locked="0"/>
    </xf>
    <xf numFmtId="0" fontId="92" fillId="84" borderId="39" xfId="333" applyFont="1" applyFill="1" applyBorder="1" applyAlignment="1" applyProtection="1">
      <alignment horizontal="left" vertical="center"/>
      <protection locked="0"/>
    </xf>
    <xf numFmtId="0" fontId="92" fillId="84" borderId="16" xfId="333" applyFont="1" applyFill="1" applyBorder="1" applyAlignment="1" applyProtection="1">
      <alignment horizontal="left" vertical="center"/>
      <protection locked="0"/>
    </xf>
    <xf numFmtId="0" fontId="92" fillId="84" borderId="72" xfId="333" applyFont="1" applyFill="1" applyBorder="1" applyAlignment="1" applyProtection="1">
      <alignment horizontal="left" vertical="center"/>
      <protection locked="0"/>
    </xf>
    <xf numFmtId="0" fontId="92" fillId="84" borderId="66" xfId="333" applyFont="1" applyFill="1" applyBorder="1" applyAlignment="1" applyProtection="1">
      <alignment horizontal="left" vertical="center"/>
      <protection locked="0"/>
    </xf>
    <xf numFmtId="0" fontId="189" fillId="84" borderId="70" xfId="333" applyFont="1" applyFill="1" applyBorder="1" applyAlignment="1" applyProtection="1">
      <alignment horizontal="center" vertical="center"/>
      <protection locked="0"/>
    </xf>
    <xf numFmtId="0" fontId="189" fillId="84" borderId="56" xfId="333" applyFont="1" applyFill="1" applyBorder="1" applyAlignment="1" applyProtection="1">
      <alignment horizontal="center" vertical="center"/>
      <protection locked="0"/>
    </xf>
    <xf numFmtId="0" fontId="187" fillId="84" borderId="56" xfId="333" applyFont="1" applyFill="1" applyBorder="1" applyAlignment="1" applyProtection="1">
      <alignment horizontal="center" vertical="center"/>
      <protection locked="0"/>
    </xf>
    <xf numFmtId="0" fontId="188" fillId="84" borderId="43" xfId="333" applyFont="1" applyFill="1" applyBorder="1" applyAlignment="1" applyProtection="1">
      <alignment horizontal="center" vertical="center"/>
      <protection locked="0"/>
    </xf>
    <xf numFmtId="0" fontId="188" fillId="84" borderId="38" xfId="333" applyFont="1" applyFill="1" applyBorder="1" applyAlignment="1" applyProtection="1">
      <alignment horizontal="center" vertical="center"/>
      <protection locked="0"/>
    </xf>
    <xf numFmtId="0" fontId="187" fillId="84" borderId="24" xfId="333" applyFont="1" applyFill="1" applyBorder="1" applyAlignment="1" applyProtection="1">
      <alignment horizontal="center" vertical="center"/>
      <protection locked="0"/>
    </xf>
    <xf numFmtId="0" fontId="179" fillId="84" borderId="79" xfId="333" applyFont="1" applyFill="1" applyBorder="1" applyAlignment="1" applyProtection="1">
      <alignment horizontal="center" vertical="center"/>
      <protection locked="0"/>
    </xf>
    <xf numFmtId="0" fontId="179" fillId="84" borderId="66" xfId="333" applyFont="1" applyFill="1" applyBorder="1" applyAlignment="1" applyProtection="1">
      <alignment horizontal="center" vertical="center"/>
      <protection locked="0"/>
    </xf>
    <xf numFmtId="14" fontId="87" fillId="83" borderId="90" xfId="333" applyNumberFormat="1" applyFont="1" applyFill="1" applyBorder="1" applyAlignment="1" applyProtection="1">
      <alignment horizontal="center" vertical="center" wrapText="1"/>
      <protection locked="0"/>
    </xf>
    <xf numFmtId="0" fontId="87" fillId="83" borderId="91" xfId="333" applyFont="1" applyFill="1" applyBorder="1" applyAlignment="1" applyProtection="1">
      <alignment horizontal="center" vertical="center" wrapText="1"/>
      <protection locked="0"/>
    </xf>
    <xf numFmtId="0" fontId="89" fillId="85" borderId="41" xfId="333" applyFont="1" applyFill="1" applyBorder="1" applyAlignment="1" applyProtection="1">
      <alignment horizontal="center" vertical="center" wrapText="1"/>
      <protection locked="0"/>
    </xf>
    <xf numFmtId="9" fontId="87" fillId="83" borderId="43" xfId="343" applyFont="1" applyFill="1" applyBorder="1" applyAlignment="1" applyProtection="1">
      <alignment horizontal="center"/>
      <protection locked="0"/>
    </xf>
    <xf numFmtId="9" fontId="87" fillId="83" borderId="38" xfId="343" applyFont="1" applyFill="1" applyBorder="1" applyAlignment="1" applyProtection="1">
      <alignment horizontal="center"/>
      <protection locked="0"/>
    </xf>
    <xf numFmtId="9" fontId="89" fillId="83" borderId="38" xfId="343" applyNumberFormat="1" applyFont="1" applyFill="1" applyBorder="1" applyAlignment="1" applyProtection="1">
      <alignment horizontal="center"/>
    </xf>
    <xf numFmtId="9" fontId="87" fillId="83" borderId="38" xfId="343" applyNumberFormat="1" applyFont="1" applyFill="1" applyBorder="1" applyAlignment="1" applyProtection="1">
      <alignment horizontal="center"/>
      <protection locked="0"/>
    </xf>
    <xf numFmtId="169" fontId="89" fillId="85" borderId="86" xfId="333" applyNumberFormat="1" applyFont="1" applyFill="1" applyBorder="1" applyAlignment="1" applyProtection="1">
      <alignment horizontal="center"/>
    </xf>
    <xf numFmtId="169" fontId="89" fillId="83" borderId="85" xfId="333" applyNumberFormat="1" applyFont="1" applyFill="1" applyBorder="1" applyAlignment="1" applyProtection="1">
      <alignment horizontal="center"/>
    </xf>
    <xf numFmtId="169" fontId="89" fillId="83" borderId="27" xfId="333" applyNumberFormat="1" applyFont="1" applyFill="1" applyBorder="1" applyAlignment="1" applyProtection="1">
      <alignment horizontal="center"/>
    </xf>
    <xf numFmtId="10" fontId="87" fillId="83" borderId="37" xfId="343" applyNumberFormat="1" applyFont="1" applyFill="1" applyBorder="1" applyAlignment="1" applyProtection="1">
      <alignment horizontal="center"/>
      <protection locked="0"/>
    </xf>
    <xf numFmtId="10" fontId="87" fillId="83" borderId="38" xfId="343" applyNumberFormat="1" applyFont="1" applyFill="1" applyBorder="1" applyAlignment="1" applyProtection="1">
      <alignment horizontal="center"/>
      <protection locked="0"/>
    </xf>
    <xf numFmtId="14" fontId="87" fillId="81" borderId="77" xfId="333" applyNumberFormat="1" applyFont="1" applyFill="1" applyBorder="1" applyAlignment="1" applyProtection="1">
      <alignment horizontal="center" vertical="center" wrapText="1"/>
      <protection locked="0"/>
    </xf>
    <xf numFmtId="14" fontId="87" fillId="81" borderId="76" xfId="333" applyNumberFormat="1" applyFont="1" applyFill="1" applyBorder="1" applyAlignment="1" applyProtection="1">
      <alignment horizontal="center" vertical="center" wrapText="1"/>
      <protection locked="0"/>
    </xf>
    <xf numFmtId="0" fontId="178" fillId="81" borderId="77" xfId="333" applyFont="1" applyFill="1" applyBorder="1" applyAlignment="1" applyProtection="1">
      <alignment horizontal="center" vertical="center" wrapText="1"/>
      <protection locked="0"/>
    </xf>
    <xf numFmtId="1" fontId="89" fillId="82" borderId="132" xfId="333" applyNumberFormat="1" applyFont="1" applyFill="1" applyBorder="1" applyAlignment="1" applyProtection="1">
      <alignment horizontal="center"/>
      <protection locked="0"/>
    </xf>
    <xf numFmtId="1" fontId="89" fillId="82" borderId="131" xfId="333" applyNumberFormat="1" applyFont="1" applyFill="1" applyBorder="1" applyAlignment="1" applyProtection="1">
      <alignment horizontal="center"/>
      <protection locked="0"/>
    </xf>
    <xf numFmtId="0" fontId="81" fillId="82" borderId="189" xfId="0" applyFont="1" applyFill="1" applyBorder="1" applyAlignment="1" applyProtection="1">
      <alignment horizontal="center" vertical="center" wrapText="1"/>
      <protection locked="0"/>
    </xf>
    <xf numFmtId="0" fontId="158" fillId="82" borderId="63" xfId="0" applyFont="1" applyFill="1" applyBorder="1" applyAlignment="1" applyProtection="1">
      <alignment horizontal="center" vertical="center" wrapText="1"/>
      <protection locked="0"/>
    </xf>
    <xf numFmtId="0" fontId="158" fillId="82" borderId="41" xfId="0" applyFont="1" applyFill="1" applyBorder="1" applyAlignment="1" applyProtection="1">
      <alignment horizontal="center" vertical="center" wrapText="1"/>
      <protection locked="0"/>
    </xf>
    <xf numFmtId="166" fontId="87" fillId="84" borderId="24" xfId="343" applyNumberFormat="1" applyFont="1" applyFill="1" applyBorder="1" applyAlignment="1" applyProtection="1">
      <alignment horizontal="center"/>
      <protection locked="0"/>
    </xf>
    <xf numFmtId="4" fontId="100" fillId="0" borderId="168" xfId="0" applyNumberFormat="1" applyFont="1" applyFill="1" applyBorder="1" applyAlignment="1" applyProtection="1">
      <alignment horizontal="center" vertical="center"/>
    </xf>
    <xf numFmtId="0" fontId="110" fillId="82" borderId="73" xfId="0" applyFont="1" applyFill="1" applyBorder="1" applyAlignment="1" applyProtection="1">
      <alignment horizontal="center" vertical="center" wrapText="1"/>
      <protection locked="0"/>
    </xf>
    <xf numFmtId="3" fontId="100" fillId="0" borderId="168" xfId="0" applyNumberFormat="1" applyFont="1" applyFill="1" applyBorder="1" applyAlignment="1" applyProtection="1">
      <alignment horizontal="center" vertical="center"/>
    </xf>
    <xf numFmtId="0" fontId="175" fillId="118" borderId="174" xfId="0" applyFont="1" applyFill="1" applyBorder="1" applyAlignment="1" applyProtection="1">
      <alignment horizontal="center" vertical="center"/>
      <protection locked="0"/>
    </xf>
    <xf numFmtId="0" fontId="175" fillId="118" borderId="175" xfId="0" applyFont="1" applyFill="1" applyBorder="1" applyAlignment="1" applyProtection="1">
      <alignment horizontal="center" vertical="center"/>
      <protection locked="0"/>
    </xf>
    <xf numFmtId="0" fontId="175" fillId="118" borderId="176" xfId="0" applyFont="1" applyFill="1" applyBorder="1" applyAlignment="1" applyProtection="1">
      <alignment horizontal="center" vertical="center"/>
      <protection locked="0"/>
    </xf>
    <xf numFmtId="3" fontId="100" fillId="0" borderId="89" xfId="0" applyNumberFormat="1" applyFont="1" applyFill="1" applyBorder="1" applyAlignment="1" applyProtection="1">
      <alignment horizontal="center" vertical="center"/>
    </xf>
    <xf numFmtId="3" fontId="100" fillId="0" borderId="29" xfId="0" applyNumberFormat="1" applyFont="1" applyFill="1" applyBorder="1" applyAlignment="1" applyProtection="1">
      <alignment horizontal="center" vertical="center"/>
    </xf>
    <xf numFmtId="10" fontId="111" fillId="84" borderId="37" xfId="0" applyNumberFormat="1" applyFont="1" applyFill="1" applyBorder="1" applyAlignment="1" applyProtection="1">
      <alignment horizontal="center" vertical="top" wrapText="1"/>
      <protection locked="0"/>
    </xf>
    <xf numFmtId="10" fontId="111" fillId="82" borderId="39" xfId="0" applyNumberFormat="1" applyFont="1" applyFill="1" applyBorder="1" applyAlignment="1" applyProtection="1">
      <alignment horizontal="center" vertical="top" wrapText="1"/>
      <protection locked="0"/>
    </xf>
    <xf numFmtId="0" fontId="184" fillId="80" borderId="125" xfId="0" applyFont="1" applyFill="1" applyBorder="1" applyAlignment="1" applyProtection="1">
      <alignment horizontal="left" vertical="center"/>
    </xf>
    <xf numFmtId="0" fontId="184" fillId="80" borderId="69" xfId="0" applyFont="1" applyFill="1" applyBorder="1" applyAlignment="1" applyProtection="1">
      <alignment horizontal="left" vertical="center"/>
    </xf>
    <xf numFmtId="0" fontId="184" fillId="80" borderId="86" xfId="0" applyFont="1" applyFill="1" applyBorder="1" applyAlignment="1" applyProtection="1">
      <alignment horizontal="left" vertical="center"/>
    </xf>
    <xf numFmtId="3" fontId="100" fillId="0" borderId="142" xfId="0" applyNumberFormat="1" applyFont="1" applyFill="1" applyBorder="1" applyAlignment="1" applyProtection="1">
      <alignment horizontal="center" vertical="center"/>
    </xf>
    <xf numFmtId="3" fontId="100" fillId="0" borderId="180" xfId="0" applyNumberFormat="1" applyFont="1" applyFill="1" applyBorder="1" applyAlignment="1" applyProtection="1">
      <alignment horizontal="center" vertical="center"/>
    </xf>
    <xf numFmtId="3" fontId="87" fillId="84" borderId="70" xfId="333" applyNumberFormat="1" applyFont="1" applyFill="1" applyBorder="1" applyAlignment="1" applyProtection="1">
      <alignment horizontal="center"/>
      <protection locked="0"/>
    </xf>
    <xf numFmtId="0" fontId="92" fillId="0" borderId="280" xfId="0" applyFont="1" applyFill="1" applyBorder="1" applyAlignment="1" applyProtection="1">
      <alignment horizontal="center" vertical="center" wrapText="1"/>
    </xf>
    <xf numFmtId="0" fontId="21" fillId="80" borderId="159" xfId="0" applyFont="1" applyFill="1" applyBorder="1" applyAlignment="1" applyProtection="1">
      <alignment horizontal="left" vertical="center"/>
    </xf>
    <xf numFmtId="0" fontId="21" fillId="80" borderId="16" xfId="0" applyFont="1" applyFill="1" applyBorder="1" applyAlignment="1" applyProtection="1">
      <alignment horizontal="left" vertical="center"/>
    </xf>
    <xf numFmtId="0" fontId="21" fillId="80" borderId="24" xfId="0" applyFont="1" applyFill="1" applyBorder="1" applyAlignment="1" applyProtection="1">
      <alignment horizontal="left" vertical="center"/>
    </xf>
    <xf numFmtId="0" fontId="92" fillId="0" borderId="177" xfId="0" applyFont="1" applyFill="1" applyBorder="1" applyAlignment="1" applyProtection="1">
      <alignment horizontal="center" vertical="center" wrapText="1"/>
    </xf>
    <xf numFmtId="0" fontId="92" fillId="0" borderId="179" xfId="0" applyFont="1" applyFill="1" applyBorder="1" applyAlignment="1" applyProtection="1">
      <alignment horizontal="center" vertical="center" wrapText="1"/>
    </xf>
    <xf numFmtId="4" fontId="100" fillId="0" borderId="89" xfId="0" applyNumberFormat="1" applyFont="1" applyFill="1" applyBorder="1" applyAlignment="1" applyProtection="1">
      <alignment horizontal="center" vertical="center"/>
    </xf>
    <xf numFmtId="4" fontId="100" fillId="0" borderId="38" xfId="0" applyNumberFormat="1" applyFont="1" applyFill="1" applyBorder="1" applyAlignment="1" applyProtection="1">
      <alignment horizontal="center" vertical="center"/>
    </xf>
    <xf numFmtId="4" fontId="100" fillId="0" borderId="124" xfId="0" applyNumberFormat="1" applyFont="1" applyFill="1" applyBorder="1" applyAlignment="1" applyProtection="1">
      <alignment horizontal="center" vertical="center"/>
    </xf>
    <xf numFmtId="0" fontId="92" fillId="0" borderId="182" xfId="0" applyFont="1" applyFill="1" applyBorder="1" applyAlignment="1" applyProtection="1">
      <alignment horizontal="center" vertical="center" wrapText="1"/>
    </xf>
    <xf numFmtId="2" fontId="0" fillId="80" borderId="25" xfId="0" applyNumberFormat="1" applyFill="1" applyBorder="1" applyAlignment="1" applyProtection="1">
      <alignment horizontal="center" vertical="center"/>
    </xf>
    <xf numFmtId="2" fontId="0" fillId="80" borderId="43" xfId="0" applyNumberFormat="1" applyFill="1" applyBorder="1" applyAlignment="1" applyProtection="1">
      <alignment horizontal="center" vertical="center"/>
    </xf>
    <xf numFmtId="0" fontId="91" fillId="84" borderId="82" xfId="333" applyFont="1" applyFill="1" applyBorder="1" applyAlignment="1" applyProtection="1">
      <alignment horizontal="center" vertical="center"/>
      <protection locked="0"/>
    </xf>
    <xf numFmtId="0" fontId="91" fillId="84" borderId="56" xfId="333" applyFont="1" applyFill="1" applyBorder="1" applyAlignment="1" applyProtection="1">
      <alignment horizontal="center" vertical="center"/>
      <protection locked="0"/>
    </xf>
    <xf numFmtId="3" fontId="91" fillId="84" borderId="35" xfId="333" applyNumberFormat="1" applyFont="1" applyFill="1" applyBorder="1" applyAlignment="1" applyProtection="1">
      <alignment horizontal="center" vertical="center"/>
    </xf>
    <xf numFmtId="3" fontId="91" fillId="84" borderId="45" xfId="333" applyNumberFormat="1" applyFont="1" applyFill="1" applyBorder="1" applyAlignment="1" applyProtection="1">
      <alignment horizontal="center" vertical="center"/>
    </xf>
    <xf numFmtId="0" fontId="99" fillId="84" borderId="67" xfId="333" applyFont="1" applyFill="1" applyBorder="1" applyAlignment="1" applyProtection="1">
      <alignment horizontal="center" vertical="center"/>
      <protection locked="0"/>
    </xf>
    <xf numFmtId="0" fontId="99" fillId="84" borderId="45" xfId="333" applyFont="1" applyFill="1" applyBorder="1" applyAlignment="1" applyProtection="1">
      <alignment horizontal="center" vertical="center"/>
      <protection locked="0"/>
    </xf>
    <xf numFmtId="4" fontId="100" fillId="0" borderId="29" xfId="0" applyNumberFormat="1" applyFont="1" applyFill="1" applyBorder="1" applyAlignment="1" applyProtection="1">
      <alignment horizontal="center" vertical="center"/>
    </xf>
    <xf numFmtId="0" fontId="92" fillId="0" borderId="184" xfId="0" applyFont="1" applyFill="1" applyBorder="1" applyAlignment="1" applyProtection="1">
      <alignment horizontal="center" vertical="center" wrapText="1"/>
    </xf>
    <xf numFmtId="166" fontId="180" fillId="84" borderId="0" xfId="333" applyNumberFormat="1" applyFont="1" applyFill="1" applyBorder="1" applyAlignment="1" applyProtection="1">
      <alignment horizontal="center"/>
    </xf>
    <xf numFmtId="3" fontId="87" fillId="84" borderId="85" xfId="333" applyNumberFormat="1" applyFont="1" applyFill="1" applyBorder="1" applyAlignment="1" applyProtection="1">
      <alignment horizontal="center"/>
      <protection locked="0"/>
    </xf>
    <xf numFmtId="0" fontId="99" fillId="0" borderId="90" xfId="333" applyFont="1" applyFill="1" applyBorder="1" applyAlignment="1" applyProtection="1">
      <alignment horizontal="left" vertical="top"/>
      <protection locked="0"/>
    </xf>
    <xf numFmtId="0" fontId="99" fillId="0" borderId="91" xfId="333" applyFont="1" applyFill="1" applyBorder="1" applyAlignment="1" applyProtection="1">
      <alignment horizontal="left" vertical="top"/>
      <protection locked="0"/>
    </xf>
    <xf numFmtId="0" fontId="99" fillId="0" borderId="92" xfId="333" applyFont="1" applyFill="1" applyBorder="1" applyAlignment="1" applyProtection="1">
      <alignment horizontal="left" vertical="top"/>
      <protection locked="0"/>
    </xf>
    <xf numFmtId="0" fontId="99" fillId="0" borderId="28" xfId="333" applyFont="1" applyFill="1" applyBorder="1" applyAlignment="1" applyProtection="1">
      <alignment horizontal="left" vertical="top"/>
      <protection locked="0"/>
    </xf>
    <xf numFmtId="0" fontId="99" fillId="0" borderId="0" xfId="333" applyFont="1" applyFill="1" applyBorder="1" applyAlignment="1" applyProtection="1">
      <alignment horizontal="left" vertical="top"/>
      <protection locked="0"/>
    </xf>
    <xf numFmtId="0" fontId="99" fillId="0" borderId="93" xfId="333" applyFont="1" applyFill="1" applyBorder="1" applyAlignment="1" applyProtection="1">
      <alignment horizontal="left" vertical="top"/>
      <protection locked="0"/>
    </xf>
    <xf numFmtId="0" fontId="99" fillId="0" borderId="32" xfId="333" applyFont="1" applyFill="1" applyBorder="1" applyAlignment="1" applyProtection="1">
      <alignment horizontal="left" vertical="top"/>
      <protection locked="0"/>
    </xf>
    <xf numFmtId="0" fontId="99" fillId="0" borderId="74" xfId="333" applyFont="1" applyFill="1" applyBorder="1" applyAlignment="1" applyProtection="1">
      <alignment horizontal="left" vertical="top"/>
      <protection locked="0"/>
    </xf>
    <xf numFmtId="0" fontId="99" fillId="0" borderId="81" xfId="333" applyFont="1" applyFill="1" applyBorder="1" applyAlignment="1" applyProtection="1">
      <alignment horizontal="left" vertical="top"/>
      <protection locked="0"/>
    </xf>
    <xf numFmtId="9" fontId="101" fillId="84" borderId="163" xfId="333" applyNumberFormat="1" applyFont="1" applyFill="1" applyBorder="1" applyAlignment="1" applyProtection="1">
      <alignment horizontal="center"/>
      <protection locked="0"/>
    </xf>
    <xf numFmtId="9" fontId="101" fillId="84" borderId="121" xfId="333" applyNumberFormat="1" applyFont="1" applyFill="1" applyBorder="1" applyAlignment="1" applyProtection="1">
      <alignment horizontal="center"/>
      <protection locked="0"/>
    </xf>
    <xf numFmtId="9" fontId="101" fillId="84" borderId="157" xfId="333" applyNumberFormat="1" applyFont="1" applyFill="1" applyBorder="1" applyAlignment="1" applyProtection="1">
      <alignment horizontal="center"/>
      <protection locked="0"/>
    </xf>
    <xf numFmtId="3" fontId="89" fillId="84" borderId="168" xfId="333" applyNumberFormat="1" applyFont="1" applyFill="1" applyBorder="1" applyAlignment="1" applyProtection="1">
      <alignment horizontal="center"/>
    </xf>
    <xf numFmtId="3" fontId="89" fillId="84" borderId="144" xfId="333" applyNumberFormat="1" applyFont="1" applyFill="1" applyBorder="1" applyAlignment="1" applyProtection="1">
      <alignment horizontal="center"/>
    </xf>
    <xf numFmtId="0" fontId="219" fillId="82" borderId="26" xfId="333" applyFont="1" applyFill="1" applyBorder="1" applyAlignment="1" applyProtection="1">
      <alignment horizontal="center"/>
      <protection locked="0"/>
    </xf>
    <xf numFmtId="0" fontId="219" fillId="82" borderId="82" xfId="333" applyFont="1" applyFill="1" applyBorder="1" applyAlignment="1" applyProtection="1">
      <alignment horizontal="center"/>
      <protection locked="0"/>
    </xf>
    <xf numFmtId="2" fontId="105" fillId="122" borderId="0" xfId="0" applyNumberFormat="1" applyFont="1" applyFill="1" applyBorder="1" applyAlignment="1" applyProtection="1">
      <alignment horizontal="center"/>
      <protection locked="0"/>
    </xf>
    <xf numFmtId="0" fontId="91" fillId="84" borderId="85" xfId="333" applyFont="1" applyFill="1" applyBorder="1" applyAlignment="1" applyProtection="1">
      <alignment horizontal="center" vertical="center"/>
      <protection locked="0"/>
    </xf>
    <xf numFmtId="0" fontId="169" fillId="119" borderId="67" xfId="0" applyFont="1" applyFill="1" applyBorder="1" applyAlignment="1" applyProtection="1">
      <alignment horizontal="center" vertical="center"/>
      <protection locked="0"/>
    </xf>
    <xf numFmtId="0" fontId="169" fillId="119" borderId="35" xfId="0" applyFont="1" applyFill="1" applyBorder="1" applyAlignment="1" applyProtection="1">
      <alignment horizontal="center" vertical="center"/>
      <protection locked="0"/>
    </xf>
    <xf numFmtId="0" fontId="169" fillId="119" borderId="45" xfId="0" applyFont="1" applyFill="1" applyBorder="1" applyAlignment="1" applyProtection="1">
      <alignment horizontal="center" vertical="center"/>
      <protection locked="0"/>
    </xf>
    <xf numFmtId="10" fontId="111" fillId="84" borderId="141" xfId="0" applyNumberFormat="1" applyFont="1" applyFill="1" applyBorder="1" applyAlignment="1" applyProtection="1">
      <alignment horizontal="center" vertical="top" wrapText="1"/>
      <protection locked="0"/>
    </xf>
    <xf numFmtId="0" fontId="173" fillId="80" borderId="0" xfId="333" applyFont="1" applyFill="1" applyAlignment="1" applyProtection="1">
      <alignment horizontal="center"/>
      <protection locked="0"/>
    </xf>
    <xf numFmtId="0" fontId="197" fillId="74" borderId="0" xfId="333" applyFont="1" applyFill="1" applyAlignment="1" applyProtection="1">
      <alignment horizontal="center"/>
      <protection locked="0"/>
    </xf>
    <xf numFmtId="3" fontId="100" fillId="0" borderId="16" xfId="0" applyNumberFormat="1" applyFont="1" applyFill="1" applyBorder="1" applyAlignment="1" applyProtection="1">
      <alignment horizontal="center" vertical="center"/>
    </xf>
    <xf numFmtId="3" fontId="100" fillId="0" borderId="126" xfId="0" applyNumberFormat="1" applyFont="1" applyFill="1" applyBorder="1" applyAlignment="1" applyProtection="1">
      <alignment horizontal="center" vertical="center"/>
    </xf>
    <xf numFmtId="2" fontId="0" fillId="80" borderId="69" xfId="0" applyNumberFormat="1" applyFill="1" applyBorder="1" applyAlignment="1" applyProtection="1">
      <alignment horizontal="center" vertical="center"/>
    </xf>
    <xf numFmtId="2" fontId="0" fillId="80" borderId="24" xfId="0" applyNumberFormat="1" applyFill="1" applyBorder="1" applyAlignment="1" applyProtection="1">
      <alignment horizontal="center" vertical="center"/>
    </xf>
    <xf numFmtId="10" fontId="0" fillId="80" borderId="43" xfId="343" applyNumberFormat="1" applyFont="1" applyFill="1" applyBorder="1" applyAlignment="1" applyProtection="1">
      <alignment horizontal="center" vertical="center"/>
    </xf>
    <xf numFmtId="3" fontId="87" fillId="84" borderId="82" xfId="333" applyNumberFormat="1" applyFont="1" applyFill="1" applyBorder="1" applyAlignment="1" applyProtection="1">
      <alignment horizontal="center"/>
      <protection locked="0"/>
    </xf>
    <xf numFmtId="10" fontId="0" fillId="120" borderId="39" xfId="343" applyNumberFormat="1" applyFont="1" applyFill="1" applyBorder="1" applyAlignment="1" applyProtection="1">
      <alignment horizontal="center" vertical="center"/>
    </xf>
    <xf numFmtId="10" fontId="0" fillId="120" borderId="16" xfId="343" applyNumberFormat="1" applyFont="1" applyFill="1" applyBorder="1" applyAlignment="1" applyProtection="1">
      <alignment horizontal="center" vertical="center"/>
    </xf>
    <xf numFmtId="0" fontId="110" fillId="82" borderId="84" xfId="0" applyFont="1" applyFill="1" applyBorder="1" applyAlignment="1" applyProtection="1">
      <alignment horizontal="center" vertical="center" wrapText="1"/>
      <protection locked="0"/>
    </xf>
    <xf numFmtId="0" fontId="110" fillId="82" borderId="280" xfId="0" applyFont="1" applyFill="1" applyBorder="1" applyAlignment="1" applyProtection="1">
      <alignment horizontal="center" vertical="center" wrapText="1"/>
      <protection locked="0"/>
    </xf>
    <xf numFmtId="10" fontId="111" fillId="84" borderId="43" xfId="0" applyNumberFormat="1" applyFont="1" applyFill="1" applyBorder="1" applyAlignment="1" applyProtection="1">
      <alignment horizontal="center" vertical="top" wrapText="1"/>
      <protection locked="0"/>
    </xf>
    <xf numFmtId="10" fontId="79" fillId="80" borderId="145" xfId="343" applyNumberFormat="1" applyFont="1" applyFill="1" applyBorder="1" applyAlignment="1">
      <alignment horizontal="center" vertical="center"/>
    </xf>
    <xf numFmtId="10" fontId="79" fillId="80" borderId="121" xfId="343" applyNumberFormat="1" applyFont="1" applyFill="1" applyBorder="1" applyAlignment="1">
      <alignment horizontal="center" vertical="center"/>
    </xf>
    <xf numFmtId="10" fontId="79" fillId="80" borderId="173" xfId="343" applyNumberFormat="1" applyFont="1" applyFill="1" applyBorder="1" applyAlignment="1">
      <alignment horizontal="center" vertical="center"/>
    </xf>
    <xf numFmtId="10" fontId="79" fillId="80" borderId="157" xfId="343" applyNumberFormat="1" applyFont="1" applyFill="1" applyBorder="1" applyAlignment="1">
      <alignment horizontal="center" vertical="center"/>
    </xf>
    <xf numFmtId="10" fontId="0" fillId="80" borderId="164" xfId="343" applyNumberFormat="1" applyFont="1" applyFill="1" applyBorder="1" applyAlignment="1" applyProtection="1">
      <alignment horizontal="center" vertical="center"/>
    </xf>
    <xf numFmtId="10" fontId="0" fillId="80" borderId="141" xfId="343" applyNumberFormat="1" applyFont="1" applyFill="1" applyBorder="1" applyAlignment="1" applyProtection="1">
      <alignment horizontal="center" vertical="center"/>
    </xf>
    <xf numFmtId="10" fontId="0" fillId="80" borderId="142" xfId="343" applyNumberFormat="1" applyFont="1" applyFill="1" applyBorder="1" applyAlignment="1" applyProtection="1">
      <alignment horizontal="center" vertical="center"/>
    </xf>
    <xf numFmtId="10" fontId="0" fillId="120" borderId="167" xfId="343" applyNumberFormat="1" applyFont="1" applyFill="1" applyBorder="1" applyAlignment="1" applyProtection="1">
      <alignment horizontal="center" vertical="center"/>
    </xf>
    <xf numFmtId="10" fontId="0" fillId="120" borderId="142" xfId="343" applyNumberFormat="1" applyFont="1" applyFill="1" applyBorder="1" applyAlignment="1" applyProtection="1">
      <alignment horizontal="center" vertical="center"/>
    </xf>
    <xf numFmtId="4" fontId="0" fillId="120" borderId="142" xfId="343" applyNumberFormat="1" applyFont="1" applyFill="1" applyBorder="1" applyAlignment="1" applyProtection="1">
      <alignment horizontal="center" vertical="center"/>
    </xf>
    <xf numFmtId="4" fontId="0" fillId="120" borderId="170" xfId="343" applyNumberFormat="1" applyFont="1" applyFill="1" applyBorder="1" applyAlignment="1" applyProtection="1">
      <alignment horizontal="center" vertical="center"/>
    </xf>
    <xf numFmtId="2" fontId="77" fillId="80" borderId="283" xfId="0" applyNumberFormat="1" applyFont="1" applyFill="1" applyBorder="1" applyAlignment="1" applyProtection="1">
      <alignment horizontal="center" vertical="center"/>
    </xf>
    <xf numFmtId="2" fontId="77" fillId="80" borderId="157" xfId="0" applyNumberFormat="1" applyFont="1" applyFill="1" applyBorder="1" applyAlignment="1" applyProtection="1">
      <alignment horizontal="center" vertical="center"/>
    </xf>
    <xf numFmtId="4" fontId="0" fillId="120" borderId="16" xfId="343" applyNumberFormat="1" applyFont="1" applyFill="1" applyBorder="1" applyAlignment="1" applyProtection="1">
      <alignment horizontal="center" vertical="center"/>
    </xf>
    <xf numFmtId="4" fontId="0" fillId="120" borderId="62" xfId="343" applyNumberFormat="1" applyFont="1" applyFill="1" applyBorder="1" applyAlignment="1" applyProtection="1">
      <alignment horizontal="center" vertical="center"/>
    </xf>
    <xf numFmtId="10" fontId="111" fillId="84" borderId="167" xfId="0" applyNumberFormat="1" applyFont="1" applyFill="1" applyBorder="1" applyAlignment="1" applyProtection="1">
      <alignment horizontal="center" vertical="top" wrapText="1"/>
      <protection locked="0"/>
    </xf>
    <xf numFmtId="3" fontId="87" fillId="84" borderId="86" xfId="333" applyNumberFormat="1" applyFont="1" applyFill="1" applyBorder="1" applyAlignment="1" applyProtection="1">
      <alignment horizontal="center"/>
      <protection locked="0"/>
    </xf>
    <xf numFmtId="3" fontId="87" fillId="84" borderId="164" xfId="333" applyNumberFormat="1" applyFont="1" applyFill="1" applyBorder="1" applyAlignment="1" applyProtection="1">
      <alignment horizontal="center"/>
      <protection locked="0"/>
    </xf>
    <xf numFmtId="0" fontId="219" fillId="82" borderId="72" xfId="333" applyFont="1" applyFill="1" applyBorder="1" applyAlignment="1" applyProtection="1">
      <alignment horizontal="center"/>
      <protection locked="0"/>
    </xf>
    <xf numFmtId="0" fontId="219" fillId="82" borderId="66" xfId="333" applyFont="1" applyFill="1" applyBorder="1" applyAlignment="1" applyProtection="1">
      <alignment horizontal="center"/>
      <protection locked="0"/>
    </xf>
    <xf numFmtId="0" fontId="219" fillId="81" borderId="67" xfId="333" applyFont="1" applyFill="1" applyBorder="1" applyAlignment="1" applyProtection="1">
      <alignment horizontal="center"/>
      <protection locked="0"/>
    </xf>
    <xf numFmtId="0" fontId="219" fillId="81" borderId="40" xfId="333" applyFont="1" applyFill="1" applyBorder="1" applyAlignment="1" applyProtection="1">
      <alignment horizontal="center"/>
      <protection locked="0"/>
    </xf>
    <xf numFmtId="0" fontId="21" fillId="80" borderId="139" xfId="0" applyFont="1" applyFill="1" applyBorder="1" applyAlignment="1" applyProtection="1">
      <alignment horizontal="left" vertical="center"/>
    </xf>
    <xf numFmtId="0" fontId="21" fillId="80" borderId="140" xfId="0" applyFont="1" applyFill="1" applyBorder="1" applyAlignment="1" applyProtection="1">
      <alignment horizontal="left" vertical="center"/>
    </xf>
    <xf numFmtId="0" fontId="21" fillId="80" borderId="144" xfId="0" applyFont="1" applyFill="1" applyBorder="1" applyAlignment="1" applyProtection="1">
      <alignment horizontal="left" vertical="center"/>
    </xf>
    <xf numFmtId="167" fontId="175" fillId="84" borderId="174" xfId="333" applyNumberFormat="1" applyFont="1" applyFill="1" applyBorder="1" applyAlignment="1" applyProtection="1">
      <alignment horizontal="center" vertical="center"/>
      <protection locked="0"/>
    </xf>
    <xf numFmtId="167" fontId="175" fillId="84" borderId="175" xfId="333" applyNumberFormat="1" applyFont="1" applyFill="1" applyBorder="1" applyAlignment="1" applyProtection="1">
      <alignment horizontal="center" vertical="center"/>
      <protection locked="0"/>
    </xf>
    <xf numFmtId="167" fontId="175" fillId="84" borderId="176" xfId="333" applyNumberFormat="1" applyFont="1" applyFill="1" applyBorder="1" applyAlignment="1" applyProtection="1">
      <alignment horizontal="center" vertical="center"/>
      <protection locked="0"/>
    </xf>
    <xf numFmtId="0" fontId="0" fillId="80" borderId="143" xfId="0" applyFill="1" applyBorder="1" applyAlignment="1" applyProtection="1">
      <alignment horizontal="center" vertical="top"/>
      <protection locked="0"/>
    </xf>
    <xf numFmtId="0" fontId="0" fillId="80" borderId="117" xfId="0" applyFill="1" applyBorder="1" applyAlignment="1" applyProtection="1">
      <alignment horizontal="center" vertical="top"/>
      <protection locked="0"/>
    </xf>
    <xf numFmtId="0" fontId="0" fillId="80" borderId="119" xfId="0" applyFill="1" applyBorder="1" applyAlignment="1" applyProtection="1">
      <alignment horizontal="center" vertical="top"/>
      <protection locked="0"/>
    </xf>
    <xf numFmtId="0" fontId="0" fillId="80" borderId="145" xfId="0" applyFill="1" applyBorder="1" applyAlignment="1" applyProtection="1">
      <alignment horizontal="center" vertical="top"/>
      <protection locked="0"/>
    </xf>
    <xf numFmtId="0" fontId="0" fillId="80" borderId="0" xfId="0" applyFill="1" applyBorder="1" applyAlignment="1" applyProtection="1">
      <alignment horizontal="center" vertical="top"/>
      <protection locked="0"/>
    </xf>
    <xf numFmtId="0" fontId="0" fillId="80" borderId="121" xfId="0" applyFill="1" applyBorder="1" applyAlignment="1" applyProtection="1">
      <alignment horizontal="center" vertical="top"/>
      <protection locked="0"/>
    </xf>
    <xf numFmtId="0" fontId="0" fillId="80" borderId="173" xfId="0" applyFill="1" applyBorder="1" applyAlignment="1" applyProtection="1">
      <alignment horizontal="center" vertical="top"/>
      <protection locked="0"/>
    </xf>
    <xf numFmtId="0" fontId="0" fillId="80" borderId="165" xfId="0" applyFill="1" applyBorder="1" applyAlignment="1" applyProtection="1">
      <alignment horizontal="center" vertical="top"/>
      <protection locked="0"/>
    </xf>
    <xf numFmtId="0" fontId="0" fillId="80" borderId="157" xfId="0" applyFill="1" applyBorder="1" applyAlignment="1" applyProtection="1">
      <alignment horizontal="center" vertical="top"/>
      <protection locked="0"/>
    </xf>
    <xf numFmtId="2" fontId="0" fillId="80" borderId="140" xfId="0" applyNumberFormat="1" applyFill="1" applyBorder="1" applyAlignment="1" applyProtection="1">
      <alignment horizontal="center" vertical="center"/>
    </xf>
    <xf numFmtId="2" fontId="0" fillId="80" borderId="141" xfId="0" applyNumberFormat="1" applyFill="1" applyBorder="1" applyAlignment="1" applyProtection="1">
      <alignment horizontal="center" vertical="center"/>
    </xf>
    <xf numFmtId="2" fontId="0" fillId="80" borderId="164" xfId="0" applyNumberFormat="1" applyFill="1" applyBorder="1" applyAlignment="1" applyProtection="1">
      <alignment horizontal="center" vertical="center"/>
    </xf>
    <xf numFmtId="0" fontId="219" fillId="82" borderId="73" xfId="333" applyFont="1" applyFill="1" applyBorder="1" applyAlignment="1" applyProtection="1">
      <alignment horizontal="center"/>
      <protection locked="0"/>
    </xf>
    <xf numFmtId="0" fontId="219" fillId="82" borderId="60" xfId="333" applyFont="1" applyFill="1" applyBorder="1" applyAlignment="1" applyProtection="1">
      <alignment horizontal="center"/>
      <protection locked="0"/>
    </xf>
    <xf numFmtId="0" fontId="223" fillId="84" borderId="159" xfId="333" applyFont="1" applyFill="1" applyBorder="1" applyAlignment="1" applyProtection="1">
      <alignment horizontal="center"/>
      <protection locked="0"/>
    </xf>
    <xf numFmtId="0" fontId="223" fillId="84" borderId="16" xfId="333" applyFont="1" applyFill="1" applyBorder="1" applyAlignment="1" applyProtection="1">
      <alignment horizontal="center"/>
      <protection locked="0"/>
    </xf>
    <xf numFmtId="0" fontId="223" fillId="84" borderId="62" xfId="333" applyFont="1" applyFill="1" applyBorder="1" applyAlignment="1" applyProtection="1">
      <alignment horizontal="center"/>
      <protection locked="0"/>
    </xf>
    <xf numFmtId="10" fontId="111" fillId="84" borderId="180" xfId="0" applyNumberFormat="1" applyFont="1" applyFill="1" applyBorder="1" applyAlignment="1" applyProtection="1">
      <alignment horizontal="center" vertical="top" wrapText="1"/>
      <protection locked="0"/>
    </xf>
    <xf numFmtId="0" fontId="171" fillId="118" borderId="67" xfId="0" applyFont="1" applyFill="1" applyBorder="1" applyAlignment="1" applyProtection="1">
      <alignment horizontal="center" vertical="center" wrapText="1"/>
      <protection locked="0"/>
    </xf>
    <xf numFmtId="0" fontId="171" fillId="118" borderId="35" xfId="0" applyFont="1" applyFill="1" applyBorder="1" applyAlignment="1" applyProtection="1">
      <alignment horizontal="center" vertical="center" wrapText="1"/>
      <protection locked="0"/>
    </xf>
    <xf numFmtId="0" fontId="171" fillId="118" borderId="45" xfId="0" applyFont="1" applyFill="1" applyBorder="1" applyAlignment="1" applyProtection="1">
      <alignment horizontal="center" vertical="center" wrapText="1"/>
      <protection locked="0"/>
    </xf>
    <xf numFmtId="2" fontId="0" fillId="80" borderId="89" xfId="0" applyNumberFormat="1" applyFill="1" applyBorder="1" applyAlignment="1" applyProtection="1">
      <alignment horizontal="center" vertical="center"/>
    </xf>
    <xf numFmtId="0" fontId="79" fillId="120" borderId="257" xfId="0" applyFont="1" applyFill="1" applyBorder="1" applyAlignment="1" applyProtection="1">
      <alignment horizontal="center" vertical="center" wrapText="1"/>
    </xf>
    <xf numFmtId="0" fontId="79" fillId="120" borderId="252" xfId="0" applyFont="1" applyFill="1" applyBorder="1" applyAlignment="1" applyProtection="1">
      <alignment horizontal="center" vertical="center" wrapText="1"/>
    </xf>
    <xf numFmtId="0" fontId="79" fillId="120" borderId="255" xfId="0" applyFont="1" applyFill="1" applyBorder="1" applyAlignment="1" applyProtection="1">
      <alignment horizontal="center" vertical="center" wrapText="1"/>
    </xf>
    <xf numFmtId="2" fontId="77" fillId="80" borderId="28" xfId="0" applyNumberFormat="1" applyFont="1" applyFill="1" applyBorder="1" applyAlignment="1" applyProtection="1">
      <alignment horizontal="center" vertical="center"/>
    </xf>
    <xf numFmtId="2" fontId="77" fillId="80" borderId="121" xfId="0" applyNumberFormat="1" applyFont="1" applyFill="1" applyBorder="1" applyAlignment="1" applyProtection="1">
      <alignment horizontal="center" vertical="center"/>
    </xf>
    <xf numFmtId="0" fontId="80" fillId="80" borderId="252" xfId="0" applyFont="1" applyFill="1" applyBorder="1" applyAlignment="1" applyProtection="1">
      <alignment horizontal="center" vertical="center" wrapText="1"/>
    </xf>
    <xf numFmtId="0" fontId="80" fillId="80" borderId="66" xfId="0" applyFont="1" applyFill="1" applyBorder="1" applyAlignment="1" applyProtection="1">
      <alignment horizontal="center" vertical="center" wrapText="1"/>
    </xf>
    <xf numFmtId="0" fontId="216" fillId="80" borderId="252" xfId="0" applyFont="1" applyFill="1" applyBorder="1" applyAlignment="1" applyProtection="1">
      <alignment horizontal="center" vertical="center" wrapText="1"/>
    </xf>
    <xf numFmtId="0" fontId="216" fillId="80" borderId="66" xfId="0" applyFont="1" applyFill="1" applyBorder="1" applyAlignment="1" applyProtection="1">
      <alignment horizontal="center" vertical="center" wrapText="1"/>
    </xf>
    <xf numFmtId="0" fontId="216" fillId="80" borderId="256" xfId="0" applyFont="1" applyFill="1" applyBorder="1" applyAlignment="1" applyProtection="1">
      <alignment horizontal="center" vertical="center" wrapText="1"/>
    </xf>
    <xf numFmtId="0" fontId="216" fillId="80" borderId="75" xfId="0" applyFont="1" applyFill="1" applyBorder="1" applyAlignment="1" applyProtection="1">
      <alignment horizontal="center" vertical="center" wrapText="1"/>
    </xf>
    <xf numFmtId="0" fontId="79" fillId="120" borderId="66" xfId="0" applyFont="1" applyFill="1" applyBorder="1" applyAlignment="1" applyProtection="1">
      <alignment horizontal="center" vertical="center" wrapText="1"/>
    </xf>
    <xf numFmtId="0" fontId="79" fillId="120" borderId="58" xfId="0" applyFont="1" applyFill="1" applyBorder="1" applyAlignment="1" applyProtection="1">
      <alignment horizontal="center" vertical="center" wrapText="1"/>
    </xf>
    <xf numFmtId="4" fontId="0" fillId="120" borderId="38" xfId="343" applyNumberFormat="1" applyFont="1" applyFill="1" applyBorder="1" applyAlignment="1" applyProtection="1">
      <alignment horizontal="center" vertical="center"/>
    </xf>
    <xf numFmtId="4" fontId="0" fillId="120" borderId="71" xfId="343" applyNumberFormat="1" applyFont="1" applyFill="1" applyBorder="1" applyAlignment="1" applyProtection="1">
      <alignment horizontal="center" vertical="center"/>
    </xf>
    <xf numFmtId="0" fontId="21" fillId="80" borderId="253" xfId="0" applyFont="1" applyFill="1" applyBorder="1" applyAlignment="1" applyProtection="1">
      <alignment horizontal="center" vertical="center" wrapText="1"/>
    </xf>
    <xf numFmtId="0" fontId="21" fillId="80" borderId="79" xfId="0" applyFont="1" applyFill="1" applyBorder="1" applyAlignment="1" applyProtection="1">
      <alignment horizontal="center" vertical="center" wrapText="1"/>
    </xf>
    <xf numFmtId="166" fontId="89" fillId="82" borderId="132" xfId="343" applyNumberFormat="1" applyFont="1" applyFill="1" applyBorder="1" applyAlignment="1" applyProtection="1">
      <alignment horizontal="center"/>
    </xf>
    <xf numFmtId="166" fontId="89" fillId="82" borderId="131" xfId="343" applyNumberFormat="1" applyFont="1" applyFill="1" applyBorder="1" applyAlignment="1" applyProtection="1">
      <alignment horizontal="center"/>
    </xf>
    <xf numFmtId="2" fontId="0" fillId="80" borderId="30" xfId="0" applyNumberFormat="1" applyFill="1" applyBorder="1" applyAlignment="1" applyProtection="1">
      <alignment horizontal="center" vertical="center"/>
    </xf>
    <xf numFmtId="2" fontId="0" fillId="80" borderId="76" xfId="0" applyNumberFormat="1" applyFill="1" applyBorder="1" applyAlignment="1" applyProtection="1">
      <alignment horizontal="center" vertical="center"/>
    </xf>
    <xf numFmtId="2" fontId="0" fillId="80" borderId="88" xfId="0" applyNumberFormat="1" applyFill="1" applyBorder="1" applyAlignment="1" applyProtection="1">
      <alignment horizontal="center" vertical="center"/>
    </xf>
    <xf numFmtId="0" fontId="79" fillId="80" borderId="282" xfId="0" applyFont="1" applyFill="1" applyBorder="1" applyAlignment="1" applyProtection="1">
      <alignment horizontal="center" vertical="center" wrapText="1"/>
    </xf>
    <xf numFmtId="0" fontId="79" fillId="80" borderId="119" xfId="0" applyFont="1" applyFill="1" applyBorder="1" applyAlignment="1" applyProtection="1">
      <alignment horizontal="center" vertical="center" wrapText="1"/>
    </xf>
    <xf numFmtId="0" fontId="79" fillId="80" borderId="32" xfId="0" applyFont="1" applyFill="1" applyBorder="1" applyAlignment="1" applyProtection="1">
      <alignment horizontal="center" vertical="center" wrapText="1"/>
    </xf>
    <xf numFmtId="0" fontId="79" fillId="80" borderId="284" xfId="0" applyFont="1" applyFill="1" applyBorder="1" applyAlignment="1" applyProtection="1">
      <alignment horizontal="center" vertical="center" wrapText="1"/>
    </xf>
    <xf numFmtId="2" fontId="77" fillId="80" borderId="29" xfId="0" applyNumberFormat="1" applyFont="1" applyFill="1" applyBorder="1" applyAlignment="1" applyProtection="1">
      <alignment horizontal="center" vertical="center"/>
    </xf>
    <xf numFmtId="2" fontId="77" fillId="80" borderId="172" xfId="0" applyNumberFormat="1" applyFont="1" applyFill="1" applyBorder="1" applyAlignment="1" applyProtection="1">
      <alignment horizontal="center" vertical="center"/>
    </xf>
    <xf numFmtId="3" fontId="91" fillId="82" borderId="138" xfId="333" applyNumberFormat="1" applyFont="1" applyFill="1" applyBorder="1" applyAlignment="1" applyProtection="1">
      <alignment horizontal="center" vertical="center"/>
    </xf>
    <xf numFmtId="3" fontId="91" fillId="82" borderId="136" xfId="333" applyNumberFormat="1" applyFont="1" applyFill="1" applyBorder="1" applyAlignment="1" applyProtection="1">
      <alignment horizontal="center" vertical="center"/>
    </xf>
    <xf numFmtId="167" fontId="91" fillId="82" borderId="129" xfId="333" applyNumberFormat="1" applyFont="1" applyFill="1" applyBorder="1" applyAlignment="1" applyProtection="1">
      <alignment horizontal="center"/>
    </xf>
    <xf numFmtId="166" fontId="97" fillId="120" borderId="133" xfId="343" applyNumberFormat="1" applyFont="1" applyFill="1" applyBorder="1" applyAlignment="1" applyProtection="1">
      <alignment horizontal="center"/>
    </xf>
    <xf numFmtId="166" fontId="97" fillId="120" borderId="134" xfId="343" applyNumberFormat="1" applyFont="1" applyFill="1" applyBorder="1" applyAlignment="1" applyProtection="1">
      <alignment horizontal="center"/>
    </xf>
    <xf numFmtId="4" fontId="96" fillId="82" borderId="135" xfId="333" applyNumberFormat="1" applyFont="1" applyFill="1" applyBorder="1" applyAlignment="1" applyProtection="1">
      <alignment horizontal="center"/>
    </xf>
    <xf numFmtId="4" fontId="96" fillId="82" borderId="132" xfId="333" applyNumberFormat="1" applyFont="1" applyFill="1" applyBorder="1" applyAlignment="1" applyProtection="1">
      <alignment horizontal="center"/>
    </xf>
    <xf numFmtId="0" fontId="30" fillId="86" borderId="150" xfId="0" applyFont="1" applyFill="1" applyBorder="1" applyAlignment="1" applyProtection="1">
      <alignment horizontal="center" vertical="center" wrapText="1"/>
      <protection locked="0"/>
    </xf>
    <xf numFmtId="2" fontId="105" fillId="122" borderId="150" xfId="0" applyNumberFormat="1" applyFont="1" applyFill="1" applyBorder="1" applyAlignment="1" applyProtection="1">
      <alignment horizontal="center"/>
      <protection locked="0"/>
    </xf>
    <xf numFmtId="0" fontId="79" fillId="120" borderId="72" xfId="0" applyFont="1" applyFill="1" applyBorder="1" applyAlignment="1" applyProtection="1">
      <alignment horizontal="center" vertical="center" wrapText="1"/>
    </xf>
    <xf numFmtId="4" fontId="96" fillId="82" borderId="129" xfId="333" applyNumberFormat="1" applyFont="1" applyFill="1" applyBorder="1" applyAlignment="1" applyProtection="1">
      <alignment horizontal="center"/>
    </xf>
    <xf numFmtId="4" fontId="96" fillId="82" borderId="131" xfId="333" applyNumberFormat="1" applyFont="1" applyFill="1" applyBorder="1" applyAlignment="1" applyProtection="1">
      <alignment horizontal="center"/>
    </xf>
    <xf numFmtId="10" fontId="0" fillId="120" borderId="37" xfId="343" applyNumberFormat="1" applyFont="1" applyFill="1" applyBorder="1" applyAlignment="1" applyProtection="1">
      <alignment horizontal="center" vertical="center"/>
    </xf>
    <xf numFmtId="10" fontId="0" fillId="120" borderId="38" xfId="343" applyNumberFormat="1" applyFont="1" applyFill="1" applyBorder="1" applyAlignment="1" applyProtection="1">
      <alignment horizontal="center" vertical="center"/>
    </xf>
    <xf numFmtId="166" fontId="182" fillId="84" borderId="0" xfId="343" applyNumberFormat="1" applyFont="1" applyFill="1" applyBorder="1" applyAlignment="1" applyProtection="1">
      <alignment horizontal="center"/>
    </xf>
    <xf numFmtId="166" fontId="219" fillId="120" borderId="133" xfId="343" applyNumberFormat="1" applyFont="1" applyFill="1" applyBorder="1" applyAlignment="1" applyProtection="1">
      <alignment horizontal="center"/>
    </xf>
    <xf numFmtId="166" fontId="219" fillId="120" borderId="134" xfId="343" applyNumberFormat="1" applyFont="1" applyFill="1" applyBorder="1" applyAlignment="1" applyProtection="1">
      <alignment horizontal="center"/>
    </xf>
    <xf numFmtId="2" fontId="109" fillId="80" borderId="145" xfId="343" applyNumberFormat="1" applyFont="1" applyFill="1" applyBorder="1" applyAlignment="1" applyProtection="1">
      <alignment horizontal="center" vertical="center"/>
    </xf>
    <xf numFmtId="171" fontId="100" fillId="86" borderId="150" xfId="0" applyNumberFormat="1" applyFont="1" applyFill="1" applyBorder="1" applyAlignment="1" applyProtection="1">
      <alignment horizontal="center"/>
      <protection locked="0"/>
    </xf>
    <xf numFmtId="0" fontId="180" fillId="84" borderId="0" xfId="343" applyNumberFormat="1" applyFont="1" applyFill="1" applyBorder="1" applyAlignment="1" applyProtection="1">
      <alignment horizontal="center"/>
    </xf>
    <xf numFmtId="10" fontId="89" fillId="82" borderId="132" xfId="343" applyNumberFormat="1" applyFont="1" applyFill="1" applyBorder="1" applyAlignment="1" applyProtection="1">
      <alignment horizontal="center"/>
    </xf>
    <xf numFmtId="10" fontId="89" fillId="82" borderId="131" xfId="343" applyNumberFormat="1" applyFont="1" applyFill="1" applyBorder="1" applyAlignment="1" applyProtection="1">
      <alignment horizontal="center"/>
    </xf>
    <xf numFmtId="0" fontId="21" fillId="80" borderId="123" xfId="0" applyFont="1" applyFill="1" applyBorder="1" applyAlignment="1" applyProtection="1">
      <alignment horizontal="left" vertical="center"/>
    </xf>
    <xf numFmtId="0" fontId="21" fillId="80" borderId="89" xfId="0" applyFont="1" applyFill="1" applyBorder="1" applyAlignment="1" applyProtection="1">
      <alignment horizontal="left" vertical="center"/>
    </xf>
    <xf numFmtId="0" fontId="21" fillId="80" borderId="97" xfId="0" applyFont="1" applyFill="1" applyBorder="1" applyAlignment="1" applyProtection="1">
      <alignment horizontal="left" vertical="center"/>
    </xf>
    <xf numFmtId="3" fontId="100" fillId="0" borderId="38" xfId="0" applyNumberFormat="1" applyFont="1" applyFill="1" applyBorder="1" applyAlignment="1" applyProtection="1">
      <alignment horizontal="center" vertical="center"/>
    </xf>
    <xf numFmtId="3" fontId="100" fillId="0" borderId="124" xfId="0" applyNumberFormat="1" applyFont="1" applyFill="1" applyBorder="1" applyAlignment="1" applyProtection="1">
      <alignment horizontal="center" vertical="center"/>
    </xf>
    <xf numFmtId="0" fontId="183" fillId="82" borderId="125" xfId="333" applyFont="1" applyFill="1" applyBorder="1" applyAlignment="1" applyProtection="1">
      <alignment horizontal="center"/>
      <protection locked="0"/>
    </xf>
    <xf numFmtId="0" fontId="183" fillId="82" borderId="69" xfId="333" applyFont="1" applyFill="1" applyBorder="1" applyAlignment="1" applyProtection="1">
      <alignment horizontal="center"/>
      <protection locked="0"/>
    </xf>
    <xf numFmtId="0" fontId="183" fillId="84" borderId="125" xfId="333" applyFont="1" applyFill="1" applyBorder="1" applyAlignment="1" applyProtection="1">
      <alignment horizontal="center"/>
      <protection locked="0"/>
    </xf>
    <xf numFmtId="0" fontId="183" fillId="84" borderId="69" xfId="333" applyFont="1" applyFill="1" applyBorder="1" applyAlignment="1" applyProtection="1">
      <alignment horizontal="center"/>
      <protection locked="0"/>
    </xf>
    <xf numFmtId="0" fontId="183" fillId="85" borderId="29" xfId="333" applyFont="1" applyFill="1" applyBorder="1" applyAlignment="1" applyProtection="1">
      <alignment horizontal="center"/>
      <protection locked="0"/>
    </xf>
    <xf numFmtId="0" fontId="183" fillId="85" borderId="69" xfId="333" applyFont="1" applyFill="1" applyBorder="1" applyAlignment="1" applyProtection="1">
      <alignment horizontal="center"/>
      <protection locked="0"/>
    </xf>
    <xf numFmtId="0" fontId="183" fillId="83" borderId="29" xfId="333" applyFont="1" applyFill="1" applyBorder="1" applyAlignment="1" applyProtection="1">
      <alignment horizontal="center"/>
      <protection locked="0"/>
    </xf>
    <xf numFmtId="0" fontId="183" fillId="83" borderId="69" xfId="333" applyFont="1" applyFill="1" applyBorder="1" applyAlignment="1" applyProtection="1">
      <alignment horizontal="center"/>
      <protection locked="0"/>
    </xf>
    <xf numFmtId="0" fontId="179" fillId="81" borderId="77" xfId="333" applyFont="1" applyFill="1" applyBorder="1" applyAlignment="1" applyProtection="1">
      <alignment horizontal="center" vertical="center" wrapText="1"/>
      <protection locked="0"/>
    </xf>
    <xf numFmtId="0" fontId="179" fillId="81" borderId="31" xfId="333" applyFont="1" applyFill="1" applyBorder="1" applyAlignment="1" applyProtection="1">
      <alignment horizontal="center" vertical="center" wrapText="1"/>
      <protection locked="0"/>
    </xf>
    <xf numFmtId="9" fontId="89" fillId="82" borderId="129" xfId="333" applyNumberFormat="1" applyFont="1" applyFill="1" applyBorder="1" applyAlignment="1" applyProtection="1">
      <alignment horizontal="center"/>
    </xf>
    <xf numFmtId="9" fontId="89" fillId="82" borderId="131" xfId="333" applyNumberFormat="1" applyFont="1" applyFill="1" applyBorder="1" applyAlignment="1" applyProtection="1">
      <alignment horizontal="center"/>
    </xf>
    <xf numFmtId="0" fontId="219" fillId="82" borderId="70" xfId="333" applyFont="1" applyFill="1" applyBorder="1" applyAlignment="1" applyProtection="1">
      <alignment horizontal="center"/>
      <protection locked="0"/>
    </xf>
    <xf numFmtId="0" fontId="219" fillId="82" borderId="56" xfId="333" applyFont="1" applyFill="1" applyBorder="1" applyAlignment="1" applyProtection="1">
      <alignment horizontal="center"/>
      <protection locked="0"/>
    </xf>
    <xf numFmtId="0" fontId="99" fillId="0" borderId="281" xfId="0" applyFont="1" applyFill="1" applyBorder="1" applyAlignment="1" applyProtection="1">
      <alignment horizontal="center" vertical="center" wrapText="1"/>
    </xf>
    <xf numFmtId="0" fontId="99" fillId="0" borderId="60" xfId="0" applyFont="1" applyFill="1" applyBorder="1" applyAlignment="1" applyProtection="1">
      <alignment horizontal="center" vertical="center" wrapText="1"/>
    </xf>
    <xf numFmtId="0" fontId="99" fillId="0" borderId="83" xfId="0" applyFont="1" applyFill="1" applyBorder="1" applyAlignment="1" applyProtection="1">
      <alignment horizontal="center" vertical="center" wrapText="1"/>
    </xf>
    <xf numFmtId="2" fontId="0" fillId="80" borderId="16" xfId="0" applyNumberFormat="1" applyFill="1" applyBorder="1" applyAlignment="1" applyProtection="1">
      <alignment horizontal="center" vertical="center"/>
    </xf>
    <xf numFmtId="10" fontId="111" fillId="82" borderId="44" xfId="0" applyNumberFormat="1" applyFont="1" applyFill="1" applyBorder="1" applyAlignment="1" applyProtection="1">
      <alignment horizontal="center" vertical="top" wrapText="1"/>
      <protection locked="0"/>
    </xf>
    <xf numFmtId="10" fontId="111" fillId="82" borderId="126" xfId="0" applyNumberFormat="1" applyFont="1" applyFill="1" applyBorder="1" applyAlignment="1" applyProtection="1">
      <alignment horizontal="center" vertical="top" wrapText="1"/>
      <protection locked="0"/>
    </xf>
    <xf numFmtId="0" fontId="0" fillId="0" borderId="69" xfId="0" applyBorder="1" applyAlignment="1" applyProtection="1">
      <alignment horizontal="center" vertical="center"/>
      <protection locked="0"/>
    </xf>
    <xf numFmtId="0" fontId="0" fillId="0" borderId="44" xfId="0" applyBorder="1" applyAlignment="1" applyProtection="1">
      <alignment horizontal="center" vertical="center"/>
      <protection locked="0"/>
    </xf>
    <xf numFmtId="0" fontId="184" fillId="0" borderId="24" xfId="0" applyFont="1" applyBorder="1" applyAlignment="1" applyProtection="1">
      <alignment horizontal="center" vertical="center"/>
      <protection locked="0"/>
    </xf>
    <xf numFmtId="0" fontId="184" fillId="0" borderId="69" xfId="0" applyFont="1" applyBorder="1" applyAlignment="1" applyProtection="1">
      <alignment horizontal="center" vertical="center"/>
      <protection locked="0"/>
    </xf>
    <xf numFmtId="0" fontId="0" fillId="123" borderId="24" xfId="0" applyFill="1" applyBorder="1" applyAlignment="1" applyProtection="1">
      <alignment horizontal="center" vertical="center"/>
      <protection locked="0"/>
    </xf>
    <xf numFmtId="0" fontId="0" fillId="123" borderId="69" xfId="0" applyFill="1" applyBorder="1" applyAlignment="1" applyProtection="1">
      <alignment horizontal="center" vertical="center"/>
      <protection locked="0"/>
    </xf>
    <xf numFmtId="0" fontId="177" fillId="0" borderId="0" xfId="0" applyFont="1" applyBorder="1" applyAlignment="1" applyProtection="1">
      <alignment horizontal="center" vertical="center" wrapText="1"/>
      <protection locked="0"/>
    </xf>
    <xf numFmtId="0" fontId="200" fillId="0" borderId="16" xfId="0" applyFont="1" applyBorder="1" applyAlignment="1" applyProtection="1">
      <alignment horizontal="center" vertical="center" wrapText="1"/>
      <protection locked="0"/>
    </xf>
    <xf numFmtId="0" fontId="177" fillId="0" borderId="16" xfId="0" applyFont="1" applyBorder="1" applyAlignment="1" applyProtection="1">
      <alignment horizontal="center" vertical="center" wrapText="1"/>
      <protection locked="0"/>
    </xf>
    <xf numFmtId="0" fontId="201" fillId="0" borderId="80" xfId="0" applyFont="1" applyBorder="1" applyAlignment="1" applyProtection="1">
      <alignment horizontal="center" vertical="center" wrapText="1"/>
      <protection locked="0"/>
    </xf>
    <xf numFmtId="0" fontId="201" fillId="0" borderId="68" xfId="0" applyFont="1" applyBorder="1" applyAlignment="1" applyProtection="1">
      <alignment horizontal="center" vertical="center" wrapText="1"/>
      <protection locked="0"/>
    </xf>
    <xf numFmtId="172" fontId="208" fillId="84" borderId="70" xfId="0" applyNumberFormat="1" applyFont="1" applyFill="1" applyBorder="1" applyAlignment="1" applyProtection="1">
      <alignment horizontal="center" vertical="center" wrapText="1"/>
      <protection locked="0"/>
    </xf>
    <xf numFmtId="0" fontId="208" fillId="84" borderId="72" xfId="0" applyFont="1" applyFill="1" applyBorder="1" applyAlignment="1" applyProtection="1">
      <alignment horizontal="center" vertical="center" wrapText="1"/>
      <protection locked="0"/>
    </xf>
    <xf numFmtId="3" fontId="209" fillId="84" borderId="56" xfId="0" applyNumberFormat="1" applyFont="1" applyFill="1" applyBorder="1" applyAlignment="1" applyProtection="1">
      <alignment horizontal="center" vertical="center" wrapText="1"/>
      <protection locked="0"/>
    </xf>
    <xf numFmtId="3" fontId="209" fillId="84" borderId="66" xfId="0" applyNumberFormat="1" applyFont="1" applyFill="1" applyBorder="1" applyAlignment="1" applyProtection="1">
      <alignment horizontal="center" vertical="center" wrapText="1"/>
      <protection locked="0"/>
    </xf>
    <xf numFmtId="172" fontId="208" fillId="84" borderId="56" xfId="0" applyNumberFormat="1" applyFont="1" applyFill="1" applyBorder="1" applyAlignment="1" applyProtection="1">
      <alignment horizontal="center" vertical="center" wrapText="1"/>
      <protection locked="0"/>
    </xf>
    <xf numFmtId="0" fontId="208" fillId="84" borderId="66" xfId="0" applyFont="1" applyFill="1" applyBorder="1" applyAlignment="1" applyProtection="1">
      <alignment horizontal="center" vertical="center" wrapText="1"/>
      <protection locked="0"/>
    </xf>
    <xf numFmtId="3" fontId="209" fillId="84" borderId="57" xfId="0" applyNumberFormat="1" applyFont="1" applyFill="1" applyBorder="1" applyAlignment="1" applyProtection="1">
      <alignment horizontal="center" vertical="center" wrapText="1"/>
      <protection locked="0"/>
    </xf>
    <xf numFmtId="3" fontId="209" fillId="84" borderId="58" xfId="0" applyNumberFormat="1" applyFont="1" applyFill="1" applyBorder="1" applyAlignment="1" applyProtection="1">
      <alignment horizontal="center" vertical="center" wrapText="1"/>
      <protection locked="0"/>
    </xf>
    <xf numFmtId="0" fontId="200" fillId="0" borderId="24" xfId="0" applyFont="1" applyBorder="1" applyAlignment="1" applyProtection="1">
      <alignment horizontal="center" vertical="center" wrapText="1"/>
      <protection locked="0"/>
    </xf>
    <xf numFmtId="0" fontId="200" fillId="0" borderId="69" xfId="0" applyFont="1" applyBorder="1" applyAlignment="1" applyProtection="1">
      <alignment horizontal="center" vertical="center" wrapText="1"/>
      <protection locked="0"/>
    </xf>
    <xf numFmtId="0" fontId="200" fillId="0" borderId="44" xfId="0" applyFont="1" applyBorder="1" applyAlignment="1" applyProtection="1">
      <alignment horizontal="center" vertical="center" wrapText="1"/>
      <protection locked="0"/>
    </xf>
    <xf numFmtId="0" fontId="200" fillId="0" borderId="80" xfId="0" applyFont="1" applyBorder="1" applyAlignment="1" applyProtection="1">
      <alignment horizontal="center" vertical="center" wrapText="1"/>
      <protection locked="0"/>
    </xf>
    <xf numFmtId="0" fontId="200" fillId="0" borderId="65" xfId="0" applyFont="1" applyBorder="1" applyAlignment="1" applyProtection="1">
      <alignment horizontal="center" vertical="center" wrapText="1"/>
      <protection locked="0"/>
    </xf>
    <xf numFmtId="0" fontId="200" fillId="0" borderId="68" xfId="0" applyFont="1" applyBorder="1" applyAlignment="1" applyProtection="1">
      <alignment horizontal="center" vertical="center" wrapText="1"/>
      <protection locked="0"/>
    </xf>
    <xf numFmtId="0" fontId="200" fillId="84" borderId="70" xfId="0" applyFont="1" applyFill="1" applyBorder="1" applyAlignment="1" applyProtection="1">
      <alignment horizontal="center" vertical="center" wrapText="1"/>
      <protection locked="0"/>
    </xf>
    <xf numFmtId="0" fontId="200" fillId="84" borderId="56" xfId="0" applyFont="1" applyFill="1" applyBorder="1" applyAlignment="1" applyProtection="1">
      <alignment horizontal="center" vertical="center" wrapText="1"/>
      <protection locked="0"/>
    </xf>
    <xf numFmtId="0" fontId="200" fillId="84" borderId="57" xfId="0" applyFont="1" applyFill="1" applyBorder="1" applyAlignment="1" applyProtection="1">
      <alignment horizontal="center" vertical="center" wrapText="1"/>
      <protection locked="0"/>
    </xf>
    <xf numFmtId="0" fontId="200" fillId="84" borderId="72" xfId="0" applyFont="1" applyFill="1" applyBorder="1" applyAlignment="1" applyProtection="1">
      <alignment horizontal="center" vertical="center" wrapText="1"/>
      <protection locked="0"/>
    </xf>
    <xf numFmtId="0" fontId="200" fillId="84" borderId="66" xfId="0" applyFont="1" applyFill="1" applyBorder="1" applyAlignment="1" applyProtection="1">
      <alignment horizontal="center" vertical="center" wrapText="1"/>
      <protection locked="0"/>
    </xf>
    <xf numFmtId="0" fontId="200" fillId="84" borderId="58" xfId="0" applyFont="1" applyFill="1" applyBorder="1" applyAlignment="1" applyProtection="1">
      <alignment horizontal="center" vertical="center" wrapText="1"/>
      <protection locked="0"/>
    </xf>
    <xf numFmtId="0" fontId="200" fillId="0" borderId="70" xfId="0" applyFont="1" applyBorder="1" applyAlignment="1" applyProtection="1">
      <alignment horizontal="center" vertical="center" wrapText="1"/>
      <protection locked="0"/>
    </xf>
    <xf numFmtId="0" fontId="200" fillId="0" borderId="56" xfId="0" applyFont="1" applyBorder="1" applyAlignment="1" applyProtection="1">
      <alignment horizontal="center" vertical="center" wrapText="1"/>
      <protection locked="0"/>
    </xf>
    <xf numFmtId="0" fontId="200" fillId="0" borderId="57" xfId="0" applyFont="1" applyBorder="1" applyAlignment="1" applyProtection="1">
      <alignment horizontal="center" vertical="center" wrapText="1"/>
      <protection locked="0"/>
    </xf>
    <xf numFmtId="0" fontId="200" fillId="0" borderId="72" xfId="0" applyFont="1" applyBorder="1" applyAlignment="1" applyProtection="1">
      <alignment horizontal="center" vertical="center" wrapText="1"/>
      <protection locked="0"/>
    </xf>
    <xf numFmtId="0" fontId="200" fillId="0" borderId="66" xfId="0" applyFont="1" applyBorder="1" applyAlignment="1" applyProtection="1">
      <alignment horizontal="center" vertical="center" wrapText="1"/>
      <protection locked="0"/>
    </xf>
    <xf numFmtId="0" fontId="200" fillId="0" borderId="58" xfId="0" applyFont="1" applyBorder="1" applyAlignment="1" applyProtection="1">
      <alignment horizontal="center" vertical="center" wrapText="1"/>
      <protection locked="0"/>
    </xf>
    <xf numFmtId="0" fontId="203" fillId="84" borderId="38" xfId="0" applyFont="1" applyFill="1" applyBorder="1" applyAlignment="1" applyProtection="1">
      <alignment horizontal="center" vertical="center" wrapText="1"/>
      <protection locked="0"/>
    </xf>
    <xf numFmtId="0" fontId="203" fillId="84" borderId="66" xfId="0" applyFont="1" applyFill="1" applyBorder="1" applyAlignment="1" applyProtection="1">
      <alignment horizontal="center" vertical="center" wrapText="1"/>
      <protection locked="0"/>
    </xf>
    <xf numFmtId="0" fontId="203" fillId="84" borderId="71" xfId="0" applyFont="1" applyFill="1" applyBorder="1" applyAlignment="1" applyProtection="1">
      <alignment horizontal="center" vertical="center" wrapText="1"/>
      <protection locked="0"/>
    </xf>
    <xf numFmtId="0" fontId="203" fillId="84" borderId="58" xfId="0" applyFont="1" applyFill="1" applyBorder="1" applyAlignment="1" applyProtection="1">
      <alignment horizontal="center" vertical="center" wrapText="1"/>
      <protection locked="0"/>
    </xf>
    <xf numFmtId="0" fontId="200" fillId="0" borderId="90" xfId="0" applyFont="1" applyBorder="1" applyAlignment="1" applyProtection="1">
      <alignment horizontal="center" vertical="center" wrapText="1"/>
      <protection locked="0"/>
    </xf>
    <xf numFmtId="0" fontId="200" fillId="0" borderId="91" xfId="0" applyFont="1" applyBorder="1" applyAlignment="1" applyProtection="1">
      <alignment horizontal="center" vertical="center" wrapText="1"/>
      <protection locked="0"/>
    </xf>
    <xf numFmtId="0" fontId="200" fillId="0" borderId="92" xfId="0" applyFont="1" applyBorder="1" applyAlignment="1" applyProtection="1">
      <alignment horizontal="center" vertical="center" wrapText="1"/>
      <protection locked="0"/>
    </xf>
    <xf numFmtId="0" fontId="200" fillId="0" borderId="28" xfId="0" applyFont="1" applyBorder="1" applyAlignment="1" applyProtection="1">
      <alignment horizontal="center" vertical="center" wrapText="1"/>
      <protection locked="0"/>
    </xf>
    <xf numFmtId="0" fontId="200" fillId="0" borderId="0" xfId="0" applyFont="1" applyBorder="1" applyAlignment="1" applyProtection="1">
      <alignment horizontal="center" vertical="center" wrapText="1"/>
      <protection locked="0"/>
    </xf>
    <xf numFmtId="0" fontId="200" fillId="0" borderId="93" xfId="0" applyFont="1" applyBorder="1" applyAlignment="1" applyProtection="1">
      <alignment horizontal="center" vertical="center" wrapText="1"/>
      <protection locked="0"/>
    </xf>
    <xf numFmtId="9" fontId="208" fillId="0" borderId="70" xfId="0" applyNumberFormat="1" applyFont="1" applyBorder="1" applyAlignment="1" applyProtection="1">
      <alignment horizontal="center" vertical="center" wrapText="1"/>
      <protection locked="0"/>
    </xf>
    <xf numFmtId="9" fontId="208" fillId="0" borderId="72" xfId="0" applyNumberFormat="1" applyFont="1" applyBorder="1" applyAlignment="1" applyProtection="1">
      <alignment horizontal="center" vertical="center" wrapText="1"/>
      <protection locked="0"/>
    </xf>
    <xf numFmtId="9" fontId="209" fillId="0" borderId="56" xfId="343" applyFont="1" applyBorder="1" applyAlignment="1" applyProtection="1">
      <alignment horizontal="center" vertical="center" wrapText="1"/>
      <protection locked="0"/>
    </xf>
    <xf numFmtId="9" fontId="209" fillId="0" borderId="66" xfId="343" applyFont="1" applyBorder="1" applyAlignment="1" applyProtection="1">
      <alignment horizontal="center" vertical="center" wrapText="1"/>
      <protection locked="0"/>
    </xf>
    <xf numFmtId="9" fontId="209" fillId="0" borderId="57" xfId="343" applyFont="1" applyBorder="1" applyAlignment="1" applyProtection="1">
      <alignment horizontal="center" vertical="center" wrapText="1"/>
      <protection locked="0"/>
    </xf>
    <xf numFmtId="9" fontId="209" fillId="0" borderId="58" xfId="343" applyFont="1" applyBorder="1" applyAlignment="1" applyProtection="1">
      <alignment horizontal="center" vertical="center" wrapText="1"/>
      <protection locked="0"/>
    </xf>
    <xf numFmtId="0" fontId="163" fillId="86" borderId="32" xfId="0" applyFont="1" applyFill="1" applyBorder="1" applyAlignment="1" applyProtection="1">
      <alignment horizontal="center" vertical="center"/>
      <protection locked="0"/>
    </xf>
    <xf numFmtId="0" fontId="163" fillId="86" borderId="74" xfId="0" applyFont="1" applyFill="1" applyBorder="1" applyAlignment="1" applyProtection="1">
      <alignment horizontal="center" vertical="center"/>
      <protection locked="0"/>
    </xf>
    <xf numFmtId="0" fontId="0" fillId="0" borderId="90" xfId="0" applyBorder="1" applyAlignment="1" applyProtection="1">
      <alignment horizontal="center" vertical="top" wrapText="1"/>
      <protection locked="0"/>
    </xf>
    <xf numFmtId="0" fontId="0" fillId="0" borderId="91" xfId="0" applyBorder="1" applyAlignment="1" applyProtection="1">
      <alignment horizontal="center" vertical="top" wrapText="1"/>
      <protection locked="0"/>
    </xf>
    <xf numFmtId="0" fontId="0" fillId="0" borderId="92" xfId="0" applyBorder="1" applyAlignment="1" applyProtection="1">
      <alignment horizontal="center" vertical="top" wrapText="1"/>
      <protection locked="0"/>
    </xf>
    <xf numFmtId="0" fontId="0" fillId="0" borderId="28" xfId="0" applyBorder="1" applyAlignment="1" applyProtection="1">
      <alignment horizontal="center" vertical="top" wrapText="1"/>
      <protection locked="0"/>
    </xf>
    <xf numFmtId="0" fontId="0" fillId="0" borderId="0" xfId="0" applyBorder="1" applyAlignment="1" applyProtection="1">
      <alignment horizontal="center" vertical="top" wrapText="1"/>
      <protection locked="0"/>
    </xf>
    <xf numFmtId="0" fontId="0" fillId="0" borderId="93" xfId="0" applyBorder="1" applyAlignment="1" applyProtection="1">
      <alignment horizontal="center" vertical="top" wrapText="1"/>
      <protection locked="0"/>
    </xf>
    <xf numFmtId="0" fontId="0" fillId="0" borderId="32" xfId="0" applyBorder="1" applyAlignment="1" applyProtection="1">
      <alignment horizontal="center" vertical="top" wrapText="1"/>
      <protection locked="0"/>
    </xf>
    <xf numFmtId="0" fontId="0" fillId="0" borderId="74" xfId="0" applyBorder="1" applyAlignment="1" applyProtection="1">
      <alignment horizontal="center" vertical="top" wrapText="1"/>
      <protection locked="0"/>
    </xf>
    <xf numFmtId="0" fontId="0" fillId="0" borderId="81" xfId="0" applyBorder="1" applyAlignment="1" applyProtection="1">
      <alignment horizontal="center" vertical="top" wrapText="1"/>
      <protection locked="0"/>
    </xf>
    <xf numFmtId="0" fontId="88" fillId="86" borderId="67" xfId="333" applyFont="1" applyFill="1" applyBorder="1" applyAlignment="1" applyProtection="1">
      <alignment horizontal="center" vertical="center"/>
      <protection locked="0"/>
    </xf>
    <xf numFmtId="0" fontId="88" fillId="86" borderId="35" xfId="333" applyFont="1" applyFill="1" applyBorder="1" applyAlignment="1" applyProtection="1">
      <alignment horizontal="center" vertical="center"/>
      <protection locked="0"/>
    </xf>
    <xf numFmtId="0" fontId="88" fillId="86" borderId="45" xfId="333" applyFont="1" applyFill="1" applyBorder="1" applyAlignment="1" applyProtection="1">
      <alignment horizontal="center" vertical="center"/>
      <protection locked="0"/>
    </xf>
    <xf numFmtId="0" fontId="82" fillId="0" borderId="67" xfId="0" applyFont="1" applyBorder="1" applyAlignment="1" applyProtection="1">
      <alignment horizontal="center"/>
      <protection locked="0"/>
    </xf>
    <xf numFmtId="0" fontId="82" fillId="0" borderId="35" xfId="0" applyFont="1" applyBorder="1" applyAlignment="1" applyProtection="1">
      <alignment horizontal="center"/>
      <protection locked="0"/>
    </xf>
    <xf numFmtId="0" fontId="82" fillId="0" borderId="45" xfId="0" applyFont="1" applyBorder="1" applyAlignment="1" applyProtection="1">
      <alignment horizontal="center"/>
      <protection locked="0"/>
    </xf>
    <xf numFmtId="0" fontId="109" fillId="0" borderId="0" xfId="0" applyFont="1" applyBorder="1" applyAlignment="1" applyProtection="1">
      <alignment horizontal="center" vertical="center"/>
      <protection locked="0"/>
    </xf>
    <xf numFmtId="0" fontId="0" fillId="0" borderId="90" xfId="0" applyBorder="1" applyAlignment="1" applyProtection="1">
      <alignment horizontal="center" vertical="top"/>
      <protection locked="0"/>
    </xf>
    <xf numFmtId="0" fontId="0" fillId="0" borderId="91" xfId="0" applyBorder="1" applyAlignment="1" applyProtection="1">
      <alignment horizontal="center" vertical="top"/>
      <protection locked="0"/>
    </xf>
    <xf numFmtId="0" fontId="0" fillId="0" borderId="92" xfId="0" applyBorder="1" applyAlignment="1" applyProtection="1">
      <alignment horizontal="center" vertical="top"/>
      <protection locked="0"/>
    </xf>
    <xf numFmtId="0" fontId="0" fillId="0" borderId="28" xfId="0" applyBorder="1" applyAlignment="1" applyProtection="1">
      <alignment horizontal="center" vertical="top"/>
      <protection locked="0"/>
    </xf>
    <xf numFmtId="0" fontId="0" fillId="0" borderId="0" xfId="0" applyBorder="1" applyAlignment="1" applyProtection="1">
      <alignment horizontal="center" vertical="top"/>
      <protection locked="0"/>
    </xf>
    <xf numFmtId="0" fontId="0" fillId="0" borderId="93" xfId="0" applyBorder="1" applyAlignment="1" applyProtection="1">
      <alignment horizontal="center" vertical="top"/>
      <protection locked="0"/>
    </xf>
    <xf numFmtId="0" fontId="0" fillId="0" borderId="32" xfId="0" applyBorder="1" applyAlignment="1" applyProtection="1">
      <alignment horizontal="center" vertical="top"/>
      <protection locked="0"/>
    </xf>
    <xf numFmtId="0" fontId="0" fillId="0" borderId="74" xfId="0" applyBorder="1" applyAlignment="1" applyProtection="1">
      <alignment horizontal="center" vertical="top"/>
      <protection locked="0"/>
    </xf>
    <xf numFmtId="0" fontId="0" fillId="0" borderId="81" xfId="0" applyBorder="1" applyAlignment="1" applyProtection="1">
      <alignment horizontal="center" vertical="top"/>
      <protection locked="0"/>
    </xf>
    <xf numFmtId="0" fontId="80" fillId="86" borderId="67" xfId="0" applyFont="1" applyFill="1" applyBorder="1" applyAlignment="1" applyProtection="1">
      <alignment horizontal="center" vertical="center" wrapText="1"/>
      <protection locked="0"/>
    </xf>
    <xf numFmtId="0" fontId="80" fillId="86" borderId="35" xfId="0" applyFont="1" applyFill="1" applyBorder="1" applyAlignment="1" applyProtection="1">
      <alignment horizontal="center" vertical="center" wrapText="1"/>
      <protection locked="0"/>
    </xf>
    <xf numFmtId="0" fontId="80" fillId="86" borderId="45" xfId="0" applyFont="1" applyFill="1" applyBorder="1" applyAlignment="1" applyProtection="1">
      <alignment horizontal="center" vertical="center" wrapText="1"/>
      <protection locked="0"/>
    </xf>
    <xf numFmtId="0" fontId="102" fillId="86" borderId="67" xfId="330" applyFont="1" applyFill="1" applyBorder="1" applyAlignment="1" applyProtection="1">
      <alignment horizontal="center" vertical="center" wrapText="1"/>
      <protection locked="0"/>
    </xf>
    <xf numFmtId="0" fontId="102" fillId="86" borderId="35" xfId="330" applyFont="1" applyFill="1" applyBorder="1" applyAlignment="1" applyProtection="1">
      <alignment horizontal="center" vertical="center" wrapText="1"/>
      <protection locked="0"/>
    </xf>
    <xf numFmtId="0" fontId="102" fillId="86" borderId="45" xfId="330" applyFont="1" applyFill="1" applyBorder="1" applyAlignment="1" applyProtection="1">
      <alignment horizontal="center" vertical="center" wrapText="1"/>
      <protection locked="0"/>
    </xf>
    <xf numFmtId="0" fontId="102" fillId="0" borderId="67" xfId="330" applyFont="1" applyFill="1" applyBorder="1" applyAlignment="1" applyProtection="1">
      <alignment horizontal="center" vertical="center" wrapText="1"/>
      <protection locked="0"/>
    </xf>
    <xf numFmtId="0" fontId="102" fillId="0" borderId="35" xfId="330" applyFont="1" applyFill="1" applyBorder="1" applyAlignment="1" applyProtection="1">
      <alignment horizontal="center" vertical="center" wrapText="1"/>
      <protection locked="0"/>
    </xf>
    <xf numFmtId="0" fontId="102" fillId="0" borderId="45" xfId="330" applyFont="1" applyFill="1" applyBorder="1" applyAlignment="1" applyProtection="1">
      <alignment horizontal="center" vertical="center" wrapText="1"/>
      <protection locked="0"/>
    </xf>
    <xf numFmtId="0" fontId="88" fillId="86" borderId="67" xfId="333" applyFont="1" applyFill="1" applyBorder="1" applyAlignment="1" applyProtection="1">
      <alignment horizontal="center"/>
      <protection locked="0"/>
    </xf>
    <xf numFmtId="0" fontId="88" fillId="86" borderId="35" xfId="333" applyFont="1" applyFill="1" applyBorder="1" applyAlignment="1" applyProtection="1">
      <alignment horizontal="center"/>
      <protection locked="0"/>
    </xf>
    <xf numFmtId="0" fontId="88" fillId="86" borderId="45" xfId="333" applyFont="1" applyFill="1" applyBorder="1" applyAlignment="1" applyProtection="1">
      <alignment horizontal="center"/>
      <protection locked="0"/>
    </xf>
    <xf numFmtId="0" fontId="183" fillId="121" borderId="90" xfId="0" applyFont="1" applyFill="1" applyBorder="1" applyAlignment="1" applyProtection="1">
      <alignment horizontal="center" vertical="center"/>
    </xf>
    <xf numFmtId="0" fontId="183" fillId="121" borderId="91" xfId="0" applyFont="1" applyFill="1" applyBorder="1" applyAlignment="1" applyProtection="1">
      <alignment horizontal="center" vertical="center"/>
    </xf>
    <xf numFmtId="0" fontId="103" fillId="86" borderId="90" xfId="0" applyFont="1" applyFill="1" applyBorder="1" applyAlignment="1" applyProtection="1">
      <alignment horizontal="center" vertical="center"/>
    </xf>
    <xf numFmtId="0" fontId="103" fillId="86" borderId="91" xfId="0" applyFont="1" applyFill="1" applyBorder="1" applyAlignment="1" applyProtection="1">
      <alignment horizontal="center" vertical="center"/>
    </xf>
    <xf numFmtId="0" fontId="103" fillId="86" borderId="92" xfId="0" applyFont="1" applyFill="1" applyBorder="1" applyAlignment="1" applyProtection="1">
      <alignment horizontal="center" vertical="center"/>
    </xf>
    <xf numFmtId="0" fontId="103" fillId="81" borderId="90" xfId="0" applyFont="1" applyFill="1" applyBorder="1" applyAlignment="1" applyProtection="1">
      <alignment horizontal="center" vertical="center"/>
    </xf>
    <xf numFmtId="0" fontId="103" fillId="81" borderId="91" xfId="0" applyFont="1" applyFill="1" applyBorder="1" applyAlignment="1" applyProtection="1">
      <alignment horizontal="center" vertical="center"/>
    </xf>
    <xf numFmtId="0" fontId="103" fillId="81" borderId="92" xfId="0" applyFont="1" applyFill="1" applyBorder="1" applyAlignment="1" applyProtection="1">
      <alignment horizontal="center" vertical="center"/>
    </xf>
    <xf numFmtId="0" fontId="103" fillId="86" borderId="215" xfId="0" applyFont="1" applyFill="1" applyBorder="1" applyAlignment="1" applyProtection="1">
      <alignment horizontal="center" vertical="center"/>
    </xf>
    <xf numFmtId="0" fontId="103" fillId="86" borderId="216" xfId="0" applyFont="1" applyFill="1" applyBorder="1" applyAlignment="1" applyProtection="1">
      <alignment horizontal="center" vertical="center"/>
    </xf>
    <xf numFmtId="0" fontId="103" fillId="86" borderId="219" xfId="0" applyFont="1" applyFill="1" applyBorder="1" applyAlignment="1" applyProtection="1">
      <alignment horizontal="center" vertical="center"/>
    </xf>
    <xf numFmtId="0" fontId="103" fillId="86" borderId="233" xfId="0" applyFont="1" applyFill="1" applyBorder="1" applyAlignment="1" applyProtection="1">
      <alignment horizontal="center" vertical="center"/>
    </xf>
    <xf numFmtId="0" fontId="103" fillId="86" borderId="217" xfId="0" applyFont="1" applyFill="1" applyBorder="1" applyAlignment="1" applyProtection="1">
      <alignment horizontal="center" vertical="center"/>
    </xf>
    <xf numFmtId="0" fontId="103" fillId="86" borderId="194" xfId="0" applyFont="1" applyFill="1" applyBorder="1" applyAlignment="1" applyProtection="1">
      <alignment horizontal="center" vertical="center"/>
    </xf>
    <xf numFmtId="0" fontId="103" fillId="86" borderId="188" xfId="0" applyFont="1" applyFill="1" applyBorder="1" applyAlignment="1" applyProtection="1">
      <alignment horizontal="center" vertical="center"/>
    </xf>
    <xf numFmtId="0" fontId="103" fillId="86" borderId="189" xfId="0" applyFont="1" applyFill="1" applyBorder="1" applyAlignment="1" applyProtection="1">
      <alignment horizontal="center" vertical="center"/>
    </xf>
    <xf numFmtId="0" fontId="103" fillId="86" borderId="190" xfId="0" applyFont="1" applyFill="1" applyBorder="1" applyAlignment="1" applyProtection="1">
      <alignment horizontal="center" vertical="center"/>
    </xf>
    <xf numFmtId="0" fontId="103" fillId="81" borderId="209" xfId="0" applyFont="1" applyFill="1" applyBorder="1" applyAlignment="1" applyProtection="1">
      <alignment horizontal="center" vertical="center"/>
    </xf>
    <xf numFmtId="0" fontId="103" fillId="81" borderId="233" xfId="0" applyFont="1" applyFill="1" applyBorder="1" applyAlignment="1" applyProtection="1">
      <alignment horizontal="center" vertical="center"/>
    </xf>
    <xf numFmtId="0" fontId="103" fillId="81" borderId="217" xfId="0" applyFont="1" applyFill="1" applyBorder="1" applyAlignment="1" applyProtection="1">
      <alignment horizontal="center" vertical="center"/>
    </xf>
    <xf numFmtId="0" fontId="103" fillId="81" borderId="194" xfId="0" applyFont="1" applyFill="1" applyBorder="1" applyAlignment="1" applyProtection="1">
      <alignment horizontal="center" vertical="center"/>
    </xf>
    <xf numFmtId="0" fontId="0" fillId="87" borderId="80" xfId="0" applyFill="1" applyBorder="1" applyAlignment="1" applyProtection="1">
      <alignment horizontal="center" vertical="center" wrapText="1"/>
    </xf>
    <xf numFmtId="0" fontId="0" fillId="87" borderId="68" xfId="0" applyFill="1" applyBorder="1" applyAlignment="1" applyProtection="1">
      <alignment horizontal="center" vertical="center" wrapText="1"/>
    </xf>
    <xf numFmtId="0" fontId="0" fillId="87" borderId="94" xfId="0" applyFill="1" applyBorder="1" applyAlignment="1" applyProtection="1">
      <alignment horizontal="center" vertical="center" wrapText="1"/>
    </xf>
    <xf numFmtId="0" fontId="0" fillId="87" borderId="87" xfId="0" applyFill="1" applyBorder="1" applyAlignment="1" applyProtection="1">
      <alignment horizontal="center" vertical="center" wrapText="1"/>
    </xf>
    <xf numFmtId="0" fontId="0" fillId="87" borderId="26" xfId="0" applyFill="1" applyBorder="1" applyAlignment="1" applyProtection="1">
      <alignment horizontal="center" vertical="center" wrapText="1"/>
    </xf>
    <xf numFmtId="0" fontId="0" fillId="87" borderId="33" xfId="0" applyFill="1" applyBorder="1" applyAlignment="1" applyProtection="1">
      <alignment horizontal="center" vertical="center" wrapText="1"/>
    </xf>
    <xf numFmtId="0" fontId="0" fillId="87" borderId="111" xfId="0" applyFill="1" applyBorder="1" applyAlignment="1" applyProtection="1">
      <alignment horizontal="center" vertical="center" wrapText="1"/>
    </xf>
    <xf numFmtId="0" fontId="0" fillId="87" borderId="112" xfId="0" applyFill="1" applyBorder="1" applyAlignment="1" applyProtection="1">
      <alignment horizontal="center" vertical="center" wrapText="1"/>
    </xf>
    <xf numFmtId="0" fontId="103" fillId="81" borderId="237" xfId="0" applyFont="1" applyFill="1" applyBorder="1" applyAlignment="1" applyProtection="1">
      <alignment horizontal="center" vertical="center"/>
    </xf>
    <xf numFmtId="0" fontId="103" fillId="81" borderId="236" xfId="0" applyFont="1" applyFill="1" applyBorder="1" applyAlignment="1" applyProtection="1">
      <alignment horizontal="center" vertical="center"/>
    </xf>
    <xf numFmtId="0" fontId="103" fillId="86" borderId="237" xfId="0" applyFont="1" applyFill="1" applyBorder="1" applyAlignment="1" applyProtection="1">
      <alignment horizontal="center" vertical="center"/>
    </xf>
    <xf numFmtId="0" fontId="103" fillId="86" borderId="209" xfId="0" applyFont="1" applyFill="1" applyBorder="1" applyAlignment="1" applyProtection="1">
      <alignment horizontal="center" vertical="center"/>
    </xf>
    <xf numFmtId="0" fontId="103" fillId="86" borderId="236" xfId="0" applyFont="1" applyFill="1" applyBorder="1" applyAlignment="1" applyProtection="1">
      <alignment horizontal="center" vertical="center"/>
    </xf>
    <xf numFmtId="0" fontId="103" fillId="81" borderId="210" xfId="0" applyFont="1" applyFill="1" applyBorder="1" applyAlignment="1" applyProtection="1">
      <alignment horizontal="center" vertical="center"/>
    </xf>
    <xf numFmtId="0" fontId="214" fillId="81" borderId="233" xfId="0" applyFont="1" applyFill="1" applyBorder="1" applyAlignment="1" applyProtection="1">
      <alignment horizontal="center" vertical="center"/>
    </xf>
    <xf numFmtId="0" fontId="214" fillId="81" borderId="217" xfId="0" applyFont="1" applyFill="1" applyBorder="1" applyAlignment="1" applyProtection="1">
      <alignment horizontal="center" vertical="center"/>
    </xf>
    <xf numFmtId="0" fontId="214" fillId="81" borderId="234" xfId="0" applyFont="1" applyFill="1" applyBorder="1" applyAlignment="1" applyProtection="1">
      <alignment horizontal="center" vertical="center"/>
    </xf>
    <xf numFmtId="0" fontId="215" fillId="81" borderId="90" xfId="0" applyFont="1" applyFill="1" applyBorder="1" applyAlignment="1" applyProtection="1">
      <alignment horizontal="center" vertical="center" wrapText="1"/>
    </xf>
    <xf numFmtId="0" fontId="215" fillId="81" borderId="91" xfId="0" applyFont="1" applyFill="1" applyBorder="1" applyAlignment="1" applyProtection="1">
      <alignment horizontal="center" vertical="center" wrapText="1"/>
    </xf>
    <xf numFmtId="0" fontId="215" fillId="81" borderId="92" xfId="0" applyFont="1" applyFill="1" applyBorder="1" applyAlignment="1" applyProtection="1">
      <alignment horizontal="center" vertical="center" wrapText="1"/>
    </xf>
    <xf numFmtId="0" fontId="215" fillId="81" borderId="28" xfId="0" applyFont="1" applyFill="1" applyBorder="1" applyAlignment="1" applyProtection="1">
      <alignment horizontal="center" vertical="center" wrapText="1"/>
    </xf>
    <xf numFmtId="0" fontId="215" fillId="81" borderId="0" xfId="0" applyFont="1" applyFill="1" applyBorder="1" applyAlignment="1" applyProtection="1">
      <alignment horizontal="center" vertical="center" wrapText="1"/>
    </xf>
    <xf numFmtId="0" fontId="172" fillId="0" borderId="188" xfId="0" applyFont="1" applyBorder="1" applyAlignment="1">
      <alignment horizontal="center" vertical="center"/>
    </xf>
    <xf numFmtId="0" fontId="172" fillId="0" borderId="189" xfId="0" applyFont="1" applyBorder="1" applyAlignment="1">
      <alignment horizontal="center" vertical="center"/>
    </xf>
    <xf numFmtId="0" fontId="103" fillId="81" borderId="188" xfId="0" applyFont="1" applyFill="1" applyBorder="1" applyAlignment="1" applyProtection="1">
      <alignment horizontal="center" vertical="center"/>
    </xf>
    <xf numFmtId="0" fontId="103" fillId="81" borderId="189" xfId="0" applyFont="1" applyFill="1" applyBorder="1" applyAlignment="1" applyProtection="1">
      <alignment horizontal="center" vertical="center"/>
    </xf>
    <xf numFmtId="0" fontId="103" fillId="81" borderId="190" xfId="0" applyFont="1" applyFill="1" applyBorder="1" applyAlignment="1" applyProtection="1">
      <alignment horizontal="center" vertical="center"/>
    </xf>
    <xf numFmtId="0" fontId="90" fillId="86" borderId="235" xfId="0" applyFont="1" applyFill="1" applyBorder="1" applyAlignment="1" applyProtection="1">
      <alignment horizontal="center" vertical="center"/>
    </xf>
    <xf numFmtId="0" fontId="90" fillId="86" borderId="217" xfId="0" applyFont="1" applyFill="1" applyBorder="1" applyAlignment="1" applyProtection="1">
      <alignment horizontal="center" vertical="center"/>
    </xf>
    <xf numFmtId="0" fontId="90" fillId="86" borderId="234" xfId="0" applyFont="1" applyFill="1" applyBorder="1" applyAlignment="1" applyProtection="1">
      <alignment horizontal="center" vertical="center"/>
    </xf>
    <xf numFmtId="0" fontId="90" fillId="82" borderId="209" xfId="0" applyFont="1" applyFill="1" applyBorder="1" applyAlignment="1" applyProtection="1">
      <alignment horizontal="center" vertical="center"/>
    </xf>
    <xf numFmtId="0" fontId="90" fillId="82" borderId="236" xfId="0" applyFont="1" applyFill="1" applyBorder="1" applyAlignment="1" applyProtection="1">
      <alignment horizontal="center" vertical="center"/>
    </xf>
    <xf numFmtId="0" fontId="103" fillId="86" borderId="98" xfId="0" applyFont="1" applyFill="1" applyBorder="1" applyAlignment="1" applyProtection="1">
      <alignment horizontal="center" vertical="center"/>
    </xf>
    <xf numFmtId="0" fontId="103" fillId="86" borderId="46" xfId="0" applyFont="1" applyFill="1" applyBorder="1" applyAlignment="1" applyProtection="1">
      <alignment horizontal="center" vertical="center"/>
    </xf>
    <xf numFmtId="0" fontId="103" fillId="86" borderId="99" xfId="0" applyFont="1" applyFill="1" applyBorder="1" applyAlignment="1" applyProtection="1">
      <alignment horizontal="center" vertical="center"/>
    </xf>
    <xf numFmtId="0" fontId="90" fillId="82" borderId="91" xfId="0" applyFont="1" applyFill="1" applyBorder="1" applyAlignment="1" applyProtection="1">
      <alignment horizontal="center" vertical="center"/>
    </xf>
    <xf numFmtId="0" fontId="103" fillId="86" borderId="238" xfId="0" applyFont="1" applyFill="1" applyBorder="1" applyAlignment="1" applyProtection="1">
      <alignment horizontal="center" vertical="center"/>
    </xf>
    <xf numFmtId="0" fontId="103" fillId="86" borderId="239" xfId="0" applyFont="1" applyFill="1" applyBorder="1" applyAlignment="1" applyProtection="1">
      <alignment horizontal="center" vertical="center"/>
    </xf>
    <xf numFmtId="0" fontId="103" fillId="86" borderId="240" xfId="0" applyFont="1" applyFill="1" applyBorder="1" applyAlignment="1" applyProtection="1">
      <alignment horizontal="center" vertical="center"/>
    </xf>
    <xf numFmtId="0" fontId="90" fillId="81" borderId="209" xfId="0" applyFont="1" applyFill="1" applyBorder="1" applyAlignment="1" applyProtection="1">
      <alignment horizontal="center" vertical="center"/>
    </xf>
    <xf numFmtId="0" fontId="90" fillId="81" borderId="236" xfId="0" applyFont="1" applyFill="1" applyBorder="1" applyAlignment="1" applyProtection="1">
      <alignment horizontal="center" vertical="center"/>
    </xf>
    <xf numFmtId="0" fontId="183" fillId="121" borderId="92" xfId="0" applyFont="1" applyFill="1" applyBorder="1" applyAlignment="1" applyProtection="1">
      <alignment horizontal="center" vertical="center"/>
    </xf>
    <xf numFmtId="0" fontId="183" fillId="121" borderId="215" xfId="0" applyFont="1" applyFill="1" applyBorder="1" applyAlignment="1" applyProtection="1">
      <alignment horizontal="center" vertical="center"/>
    </xf>
    <xf numFmtId="0" fontId="183" fillId="121" borderId="216" xfId="0" applyFont="1" applyFill="1" applyBorder="1" applyAlignment="1" applyProtection="1">
      <alignment horizontal="center" vertical="center"/>
    </xf>
  </cellXfs>
  <cellStyles count="30121">
    <cellStyle name="_2009_july_tr_DFM" xfId="366"/>
    <cellStyle name="_2009_july_tr_DFM 2" xfId="367"/>
    <cellStyle name="_2009_july_tr_DFM 2 2" xfId="368"/>
    <cellStyle name="_2009_july_tr_DFM 2 3" xfId="369"/>
    <cellStyle name="_2009_july_tr_DFM 3" xfId="370"/>
    <cellStyle name="_3_SKU_RB" xfId="371"/>
    <cellStyle name="_3_SKU_RB 2" xfId="372"/>
    <cellStyle name="_3_SKU_RB 2 2" xfId="373"/>
    <cellStyle name="_3_SKU_RB 2 3" xfId="374"/>
    <cellStyle name="_3_SKU_RB 3" xfId="375"/>
    <cellStyle name="_Bullit" xfId="1"/>
    <cellStyle name="_Canadean_в разбивке по месяцам_NEW" xfId="376"/>
    <cellStyle name="_Canadean_в разбивке по месяцам_NEW 2" xfId="377"/>
    <cellStyle name="_Canadean_в разбивке по месяцам_NEW 2 2" xfId="378"/>
    <cellStyle name="_Canadean_в разбивке по месяцам_NEW 2 3" xfId="379"/>
    <cellStyle name="_Canadean_в разбивке по месяцам_NEW 3" xfId="380"/>
    <cellStyle name="_Correct SNS split PPO Dunhill KS" xfId="2"/>
    <cellStyle name="_Correct SNS split PPO Dunhill KS 2" xfId="381"/>
    <cellStyle name="_Correct SNS split PPO Dunhill KS 2 2" xfId="382"/>
    <cellStyle name="_Correct SNS split PPO Dunhill KS 2 3" xfId="383"/>
    <cellStyle name="_Correct SNS split PPO Dunhill KS 2 4" xfId="384"/>
    <cellStyle name="_Correct SNS split PPO Dunhill KS 3" xfId="385"/>
    <cellStyle name="_data" xfId="386"/>
    <cellStyle name="_data 2" xfId="387"/>
    <cellStyle name="_data 2 2" xfId="388"/>
    <cellStyle name="_data 2 3" xfId="389"/>
    <cellStyle name="_data 3" xfId="390"/>
    <cellStyle name="_Dhl_Ripon_product for_RKA_SNS" xfId="3"/>
    <cellStyle name="_Dhl_Ripon_product for_RKA_SNS 2" xfId="391"/>
    <cellStyle name="_Dhl_Ripon_product for_RKA_SNS 2 2" xfId="392"/>
    <cellStyle name="_Dhl_Ripon_product for_RKA_SNS 2 3" xfId="393"/>
    <cellStyle name="_Dhl_Ripon_product for_RKA_SNS 3" xfId="394"/>
    <cellStyle name="_Dhl_Ripon_product for_RKA_SNS 4" xfId="395"/>
    <cellStyle name="_Dhl_Ripon_product for_RKA_SNS 5" xfId="396"/>
    <cellStyle name="_Dhl_Ripon_product for_RKA_SNS_Система бонусирования СПП ИЮЛЬ 2012 (4)" xfId="397"/>
    <cellStyle name="_Dhl_Ripon_product for_RKA_SNS_Система бонусирования СПП ИЮЛЬ 2012 (4) 2" xfId="398"/>
    <cellStyle name="_Dhl_Ripon_product for_RKA_SNS_ТП" xfId="399"/>
    <cellStyle name="_Dict W14" xfId="4"/>
    <cellStyle name="_Dict W14 2" xfId="400"/>
    <cellStyle name="_Dict W14 2 2" xfId="401"/>
    <cellStyle name="_Dict W14 2 3" xfId="402"/>
    <cellStyle name="_Dict W14 3" xfId="403"/>
    <cellStyle name="_Last canadean sep'09 (2)" xfId="404"/>
    <cellStyle name="_Last canadean sep'09 (2) 2" xfId="405"/>
    <cellStyle name="_Last canadean sep'09 (2) 2 2" xfId="406"/>
    <cellStyle name="_Last canadean sep'09 (2) 2 3" xfId="407"/>
    <cellStyle name="_Last canadean sep'09 (2) 3" xfId="408"/>
    <cellStyle name="_Last canadean sep'09 (2)_ТП" xfId="409"/>
    <cellStyle name="_Monitoring_Sales" xfId="410"/>
    <cellStyle name="_Monitoring_Sales 2" xfId="411"/>
    <cellStyle name="_Monitoring_Sales 2 2" xfId="412"/>
    <cellStyle name="_Monitoring_Sales 2 3" xfId="413"/>
    <cellStyle name="_Monitoring_Sales 3" xfId="414"/>
    <cellStyle name="_RB ED" xfId="5"/>
    <cellStyle name="_RB E-shot" xfId="6"/>
    <cellStyle name="_RBC" xfId="7"/>
    <cellStyle name="_STCC" xfId="415"/>
    <cellStyle name="_STCC 2" xfId="416"/>
    <cellStyle name="_STCC 2 2" xfId="417"/>
    <cellStyle name="_STCC 2 3" xfId="418"/>
    <cellStyle name="_STCC 3" xfId="419"/>
    <cellStyle name="_SUMMARY" xfId="420"/>
    <cellStyle name="_SUMMARY (backup 04.04.2011)" xfId="421"/>
    <cellStyle name="_SUMMARY (backup 04.04.2011) 2" xfId="422"/>
    <cellStyle name="_SUMMARY (backup 04.04.2011) 2 2" xfId="423"/>
    <cellStyle name="_SUMMARY (backup 04.04.2011) 2 3" xfId="424"/>
    <cellStyle name="_SUMMARY (backup 04.04.2011) 3" xfId="425"/>
    <cellStyle name="_SUMMARY 10" xfId="426"/>
    <cellStyle name="_SUMMARY 11" xfId="427"/>
    <cellStyle name="_SUMMARY 12" xfId="428"/>
    <cellStyle name="_SUMMARY 13" xfId="429"/>
    <cellStyle name="_SUMMARY 14" xfId="430"/>
    <cellStyle name="_SUMMARY 15" xfId="431"/>
    <cellStyle name="_SUMMARY 16" xfId="432"/>
    <cellStyle name="_SUMMARY 16 2" xfId="433"/>
    <cellStyle name="_SUMMARY 17" xfId="434"/>
    <cellStyle name="_SUMMARY 18" xfId="435"/>
    <cellStyle name="_SUMMARY 19" xfId="436"/>
    <cellStyle name="_SUMMARY 2" xfId="437"/>
    <cellStyle name="_SUMMARY 2 2" xfId="438"/>
    <cellStyle name="_SUMMARY 2 3" xfId="439"/>
    <cellStyle name="_SUMMARY 20" xfId="440"/>
    <cellStyle name="_SUMMARY 21" xfId="441"/>
    <cellStyle name="_SUMMARY 22" xfId="442"/>
    <cellStyle name="_SUMMARY 23" xfId="443"/>
    <cellStyle name="_SUMMARY 24" xfId="444"/>
    <cellStyle name="_SUMMARY 25" xfId="445"/>
    <cellStyle name="_SUMMARY 26" xfId="446"/>
    <cellStyle name="_SUMMARY 27" xfId="447"/>
    <cellStyle name="_SUMMARY 28" xfId="448"/>
    <cellStyle name="_SUMMARY 29" xfId="449"/>
    <cellStyle name="_SUMMARY 3" xfId="450"/>
    <cellStyle name="_SUMMARY 30" xfId="451"/>
    <cellStyle name="_SUMMARY 31" xfId="452"/>
    <cellStyle name="_SUMMARY 4" xfId="453"/>
    <cellStyle name="_SUMMARY 5" xfId="454"/>
    <cellStyle name="_SUMMARY 6" xfId="455"/>
    <cellStyle name="_SUMMARY 7" xfId="456"/>
    <cellStyle name="_SUMMARY 8" xfId="457"/>
    <cellStyle name="_SUMMARY 9" xfId="458"/>
    <cellStyle name="_Summary_06'10_psop_in_new" xfId="459"/>
    <cellStyle name="_Summary_06'10_psop_in_new 2" xfId="460"/>
    <cellStyle name="_Summary_06'10_psop_in_new 2 2" xfId="461"/>
    <cellStyle name="_Summary_06'10_psop_in_new 2 3" xfId="462"/>
    <cellStyle name="_Summary_06'10_psop_in_new 3" xfId="463"/>
    <cellStyle name="_Summary_SOP_9b" xfId="8"/>
    <cellStyle name="_Summary_SOP_9b 2" xfId="464"/>
    <cellStyle name="_Summary_SOP_9b 2 2" xfId="465"/>
    <cellStyle name="_Summary_SOP_9b 2 3" xfId="466"/>
    <cellStyle name="_Summary_SOP_9b 3" xfId="467"/>
    <cellStyle name="_Table" xfId="468"/>
    <cellStyle name="_VOLUME" xfId="469"/>
    <cellStyle name="_VOLUME 2" xfId="470"/>
    <cellStyle name="_VOLUME 2 2" xfId="471"/>
    <cellStyle name="_VOLUME 2 3" xfId="472"/>
    <cellStyle name="_VOLUME 3" xfId="473"/>
    <cellStyle name="_WD по RB в ПФА" xfId="474"/>
    <cellStyle name="_WD по RB в ПФА 2" xfId="475"/>
    <cellStyle name="_WD по RB в ПФА 2 2" xfId="476"/>
    <cellStyle name="_WD по RB в ПФА 2 3" xfId="477"/>
    <cellStyle name="_WD по RB в ПФА 3" xfId="478"/>
    <cellStyle name="_What if" xfId="479"/>
    <cellStyle name="_What if 2" xfId="480"/>
    <cellStyle name="_What if 2 2" xfId="481"/>
    <cellStyle name="_What if 2 3" xfId="482"/>
    <cellStyle name="_What if 3" xfId="483"/>
    <cellStyle name="_АП Soho_7Cont_Spar_Billa_Per" xfId="9"/>
    <cellStyle name="_АП Soho_7Cont_Spar_Billa_Per 2" xfId="484"/>
    <cellStyle name="_АП Soho_7Cont_Spar_Billa_Per_Ежедневный доп отчет ГД ГК" xfId="10"/>
    <cellStyle name="_АП Soho_7Cont_Spar_Billa_Per_Ежедневный отчет ГД ГК" xfId="11"/>
    <cellStyle name="_Бонусирование 2009_HoReCa" xfId="485"/>
    <cellStyle name="_Бонусирование 2009_HoReCa 2" xfId="486"/>
    <cellStyle name="_Бонусирование 2009_HoReCa_Система бонусирования СПП ИЮЛЬ 2012 (4)" xfId="487"/>
    <cellStyle name="_Бонусирование 2009_HoReCa_Система бонусирования СПП ИЮЛЬ 2012 (4) 2" xfId="488"/>
    <cellStyle name="_Бонусирование СПП 2008 FINAL" xfId="489"/>
    <cellStyle name="_Бонусирование СПП с 7 сентября 2009 (3) (2)" xfId="490"/>
    <cellStyle name="_Бонусирование СПП с 7 сентября 2009 (3) (2) 2" xfId="491"/>
    <cellStyle name="_Бонусирование СПП с 7 сентября 2009 (3) (2)_Система бонусирования СПП ИЮЛЬ 2012 (4)" xfId="492"/>
    <cellStyle name="_Бонусирование СПП с 7 сентября 2009 (3) (2)_Система бонусирования СПП ИЮЛЬ 2012 (4) 2" xfId="493"/>
    <cellStyle name="_Бонусирование ТП по RBC&amp;Bullit 2008" xfId="494"/>
    <cellStyle name="_ГК" xfId="495"/>
    <cellStyle name="_ГК 2" xfId="496"/>
    <cellStyle name="_ГК 2 2" xfId="497"/>
    <cellStyle name="_ГК 2 3" xfId="498"/>
    <cellStyle name="_ГК 3" xfId="499"/>
    <cellStyle name="_Диаграмма КУ СПП" xfId="500"/>
    <cellStyle name="_Динамика ср  продаж ТП BAT" xfId="501"/>
    <cellStyle name="_Инструкции DSS 7-й цикл" xfId="12"/>
    <cellStyle name="_Инструкции DSS 7-й цикл 2" xfId="502"/>
    <cellStyle name="_Инструкции DSS 7-й цикл 2 2" xfId="503"/>
    <cellStyle name="_Инструкции DSS 7-й цикл 2 3" xfId="504"/>
    <cellStyle name="_Инструкции DSS 7-й цикл 3" xfId="505"/>
    <cellStyle name="_Инструкции DSS 7-й цикл 4" xfId="506"/>
    <cellStyle name="_Инструкции DSS 7-й цикл 5" xfId="507"/>
    <cellStyle name="_Инструкции DSS 7-й цикл_Система бонусирования СПП ИЮЛЬ 2012 (4)" xfId="508"/>
    <cellStyle name="_Инструкции DSS 7-й цикл_Система бонусирования СПП ИЮЛЬ 2012 (4) 2" xfId="509"/>
    <cellStyle name="_Инструкции DSS 7-й цикл_ТП" xfId="510"/>
    <cellStyle name="_Информация по ТТ" xfId="511"/>
    <cellStyle name="_Информация по ТТ 2" xfId="512"/>
    <cellStyle name="_Информация по ТТ 3" xfId="513"/>
    <cellStyle name="_Книга2" xfId="514"/>
    <cellStyle name="_Книга2 2" xfId="515"/>
    <cellStyle name="_Книга2 2 2" xfId="516"/>
    <cellStyle name="_Книга2 2 3" xfId="517"/>
    <cellStyle name="_Книга2 3" xfId="518"/>
    <cellStyle name="_Книга3" xfId="13"/>
    <cellStyle name="_Книга3 2" xfId="519"/>
    <cellStyle name="_Книга3 2 2" xfId="520"/>
    <cellStyle name="_Книга3 2 3" xfId="521"/>
    <cellStyle name="_Книга3 3" xfId="522"/>
    <cellStyle name="_Книга3 4" xfId="523"/>
    <cellStyle name="_Книга3_Tornado_ЦМ на новую бутылку" xfId="14"/>
    <cellStyle name="_Книга3_Tornado_ЦМ на новую бутылку_1" xfId="15"/>
    <cellStyle name="_Книга3_Tornado_ЦМ на новую бутылку_1_Формирование ЦМ" xfId="16"/>
    <cellStyle name="_Книга3_Tornado_ЦМ на новую бутылку_Формирование ЦМ" xfId="17"/>
    <cellStyle name="_Книга3_Формирование ЦМ" xfId="18"/>
    <cellStyle name="_Лист1" xfId="524"/>
    <cellStyle name="_Лист1 2" xfId="525"/>
    <cellStyle name="_Лист1_Table" xfId="526"/>
    <cellStyle name="_Лист1_Table_1" xfId="527"/>
    <cellStyle name="_Лист1_Лист1" xfId="528"/>
    <cellStyle name="_Лист1_Лист1 2" xfId="529"/>
    <cellStyle name="_Лист1_Лист1_1" xfId="530"/>
    <cellStyle name="_Лист1_Лист1_Table" xfId="531"/>
    <cellStyle name="_Лист1_Лист1_накладные" xfId="532"/>
    <cellStyle name="_Лист1_Лист1_накладные_1" xfId="533"/>
    <cellStyle name="_Лист1_Лист1_накладные_2" xfId="534"/>
    <cellStyle name="_Лист1_Лист1_накладные_3" xfId="535"/>
    <cellStyle name="_Лист1_Лист1_накладные_4" xfId="536"/>
    <cellStyle name="_Лист1_Лист1_накладные_4 2" xfId="537"/>
    <cellStyle name="_Лист1_Лист1_накладные_4_Table" xfId="538"/>
    <cellStyle name="_Лист1_Лист1_накладные_4_накладные" xfId="539"/>
    <cellStyle name="_Лист1_Лист1_накладные_4_накладные 2" xfId="540"/>
    <cellStyle name="_Лист1_Лист1_накладные_4_накладные 3" xfId="541"/>
    <cellStyle name="_Лист1_Лист1_накладные_5" xfId="542"/>
    <cellStyle name="_Лист1_Лист1_накладные_5 2" xfId="543"/>
    <cellStyle name="_Лист1_Лист1_накладные_5 3" xfId="544"/>
    <cellStyle name="_Лист1_Накладные" xfId="545"/>
    <cellStyle name="_Лист1_Накладные 2" xfId="546"/>
    <cellStyle name="_Лист1_накладные_1" xfId="547"/>
    <cellStyle name="_Лист1_накладные_2" xfId="548"/>
    <cellStyle name="_Лист1_накладные_3" xfId="549"/>
    <cellStyle name="_Лист1_накладные_4" xfId="550"/>
    <cellStyle name="_Лист1_накладные_5" xfId="551"/>
    <cellStyle name="_Лист1_накладные_6" xfId="552"/>
    <cellStyle name="_Лист1_накладные_6 2" xfId="553"/>
    <cellStyle name="_Лист1_накладные_6_Table" xfId="554"/>
    <cellStyle name="_Лист1_накладные_6_накладные" xfId="555"/>
    <cellStyle name="_Лист1_накладные_6_накладные 2" xfId="556"/>
    <cellStyle name="_Лист1_накладные_6_накладные 3" xfId="557"/>
    <cellStyle name="_Лист1_накладные_7" xfId="558"/>
    <cellStyle name="_Лист1_накладные_7 2" xfId="559"/>
    <cellStyle name="_Лист1_накладные_7_накладные" xfId="560"/>
    <cellStyle name="_Лист1_накладные_8" xfId="561"/>
    <cellStyle name="_Лист1_накладные_8 2" xfId="562"/>
    <cellStyle name="_Лист1_накладные_8 3" xfId="563"/>
    <cellStyle name="_Лист1_накладные_9" xfId="564"/>
    <cellStyle name="_Лист1_накладные_A" xfId="565"/>
    <cellStyle name="_Лист1_Накладные_Table" xfId="566"/>
    <cellStyle name="_Лист1_Накладные_накладные" xfId="567"/>
    <cellStyle name="_Лист1_Накладные_накладные_1" xfId="568"/>
    <cellStyle name="_Лист1_Накладные_накладные_2" xfId="569"/>
    <cellStyle name="_Лист1_Накладные_накладные_3" xfId="570"/>
    <cellStyle name="_Лист1_Накладные_накладные_4" xfId="571"/>
    <cellStyle name="_Лист1_Накладные_накладные_4 2" xfId="572"/>
    <cellStyle name="_Лист1_Накладные_накладные_4_Table" xfId="573"/>
    <cellStyle name="_Лист1_Накладные_накладные_4_накладные" xfId="574"/>
    <cellStyle name="_Лист1_Накладные_накладные_4_накладные 2" xfId="575"/>
    <cellStyle name="_Лист1_Накладные_накладные_4_накладные 3" xfId="576"/>
    <cellStyle name="_Лист1_Накладные_накладные_5" xfId="577"/>
    <cellStyle name="_Лист1_Накладные_накладные_5 2" xfId="578"/>
    <cellStyle name="_Лист1_Накладные_накладные_5 3" xfId="579"/>
    <cellStyle name="_Лист1_СПП" xfId="580"/>
    <cellStyle name="_Лист1_СПП 2" xfId="581"/>
    <cellStyle name="_Лист1_СПП_Table" xfId="582"/>
    <cellStyle name="_Лист1_СПП_накладные" xfId="583"/>
    <cellStyle name="_Лист1_СПП_накладные_1" xfId="584"/>
    <cellStyle name="_Лист1_СПП_накладные_2" xfId="585"/>
    <cellStyle name="_Лист1_СПП_накладные_3" xfId="586"/>
    <cellStyle name="_Лист1_СПП_накладные_4" xfId="587"/>
    <cellStyle name="_Лист1_СПП_накладные_4 2" xfId="588"/>
    <cellStyle name="_Лист1_СПП_накладные_4_Table" xfId="589"/>
    <cellStyle name="_Лист1_СПП_накладные_4_накладные" xfId="590"/>
    <cellStyle name="_Лист1_СПП_накладные_4_накладные 2" xfId="591"/>
    <cellStyle name="_Лист1_СПП_накладные_4_накладные 3" xfId="592"/>
    <cellStyle name="_Лист1_СПП_накладные_5" xfId="593"/>
    <cellStyle name="_Лист1_СПП_накладные_5 2" xfId="594"/>
    <cellStyle name="_Лист1_СПП_накладные_5 3" xfId="595"/>
    <cellStyle name="_Лист2" xfId="596"/>
    <cellStyle name="_Лист2 2" xfId="597"/>
    <cellStyle name="_Лист4" xfId="19"/>
    <cellStyle name="_Модель расчета NWD_2010_final_апрель" xfId="20"/>
    <cellStyle name="_Модель расчета NWD_2010_final_апрель 2" xfId="598"/>
    <cellStyle name="_Модель расчета NWD_2010_final_апрель 2 2" xfId="599"/>
    <cellStyle name="_Модель расчета NWD_2010_final_апрель 2 3" xfId="600"/>
    <cellStyle name="_Модель расчета NWD_2010_final_апрель 3" xfId="601"/>
    <cellStyle name="_Мониторинг АКБ TORNADO" xfId="602"/>
    <cellStyle name="_Мониторинг АКБ TORNADO 2" xfId="603"/>
    <cellStyle name="_Мониторинг АКБ TORNADO 2 2" xfId="604"/>
    <cellStyle name="_Мониторинг АКБ TORNADO 2 3" xfId="605"/>
    <cellStyle name="_Мониторинг АКБ TORNADO 3" xfId="606"/>
    <cellStyle name="_Мониторинг вып KPI Volume" xfId="607"/>
    <cellStyle name="_Мониторинг вып KPI Volume 2" xfId="608"/>
    <cellStyle name="_Мониторинг вып KPI Volume 2 2" xfId="609"/>
    <cellStyle name="_Мониторинг вып KPI Volume 2 3" xfId="610"/>
    <cellStyle name="_Мониторинг вып KPI Volume 3" xfId="611"/>
    <cellStyle name="_Мониторинг выполнения KPI NWD" xfId="21"/>
    <cellStyle name="_Мониторинг выполнения KPI NWD 2" xfId="612"/>
    <cellStyle name="_Мониторинг выполнения KPI NWD 2 2" xfId="613"/>
    <cellStyle name="_Мониторинг выполнения KPI NWD 2 3" xfId="614"/>
    <cellStyle name="_Мониторинг выполнения KPI NWD 3" xfId="615"/>
    <cellStyle name="_Мониторинг выполнения NWD" xfId="616"/>
    <cellStyle name="_Мониторинг выполнения NWD 2" xfId="617"/>
    <cellStyle name="_Мониторинг выполнения NWD 2 2" xfId="618"/>
    <cellStyle name="_Мониторинг выполнения NWD 2 3" xfId="619"/>
    <cellStyle name="_Мониторинг выполнения NWD 3" xfId="620"/>
    <cellStyle name="_Мониторинг СПП по BAT" xfId="621"/>
    <cellStyle name="_Мониторинг СПП по BAT 2" xfId="622"/>
    <cellStyle name="_Мониторинг СПП по BAT 2 2" xfId="623"/>
    <cellStyle name="_Мониторинг СПП по BAT 2 3" xfId="624"/>
    <cellStyle name="_Мониторинг СПП по BAT 3" xfId="625"/>
    <cellStyle name="_Определение весов марок" xfId="626"/>
    <cellStyle name="_Определение весов марок 2" xfId="627"/>
    <cellStyle name="_Определение весов марок 2 2" xfId="628"/>
    <cellStyle name="_Определение весов марок 2 3" xfId="629"/>
    <cellStyle name="_Определение весов марок 3" xfId="630"/>
    <cellStyle name="_Показатели работы СПП 2011" xfId="631"/>
    <cellStyle name="_Показатели работы СПП 2011 2" xfId="632"/>
    <cellStyle name="_Показатели работы СПП 2011 2 2" xfId="633"/>
    <cellStyle name="_Показатели работы СПП 2011 2 3" xfId="634"/>
    <cellStyle name="_Показатели работы СПП 2011 3" xfId="635"/>
    <cellStyle name="_расчет" xfId="22"/>
    <cellStyle name="_Расчет весов марок в объеме и деньгах" xfId="23"/>
    <cellStyle name="_Расчет весов марок в объеме и деньгах 2" xfId="636"/>
    <cellStyle name="_Расчет весов марок в объеме и деньгах 2 2" xfId="637"/>
    <cellStyle name="_Расчет весов марок в объеме и деньгах 2 3" xfId="638"/>
    <cellStyle name="_Расчет весов марок в объеме и деньгах 3" xfId="639"/>
    <cellStyle name="_Расчет весов марок в объеме и деньгах_ТП" xfId="640"/>
    <cellStyle name="_сезонные коэф." xfId="641"/>
    <cellStyle name="_сезонные коэф. 2" xfId="642"/>
    <cellStyle name="_сезонные коэф. 2 2" xfId="643"/>
    <cellStyle name="_сезонные коэф. 2 3" xfId="644"/>
    <cellStyle name="_сезонные коэф. 3" xfId="645"/>
    <cellStyle name="_сезонные коэф._ТП" xfId="646"/>
    <cellStyle name="_Сравнение продаж ГК (+бесп) RB_ED Nielsen" xfId="24"/>
    <cellStyle name="_Сравнение продаж ГК (+бесп) RB_ED Nielsen 2" xfId="647"/>
    <cellStyle name="_Сравнение продаж ГК (+бесп) RB_ED Nielsen 2 2" xfId="648"/>
    <cellStyle name="_Сравнение продаж ГК (+бесп) RB_ED Nielsen 2 3" xfId="649"/>
    <cellStyle name="_Сравнение продаж ГК (+бесп) RB_ED Nielsen 3" xfId="650"/>
    <cellStyle name="_таблица RCW для BW" xfId="25"/>
    <cellStyle name="_таблица RCW для BW 2" xfId="651"/>
    <cellStyle name="_таблица RCW для BW 2 2" xfId="652"/>
    <cellStyle name="_таблица RCW для BW 2 3" xfId="653"/>
    <cellStyle name="_таблица RCW для BW 2 4" xfId="654"/>
    <cellStyle name="_таблица RCW для BW 3" xfId="655"/>
    <cellStyle name="_ТП" xfId="656"/>
    <cellStyle name="=D:\WINNT\SYSTEM32\COMMAND.COM" xfId="657"/>
    <cellStyle name="=D:\WINNT\SYSTEM32\COMMAND.COM 2" xfId="658"/>
    <cellStyle name="=D:\WINNT\SYSTEM32\COMMAND.COM 2 2" xfId="659"/>
    <cellStyle name="=D:\WINNT\SYSTEM32\COMMAND.COM 2 3" xfId="660"/>
    <cellStyle name="=D:\WINNT\SYSTEM32\COMMAND.COM 3" xfId="661"/>
    <cellStyle name="0,0_x000d__x000a_NA_x000d__x000a_" xfId="26"/>
    <cellStyle name="0,0_x000d__x000a_NA_x000d__x000a_ 2" xfId="662"/>
    <cellStyle name="0,0_x000d__x000a_NA_x000d__x000a_ 2 2" xfId="663"/>
    <cellStyle name="0,0_x000d__x000a_NA_x000d__x000a_ 2 3" xfId="664"/>
    <cellStyle name="0,0_x000d__x000a_NA_x000d__x000a_ 2 4" xfId="665"/>
    <cellStyle name="0,0_x000d__x000a_NA_x000d__x000a_ 3" xfId="666"/>
    <cellStyle name="20% - Accent1" xfId="27"/>
    <cellStyle name="20% - Accent1 2" xfId="28"/>
    <cellStyle name="20% - Accent1 2 2" xfId="667"/>
    <cellStyle name="20% - Accent1 2 2 2" xfId="668"/>
    <cellStyle name="20% - Accent1 2 2 3" xfId="669"/>
    <cellStyle name="20% - Accent1 2 3" xfId="670"/>
    <cellStyle name="20% - Accent1 2 4" xfId="671"/>
    <cellStyle name="20% - Accent1 3" xfId="672"/>
    <cellStyle name="20% - Accent1 3 2" xfId="673"/>
    <cellStyle name="20% - Accent1 3 3" xfId="674"/>
    <cellStyle name="20% - Accent1 3 4" xfId="675"/>
    <cellStyle name="20% - Accent1 3 5" xfId="676"/>
    <cellStyle name="20% - Accent1 4" xfId="677"/>
    <cellStyle name="20% - Accent1 4 2" xfId="678"/>
    <cellStyle name="20% - Accent1 4 3" xfId="679"/>
    <cellStyle name="20% - Accent1 5" xfId="680"/>
    <cellStyle name="20% - Accent2" xfId="29"/>
    <cellStyle name="20% - Accent2 2" xfId="30"/>
    <cellStyle name="20% - Accent2 2 2" xfId="681"/>
    <cellStyle name="20% - Accent2 2 2 2" xfId="682"/>
    <cellStyle name="20% - Accent2 2 2 3" xfId="683"/>
    <cellStyle name="20% - Accent2 2 3" xfId="684"/>
    <cellStyle name="20% - Accent2 2 4" xfId="685"/>
    <cellStyle name="20% - Accent2 3" xfId="686"/>
    <cellStyle name="20% - Accent2 3 2" xfId="687"/>
    <cellStyle name="20% - Accent2 3 3" xfId="688"/>
    <cellStyle name="20% - Accent2 4" xfId="689"/>
    <cellStyle name="20% - Accent3" xfId="31"/>
    <cellStyle name="20% - Accent3 2" xfId="32"/>
    <cellStyle name="20% - Accent3 2 2" xfId="690"/>
    <cellStyle name="20% - Accent3 2 2 2" xfId="691"/>
    <cellStyle name="20% - Accent3 2 2 3" xfId="692"/>
    <cellStyle name="20% - Accent3 2 3" xfId="693"/>
    <cellStyle name="20% - Accent3 2 4" xfId="694"/>
    <cellStyle name="20% - Accent3 3" xfId="695"/>
    <cellStyle name="20% - Accent3 3 2" xfId="696"/>
    <cellStyle name="20% - Accent3 3 3" xfId="697"/>
    <cellStyle name="20% - Accent3 4" xfId="698"/>
    <cellStyle name="20% - Accent4" xfId="33"/>
    <cellStyle name="20% - Accent4 2" xfId="34"/>
    <cellStyle name="20% - Accent4 2 2" xfId="699"/>
    <cellStyle name="20% - Accent4 2 2 2" xfId="700"/>
    <cellStyle name="20% - Accent4 2 2 3" xfId="701"/>
    <cellStyle name="20% - Accent4 2 3" xfId="702"/>
    <cellStyle name="20% - Accent4 2 4" xfId="703"/>
    <cellStyle name="20% - Accent4 3" xfId="704"/>
    <cellStyle name="20% - Accent4 3 2" xfId="705"/>
    <cellStyle name="20% - Accent4 3 3" xfId="706"/>
    <cellStyle name="20% - Accent4 4" xfId="707"/>
    <cellStyle name="20% - Accent5" xfId="35"/>
    <cellStyle name="20% - Accent5 2" xfId="36"/>
    <cellStyle name="20% - Accent5 2 2" xfId="708"/>
    <cellStyle name="20% - Accent5 2 2 2" xfId="709"/>
    <cellStyle name="20% - Accent5 2 2 3" xfId="710"/>
    <cellStyle name="20% - Accent5 2 3" xfId="711"/>
    <cellStyle name="20% - Accent5 2 4" xfId="712"/>
    <cellStyle name="20% - Accent5 3" xfId="713"/>
    <cellStyle name="20% - Accent5 3 2" xfId="714"/>
    <cellStyle name="20% - Accent5 3 3" xfId="715"/>
    <cellStyle name="20% - Accent5 4" xfId="716"/>
    <cellStyle name="20% - Accent6" xfId="37"/>
    <cellStyle name="20% - Accent6 2" xfId="38"/>
    <cellStyle name="20% - Accent6 2 2" xfId="717"/>
    <cellStyle name="20% - Accent6 2 2 2" xfId="718"/>
    <cellStyle name="20% - Accent6 2 2 3" xfId="719"/>
    <cellStyle name="20% - Accent6 2 3" xfId="720"/>
    <cellStyle name="20% - Accent6 2 4" xfId="721"/>
    <cellStyle name="20% - Accent6 3" xfId="722"/>
    <cellStyle name="20% - Accent6 3 2" xfId="723"/>
    <cellStyle name="20% - Accent6 3 3" xfId="724"/>
    <cellStyle name="20% - Accent6 4" xfId="725"/>
    <cellStyle name="20% — акцент1" xfId="39" builtinId="30" customBuiltin="1"/>
    <cellStyle name="20% - Акцент1 10" xfId="726"/>
    <cellStyle name="20% - Акцент1 11" xfId="727"/>
    <cellStyle name="20% - Акцент1 12" xfId="728"/>
    <cellStyle name="20% - Акцент1 13" xfId="729"/>
    <cellStyle name="20% - Акцент1 14" xfId="730"/>
    <cellStyle name="20% - Акцент1 2" xfId="40"/>
    <cellStyle name="20% - Акцент1 2 2" xfId="731"/>
    <cellStyle name="20% - Акцент1 2 2 2" xfId="732"/>
    <cellStyle name="20% - Акцент1 2 2 2 2" xfId="733"/>
    <cellStyle name="20% - Акцент1 2 2 2 3" xfId="734"/>
    <cellStyle name="20% - Акцент1 2 2 3" xfId="735"/>
    <cellStyle name="20% - Акцент1 2 2 4" xfId="736"/>
    <cellStyle name="20% - Акцент1 2 3" xfId="737"/>
    <cellStyle name="20% - Акцент1 2 3 2" xfId="738"/>
    <cellStyle name="20% - Акцент1 2 3 3" xfId="739"/>
    <cellStyle name="20% - Акцент1 2 3 4" xfId="740"/>
    <cellStyle name="20% - Акцент1 2 3 5" xfId="741"/>
    <cellStyle name="20% - Акцент1 2 4" xfId="742"/>
    <cellStyle name="20% - Акцент1 2 4 2" xfId="743"/>
    <cellStyle name="20% - Акцент1 2 4 3" xfId="744"/>
    <cellStyle name="20% - Акцент1 2 5" xfId="745"/>
    <cellStyle name="20% - Акцент1 2 6" xfId="746"/>
    <cellStyle name="20% - Акцент1 2 6 2" xfId="747"/>
    <cellStyle name="20% - Акцент1 3" xfId="748"/>
    <cellStyle name="20% - Акцент1 3 2" xfId="749"/>
    <cellStyle name="20% - Акцент1 3 2 2" xfId="750"/>
    <cellStyle name="20% - Акцент1 3 2 3" xfId="751"/>
    <cellStyle name="20% - Акцент1 3 3" xfId="752"/>
    <cellStyle name="20% - Акцент1 3 3 2" xfId="753"/>
    <cellStyle name="20% - Акцент1 3 3 3" xfId="754"/>
    <cellStyle name="20% - Акцент1 3 4" xfId="755"/>
    <cellStyle name="20% - Акцент1 3 5" xfId="756"/>
    <cellStyle name="20% - Акцент1 3 5 2" xfId="757"/>
    <cellStyle name="20% - Акцент1 3 5 3" xfId="758"/>
    <cellStyle name="20% - Акцент1 3 6" xfId="759"/>
    <cellStyle name="20% - Акцент1 4" xfId="760"/>
    <cellStyle name="20% - Акцент1 4 2" xfId="761"/>
    <cellStyle name="20% - Акцент1 4 3" xfId="762"/>
    <cellStyle name="20% - Акцент1 5" xfId="763"/>
    <cellStyle name="20% - Акцент1 6" xfId="764"/>
    <cellStyle name="20% - Акцент1 7" xfId="765"/>
    <cellStyle name="20% - Акцент1 8" xfId="766"/>
    <cellStyle name="20% - Акцент1 9" xfId="767"/>
    <cellStyle name="20% — акцент2" xfId="41" builtinId="34" customBuiltin="1"/>
    <cellStyle name="20% - Акцент2 10" xfId="768"/>
    <cellStyle name="20% - Акцент2 11" xfId="769"/>
    <cellStyle name="20% - Акцент2 12" xfId="770"/>
    <cellStyle name="20% - Акцент2 13" xfId="771"/>
    <cellStyle name="20% - Акцент2 14" xfId="772"/>
    <cellStyle name="20% - Акцент2 2" xfId="42"/>
    <cellStyle name="20% - Акцент2 2 2" xfId="773"/>
    <cellStyle name="20% - Акцент2 2 2 2" xfId="774"/>
    <cellStyle name="20% - Акцент2 2 2 2 2" xfId="775"/>
    <cellStyle name="20% - Акцент2 2 2 2 3" xfId="776"/>
    <cellStyle name="20% - Акцент2 2 2 3" xfId="777"/>
    <cellStyle name="20% - Акцент2 2 2 4" xfId="778"/>
    <cellStyle name="20% - Акцент2 2 3" xfId="779"/>
    <cellStyle name="20% - Акцент2 2 3 2" xfId="780"/>
    <cellStyle name="20% - Акцент2 2 3 3" xfId="781"/>
    <cellStyle name="20% - Акцент2 2 3 4" xfId="782"/>
    <cellStyle name="20% - Акцент2 2 3 5" xfId="783"/>
    <cellStyle name="20% - Акцент2 2 4" xfId="784"/>
    <cellStyle name="20% - Акцент2 2 4 2" xfId="785"/>
    <cellStyle name="20% - Акцент2 2 4 3" xfId="786"/>
    <cellStyle name="20% - Акцент2 2 5" xfId="787"/>
    <cellStyle name="20% - Акцент2 2 6" xfId="788"/>
    <cellStyle name="20% - Акцент2 2 6 2" xfId="789"/>
    <cellStyle name="20% - Акцент2 3" xfId="790"/>
    <cellStyle name="20% - Акцент2 3 2" xfId="791"/>
    <cellStyle name="20% - Акцент2 3 2 2" xfId="792"/>
    <cellStyle name="20% - Акцент2 3 2 3" xfId="793"/>
    <cellStyle name="20% - Акцент2 3 3" xfId="794"/>
    <cellStyle name="20% - Акцент2 3 3 2" xfId="795"/>
    <cellStyle name="20% - Акцент2 3 3 3" xfId="796"/>
    <cellStyle name="20% - Акцент2 3 4" xfId="797"/>
    <cellStyle name="20% - Акцент2 3 5" xfId="798"/>
    <cellStyle name="20% - Акцент2 3 5 2" xfId="799"/>
    <cellStyle name="20% - Акцент2 3 5 3" xfId="800"/>
    <cellStyle name="20% - Акцент2 3 6" xfId="801"/>
    <cellStyle name="20% - Акцент2 4" xfId="802"/>
    <cellStyle name="20% - Акцент2 4 2" xfId="803"/>
    <cellStyle name="20% - Акцент2 4 3" xfId="804"/>
    <cellStyle name="20% - Акцент2 5" xfId="805"/>
    <cellStyle name="20% - Акцент2 6" xfId="806"/>
    <cellStyle name="20% - Акцент2 7" xfId="807"/>
    <cellStyle name="20% - Акцент2 8" xfId="808"/>
    <cellStyle name="20% - Акцент2 9" xfId="809"/>
    <cellStyle name="20% — акцент3" xfId="43" builtinId="38" customBuiltin="1"/>
    <cellStyle name="20% - Акцент3 10" xfId="810"/>
    <cellStyle name="20% - Акцент3 11" xfId="811"/>
    <cellStyle name="20% - Акцент3 12" xfId="812"/>
    <cellStyle name="20% - Акцент3 13" xfId="813"/>
    <cellStyle name="20% - Акцент3 14" xfId="814"/>
    <cellStyle name="20% - Акцент3 2" xfId="44"/>
    <cellStyle name="20% - Акцент3 2 2" xfId="815"/>
    <cellStyle name="20% - Акцент3 2 2 2" xfId="816"/>
    <cellStyle name="20% - Акцент3 2 2 2 2" xfId="817"/>
    <cellStyle name="20% - Акцент3 2 2 2 3" xfId="818"/>
    <cellStyle name="20% - Акцент3 2 2 3" xfId="819"/>
    <cellStyle name="20% - Акцент3 2 2 4" xfId="820"/>
    <cellStyle name="20% - Акцент3 2 3" xfId="821"/>
    <cellStyle name="20% - Акцент3 2 3 2" xfId="822"/>
    <cellStyle name="20% - Акцент3 2 3 3" xfId="823"/>
    <cellStyle name="20% - Акцент3 2 3 4" xfId="824"/>
    <cellStyle name="20% - Акцент3 2 3 5" xfId="825"/>
    <cellStyle name="20% - Акцент3 2 4" xfId="826"/>
    <cellStyle name="20% - Акцент3 2 4 2" xfId="827"/>
    <cellStyle name="20% - Акцент3 2 4 3" xfId="828"/>
    <cellStyle name="20% - Акцент3 2 5" xfId="829"/>
    <cellStyle name="20% - Акцент3 2 6" xfId="830"/>
    <cellStyle name="20% - Акцент3 2 6 2" xfId="831"/>
    <cellStyle name="20% - Акцент3 3" xfId="832"/>
    <cellStyle name="20% - Акцент3 3 2" xfId="833"/>
    <cellStyle name="20% - Акцент3 3 2 2" xfId="834"/>
    <cellStyle name="20% - Акцент3 3 2 3" xfId="835"/>
    <cellStyle name="20% - Акцент3 3 3" xfId="836"/>
    <cellStyle name="20% - Акцент3 3 3 2" xfId="837"/>
    <cellStyle name="20% - Акцент3 3 3 3" xfId="838"/>
    <cellStyle name="20% - Акцент3 3 4" xfId="839"/>
    <cellStyle name="20% - Акцент3 3 5" xfId="840"/>
    <cellStyle name="20% - Акцент3 3 5 2" xfId="841"/>
    <cellStyle name="20% - Акцент3 3 5 3" xfId="842"/>
    <cellStyle name="20% - Акцент3 3 6" xfId="843"/>
    <cellStyle name="20% - Акцент3 4" xfId="844"/>
    <cellStyle name="20% - Акцент3 4 2" xfId="845"/>
    <cellStyle name="20% - Акцент3 4 3" xfId="846"/>
    <cellStyle name="20% - Акцент3 5" xfId="847"/>
    <cellStyle name="20% - Акцент3 6" xfId="848"/>
    <cellStyle name="20% - Акцент3 7" xfId="849"/>
    <cellStyle name="20% - Акцент3 8" xfId="850"/>
    <cellStyle name="20% - Акцент3 9" xfId="851"/>
    <cellStyle name="20% — акцент4" xfId="45" builtinId="42" customBuiltin="1"/>
    <cellStyle name="20% - Акцент4 10" xfId="852"/>
    <cellStyle name="20% - Акцент4 11" xfId="853"/>
    <cellStyle name="20% - Акцент4 12" xfId="854"/>
    <cellStyle name="20% - Акцент4 13" xfId="855"/>
    <cellStyle name="20% - Акцент4 14" xfId="856"/>
    <cellStyle name="20% - Акцент4 2" xfId="46"/>
    <cellStyle name="20% - Акцент4 2 2" xfId="857"/>
    <cellStyle name="20% - Акцент4 2 2 2" xfId="858"/>
    <cellStyle name="20% - Акцент4 2 2 2 2" xfId="859"/>
    <cellStyle name="20% - Акцент4 2 2 2 3" xfId="860"/>
    <cellStyle name="20% - Акцент4 2 2 3" xfId="861"/>
    <cellStyle name="20% - Акцент4 2 2 4" xfId="862"/>
    <cellStyle name="20% - Акцент4 2 3" xfId="863"/>
    <cellStyle name="20% - Акцент4 2 3 2" xfId="864"/>
    <cellStyle name="20% - Акцент4 2 3 3" xfId="865"/>
    <cellStyle name="20% - Акцент4 2 3 4" xfId="866"/>
    <cellStyle name="20% - Акцент4 2 3 5" xfId="867"/>
    <cellStyle name="20% - Акцент4 2 4" xfId="868"/>
    <cellStyle name="20% - Акцент4 2 4 2" xfId="869"/>
    <cellStyle name="20% - Акцент4 2 4 3" xfId="870"/>
    <cellStyle name="20% - Акцент4 2 5" xfId="871"/>
    <cellStyle name="20% - Акцент4 2 6" xfId="872"/>
    <cellStyle name="20% - Акцент4 2 6 2" xfId="873"/>
    <cellStyle name="20% - Акцент4 3" xfId="874"/>
    <cellStyle name="20% - Акцент4 3 2" xfId="875"/>
    <cellStyle name="20% - Акцент4 3 2 2" xfId="876"/>
    <cellStyle name="20% - Акцент4 3 2 3" xfId="877"/>
    <cellStyle name="20% - Акцент4 3 3" xfId="878"/>
    <cellStyle name="20% - Акцент4 3 3 2" xfId="879"/>
    <cellStyle name="20% - Акцент4 3 3 3" xfId="880"/>
    <cellStyle name="20% - Акцент4 3 4" xfId="881"/>
    <cellStyle name="20% - Акцент4 3 5" xfId="882"/>
    <cellStyle name="20% - Акцент4 3 5 2" xfId="883"/>
    <cellStyle name="20% - Акцент4 3 5 3" xfId="884"/>
    <cellStyle name="20% - Акцент4 3 6" xfId="885"/>
    <cellStyle name="20% - Акцент4 4" xfId="886"/>
    <cellStyle name="20% - Акцент4 4 2" xfId="887"/>
    <cellStyle name="20% - Акцент4 4 3" xfId="888"/>
    <cellStyle name="20% - Акцент4 5" xfId="889"/>
    <cellStyle name="20% - Акцент4 6" xfId="890"/>
    <cellStyle name="20% - Акцент4 7" xfId="891"/>
    <cellStyle name="20% - Акцент4 8" xfId="892"/>
    <cellStyle name="20% - Акцент4 9" xfId="893"/>
    <cellStyle name="20% — акцент5" xfId="47" builtinId="46" customBuiltin="1"/>
    <cellStyle name="20% - Акцент5 10" xfId="894"/>
    <cellStyle name="20% - Акцент5 11" xfId="895"/>
    <cellStyle name="20% - Акцент5 12" xfId="896"/>
    <cellStyle name="20% - Акцент5 13" xfId="897"/>
    <cellStyle name="20% - Акцент5 14" xfId="898"/>
    <cellStyle name="20% - Акцент5 2" xfId="48"/>
    <cellStyle name="20% - Акцент5 2 2" xfId="899"/>
    <cellStyle name="20% - Акцент5 2 2 2" xfId="900"/>
    <cellStyle name="20% - Акцент5 2 2 2 2" xfId="901"/>
    <cellStyle name="20% - Акцент5 2 2 2 3" xfId="902"/>
    <cellStyle name="20% - Акцент5 2 2 3" xfId="903"/>
    <cellStyle name="20% - Акцент5 2 2 4" xfId="904"/>
    <cellStyle name="20% - Акцент5 2 3" xfId="905"/>
    <cellStyle name="20% - Акцент5 2 3 2" xfId="906"/>
    <cellStyle name="20% - Акцент5 2 3 3" xfId="907"/>
    <cellStyle name="20% - Акцент5 2 3 4" xfId="908"/>
    <cellStyle name="20% - Акцент5 2 3 5" xfId="909"/>
    <cellStyle name="20% - Акцент5 2 4" xfId="910"/>
    <cellStyle name="20% - Акцент5 2 4 2" xfId="911"/>
    <cellStyle name="20% - Акцент5 2 4 3" xfId="912"/>
    <cellStyle name="20% - Акцент5 2 5" xfId="913"/>
    <cellStyle name="20% - Акцент5 2 6" xfId="914"/>
    <cellStyle name="20% - Акцент5 2 6 2" xfId="915"/>
    <cellStyle name="20% - Акцент5 3" xfId="916"/>
    <cellStyle name="20% - Акцент5 3 2" xfId="917"/>
    <cellStyle name="20% - Акцент5 3 2 2" xfId="918"/>
    <cellStyle name="20% - Акцент5 3 2 3" xfId="919"/>
    <cellStyle name="20% - Акцент5 3 3" xfId="920"/>
    <cellStyle name="20% - Акцент5 3 3 2" xfId="921"/>
    <cellStyle name="20% - Акцент5 3 3 3" xfId="922"/>
    <cellStyle name="20% - Акцент5 3 4" xfId="923"/>
    <cellStyle name="20% - Акцент5 3 5" xfId="924"/>
    <cellStyle name="20% - Акцент5 3 5 2" xfId="925"/>
    <cellStyle name="20% - Акцент5 3 5 3" xfId="926"/>
    <cellStyle name="20% - Акцент5 3 6" xfId="927"/>
    <cellStyle name="20% - Акцент5 4" xfId="928"/>
    <cellStyle name="20% - Акцент5 4 2" xfId="929"/>
    <cellStyle name="20% - Акцент5 4 3" xfId="930"/>
    <cellStyle name="20% - Акцент5 5" xfId="931"/>
    <cellStyle name="20% - Акцент5 6" xfId="932"/>
    <cellStyle name="20% - Акцент5 7" xfId="933"/>
    <cellStyle name="20% - Акцент5 8" xfId="934"/>
    <cellStyle name="20% - Акцент5 9" xfId="935"/>
    <cellStyle name="20% — акцент6" xfId="49" builtinId="50" customBuiltin="1"/>
    <cellStyle name="20% - Акцент6 10" xfId="936"/>
    <cellStyle name="20% - Акцент6 11" xfId="937"/>
    <cellStyle name="20% - Акцент6 12" xfId="938"/>
    <cellStyle name="20% - Акцент6 13" xfId="939"/>
    <cellStyle name="20% - Акцент6 14" xfId="940"/>
    <cellStyle name="20% - Акцент6 2" xfId="50"/>
    <cellStyle name="20% - Акцент6 2 2" xfId="941"/>
    <cellStyle name="20% - Акцент6 2 2 2" xfId="942"/>
    <cellStyle name="20% - Акцент6 2 2 2 2" xfId="943"/>
    <cellStyle name="20% - Акцент6 2 2 2 3" xfId="944"/>
    <cellStyle name="20% - Акцент6 2 2 3" xfId="945"/>
    <cellStyle name="20% - Акцент6 2 2 4" xfId="946"/>
    <cellStyle name="20% - Акцент6 2 3" xfId="947"/>
    <cellStyle name="20% - Акцент6 2 3 2" xfId="948"/>
    <cellStyle name="20% - Акцент6 2 3 3" xfId="949"/>
    <cellStyle name="20% - Акцент6 2 3 4" xfId="950"/>
    <cellStyle name="20% - Акцент6 2 3 5" xfId="951"/>
    <cellStyle name="20% - Акцент6 2 4" xfId="952"/>
    <cellStyle name="20% - Акцент6 2 4 2" xfId="953"/>
    <cellStyle name="20% - Акцент6 2 4 3" xfId="954"/>
    <cellStyle name="20% - Акцент6 2 5" xfId="955"/>
    <cellStyle name="20% - Акцент6 2 6" xfId="956"/>
    <cellStyle name="20% - Акцент6 2 6 2" xfId="957"/>
    <cellStyle name="20% - Акцент6 3" xfId="958"/>
    <cellStyle name="20% - Акцент6 3 2" xfId="959"/>
    <cellStyle name="20% - Акцент6 3 2 2" xfId="960"/>
    <cellStyle name="20% - Акцент6 3 2 3" xfId="961"/>
    <cellStyle name="20% - Акцент6 3 3" xfId="962"/>
    <cellStyle name="20% - Акцент6 3 3 2" xfId="963"/>
    <cellStyle name="20% - Акцент6 3 3 3" xfId="964"/>
    <cellStyle name="20% - Акцент6 3 4" xfId="965"/>
    <cellStyle name="20% - Акцент6 3 5" xfId="966"/>
    <cellStyle name="20% - Акцент6 3 5 2" xfId="967"/>
    <cellStyle name="20% - Акцент6 3 5 3" xfId="968"/>
    <cellStyle name="20% - Акцент6 3 6" xfId="969"/>
    <cellStyle name="20% - Акцент6 4" xfId="970"/>
    <cellStyle name="20% - Акцент6 4 2" xfId="971"/>
    <cellStyle name="20% - Акцент6 4 3" xfId="972"/>
    <cellStyle name="20% - Акцент6 5" xfId="973"/>
    <cellStyle name="20% - Акцент6 6" xfId="974"/>
    <cellStyle name="20% - Акцент6 7" xfId="975"/>
    <cellStyle name="20% - Акцент6 8" xfId="976"/>
    <cellStyle name="20% - Акцент6 9" xfId="977"/>
    <cellStyle name="40% - Accent1" xfId="51"/>
    <cellStyle name="40% - Accent1 2" xfId="52"/>
    <cellStyle name="40% - Accent1 2 2" xfId="978"/>
    <cellStyle name="40% - Accent1 2 2 2" xfId="979"/>
    <cellStyle name="40% - Accent1 2 2 3" xfId="980"/>
    <cellStyle name="40% - Accent1 2 3" xfId="981"/>
    <cellStyle name="40% - Accent1 2 4" xfId="982"/>
    <cellStyle name="40% - Accent1 3" xfId="983"/>
    <cellStyle name="40% - Accent1 3 2" xfId="984"/>
    <cellStyle name="40% - Accent1 3 3" xfId="985"/>
    <cellStyle name="40% - Accent1 4" xfId="986"/>
    <cellStyle name="40% - Accent2" xfId="53"/>
    <cellStyle name="40% - Accent2 2" xfId="54"/>
    <cellStyle name="40% - Accent2 2 2" xfId="987"/>
    <cellStyle name="40% - Accent2 2 2 2" xfId="988"/>
    <cellStyle name="40% - Accent2 2 2 3" xfId="989"/>
    <cellStyle name="40% - Accent2 2 3" xfId="990"/>
    <cellStyle name="40% - Accent2 2 4" xfId="991"/>
    <cellStyle name="40% - Accent2 3" xfId="992"/>
    <cellStyle name="40% - Accent2 3 2" xfId="993"/>
    <cellStyle name="40% - Accent2 3 3" xfId="994"/>
    <cellStyle name="40% - Accent2 4" xfId="995"/>
    <cellStyle name="40% - Accent3" xfId="55"/>
    <cellStyle name="40% - Accent3 2" xfId="996"/>
    <cellStyle name="40% - Accent3 2 2" xfId="997"/>
    <cellStyle name="40% - Accent3 2 2 2" xfId="998"/>
    <cellStyle name="40% - Accent3 2 2 3" xfId="999"/>
    <cellStyle name="40% - Accent3 2 3" xfId="1000"/>
    <cellStyle name="40% - Accent3 3" xfId="1001"/>
    <cellStyle name="40% - Accent3 3 2" xfId="1002"/>
    <cellStyle name="40% - Accent3 3 3" xfId="1003"/>
    <cellStyle name="40% - Accent3 3 4" xfId="1004"/>
    <cellStyle name="40% - Accent3 4" xfId="1005"/>
    <cellStyle name="40% - Accent4" xfId="56"/>
    <cellStyle name="40% - Accent4 2" xfId="57"/>
    <cellStyle name="40% - Accent4 2 2" xfId="1006"/>
    <cellStyle name="40% - Accent4 2 2 2" xfId="1007"/>
    <cellStyle name="40% - Accent4 2 2 3" xfId="1008"/>
    <cellStyle name="40% - Accent4 2 3" xfId="1009"/>
    <cellStyle name="40% - Accent4 2 4" xfId="1010"/>
    <cellStyle name="40% - Accent4 3" xfId="1011"/>
    <cellStyle name="40% - Accent4 3 2" xfId="1012"/>
    <cellStyle name="40% - Accent4 3 3" xfId="1013"/>
    <cellStyle name="40% - Accent4 4" xfId="1014"/>
    <cellStyle name="40% - Accent5" xfId="58"/>
    <cellStyle name="40% - Accent5 2" xfId="1015"/>
    <cellStyle name="40% - Accent5 2 2" xfId="1016"/>
    <cellStyle name="40% - Accent5 2 2 2" xfId="1017"/>
    <cellStyle name="40% - Accent5 2 2 3" xfId="1018"/>
    <cellStyle name="40% - Accent5 2 3" xfId="1019"/>
    <cellStyle name="40% - Accent5 3" xfId="1020"/>
    <cellStyle name="40% - Accent5 3 2" xfId="1021"/>
    <cellStyle name="40% - Accent5 3 3" xfId="1022"/>
    <cellStyle name="40% - Accent5 3 4" xfId="1023"/>
    <cellStyle name="40% - Accent5 4" xfId="1024"/>
    <cellStyle name="40% - Accent6" xfId="59"/>
    <cellStyle name="40% - Accent6 2" xfId="1025"/>
    <cellStyle name="40% - Accent6 2 2" xfId="1026"/>
    <cellStyle name="40% - Accent6 2 2 2" xfId="1027"/>
    <cellStyle name="40% - Accent6 2 2 3" xfId="1028"/>
    <cellStyle name="40% - Accent6 2 3" xfId="1029"/>
    <cellStyle name="40% - Accent6 3" xfId="1030"/>
    <cellStyle name="40% - Accent6 3 2" xfId="1031"/>
    <cellStyle name="40% - Accent6 3 3" xfId="1032"/>
    <cellStyle name="40% - Accent6 3 4" xfId="1033"/>
    <cellStyle name="40% - Accent6 4" xfId="1034"/>
    <cellStyle name="40% — акцент1" xfId="60" builtinId="31" customBuiltin="1"/>
    <cellStyle name="40% - Акцент1 10" xfId="1035"/>
    <cellStyle name="40% - Акцент1 11" xfId="1036"/>
    <cellStyle name="40% - Акцент1 12" xfId="1037"/>
    <cellStyle name="40% - Акцент1 13" xfId="1038"/>
    <cellStyle name="40% - Акцент1 14" xfId="1039"/>
    <cellStyle name="40% - Акцент1 2" xfId="61"/>
    <cellStyle name="40% - Акцент1 2 2" xfId="1040"/>
    <cellStyle name="40% - Акцент1 2 2 2" xfId="1041"/>
    <cellStyle name="40% - Акцент1 2 2 2 2" xfId="1042"/>
    <cellStyle name="40% - Акцент1 2 2 2 3" xfId="1043"/>
    <cellStyle name="40% - Акцент1 2 2 3" xfId="1044"/>
    <cellStyle name="40% - Акцент1 2 2 4" xfId="1045"/>
    <cellStyle name="40% - Акцент1 2 3" xfId="1046"/>
    <cellStyle name="40% - Акцент1 2 3 2" xfId="1047"/>
    <cellStyle name="40% - Акцент1 2 3 3" xfId="1048"/>
    <cellStyle name="40% - Акцент1 2 3 4" xfId="1049"/>
    <cellStyle name="40% - Акцент1 2 3 5" xfId="1050"/>
    <cellStyle name="40% - Акцент1 2 4" xfId="1051"/>
    <cellStyle name="40% - Акцент1 2 4 2" xfId="1052"/>
    <cellStyle name="40% - Акцент1 2 4 3" xfId="1053"/>
    <cellStyle name="40% - Акцент1 2 5" xfId="1054"/>
    <cellStyle name="40% - Акцент1 2 6" xfId="1055"/>
    <cellStyle name="40% - Акцент1 2 6 2" xfId="1056"/>
    <cellStyle name="40% - Акцент1 3" xfId="1057"/>
    <cellStyle name="40% - Акцент1 3 2" xfId="1058"/>
    <cellStyle name="40% - Акцент1 3 2 2" xfId="1059"/>
    <cellStyle name="40% - Акцент1 3 2 3" xfId="1060"/>
    <cellStyle name="40% - Акцент1 3 3" xfId="1061"/>
    <cellStyle name="40% - Акцент1 3 3 2" xfId="1062"/>
    <cellStyle name="40% - Акцент1 3 3 3" xfId="1063"/>
    <cellStyle name="40% - Акцент1 3 4" xfId="1064"/>
    <cellStyle name="40% - Акцент1 3 5" xfId="1065"/>
    <cellStyle name="40% - Акцент1 3 5 2" xfId="1066"/>
    <cellStyle name="40% - Акцент1 3 5 3" xfId="1067"/>
    <cellStyle name="40% - Акцент1 3 6" xfId="1068"/>
    <cellStyle name="40% - Акцент1 4" xfId="1069"/>
    <cellStyle name="40% - Акцент1 4 2" xfId="1070"/>
    <cellStyle name="40% - Акцент1 4 3" xfId="1071"/>
    <cellStyle name="40% - Акцент1 5" xfId="1072"/>
    <cellStyle name="40% - Акцент1 6" xfId="1073"/>
    <cellStyle name="40% - Акцент1 7" xfId="1074"/>
    <cellStyle name="40% - Акцент1 8" xfId="1075"/>
    <cellStyle name="40% - Акцент1 9" xfId="1076"/>
    <cellStyle name="40% — акцент2" xfId="62" builtinId="35" customBuiltin="1"/>
    <cellStyle name="40% - Акцент2 10" xfId="1077"/>
    <cellStyle name="40% - Акцент2 11" xfId="1078"/>
    <cellStyle name="40% - Акцент2 12" xfId="1079"/>
    <cellStyle name="40% - Акцент2 13" xfId="1080"/>
    <cellStyle name="40% - Акцент2 14" xfId="1081"/>
    <cellStyle name="40% - Акцент2 2" xfId="63"/>
    <cellStyle name="40% - Акцент2 2 2" xfId="1082"/>
    <cellStyle name="40% - Акцент2 2 2 2" xfId="1083"/>
    <cellStyle name="40% - Акцент2 2 2 2 2" xfId="1084"/>
    <cellStyle name="40% - Акцент2 2 2 2 3" xfId="1085"/>
    <cellStyle name="40% - Акцент2 2 2 3" xfId="1086"/>
    <cellStyle name="40% - Акцент2 2 2 4" xfId="1087"/>
    <cellStyle name="40% - Акцент2 2 3" xfId="1088"/>
    <cellStyle name="40% - Акцент2 2 3 2" xfId="1089"/>
    <cellStyle name="40% - Акцент2 2 3 3" xfId="1090"/>
    <cellStyle name="40% - Акцент2 2 3 4" xfId="1091"/>
    <cellStyle name="40% - Акцент2 2 3 5" xfId="1092"/>
    <cellStyle name="40% - Акцент2 2 4" xfId="1093"/>
    <cellStyle name="40% - Акцент2 2 4 2" xfId="1094"/>
    <cellStyle name="40% - Акцент2 2 4 3" xfId="1095"/>
    <cellStyle name="40% - Акцент2 2 5" xfId="1096"/>
    <cellStyle name="40% - Акцент2 2 6" xfId="1097"/>
    <cellStyle name="40% - Акцент2 2 6 2" xfId="1098"/>
    <cellStyle name="40% - Акцент2 3" xfId="1099"/>
    <cellStyle name="40% - Акцент2 3 2" xfId="1100"/>
    <cellStyle name="40% - Акцент2 3 2 2" xfId="1101"/>
    <cellStyle name="40% - Акцент2 3 2 3" xfId="1102"/>
    <cellStyle name="40% - Акцент2 3 3" xfId="1103"/>
    <cellStyle name="40% - Акцент2 3 3 2" xfId="1104"/>
    <cellStyle name="40% - Акцент2 3 3 3" xfId="1105"/>
    <cellStyle name="40% - Акцент2 3 4" xfId="1106"/>
    <cellStyle name="40% - Акцент2 3 5" xfId="1107"/>
    <cellStyle name="40% - Акцент2 3 5 2" xfId="1108"/>
    <cellStyle name="40% - Акцент2 3 5 3" xfId="1109"/>
    <cellStyle name="40% - Акцент2 3 6" xfId="1110"/>
    <cellStyle name="40% - Акцент2 4" xfId="1111"/>
    <cellStyle name="40% - Акцент2 4 2" xfId="1112"/>
    <cellStyle name="40% - Акцент2 4 3" xfId="1113"/>
    <cellStyle name="40% - Акцент2 5" xfId="1114"/>
    <cellStyle name="40% - Акцент2 6" xfId="1115"/>
    <cellStyle name="40% - Акцент2 7" xfId="1116"/>
    <cellStyle name="40% - Акцент2 8" xfId="1117"/>
    <cellStyle name="40% - Акцент2 9" xfId="1118"/>
    <cellStyle name="40% — акцент3" xfId="64" builtinId="39" customBuiltin="1"/>
    <cellStyle name="40% - Акцент3 10" xfId="1119"/>
    <cellStyle name="40% - Акцент3 11" xfId="1120"/>
    <cellStyle name="40% - Акцент3 12" xfId="1121"/>
    <cellStyle name="40% - Акцент3 13" xfId="1122"/>
    <cellStyle name="40% - Акцент3 14" xfId="1123"/>
    <cellStyle name="40% - Акцент3 2" xfId="65"/>
    <cellStyle name="40% - Акцент3 2 2" xfId="1124"/>
    <cellStyle name="40% - Акцент3 2 2 2" xfId="1125"/>
    <cellStyle name="40% - Акцент3 2 2 2 2" xfId="1126"/>
    <cellStyle name="40% - Акцент3 2 2 2 3" xfId="1127"/>
    <cellStyle name="40% - Акцент3 2 2 3" xfId="1128"/>
    <cellStyle name="40% - Акцент3 2 2 4" xfId="1129"/>
    <cellStyle name="40% - Акцент3 2 3" xfId="1130"/>
    <cellStyle name="40% - Акцент3 2 3 2" xfId="1131"/>
    <cellStyle name="40% - Акцент3 2 3 3" xfId="1132"/>
    <cellStyle name="40% - Акцент3 2 3 4" xfId="1133"/>
    <cellStyle name="40% - Акцент3 2 3 5" xfId="1134"/>
    <cellStyle name="40% - Акцент3 2 4" xfId="1135"/>
    <cellStyle name="40% - Акцент3 2 4 2" xfId="1136"/>
    <cellStyle name="40% - Акцент3 2 4 3" xfId="1137"/>
    <cellStyle name="40% - Акцент3 2 5" xfId="1138"/>
    <cellStyle name="40% - Акцент3 2 6" xfId="1139"/>
    <cellStyle name="40% - Акцент3 2 6 2" xfId="1140"/>
    <cellStyle name="40% - Акцент3 3" xfId="1141"/>
    <cellStyle name="40% - Акцент3 3 2" xfId="1142"/>
    <cellStyle name="40% - Акцент3 3 2 2" xfId="1143"/>
    <cellStyle name="40% - Акцент3 3 2 3" xfId="1144"/>
    <cellStyle name="40% - Акцент3 3 3" xfId="1145"/>
    <cellStyle name="40% - Акцент3 3 3 2" xfId="1146"/>
    <cellStyle name="40% - Акцент3 3 3 3" xfId="1147"/>
    <cellStyle name="40% - Акцент3 3 4" xfId="1148"/>
    <cellStyle name="40% - Акцент3 3 5" xfId="1149"/>
    <cellStyle name="40% - Акцент3 3 5 2" xfId="1150"/>
    <cellStyle name="40% - Акцент3 3 5 3" xfId="1151"/>
    <cellStyle name="40% - Акцент3 3 6" xfId="1152"/>
    <cellStyle name="40% - Акцент3 4" xfId="1153"/>
    <cellStyle name="40% - Акцент3 4 2" xfId="1154"/>
    <cellStyle name="40% - Акцент3 4 3" xfId="1155"/>
    <cellStyle name="40% - Акцент3 5" xfId="1156"/>
    <cellStyle name="40% - Акцент3 6" xfId="1157"/>
    <cellStyle name="40% - Акцент3 7" xfId="1158"/>
    <cellStyle name="40% - Акцент3 8" xfId="1159"/>
    <cellStyle name="40% - Акцент3 9" xfId="1160"/>
    <cellStyle name="40% — акцент4" xfId="66" builtinId="43" customBuiltin="1"/>
    <cellStyle name="40% - Акцент4 10" xfId="1161"/>
    <cellStyle name="40% - Акцент4 11" xfId="1162"/>
    <cellStyle name="40% - Акцент4 12" xfId="1163"/>
    <cellStyle name="40% - Акцент4 13" xfId="1164"/>
    <cellStyle name="40% - Акцент4 14" xfId="1165"/>
    <cellStyle name="40% - Акцент4 2" xfId="67"/>
    <cellStyle name="40% - Акцент4 2 2" xfId="1166"/>
    <cellStyle name="40% - Акцент4 2 2 2" xfId="1167"/>
    <cellStyle name="40% - Акцент4 2 2 2 2" xfId="1168"/>
    <cellStyle name="40% - Акцент4 2 2 2 3" xfId="1169"/>
    <cellStyle name="40% - Акцент4 2 2 3" xfId="1170"/>
    <cellStyle name="40% - Акцент4 2 2 4" xfId="1171"/>
    <cellStyle name="40% - Акцент4 2 3" xfId="1172"/>
    <cellStyle name="40% - Акцент4 2 3 2" xfId="1173"/>
    <cellStyle name="40% - Акцент4 2 3 3" xfId="1174"/>
    <cellStyle name="40% - Акцент4 2 3 4" xfId="1175"/>
    <cellStyle name="40% - Акцент4 2 3 5" xfId="1176"/>
    <cellStyle name="40% - Акцент4 2 4" xfId="1177"/>
    <cellStyle name="40% - Акцент4 2 4 2" xfId="1178"/>
    <cellStyle name="40% - Акцент4 2 4 3" xfId="1179"/>
    <cellStyle name="40% - Акцент4 2 5" xfId="1180"/>
    <cellStyle name="40% - Акцент4 2 6" xfId="1181"/>
    <cellStyle name="40% - Акцент4 2 6 2" xfId="1182"/>
    <cellStyle name="40% - Акцент4 3" xfId="1183"/>
    <cellStyle name="40% - Акцент4 3 2" xfId="1184"/>
    <cellStyle name="40% - Акцент4 3 2 2" xfId="1185"/>
    <cellStyle name="40% - Акцент4 3 2 3" xfId="1186"/>
    <cellStyle name="40% - Акцент4 3 3" xfId="1187"/>
    <cellStyle name="40% - Акцент4 3 3 2" xfId="1188"/>
    <cellStyle name="40% - Акцент4 3 3 3" xfId="1189"/>
    <cellStyle name="40% - Акцент4 3 4" xfId="1190"/>
    <cellStyle name="40% - Акцент4 3 5" xfId="1191"/>
    <cellStyle name="40% - Акцент4 3 5 2" xfId="1192"/>
    <cellStyle name="40% - Акцент4 3 5 3" xfId="1193"/>
    <cellStyle name="40% - Акцент4 3 6" xfId="1194"/>
    <cellStyle name="40% - Акцент4 4" xfId="1195"/>
    <cellStyle name="40% - Акцент4 4 2" xfId="1196"/>
    <cellStyle name="40% - Акцент4 4 3" xfId="1197"/>
    <cellStyle name="40% - Акцент4 5" xfId="1198"/>
    <cellStyle name="40% - Акцент4 6" xfId="1199"/>
    <cellStyle name="40% - Акцент4 7" xfId="1200"/>
    <cellStyle name="40% - Акцент4 8" xfId="1201"/>
    <cellStyle name="40% - Акцент4 9" xfId="1202"/>
    <cellStyle name="40% — акцент5" xfId="68" builtinId="47" customBuiltin="1"/>
    <cellStyle name="40% - Акцент5 10" xfId="1203"/>
    <cellStyle name="40% - Акцент5 11" xfId="1204"/>
    <cellStyle name="40% - Акцент5 12" xfId="1205"/>
    <cellStyle name="40% - Акцент5 13" xfId="1206"/>
    <cellStyle name="40% - Акцент5 14" xfId="1207"/>
    <cellStyle name="40% - Акцент5 2" xfId="69"/>
    <cellStyle name="40% - Акцент5 2 2" xfId="1208"/>
    <cellStyle name="40% - Акцент5 2 2 2" xfId="1209"/>
    <cellStyle name="40% - Акцент5 2 2 2 2" xfId="1210"/>
    <cellStyle name="40% - Акцент5 2 2 2 3" xfId="1211"/>
    <cellStyle name="40% - Акцент5 2 2 3" xfId="1212"/>
    <cellStyle name="40% - Акцент5 2 2 4" xfId="1213"/>
    <cellStyle name="40% - Акцент5 2 3" xfId="1214"/>
    <cellStyle name="40% - Акцент5 2 3 2" xfId="1215"/>
    <cellStyle name="40% - Акцент5 2 3 3" xfId="1216"/>
    <cellStyle name="40% - Акцент5 2 3 4" xfId="1217"/>
    <cellStyle name="40% - Акцент5 2 3 5" xfId="1218"/>
    <cellStyle name="40% - Акцент5 2 4" xfId="1219"/>
    <cellStyle name="40% - Акцент5 2 4 2" xfId="1220"/>
    <cellStyle name="40% - Акцент5 2 4 3" xfId="1221"/>
    <cellStyle name="40% - Акцент5 2 5" xfId="1222"/>
    <cellStyle name="40% - Акцент5 2 6" xfId="1223"/>
    <cellStyle name="40% - Акцент5 2 6 2" xfId="1224"/>
    <cellStyle name="40% - Акцент5 3" xfId="1225"/>
    <cellStyle name="40% - Акцент5 3 2" xfId="1226"/>
    <cellStyle name="40% - Акцент5 3 2 2" xfId="1227"/>
    <cellStyle name="40% - Акцент5 3 2 3" xfId="1228"/>
    <cellStyle name="40% - Акцент5 3 3" xfId="1229"/>
    <cellStyle name="40% - Акцент5 3 3 2" xfId="1230"/>
    <cellStyle name="40% - Акцент5 3 3 3" xfId="1231"/>
    <cellStyle name="40% - Акцент5 3 4" xfId="1232"/>
    <cellStyle name="40% - Акцент5 3 5" xfId="1233"/>
    <cellStyle name="40% - Акцент5 3 5 2" xfId="1234"/>
    <cellStyle name="40% - Акцент5 3 5 3" xfId="1235"/>
    <cellStyle name="40% - Акцент5 3 6" xfId="1236"/>
    <cellStyle name="40% - Акцент5 4" xfId="1237"/>
    <cellStyle name="40% - Акцент5 4 2" xfId="1238"/>
    <cellStyle name="40% - Акцент5 4 3" xfId="1239"/>
    <cellStyle name="40% - Акцент5 5" xfId="1240"/>
    <cellStyle name="40% - Акцент5 6" xfId="1241"/>
    <cellStyle name="40% - Акцент5 7" xfId="1242"/>
    <cellStyle name="40% - Акцент5 8" xfId="1243"/>
    <cellStyle name="40% - Акцент5 9" xfId="1244"/>
    <cellStyle name="40% — акцент6" xfId="70" builtinId="51" customBuiltin="1"/>
    <cellStyle name="40% - Акцент6 10" xfId="1245"/>
    <cellStyle name="40% - Акцент6 11" xfId="1246"/>
    <cellStyle name="40% - Акцент6 12" xfId="1247"/>
    <cellStyle name="40% - Акцент6 13" xfId="1248"/>
    <cellStyle name="40% - Акцент6 14" xfId="1249"/>
    <cellStyle name="40% - Акцент6 2" xfId="71"/>
    <cellStyle name="40% - Акцент6 2 2" xfId="1250"/>
    <cellStyle name="40% - Акцент6 2 2 2" xfId="1251"/>
    <cellStyle name="40% - Акцент6 2 2 2 2" xfId="1252"/>
    <cellStyle name="40% - Акцент6 2 2 2 3" xfId="1253"/>
    <cellStyle name="40% - Акцент6 2 2 3" xfId="1254"/>
    <cellStyle name="40% - Акцент6 2 2 4" xfId="1255"/>
    <cellStyle name="40% - Акцент6 2 3" xfId="1256"/>
    <cellStyle name="40% - Акцент6 2 3 2" xfId="1257"/>
    <cellStyle name="40% - Акцент6 2 3 3" xfId="1258"/>
    <cellStyle name="40% - Акцент6 2 3 4" xfId="1259"/>
    <cellStyle name="40% - Акцент6 2 3 5" xfId="1260"/>
    <cellStyle name="40% - Акцент6 2 4" xfId="1261"/>
    <cellStyle name="40% - Акцент6 2 4 2" xfId="1262"/>
    <cellStyle name="40% - Акцент6 2 4 3" xfId="1263"/>
    <cellStyle name="40% - Акцент6 2 5" xfId="1264"/>
    <cellStyle name="40% - Акцент6 2 6" xfId="1265"/>
    <cellStyle name="40% - Акцент6 2 6 2" xfId="1266"/>
    <cellStyle name="40% - Акцент6 3" xfId="1267"/>
    <cellStyle name="40% - Акцент6 3 2" xfId="1268"/>
    <cellStyle name="40% - Акцент6 3 2 2" xfId="1269"/>
    <cellStyle name="40% - Акцент6 3 2 3" xfId="1270"/>
    <cellStyle name="40% - Акцент6 3 3" xfId="1271"/>
    <cellStyle name="40% - Акцент6 3 3 2" xfId="1272"/>
    <cellStyle name="40% - Акцент6 3 3 3" xfId="1273"/>
    <cellStyle name="40% - Акцент6 3 4" xfId="1274"/>
    <cellStyle name="40% - Акцент6 3 5" xfId="1275"/>
    <cellStyle name="40% - Акцент6 3 5 2" xfId="1276"/>
    <cellStyle name="40% - Акцент6 3 5 3" xfId="1277"/>
    <cellStyle name="40% - Акцент6 3 6" xfId="1278"/>
    <cellStyle name="40% - Акцент6 4" xfId="1279"/>
    <cellStyle name="40% - Акцент6 4 2" xfId="1280"/>
    <cellStyle name="40% - Акцент6 4 3" xfId="1281"/>
    <cellStyle name="40% - Акцент6 5" xfId="1282"/>
    <cellStyle name="40% - Акцент6 6" xfId="1283"/>
    <cellStyle name="40% - Акцент6 7" xfId="1284"/>
    <cellStyle name="40% - Акцент6 8" xfId="1285"/>
    <cellStyle name="40% - Акцент6 9" xfId="1286"/>
    <cellStyle name="60% - Accent1" xfId="72"/>
    <cellStyle name="60% - Accent1 2" xfId="73"/>
    <cellStyle name="60% - Accent1 2 2" xfId="1287"/>
    <cellStyle name="60% - Accent1 2 2 2" xfId="1288"/>
    <cellStyle name="60% - Accent1 2 2 3" xfId="1289"/>
    <cellStyle name="60% - Accent1 2 3" xfId="1290"/>
    <cellStyle name="60% - Accent1 2 4" xfId="1291"/>
    <cellStyle name="60% - Accent1 3" xfId="1292"/>
    <cellStyle name="60% - Accent1 3 2" xfId="1293"/>
    <cellStyle name="60% - Accent1 3 3" xfId="1294"/>
    <cellStyle name="60% - Accent1 4" xfId="1295"/>
    <cellStyle name="60% - Accent2" xfId="74"/>
    <cellStyle name="60% - Accent2 2" xfId="75"/>
    <cellStyle name="60% - Accent2 2 2" xfId="1296"/>
    <cellStyle name="60% - Accent2 2 2 2" xfId="1297"/>
    <cellStyle name="60% - Accent2 2 2 3" xfId="1298"/>
    <cellStyle name="60% - Accent2 2 3" xfId="1299"/>
    <cellStyle name="60% - Accent2 2 4" xfId="1300"/>
    <cellStyle name="60% - Accent2 3" xfId="1301"/>
    <cellStyle name="60% - Accent2 3 2" xfId="1302"/>
    <cellStyle name="60% - Accent2 3 3" xfId="1303"/>
    <cellStyle name="60% - Accent2 4" xfId="1304"/>
    <cellStyle name="60% - Accent3" xfId="76"/>
    <cellStyle name="60% - Accent3 2" xfId="1305"/>
    <cellStyle name="60% - Accent3 2 2" xfId="1306"/>
    <cellStyle name="60% - Accent3 2 2 2" xfId="1307"/>
    <cellStyle name="60% - Accent3 2 2 3" xfId="1308"/>
    <cellStyle name="60% - Accent3 2 3" xfId="1309"/>
    <cellStyle name="60% - Accent3 3" xfId="1310"/>
    <cellStyle name="60% - Accent3 3 2" xfId="1311"/>
    <cellStyle name="60% - Accent3 3 3" xfId="1312"/>
    <cellStyle name="60% - Accent3 3 4" xfId="1313"/>
    <cellStyle name="60% - Accent3 4" xfId="1314"/>
    <cellStyle name="60% - Accent4" xfId="77"/>
    <cellStyle name="60% - Accent4 2" xfId="78"/>
    <cellStyle name="60% - Accent4 2 2" xfId="1315"/>
    <cellStyle name="60% - Accent4 2 2 2" xfId="1316"/>
    <cellStyle name="60% - Accent4 2 2 3" xfId="1317"/>
    <cellStyle name="60% - Accent4 2 3" xfId="1318"/>
    <cellStyle name="60% - Accent4 2 4" xfId="1319"/>
    <cellStyle name="60% - Accent4 3" xfId="1320"/>
    <cellStyle name="60% - Accent4 3 2" xfId="1321"/>
    <cellStyle name="60% - Accent4 3 3" xfId="1322"/>
    <cellStyle name="60% - Accent4 4" xfId="1323"/>
    <cellStyle name="60% - Accent5" xfId="79"/>
    <cellStyle name="60% - Accent5 2" xfId="80"/>
    <cellStyle name="60% - Accent5 2 2" xfId="1324"/>
    <cellStyle name="60% - Accent5 2 2 2" xfId="1325"/>
    <cellStyle name="60% - Accent5 2 2 3" xfId="1326"/>
    <cellStyle name="60% - Accent5 2 3" xfId="1327"/>
    <cellStyle name="60% - Accent5 2 4" xfId="1328"/>
    <cellStyle name="60% - Accent5 3" xfId="1329"/>
    <cellStyle name="60% - Accent5 3 2" xfId="1330"/>
    <cellStyle name="60% - Accent5 3 3" xfId="1331"/>
    <cellStyle name="60% - Accent5 4" xfId="1332"/>
    <cellStyle name="60% - Accent6" xfId="81"/>
    <cellStyle name="60% - Accent6 2" xfId="82"/>
    <cellStyle name="60% - Accent6 2 2" xfId="1333"/>
    <cellStyle name="60% - Accent6 2 2 2" xfId="1334"/>
    <cellStyle name="60% - Accent6 2 2 3" xfId="1335"/>
    <cellStyle name="60% - Accent6 2 3" xfId="1336"/>
    <cellStyle name="60% - Accent6 2 4" xfId="1337"/>
    <cellStyle name="60% - Accent6 3" xfId="1338"/>
    <cellStyle name="60% - Accent6 3 2" xfId="1339"/>
    <cellStyle name="60% - Accent6 3 3" xfId="1340"/>
    <cellStyle name="60% - Accent6 4" xfId="1341"/>
    <cellStyle name="60% — акцент1" xfId="83" builtinId="32" customBuiltin="1"/>
    <cellStyle name="60% - Акцент1 10" xfId="1342"/>
    <cellStyle name="60% - Акцент1 11" xfId="1343"/>
    <cellStyle name="60% - Акцент1 12" xfId="1344"/>
    <cellStyle name="60% - Акцент1 13" xfId="1345"/>
    <cellStyle name="60% - Акцент1 14" xfId="1346"/>
    <cellStyle name="60% - Акцент1 2" xfId="84"/>
    <cellStyle name="60% - Акцент1 2 2" xfId="1347"/>
    <cellStyle name="60% - Акцент1 2 2 2" xfId="1348"/>
    <cellStyle name="60% - Акцент1 2 2 2 2" xfId="1349"/>
    <cellStyle name="60% - Акцент1 2 2 2 3" xfId="1350"/>
    <cellStyle name="60% - Акцент1 2 2 3" xfId="1351"/>
    <cellStyle name="60% - Акцент1 2 2 4" xfId="1352"/>
    <cellStyle name="60% - Акцент1 2 3" xfId="1353"/>
    <cellStyle name="60% - Акцент1 2 3 2" xfId="1354"/>
    <cellStyle name="60% - Акцент1 2 3 3" xfId="1355"/>
    <cellStyle name="60% - Акцент1 2 3 4" xfId="1356"/>
    <cellStyle name="60% - Акцент1 2 3 5" xfId="1357"/>
    <cellStyle name="60% - Акцент1 2 4" xfId="1358"/>
    <cellStyle name="60% - Акцент1 2 4 2" xfId="1359"/>
    <cellStyle name="60% - Акцент1 2 4 3" xfId="1360"/>
    <cellStyle name="60% - Акцент1 2 5" xfId="1361"/>
    <cellStyle name="60% - Акцент1 2 6" xfId="1362"/>
    <cellStyle name="60% - Акцент1 2 6 2" xfId="1363"/>
    <cellStyle name="60% - Акцент1 3" xfId="1364"/>
    <cellStyle name="60% - Акцент1 3 2" xfId="1365"/>
    <cellStyle name="60% - Акцент1 3 2 2" xfId="1366"/>
    <cellStyle name="60% - Акцент1 3 2 3" xfId="1367"/>
    <cellStyle name="60% - Акцент1 3 3" xfId="1368"/>
    <cellStyle name="60% - Акцент1 3 3 2" xfId="1369"/>
    <cellStyle name="60% - Акцент1 3 3 3" xfId="1370"/>
    <cellStyle name="60% - Акцент1 3 4" xfId="1371"/>
    <cellStyle name="60% - Акцент1 3 5" xfId="1372"/>
    <cellStyle name="60% - Акцент1 4" xfId="1373"/>
    <cellStyle name="60% - Акцент1 4 2" xfId="1374"/>
    <cellStyle name="60% - Акцент1 4 3" xfId="1375"/>
    <cellStyle name="60% - Акцент1 5" xfId="1376"/>
    <cellStyle name="60% - Акцент1 6" xfId="1377"/>
    <cellStyle name="60% - Акцент1 7" xfId="1378"/>
    <cellStyle name="60% - Акцент1 8" xfId="1379"/>
    <cellStyle name="60% - Акцент1 9" xfId="1380"/>
    <cellStyle name="60% — акцент2" xfId="85" builtinId="36" customBuiltin="1"/>
    <cellStyle name="60% - Акцент2 10" xfId="1381"/>
    <cellStyle name="60% - Акцент2 11" xfId="1382"/>
    <cellStyle name="60% - Акцент2 12" xfId="1383"/>
    <cellStyle name="60% - Акцент2 13" xfId="1384"/>
    <cellStyle name="60% - Акцент2 14" xfId="1385"/>
    <cellStyle name="60% - Акцент2 2" xfId="86"/>
    <cellStyle name="60% - Акцент2 2 2" xfId="1386"/>
    <cellStyle name="60% - Акцент2 2 2 2" xfId="1387"/>
    <cellStyle name="60% - Акцент2 2 2 2 2" xfId="1388"/>
    <cellStyle name="60% - Акцент2 2 2 2 3" xfId="1389"/>
    <cellStyle name="60% - Акцент2 2 2 3" xfId="1390"/>
    <cellStyle name="60% - Акцент2 2 2 4" xfId="1391"/>
    <cellStyle name="60% - Акцент2 2 3" xfId="1392"/>
    <cellStyle name="60% - Акцент2 2 3 2" xfId="1393"/>
    <cellStyle name="60% - Акцент2 2 3 3" xfId="1394"/>
    <cellStyle name="60% - Акцент2 2 3 4" xfId="1395"/>
    <cellStyle name="60% - Акцент2 2 3 5" xfId="1396"/>
    <cellStyle name="60% - Акцент2 2 4" xfId="1397"/>
    <cellStyle name="60% - Акцент2 2 4 2" xfId="1398"/>
    <cellStyle name="60% - Акцент2 2 4 3" xfId="1399"/>
    <cellStyle name="60% - Акцент2 2 5" xfId="1400"/>
    <cellStyle name="60% - Акцент2 2 6" xfId="1401"/>
    <cellStyle name="60% - Акцент2 2 6 2" xfId="1402"/>
    <cellStyle name="60% - Акцент2 3" xfId="1403"/>
    <cellStyle name="60% - Акцент2 3 2" xfId="1404"/>
    <cellStyle name="60% - Акцент2 3 2 2" xfId="1405"/>
    <cellStyle name="60% - Акцент2 3 2 3" xfId="1406"/>
    <cellStyle name="60% - Акцент2 3 3" xfId="1407"/>
    <cellStyle name="60% - Акцент2 3 3 2" xfId="1408"/>
    <cellStyle name="60% - Акцент2 3 3 3" xfId="1409"/>
    <cellStyle name="60% - Акцент2 3 4" xfId="1410"/>
    <cellStyle name="60% - Акцент2 3 5" xfId="1411"/>
    <cellStyle name="60% - Акцент2 4" xfId="1412"/>
    <cellStyle name="60% - Акцент2 4 2" xfId="1413"/>
    <cellStyle name="60% - Акцент2 4 3" xfId="1414"/>
    <cellStyle name="60% - Акцент2 5" xfId="1415"/>
    <cellStyle name="60% - Акцент2 6" xfId="1416"/>
    <cellStyle name="60% - Акцент2 7" xfId="1417"/>
    <cellStyle name="60% - Акцент2 8" xfId="1418"/>
    <cellStyle name="60% - Акцент2 9" xfId="1419"/>
    <cellStyle name="60% — акцент3" xfId="87" builtinId="40" customBuiltin="1"/>
    <cellStyle name="60% - Акцент3 10" xfId="1420"/>
    <cellStyle name="60% - Акцент3 11" xfId="1421"/>
    <cellStyle name="60% - Акцент3 12" xfId="1422"/>
    <cellStyle name="60% - Акцент3 13" xfId="1423"/>
    <cellStyle name="60% - Акцент3 14" xfId="1424"/>
    <cellStyle name="60% - Акцент3 2" xfId="88"/>
    <cellStyle name="60% - Акцент3 2 2" xfId="1425"/>
    <cellStyle name="60% - Акцент3 2 2 2" xfId="1426"/>
    <cellStyle name="60% - Акцент3 2 2 2 2" xfId="1427"/>
    <cellStyle name="60% - Акцент3 2 2 2 3" xfId="1428"/>
    <cellStyle name="60% - Акцент3 2 2 3" xfId="1429"/>
    <cellStyle name="60% - Акцент3 2 2 4" xfId="1430"/>
    <cellStyle name="60% - Акцент3 2 3" xfId="1431"/>
    <cellStyle name="60% - Акцент3 2 3 2" xfId="1432"/>
    <cellStyle name="60% - Акцент3 2 3 3" xfId="1433"/>
    <cellStyle name="60% - Акцент3 2 3 4" xfId="1434"/>
    <cellStyle name="60% - Акцент3 2 3 5" xfId="1435"/>
    <cellStyle name="60% - Акцент3 2 4" xfId="1436"/>
    <cellStyle name="60% - Акцент3 2 4 2" xfId="1437"/>
    <cellStyle name="60% - Акцент3 2 4 3" xfId="1438"/>
    <cellStyle name="60% - Акцент3 2 5" xfId="1439"/>
    <cellStyle name="60% - Акцент3 2 6" xfId="1440"/>
    <cellStyle name="60% - Акцент3 2 6 2" xfId="1441"/>
    <cellStyle name="60% - Акцент3 3" xfId="1442"/>
    <cellStyle name="60% - Акцент3 3 2" xfId="1443"/>
    <cellStyle name="60% - Акцент3 3 2 2" xfId="1444"/>
    <cellStyle name="60% - Акцент3 3 2 3" xfId="1445"/>
    <cellStyle name="60% - Акцент3 3 3" xfId="1446"/>
    <cellStyle name="60% - Акцент3 3 3 2" xfId="1447"/>
    <cellStyle name="60% - Акцент3 3 3 3" xfId="1448"/>
    <cellStyle name="60% - Акцент3 3 4" xfId="1449"/>
    <cellStyle name="60% - Акцент3 3 5" xfId="1450"/>
    <cellStyle name="60% - Акцент3 4" xfId="1451"/>
    <cellStyle name="60% - Акцент3 4 2" xfId="1452"/>
    <cellStyle name="60% - Акцент3 4 3" xfId="1453"/>
    <cellStyle name="60% - Акцент3 5" xfId="1454"/>
    <cellStyle name="60% - Акцент3 6" xfId="1455"/>
    <cellStyle name="60% - Акцент3 7" xfId="1456"/>
    <cellStyle name="60% - Акцент3 8" xfId="1457"/>
    <cellStyle name="60% - Акцент3 9" xfId="1458"/>
    <cellStyle name="60% — акцент4" xfId="89" builtinId="44" customBuiltin="1"/>
    <cellStyle name="60% - Акцент4 10" xfId="1459"/>
    <cellStyle name="60% - Акцент4 11" xfId="1460"/>
    <cellStyle name="60% - Акцент4 12" xfId="1461"/>
    <cellStyle name="60% - Акцент4 13" xfId="1462"/>
    <cellStyle name="60% - Акцент4 14" xfId="1463"/>
    <cellStyle name="60% - Акцент4 2" xfId="90"/>
    <cellStyle name="60% - Акцент4 2 2" xfId="1464"/>
    <cellStyle name="60% - Акцент4 2 2 2" xfId="1465"/>
    <cellStyle name="60% - Акцент4 2 2 2 2" xfId="1466"/>
    <cellStyle name="60% - Акцент4 2 2 2 3" xfId="1467"/>
    <cellStyle name="60% - Акцент4 2 2 3" xfId="1468"/>
    <cellStyle name="60% - Акцент4 2 2 4" xfId="1469"/>
    <cellStyle name="60% - Акцент4 2 3" xfId="1470"/>
    <cellStyle name="60% - Акцент4 2 3 2" xfId="1471"/>
    <cellStyle name="60% - Акцент4 2 3 3" xfId="1472"/>
    <cellStyle name="60% - Акцент4 2 3 4" xfId="1473"/>
    <cellStyle name="60% - Акцент4 2 3 5" xfId="1474"/>
    <cellStyle name="60% - Акцент4 2 4" xfId="1475"/>
    <cellStyle name="60% - Акцент4 2 4 2" xfId="1476"/>
    <cellStyle name="60% - Акцент4 2 4 3" xfId="1477"/>
    <cellStyle name="60% - Акцент4 2 5" xfId="1478"/>
    <cellStyle name="60% - Акцент4 2 6" xfId="1479"/>
    <cellStyle name="60% - Акцент4 2 6 2" xfId="1480"/>
    <cellStyle name="60% - Акцент4 3" xfId="1481"/>
    <cellStyle name="60% - Акцент4 3 2" xfId="1482"/>
    <cellStyle name="60% - Акцент4 3 2 2" xfId="1483"/>
    <cellStyle name="60% - Акцент4 3 2 3" xfId="1484"/>
    <cellStyle name="60% - Акцент4 3 3" xfId="1485"/>
    <cellStyle name="60% - Акцент4 3 3 2" xfId="1486"/>
    <cellStyle name="60% - Акцент4 3 3 3" xfId="1487"/>
    <cellStyle name="60% - Акцент4 3 4" xfId="1488"/>
    <cellStyle name="60% - Акцент4 3 5" xfId="1489"/>
    <cellStyle name="60% - Акцент4 4" xfId="1490"/>
    <cellStyle name="60% - Акцент4 4 2" xfId="1491"/>
    <cellStyle name="60% - Акцент4 4 3" xfId="1492"/>
    <cellStyle name="60% - Акцент4 5" xfId="1493"/>
    <cellStyle name="60% - Акцент4 6" xfId="1494"/>
    <cellStyle name="60% - Акцент4 7" xfId="1495"/>
    <cellStyle name="60% - Акцент4 8" xfId="1496"/>
    <cellStyle name="60% - Акцент4 9" xfId="1497"/>
    <cellStyle name="60% — акцент5" xfId="91" builtinId="48" customBuiltin="1"/>
    <cellStyle name="60% - Акцент5 10" xfId="1498"/>
    <cellStyle name="60% - Акцент5 11" xfId="1499"/>
    <cellStyle name="60% - Акцент5 12" xfId="1500"/>
    <cellStyle name="60% - Акцент5 13" xfId="1501"/>
    <cellStyle name="60% - Акцент5 14" xfId="1502"/>
    <cellStyle name="60% - Акцент5 2" xfId="92"/>
    <cellStyle name="60% - Акцент5 2 2" xfId="1503"/>
    <cellStyle name="60% - Акцент5 2 2 2" xfId="1504"/>
    <cellStyle name="60% - Акцент5 2 2 2 2" xfId="1505"/>
    <cellStyle name="60% - Акцент5 2 2 2 3" xfId="1506"/>
    <cellStyle name="60% - Акцент5 2 2 3" xfId="1507"/>
    <cellStyle name="60% - Акцент5 2 2 4" xfId="1508"/>
    <cellStyle name="60% - Акцент5 2 3" xfId="1509"/>
    <cellStyle name="60% - Акцент5 2 3 2" xfId="1510"/>
    <cellStyle name="60% - Акцент5 2 3 3" xfId="1511"/>
    <cellStyle name="60% - Акцент5 2 3 4" xfId="1512"/>
    <cellStyle name="60% - Акцент5 2 3 5" xfId="1513"/>
    <cellStyle name="60% - Акцент5 2 4" xfId="1514"/>
    <cellStyle name="60% - Акцент5 2 4 2" xfId="1515"/>
    <cellStyle name="60% - Акцент5 2 4 3" xfId="1516"/>
    <cellStyle name="60% - Акцент5 2 5" xfId="1517"/>
    <cellStyle name="60% - Акцент5 2 6" xfId="1518"/>
    <cellStyle name="60% - Акцент5 2 6 2" xfId="1519"/>
    <cellStyle name="60% - Акцент5 3" xfId="1520"/>
    <cellStyle name="60% - Акцент5 3 2" xfId="1521"/>
    <cellStyle name="60% - Акцент5 3 2 2" xfId="1522"/>
    <cellStyle name="60% - Акцент5 3 2 3" xfId="1523"/>
    <cellStyle name="60% - Акцент5 3 3" xfId="1524"/>
    <cellStyle name="60% - Акцент5 3 3 2" xfId="1525"/>
    <cellStyle name="60% - Акцент5 3 3 3" xfId="1526"/>
    <cellStyle name="60% - Акцент5 3 4" xfId="1527"/>
    <cellStyle name="60% - Акцент5 3 5" xfId="1528"/>
    <cellStyle name="60% - Акцент5 4" xfId="1529"/>
    <cellStyle name="60% - Акцент5 4 2" xfId="1530"/>
    <cellStyle name="60% - Акцент5 4 3" xfId="1531"/>
    <cellStyle name="60% - Акцент5 5" xfId="1532"/>
    <cellStyle name="60% - Акцент5 6" xfId="1533"/>
    <cellStyle name="60% - Акцент5 7" xfId="1534"/>
    <cellStyle name="60% - Акцент5 8" xfId="1535"/>
    <cellStyle name="60% - Акцент5 9" xfId="1536"/>
    <cellStyle name="60% — акцент6" xfId="93" builtinId="52" customBuiltin="1"/>
    <cellStyle name="60% - Акцент6 10" xfId="1537"/>
    <cellStyle name="60% - Акцент6 11" xfId="1538"/>
    <cellStyle name="60% - Акцент6 12" xfId="1539"/>
    <cellStyle name="60% - Акцент6 13" xfId="1540"/>
    <cellStyle name="60% - Акцент6 14" xfId="1541"/>
    <cellStyle name="60% - Акцент6 2" xfId="94"/>
    <cellStyle name="60% - Акцент6 2 2" xfId="1542"/>
    <cellStyle name="60% - Акцент6 2 2 2" xfId="1543"/>
    <cellStyle name="60% - Акцент6 2 2 2 2" xfId="1544"/>
    <cellStyle name="60% - Акцент6 2 2 2 3" xfId="1545"/>
    <cellStyle name="60% - Акцент6 2 2 3" xfId="1546"/>
    <cellStyle name="60% - Акцент6 2 2 4" xfId="1547"/>
    <cellStyle name="60% - Акцент6 2 3" xfId="1548"/>
    <cellStyle name="60% - Акцент6 2 3 2" xfId="1549"/>
    <cellStyle name="60% - Акцент6 2 3 3" xfId="1550"/>
    <cellStyle name="60% - Акцент6 2 3 4" xfId="1551"/>
    <cellStyle name="60% - Акцент6 2 3 5" xfId="1552"/>
    <cellStyle name="60% - Акцент6 2 4" xfId="1553"/>
    <cellStyle name="60% - Акцент6 2 4 2" xfId="1554"/>
    <cellStyle name="60% - Акцент6 2 4 3" xfId="1555"/>
    <cellStyle name="60% - Акцент6 2 5" xfId="1556"/>
    <cellStyle name="60% - Акцент6 2 6" xfId="1557"/>
    <cellStyle name="60% - Акцент6 2 6 2" xfId="1558"/>
    <cellStyle name="60% - Акцент6 3" xfId="1559"/>
    <cellStyle name="60% - Акцент6 3 2" xfId="1560"/>
    <cellStyle name="60% - Акцент6 3 2 2" xfId="1561"/>
    <cellStyle name="60% - Акцент6 3 2 3" xfId="1562"/>
    <cellStyle name="60% - Акцент6 3 3" xfId="1563"/>
    <cellStyle name="60% - Акцент6 3 3 2" xfId="1564"/>
    <cellStyle name="60% - Акцент6 3 3 3" xfId="1565"/>
    <cellStyle name="60% - Акцент6 3 4" xfId="1566"/>
    <cellStyle name="60% - Акцент6 3 5" xfId="1567"/>
    <cellStyle name="60% - Акцент6 4" xfId="1568"/>
    <cellStyle name="60% - Акцент6 4 2" xfId="1569"/>
    <cellStyle name="60% - Акцент6 4 3" xfId="1570"/>
    <cellStyle name="60% - Акцент6 5" xfId="1571"/>
    <cellStyle name="60% - Акцент6 6" xfId="1572"/>
    <cellStyle name="60% - Акцент6 7" xfId="1573"/>
    <cellStyle name="60% - Акцент6 8" xfId="1574"/>
    <cellStyle name="60% - Акцент6 9" xfId="1575"/>
    <cellStyle name="Accent1" xfId="95"/>
    <cellStyle name="Accent1 - 20%" xfId="96"/>
    <cellStyle name="Accent1 - 20% 2" xfId="97"/>
    <cellStyle name="Accent1 - 20% 2 2" xfId="1576"/>
    <cellStyle name="Accent1 - 20% 2 2 2" xfId="1577"/>
    <cellStyle name="Accent1 - 20% 2 2 3" xfId="1578"/>
    <cellStyle name="Accent1 - 20% 2 2 4" xfId="1579"/>
    <cellStyle name="Accent1 - 20% 2 2 5" xfId="1580"/>
    <cellStyle name="Accent1 - 20% 2 3" xfId="1581"/>
    <cellStyle name="Accent1 - 20% 2 3 2" xfId="1582"/>
    <cellStyle name="Accent1 - 20% 2 3 3" xfId="1583"/>
    <cellStyle name="Accent1 - 20% 2 4" xfId="1584"/>
    <cellStyle name="Accent1 - 20% 3" xfId="1585"/>
    <cellStyle name="Accent1 - 20% 3 2" xfId="1586"/>
    <cellStyle name="Accent1 - 20% 3 2 2" xfId="1587"/>
    <cellStyle name="Accent1 - 20% 3 2 3" xfId="1588"/>
    <cellStyle name="Accent1 - 20% 3 2 4" xfId="1589"/>
    <cellStyle name="Accent1 - 20% 3 3" xfId="1590"/>
    <cellStyle name="Accent1 - 20% 3 3 2" xfId="1591"/>
    <cellStyle name="Accent1 - 20% 3 3 3" xfId="1592"/>
    <cellStyle name="Accent1 - 20% 4" xfId="1593"/>
    <cellStyle name="Accent1 - 20% 4 2" xfId="1594"/>
    <cellStyle name="Accent1 - 20% 4 3" xfId="1595"/>
    <cellStyle name="Accent1 - 20% 4 4" xfId="1596"/>
    <cellStyle name="Accent1 - 20% 5" xfId="1597"/>
    <cellStyle name="Accent1 - 20% 5 2" xfId="1598"/>
    <cellStyle name="Accent1 - 20% 5 3" xfId="1599"/>
    <cellStyle name="Accent1 - 20% 5 4" xfId="1600"/>
    <cellStyle name="Accent1 - 20% 6" xfId="1601"/>
    <cellStyle name="Accent1 - 20% 7" xfId="1602"/>
    <cellStyle name="Accent1 - 20% 8" xfId="1603"/>
    <cellStyle name="Accent1 - 20%_начало продаж" xfId="1604"/>
    <cellStyle name="Accent1 - 40%" xfId="98"/>
    <cellStyle name="Accent1 - 40% 2" xfId="99"/>
    <cellStyle name="Accent1 - 40% 2 2" xfId="1605"/>
    <cellStyle name="Accent1 - 40% 2 2 2" xfId="1606"/>
    <cellStyle name="Accent1 - 40% 2 2 3" xfId="1607"/>
    <cellStyle name="Accent1 - 40% 2 2 4" xfId="1608"/>
    <cellStyle name="Accent1 - 40% 2 2 5" xfId="1609"/>
    <cellStyle name="Accent1 - 40% 2 3" xfId="1610"/>
    <cellStyle name="Accent1 - 40% 2 3 2" xfId="1611"/>
    <cellStyle name="Accent1 - 40% 2 3 3" xfId="1612"/>
    <cellStyle name="Accent1 - 40% 2 4" xfId="1613"/>
    <cellStyle name="Accent1 - 40% 3" xfId="1614"/>
    <cellStyle name="Accent1 - 40% 3 2" xfId="1615"/>
    <cellStyle name="Accent1 - 40% 3 2 2" xfId="1616"/>
    <cellStyle name="Accent1 - 40% 3 2 3" xfId="1617"/>
    <cellStyle name="Accent1 - 40% 3 2 4" xfId="1618"/>
    <cellStyle name="Accent1 - 40% 3 3" xfId="1619"/>
    <cellStyle name="Accent1 - 40% 3 3 2" xfId="1620"/>
    <cellStyle name="Accent1 - 40% 3 3 3" xfId="1621"/>
    <cellStyle name="Accent1 - 40% 4" xfId="1622"/>
    <cellStyle name="Accent1 - 40% 4 2" xfId="1623"/>
    <cellStyle name="Accent1 - 40% 4 3" xfId="1624"/>
    <cellStyle name="Accent1 - 40% 4 4" xfId="1625"/>
    <cellStyle name="Accent1 - 40% 5" xfId="1626"/>
    <cellStyle name="Accent1 - 40% 5 2" xfId="1627"/>
    <cellStyle name="Accent1 - 40% 5 3" xfId="1628"/>
    <cellStyle name="Accent1 - 40% 5 4" xfId="1629"/>
    <cellStyle name="Accent1 - 40% 6" xfId="1630"/>
    <cellStyle name="Accent1 - 40% 7" xfId="1631"/>
    <cellStyle name="Accent1 - 40% 8" xfId="1632"/>
    <cellStyle name="Accent1 - 40%_начало продаж" xfId="1633"/>
    <cellStyle name="Accent1 - 60%" xfId="100"/>
    <cellStyle name="Accent1 - 60% 2" xfId="101"/>
    <cellStyle name="Accent1 - 60% 2 2" xfId="1634"/>
    <cellStyle name="Accent1 - 60% 2 2 2" xfId="1635"/>
    <cellStyle name="Accent1 - 60% 2 2 3" xfId="1636"/>
    <cellStyle name="Accent1 - 60% 2 2 4" xfId="1637"/>
    <cellStyle name="Accent1 - 60% 2 2 5" xfId="1638"/>
    <cellStyle name="Accent1 - 60% 2 3" xfId="1639"/>
    <cellStyle name="Accent1 - 60% 2 3 2" xfId="1640"/>
    <cellStyle name="Accent1 - 60% 2 3 3" xfId="1641"/>
    <cellStyle name="Accent1 - 60% 2 4" xfId="1642"/>
    <cellStyle name="Accent1 - 60% 3" xfId="1643"/>
    <cellStyle name="Accent1 - 60% 3 2" xfId="1644"/>
    <cellStyle name="Accent1 - 60% 3 2 2" xfId="1645"/>
    <cellStyle name="Accent1 - 60% 3 2 3" xfId="1646"/>
    <cellStyle name="Accent1 - 60% 3 2 4" xfId="1647"/>
    <cellStyle name="Accent1 - 60% 3 3" xfId="1648"/>
    <cellStyle name="Accent1 - 60% 3 3 2" xfId="1649"/>
    <cellStyle name="Accent1 - 60% 3 3 3" xfId="1650"/>
    <cellStyle name="Accent1 - 60% 4" xfId="1651"/>
    <cellStyle name="Accent1 - 60% 4 2" xfId="1652"/>
    <cellStyle name="Accent1 - 60% 4 3" xfId="1653"/>
    <cellStyle name="Accent1 - 60% 4 4" xfId="1654"/>
    <cellStyle name="Accent1 - 60% 5" xfId="1655"/>
    <cellStyle name="Accent1 - 60% 5 2" xfId="1656"/>
    <cellStyle name="Accent1 - 60% 5 3" xfId="1657"/>
    <cellStyle name="Accent1 - 60% 5 4" xfId="1658"/>
    <cellStyle name="Accent1 - 60% 6" xfId="1659"/>
    <cellStyle name="Accent1 - 60% 7" xfId="1660"/>
    <cellStyle name="Accent1 - 60% 8" xfId="1661"/>
    <cellStyle name="Accent1 - 60%_начало продаж" xfId="1662"/>
    <cellStyle name="Accent1 10" xfId="1663"/>
    <cellStyle name="Accent1 10 2" xfId="1664"/>
    <cellStyle name="Accent1 10 3" xfId="1665"/>
    <cellStyle name="Accent1 11" xfId="1666"/>
    <cellStyle name="Accent1 11 2" xfId="1667"/>
    <cellStyle name="Accent1 11 3" xfId="1668"/>
    <cellStyle name="Accent1 12" xfId="1669"/>
    <cellStyle name="Accent1 12 2" xfId="1670"/>
    <cellStyle name="Accent1 12 3" xfId="1671"/>
    <cellStyle name="Accent1 13" xfId="1672"/>
    <cellStyle name="Accent1 13 2" xfId="1673"/>
    <cellStyle name="Accent1 13 3" xfId="1674"/>
    <cellStyle name="Accent1 14" xfId="1675"/>
    <cellStyle name="Accent1 14 2" xfId="1676"/>
    <cellStyle name="Accent1 14 3" xfId="1677"/>
    <cellStyle name="Accent1 15" xfId="1678"/>
    <cellStyle name="Accent1 15 2" xfId="1679"/>
    <cellStyle name="Accent1 15 3" xfId="1680"/>
    <cellStyle name="Accent1 16" xfId="1681"/>
    <cellStyle name="Accent1 16 2" xfId="1682"/>
    <cellStyle name="Accent1 16 3" xfId="1683"/>
    <cellStyle name="Accent1 17" xfId="1684"/>
    <cellStyle name="Accent1 17 2" xfId="1685"/>
    <cellStyle name="Accent1 17 3" xfId="1686"/>
    <cellStyle name="Accent1 18" xfId="1687"/>
    <cellStyle name="Accent1 18 2" xfId="1688"/>
    <cellStyle name="Accent1 18 3" xfId="1689"/>
    <cellStyle name="Accent1 19" xfId="1690"/>
    <cellStyle name="Accent1 19 2" xfId="1691"/>
    <cellStyle name="Accent1 19 3" xfId="1692"/>
    <cellStyle name="Accent1 2" xfId="1693"/>
    <cellStyle name="Accent1 2 2" xfId="1694"/>
    <cellStyle name="Accent1 2 2 2" xfId="1695"/>
    <cellStyle name="Accent1 2 2 3" xfId="1696"/>
    <cellStyle name="Accent1 2 3" xfId="1697"/>
    <cellStyle name="Accent1 20" xfId="1698"/>
    <cellStyle name="Accent1 20 2" xfId="1699"/>
    <cellStyle name="Accent1 20 3" xfId="1700"/>
    <cellStyle name="Accent1 21" xfId="1701"/>
    <cellStyle name="Accent1 21 2" xfId="1702"/>
    <cellStyle name="Accent1 21 3" xfId="1703"/>
    <cellStyle name="Accent1 22" xfId="1704"/>
    <cellStyle name="Accent1 22 2" xfId="1705"/>
    <cellStyle name="Accent1 22 3" xfId="1706"/>
    <cellStyle name="Accent1 23" xfId="1707"/>
    <cellStyle name="Accent1 23 2" xfId="1708"/>
    <cellStyle name="Accent1 23 3" xfId="1709"/>
    <cellStyle name="Accent1 24" xfId="1710"/>
    <cellStyle name="Accent1 24 2" xfId="1711"/>
    <cellStyle name="Accent1 24 3" xfId="1712"/>
    <cellStyle name="Accent1 25" xfId="1713"/>
    <cellStyle name="Accent1 25 2" xfId="1714"/>
    <cellStyle name="Accent1 25 3" xfId="1715"/>
    <cellStyle name="Accent1 26" xfId="1716"/>
    <cellStyle name="Accent1 26 2" xfId="1717"/>
    <cellStyle name="Accent1 26 3" xfId="1718"/>
    <cellStyle name="Accent1 27" xfId="1719"/>
    <cellStyle name="Accent1 27 2" xfId="1720"/>
    <cellStyle name="Accent1 27 3" xfId="1721"/>
    <cellStyle name="Accent1 28" xfId="1722"/>
    <cellStyle name="Accent1 28 2" xfId="1723"/>
    <cellStyle name="Accent1 28 3" xfId="1724"/>
    <cellStyle name="Accent1 29" xfId="1725"/>
    <cellStyle name="Accent1 29 2" xfId="1726"/>
    <cellStyle name="Accent1 29 3" xfId="1727"/>
    <cellStyle name="Accent1 3" xfId="1728"/>
    <cellStyle name="Accent1 3 2" xfId="1729"/>
    <cellStyle name="Accent1 3 2 2" xfId="1730"/>
    <cellStyle name="Accent1 3 2 3" xfId="1731"/>
    <cellStyle name="Accent1 3 3" xfId="1732"/>
    <cellStyle name="Accent1 30" xfId="1733"/>
    <cellStyle name="Accent1 30 2" xfId="1734"/>
    <cellStyle name="Accent1 30 3" xfId="1735"/>
    <cellStyle name="Accent1 31" xfId="1736"/>
    <cellStyle name="Accent1 31 2" xfId="1737"/>
    <cellStyle name="Accent1 31 3" xfId="1738"/>
    <cellStyle name="Accent1 32" xfId="1739"/>
    <cellStyle name="Accent1 32 2" xfId="1740"/>
    <cellStyle name="Accent1 32 3" xfId="1741"/>
    <cellStyle name="Accent1 33" xfId="1742"/>
    <cellStyle name="Accent1 33 2" xfId="1743"/>
    <cellStyle name="Accent1 33 3" xfId="1744"/>
    <cellStyle name="Accent1 34" xfId="1745"/>
    <cellStyle name="Accent1 34 2" xfId="1746"/>
    <cellStyle name="Accent1 34 3" xfId="1747"/>
    <cellStyle name="Accent1 35" xfId="1748"/>
    <cellStyle name="Accent1 35 2" xfId="1749"/>
    <cellStyle name="Accent1 35 3" xfId="1750"/>
    <cellStyle name="Accent1 36" xfId="1751"/>
    <cellStyle name="Accent1 36 2" xfId="1752"/>
    <cellStyle name="Accent1 36 3" xfId="1753"/>
    <cellStyle name="Accent1 37" xfId="1754"/>
    <cellStyle name="Accent1 37 2" xfId="1755"/>
    <cellStyle name="Accent1 37 3" xfId="1756"/>
    <cellStyle name="Accent1 38" xfId="1757"/>
    <cellStyle name="Accent1 38 2" xfId="1758"/>
    <cellStyle name="Accent1 38 3" xfId="1759"/>
    <cellStyle name="Accent1 39" xfId="1760"/>
    <cellStyle name="Accent1 39 2" xfId="1761"/>
    <cellStyle name="Accent1 39 3" xfId="1762"/>
    <cellStyle name="Accent1 4" xfId="1763"/>
    <cellStyle name="Accent1 4 2" xfId="1764"/>
    <cellStyle name="Accent1 4 3" xfId="1765"/>
    <cellStyle name="Accent1 40" xfId="1766"/>
    <cellStyle name="Accent1 40 2" xfId="1767"/>
    <cellStyle name="Accent1 40 3" xfId="1768"/>
    <cellStyle name="Accent1 41" xfId="1769"/>
    <cellStyle name="Accent1 41 2" xfId="1770"/>
    <cellStyle name="Accent1 41 3" xfId="1771"/>
    <cellStyle name="Accent1 42" xfId="1772"/>
    <cellStyle name="Accent1 42 2" xfId="1773"/>
    <cellStyle name="Accent1 42 3" xfId="1774"/>
    <cellStyle name="Accent1 43" xfId="1775"/>
    <cellStyle name="Accent1 43 2" xfId="1776"/>
    <cellStyle name="Accent1 43 3" xfId="1777"/>
    <cellStyle name="Accent1 44" xfId="1778"/>
    <cellStyle name="Accent1 44 2" xfId="1779"/>
    <cellStyle name="Accent1 44 3" xfId="1780"/>
    <cellStyle name="Accent1 45" xfId="1781"/>
    <cellStyle name="Accent1 45 2" xfId="1782"/>
    <cellStyle name="Accent1 45 3" xfId="1783"/>
    <cellStyle name="Accent1 46" xfId="1784"/>
    <cellStyle name="Accent1 46 2" xfId="1785"/>
    <cellStyle name="Accent1 46 3" xfId="1786"/>
    <cellStyle name="Accent1 47" xfId="1787"/>
    <cellStyle name="Accent1 47 2" xfId="1788"/>
    <cellStyle name="Accent1 47 3" xfId="1789"/>
    <cellStyle name="Accent1 48" xfId="1790"/>
    <cellStyle name="Accent1 48 2" xfId="1791"/>
    <cellStyle name="Accent1 48 3" xfId="1792"/>
    <cellStyle name="Accent1 49" xfId="1793"/>
    <cellStyle name="Accent1 49 2" xfId="1794"/>
    <cellStyle name="Accent1 49 3" xfId="1795"/>
    <cellStyle name="Accent1 5" xfId="1796"/>
    <cellStyle name="Accent1 5 2" xfId="1797"/>
    <cellStyle name="Accent1 5 3" xfId="1798"/>
    <cellStyle name="Accent1 50" xfId="1799"/>
    <cellStyle name="Accent1 50 2" xfId="1800"/>
    <cellStyle name="Accent1 50 3" xfId="1801"/>
    <cellStyle name="Accent1 51" xfId="1802"/>
    <cellStyle name="Accent1 51 2" xfId="1803"/>
    <cellStyle name="Accent1 51 3" xfId="1804"/>
    <cellStyle name="Accent1 52" xfId="1805"/>
    <cellStyle name="Accent1 52 2" xfId="1806"/>
    <cellStyle name="Accent1 52 3" xfId="1807"/>
    <cellStyle name="Accent1 53" xfId="1808"/>
    <cellStyle name="Accent1 53 2" xfId="1809"/>
    <cellStyle name="Accent1 53 3" xfId="1810"/>
    <cellStyle name="Accent1 54" xfId="1811"/>
    <cellStyle name="Accent1 54 2" xfId="1812"/>
    <cellStyle name="Accent1 54 3" xfId="1813"/>
    <cellStyle name="Accent1 55" xfId="1814"/>
    <cellStyle name="Accent1 55 2" xfId="1815"/>
    <cellStyle name="Accent1 55 3" xfId="1816"/>
    <cellStyle name="Accent1 56" xfId="1817"/>
    <cellStyle name="Accent1 56 2" xfId="1818"/>
    <cellStyle name="Accent1 56 3" xfId="1819"/>
    <cellStyle name="Accent1 57" xfId="1820"/>
    <cellStyle name="Accent1 57 2" xfId="1821"/>
    <cellStyle name="Accent1 57 3" xfId="1822"/>
    <cellStyle name="Accent1 58" xfId="1823"/>
    <cellStyle name="Accent1 58 2" xfId="1824"/>
    <cellStyle name="Accent1 58 3" xfId="1825"/>
    <cellStyle name="Accent1 59" xfId="1826"/>
    <cellStyle name="Accent1 59 2" xfId="1827"/>
    <cellStyle name="Accent1 59 3" xfId="1828"/>
    <cellStyle name="Accent1 6" xfId="1829"/>
    <cellStyle name="Accent1 6 2" xfId="1830"/>
    <cellStyle name="Accent1 6 3" xfId="1831"/>
    <cellStyle name="Accent1 60" xfId="1832"/>
    <cellStyle name="Accent1 60 2" xfId="1833"/>
    <cellStyle name="Accent1 60 3" xfId="1834"/>
    <cellStyle name="Accent1 61" xfId="1835"/>
    <cellStyle name="Accent1 61 2" xfId="1836"/>
    <cellStyle name="Accent1 61 3" xfId="1837"/>
    <cellStyle name="Accent1 62" xfId="1838"/>
    <cellStyle name="Accent1 62 2" xfId="1839"/>
    <cellStyle name="Accent1 62 3" xfId="1840"/>
    <cellStyle name="Accent1 63" xfId="1841"/>
    <cellStyle name="Accent1 63 2" xfId="1842"/>
    <cellStyle name="Accent1 63 3" xfId="1843"/>
    <cellStyle name="Accent1 64" xfId="1844"/>
    <cellStyle name="Accent1 65" xfId="1845"/>
    <cellStyle name="Accent1 66" xfId="1846"/>
    <cellStyle name="Accent1 67" xfId="1847"/>
    <cellStyle name="Accent1 67 2" xfId="1848"/>
    <cellStyle name="Accent1 67 3" xfId="1849"/>
    <cellStyle name="Accent1 68" xfId="1850"/>
    <cellStyle name="Accent1 69" xfId="1851"/>
    <cellStyle name="Accent1 69 2" xfId="1852"/>
    <cellStyle name="Accent1 7" xfId="1853"/>
    <cellStyle name="Accent1 7 2" xfId="1854"/>
    <cellStyle name="Accent1 7 3" xfId="1855"/>
    <cellStyle name="Accent1 70" xfId="1856"/>
    <cellStyle name="Accent1 71" xfId="1857"/>
    <cellStyle name="Accent1 72" xfId="1858"/>
    <cellStyle name="Accent1 73" xfId="1859"/>
    <cellStyle name="Accent1 74" xfId="1860"/>
    <cellStyle name="Accent1 75" xfId="1861"/>
    <cellStyle name="Accent1 76" xfId="1862"/>
    <cellStyle name="Accent1 77" xfId="1863"/>
    <cellStyle name="Accent1 77 2" xfId="1864"/>
    <cellStyle name="Accent1 77 3" xfId="1865"/>
    <cellStyle name="Accent1 78" xfId="1866"/>
    <cellStyle name="Accent1 79" xfId="1867"/>
    <cellStyle name="Accent1 79 2" xfId="1868"/>
    <cellStyle name="Accent1 8" xfId="1869"/>
    <cellStyle name="Accent1 8 2" xfId="1870"/>
    <cellStyle name="Accent1 8 3" xfId="1871"/>
    <cellStyle name="Accent1 80" xfId="1872"/>
    <cellStyle name="Accent1 81" xfId="1873"/>
    <cellStyle name="Accent1 82" xfId="1874"/>
    <cellStyle name="Accent1 83" xfId="1875"/>
    <cellStyle name="Accent1 84" xfId="1876"/>
    <cellStyle name="Accent1 85" xfId="1877"/>
    <cellStyle name="Accent1 86" xfId="1878"/>
    <cellStyle name="Accent1 87" xfId="1879"/>
    <cellStyle name="Accent1 88" xfId="1880"/>
    <cellStyle name="Accent1 89" xfId="1881"/>
    <cellStyle name="Accent1 9" xfId="1882"/>
    <cellStyle name="Accent1 9 2" xfId="1883"/>
    <cellStyle name="Accent1 9 3" xfId="1884"/>
    <cellStyle name="Accent1 90" xfId="1885"/>
    <cellStyle name="Accent1 91" xfId="1886"/>
    <cellStyle name="Accent1 92" xfId="1887"/>
    <cellStyle name="Accent1 93" xfId="1888"/>
    <cellStyle name="Accent1 94" xfId="1889"/>
    <cellStyle name="Accent1 95" xfId="1890"/>
    <cellStyle name="Accent1 96" xfId="1891"/>
    <cellStyle name="Accent1 97" xfId="1892"/>
    <cellStyle name="Accent1_Лист1" xfId="1893"/>
    <cellStyle name="Accent2" xfId="102"/>
    <cellStyle name="Accent2 - 20%" xfId="103"/>
    <cellStyle name="Accent2 - 20% 2" xfId="104"/>
    <cellStyle name="Accent2 - 20% 2 2" xfId="1894"/>
    <cellStyle name="Accent2 - 20% 2 2 2" xfId="1895"/>
    <cellStyle name="Accent2 - 20% 2 2 3" xfId="1896"/>
    <cellStyle name="Accent2 - 20% 2 2 4" xfId="1897"/>
    <cellStyle name="Accent2 - 20% 2 2 5" xfId="1898"/>
    <cellStyle name="Accent2 - 20% 2 3" xfId="1899"/>
    <cellStyle name="Accent2 - 20% 2 3 2" xfId="1900"/>
    <cellStyle name="Accent2 - 20% 2 3 3" xfId="1901"/>
    <cellStyle name="Accent2 - 20% 2 4" xfId="1902"/>
    <cellStyle name="Accent2 - 20% 3" xfId="1903"/>
    <cellStyle name="Accent2 - 20% 3 2" xfId="1904"/>
    <cellStyle name="Accent2 - 20% 3 2 2" xfId="1905"/>
    <cellStyle name="Accent2 - 20% 3 2 3" xfId="1906"/>
    <cellStyle name="Accent2 - 20% 3 2 4" xfId="1907"/>
    <cellStyle name="Accent2 - 20% 3 3" xfId="1908"/>
    <cellStyle name="Accent2 - 20% 3 3 2" xfId="1909"/>
    <cellStyle name="Accent2 - 20% 3 3 3" xfId="1910"/>
    <cellStyle name="Accent2 - 20% 4" xfId="1911"/>
    <cellStyle name="Accent2 - 20% 4 2" xfId="1912"/>
    <cellStyle name="Accent2 - 20% 4 3" xfId="1913"/>
    <cellStyle name="Accent2 - 20% 4 4" xfId="1914"/>
    <cellStyle name="Accent2 - 20% 5" xfId="1915"/>
    <cellStyle name="Accent2 - 20% 5 2" xfId="1916"/>
    <cellStyle name="Accent2 - 20% 5 3" xfId="1917"/>
    <cellStyle name="Accent2 - 20% 5 4" xfId="1918"/>
    <cellStyle name="Accent2 - 20% 6" xfId="1919"/>
    <cellStyle name="Accent2 - 20% 7" xfId="1920"/>
    <cellStyle name="Accent2 - 20% 8" xfId="1921"/>
    <cellStyle name="Accent2 - 20%_начало продаж" xfId="1922"/>
    <cellStyle name="Accent2 - 40%" xfId="105"/>
    <cellStyle name="Accent2 - 40% 2" xfId="106"/>
    <cellStyle name="Accent2 - 40% 2 2" xfId="1923"/>
    <cellStyle name="Accent2 - 40% 2 2 2" xfId="1924"/>
    <cellStyle name="Accent2 - 40% 2 2 3" xfId="1925"/>
    <cellStyle name="Accent2 - 40% 2 2 4" xfId="1926"/>
    <cellStyle name="Accent2 - 40% 2 2 5" xfId="1927"/>
    <cellStyle name="Accent2 - 40% 2 3" xfId="1928"/>
    <cellStyle name="Accent2 - 40% 2 3 2" xfId="1929"/>
    <cellStyle name="Accent2 - 40% 2 3 3" xfId="1930"/>
    <cellStyle name="Accent2 - 40% 2 4" xfId="1931"/>
    <cellStyle name="Accent2 - 40% 3" xfId="1932"/>
    <cellStyle name="Accent2 - 40% 3 2" xfId="1933"/>
    <cellStyle name="Accent2 - 40% 3 2 2" xfId="1934"/>
    <cellStyle name="Accent2 - 40% 3 2 3" xfId="1935"/>
    <cellStyle name="Accent2 - 40% 3 2 4" xfId="1936"/>
    <cellStyle name="Accent2 - 40% 3 3" xfId="1937"/>
    <cellStyle name="Accent2 - 40% 3 3 2" xfId="1938"/>
    <cellStyle name="Accent2 - 40% 3 3 3" xfId="1939"/>
    <cellStyle name="Accent2 - 40% 4" xfId="1940"/>
    <cellStyle name="Accent2 - 40% 4 2" xfId="1941"/>
    <cellStyle name="Accent2 - 40% 4 3" xfId="1942"/>
    <cellStyle name="Accent2 - 40% 4 4" xfId="1943"/>
    <cellStyle name="Accent2 - 40% 5" xfId="1944"/>
    <cellStyle name="Accent2 - 40% 5 2" xfId="1945"/>
    <cellStyle name="Accent2 - 40% 5 3" xfId="1946"/>
    <cellStyle name="Accent2 - 40% 5 4" xfId="1947"/>
    <cellStyle name="Accent2 - 40% 6" xfId="1948"/>
    <cellStyle name="Accent2 - 40% 7" xfId="1949"/>
    <cellStyle name="Accent2 - 40% 8" xfId="1950"/>
    <cellStyle name="Accent2 - 40%_начало продаж" xfId="1951"/>
    <cellStyle name="Accent2 - 60%" xfId="107"/>
    <cellStyle name="Accent2 - 60% 2" xfId="108"/>
    <cellStyle name="Accent2 - 60% 2 2" xfId="1952"/>
    <cellStyle name="Accent2 - 60% 2 2 2" xfId="1953"/>
    <cellStyle name="Accent2 - 60% 2 2 3" xfId="1954"/>
    <cellStyle name="Accent2 - 60% 2 2 4" xfId="1955"/>
    <cellStyle name="Accent2 - 60% 2 2 5" xfId="1956"/>
    <cellStyle name="Accent2 - 60% 2 3" xfId="1957"/>
    <cellStyle name="Accent2 - 60% 2 3 2" xfId="1958"/>
    <cellStyle name="Accent2 - 60% 2 3 3" xfId="1959"/>
    <cellStyle name="Accent2 - 60% 2 4" xfId="1960"/>
    <cellStyle name="Accent2 - 60% 3" xfId="1961"/>
    <cellStyle name="Accent2 - 60% 3 2" xfId="1962"/>
    <cellStyle name="Accent2 - 60% 3 2 2" xfId="1963"/>
    <cellStyle name="Accent2 - 60% 3 2 3" xfId="1964"/>
    <cellStyle name="Accent2 - 60% 3 2 4" xfId="1965"/>
    <cellStyle name="Accent2 - 60% 3 3" xfId="1966"/>
    <cellStyle name="Accent2 - 60% 3 3 2" xfId="1967"/>
    <cellStyle name="Accent2 - 60% 3 3 3" xfId="1968"/>
    <cellStyle name="Accent2 - 60% 4" xfId="1969"/>
    <cellStyle name="Accent2 - 60% 4 2" xfId="1970"/>
    <cellStyle name="Accent2 - 60% 4 3" xfId="1971"/>
    <cellStyle name="Accent2 - 60% 4 4" xfId="1972"/>
    <cellStyle name="Accent2 - 60% 5" xfId="1973"/>
    <cellStyle name="Accent2 - 60% 5 2" xfId="1974"/>
    <cellStyle name="Accent2 - 60% 5 3" xfId="1975"/>
    <cellStyle name="Accent2 - 60% 5 4" xfId="1976"/>
    <cellStyle name="Accent2 - 60% 6" xfId="1977"/>
    <cellStyle name="Accent2 - 60% 7" xfId="1978"/>
    <cellStyle name="Accent2 - 60% 8" xfId="1979"/>
    <cellStyle name="Accent2 - 60%_начало продаж" xfId="1980"/>
    <cellStyle name="Accent2 10" xfId="1981"/>
    <cellStyle name="Accent2 10 2" xfId="1982"/>
    <cellStyle name="Accent2 10 3" xfId="1983"/>
    <cellStyle name="Accent2 11" xfId="1984"/>
    <cellStyle name="Accent2 11 2" xfId="1985"/>
    <cellStyle name="Accent2 11 3" xfId="1986"/>
    <cellStyle name="Accent2 12" xfId="1987"/>
    <cellStyle name="Accent2 12 2" xfId="1988"/>
    <cellStyle name="Accent2 12 3" xfId="1989"/>
    <cellStyle name="Accent2 13" xfId="1990"/>
    <cellStyle name="Accent2 13 2" xfId="1991"/>
    <cellStyle name="Accent2 13 3" xfId="1992"/>
    <cellStyle name="Accent2 14" xfId="1993"/>
    <cellStyle name="Accent2 14 2" xfId="1994"/>
    <cellStyle name="Accent2 14 3" xfId="1995"/>
    <cellStyle name="Accent2 15" xfId="1996"/>
    <cellStyle name="Accent2 15 2" xfId="1997"/>
    <cellStyle name="Accent2 15 3" xfId="1998"/>
    <cellStyle name="Accent2 16" xfId="1999"/>
    <cellStyle name="Accent2 16 2" xfId="2000"/>
    <cellStyle name="Accent2 16 3" xfId="2001"/>
    <cellStyle name="Accent2 17" xfId="2002"/>
    <cellStyle name="Accent2 17 2" xfId="2003"/>
    <cellStyle name="Accent2 17 3" xfId="2004"/>
    <cellStyle name="Accent2 18" xfId="2005"/>
    <cellStyle name="Accent2 18 2" xfId="2006"/>
    <cellStyle name="Accent2 18 3" xfId="2007"/>
    <cellStyle name="Accent2 19" xfId="2008"/>
    <cellStyle name="Accent2 19 2" xfId="2009"/>
    <cellStyle name="Accent2 19 3" xfId="2010"/>
    <cellStyle name="Accent2 2" xfId="2011"/>
    <cellStyle name="Accent2 2 2" xfId="2012"/>
    <cellStyle name="Accent2 2 2 2" xfId="2013"/>
    <cellStyle name="Accent2 2 2 3" xfId="2014"/>
    <cellStyle name="Accent2 2 3" xfId="2015"/>
    <cellStyle name="Accent2 20" xfId="2016"/>
    <cellStyle name="Accent2 20 2" xfId="2017"/>
    <cellStyle name="Accent2 20 3" xfId="2018"/>
    <cellStyle name="Accent2 21" xfId="2019"/>
    <cellStyle name="Accent2 21 2" xfId="2020"/>
    <cellStyle name="Accent2 21 3" xfId="2021"/>
    <cellStyle name="Accent2 22" xfId="2022"/>
    <cellStyle name="Accent2 22 2" xfId="2023"/>
    <cellStyle name="Accent2 22 3" xfId="2024"/>
    <cellStyle name="Accent2 23" xfId="2025"/>
    <cellStyle name="Accent2 23 2" xfId="2026"/>
    <cellStyle name="Accent2 23 3" xfId="2027"/>
    <cellStyle name="Accent2 24" xfId="2028"/>
    <cellStyle name="Accent2 24 2" xfId="2029"/>
    <cellStyle name="Accent2 24 3" xfId="2030"/>
    <cellStyle name="Accent2 25" xfId="2031"/>
    <cellStyle name="Accent2 25 2" xfId="2032"/>
    <cellStyle name="Accent2 25 3" xfId="2033"/>
    <cellStyle name="Accent2 26" xfId="2034"/>
    <cellStyle name="Accent2 26 2" xfId="2035"/>
    <cellStyle name="Accent2 26 3" xfId="2036"/>
    <cellStyle name="Accent2 27" xfId="2037"/>
    <cellStyle name="Accent2 27 2" xfId="2038"/>
    <cellStyle name="Accent2 27 3" xfId="2039"/>
    <cellStyle name="Accent2 28" xfId="2040"/>
    <cellStyle name="Accent2 28 2" xfId="2041"/>
    <cellStyle name="Accent2 28 3" xfId="2042"/>
    <cellStyle name="Accent2 29" xfId="2043"/>
    <cellStyle name="Accent2 29 2" xfId="2044"/>
    <cellStyle name="Accent2 29 3" xfId="2045"/>
    <cellStyle name="Accent2 3" xfId="2046"/>
    <cellStyle name="Accent2 3 2" xfId="2047"/>
    <cellStyle name="Accent2 3 2 2" xfId="2048"/>
    <cellStyle name="Accent2 3 2 3" xfId="2049"/>
    <cellStyle name="Accent2 3 3" xfId="2050"/>
    <cellStyle name="Accent2 30" xfId="2051"/>
    <cellStyle name="Accent2 30 2" xfId="2052"/>
    <cellStyle name="Accent2 30 3" xfId="2053"/>
    <cellStyle name="Accent2 31" xfId="2054"/>
    <cellStyle name="Accent2 31 2" xfId="2055"/>
    <cellStyle name="Accent2 31 3" xfId="2056"/>
    <cellStyle name="Accent2 32" xfId="2057"/>
    <cellStyle name="Accent2 32 2" xfId="2058"/>
    <cellStyle name="Accent2 32 3" xfId="2059"/>
    <cellStyle name="Accent2 33" xfId="2060"/>
    <cellStyle name="Accent2 33 2" xfId="2061"/>
    <cellStyle name="Accent2 33 3" xfId="2062"/>
    <cellStyle name="Accent2 34" xfId="2063"/>
    <cellStyle name="Accent2 34 2" xfId="2064"/>
    <cellStyle name="Accent2 34 3" xfId="2065"/>
    <cellStyle name="Accent2 35" xfId="2066"/>
    <cellStyle name="Accent2 35 2" xfId="2067"/>
    <cellStyle name="Accent2 35 3" xfId="2068"/>
    <cellStyle name="Accent2 36" xfId="2069"/>
    <cellStyle name="Accent2 36 2" xfId="2070"/>
    <cellStyle name="Accent2 36 3" xfId="2071"/>
    <cellStyle name="Accent2 37" xfId="2072"/>
    <cellStyle name="Accent2 37 2" xfId="2073"/>
    <cellStyle name="Accent2 37 3" xfId="2074"/>
    <cellStyle name="Accent2 38" xfId="2075"/>
    <cellStyle name="Accent2 38 2" xfId="2076"/>
    <cellStyle name="Accent2 38 3" xfId="2077"/>
    <cellStyle name="Accent2 39" xfId="2078"/>
    <cellStyle name="Accent2 39 2" xfId="2079"/>
    <cellStyle name="Accent2 39 3" xfId="2080"/>
    <cellStyle name="Accent2 4" xfId="2081"/>
    <cellStyle name="Accent2 4 2" xfId="2082"/>
    <cellStyle name="Accent2 4 3" xfId="2083"/>
    <cellStyle name="Accent2 40" xfId="2084"/>
    <cellStyle name="Accent2 40 2" xfId="2085"/>
    <cellStyle name="Accent2 40 3" xfId="2086"/>
    <cellStyle name="Accent2 41" xfId="2087"/>
    <cellStyle name="Accent2 41 2" xfId="2088"/>
    <cellStyle name="Accent2 41 3" xfId="2089"/>
    <cellStyle name="Accent2 42" xfId="2090"/>
    <cellStyle name="Accent2 42 2" xfId="2091"/>
    <cellStyle name="Accent2 42 3" xfId="2092"/>
    <cellStyle name="Accent2 43" xfId="2093"/>
    <cellStyle name="Accent2 43 2" xfId="2094"/>
    <cellStyle name="Accent2 43 3" xfId="2095"/>
    <cellStyle name="Accent2 44" xfId="2096"/>
    <cellStyle name="Accent2 44 2" xfId="2097"/>
    <cellStyle name="Accent2 44 3" xfId="2098"/>
    <cellStyle name="Accent2 45" xfId="2099"/>
    <cellStyle name="Accent2 45 2" xfId="2100"/>
    <cellStyle name="Accent2 45 3" xfId="2101"/>
    <cellStyle name="Accent2 46" xfId="2102"/>
    <cellStyle name="Accent2 46 2" xfId="2103"/>
    <cellStyle name="Accent2 46 3" xfId="2104"/>
    <cellStyle name="Accent2 47" xfId="2105"/>
    <cellStyle name="Accent2 47 2" xfId="2106"/>
    <cellStyle name="Accent2 47 3" xfId="2107"/>
    <cellStyle name="Accent2 48" xfId="2108"/>
    <cellStyle name="Accent2 48 2" xfId="2109"/>
    <cellStyle name="Accent2 48 3" xfId="2110"/>
    <cellStyle name="Accent2 49" xfId="2111"/>
    <cellStyle name="Accent2 49 2" xfId="2112"/>
    <cellStyle name="Accent2 49 3" xfId="2113"/>
    <cellStyle name="Accent2 5" xfId="2114"/>
    <cellStyle name="Accent2 5 2" xfId="2115"/>
    <cellStyle name="Accent2 5 3" xfId="2116"/>
    <cellStyle name="Accent2 50" xfId="2117"/>
    <cellStyle name="Accent2 50 2" xfId="2118"/>
    <cellStyle name="Accent2 50 3" xfId="2119"/>
    <cellStyle name="Accent2 51" xfId="2120"/>
    <cellStyle name="Accent2 51 2" xfId="2121"/>
    <cellStyle name="Accent2 51 3" xfId="2122"/>
    <cellStyle name="Accent2 52" xfId="2123"/>
    <cellStyle name="Accent2 52 2" xfId="2124"/>
    <cellStyle name="Accent2 52 3" xfId="2125"/>
    <cellStyle name="Accent2 53" xfId="2126"/>
    <cellStyle name="Accent2 53 2" xfId="2127"/>
    <cellStyle name="Accent2 53 3" xfId="2128"/>
    <cellStyle name="Accent2 54" xfId="2129"/>
    <cellStyle name="Accent2 54 2" xfId="2130"/>
    <cellStyle name="Accent2 54 3" xfId="2131"/>
    <cellStyle name="Accent2 55" xfId="2132"/>
    <cellStyle name="Accent2 55 2" xfId="2133"/>
    <cellStyle name="Accent2 55 3" xfId="2134"/>
    <cellStyle name="Accent2 56" xfId="2135"/>
    <cellStyle name="Accent2 56 2" xfId="2136"/>
    <cellStyle name="Accent2 56 3" xfId="2137"/>
    <cellStyle name="Accent2 57" xfId="2138"/>
    <cellStyle name="Accent2 57 2" xfId="2139"/>
    <cellStyle name="Accent2 57 3" xfId="2140"/>
    <cellStyle name="Accent2 58" xfId="2141"/>
    <cellStyle name="Accent2 58 2" xfId="2142"/>
    <cellStyle name="Accent2 58 3" xfId="2143"/>
    <cellStyle name="Accent2 59" xfId="2144"/>
    <cellStyle name="Accent2 59 2" xfId="2145"/>
    <cellStyle name="Accent2 59 3" xfId="2146"/>
    <cellStyle name="Accent2 6" xfId="2147"/>
    <cellStyle name="Accent2 6 2" xfId="2148"/>
    <cellStyle name="Accent2 6 3" xfId="2149"/>
    <cellStyle name="Accent2 60" xfId="2150"/>
    <cellStyle name="Accent2 60 2" xfId="2151"/>
    <cellStyle name="Accent2 60 3" xfId="2152"/>
    <cellStyle name="Accent2 61" xfId="2153"/>
    <cellStyle name="Accent2 61 2" xfId="2154"/>
    <cellStyle name="Accent2 61 3" xfId="2155"/>
    <cellStyle name="Accent2 62" xfId="2156"/>
    <cellStyle name="Accent2 62 2" xfId="2157"/>
    <cellStyle name="Accent2 62 3" xfId="2158"/>
    <cellStyle name="Accent2 63" xfId="2159"/>
    <cellStyle name="Accent2 63 2" xfId="2160"/>
    <cellStyle name="Accent2 63 3" xfId="2161"/>
    <cellStyle name="Accent2 64" xfId="2162"/>
    <cellStyle name="Accent2 65" xfId="2163"/>
    <cellStyle name="Accent2 66" xfId="2164"/>
    <cellStyle name="Accent2 67" xfId="2165"/>
    <cellStyle name="Accent2 67 2" xfId="2166"/>
    <cellStyle name="Accent2 67 3" xfId="2167"/>
    <cellStyle name="Accent2 68" xfId="2168"/>
    <cellStyle name="Accent2 69" xfId="2169"/>
    <cellStyle name="Accent2 69 2" xfId="2170"/>
    <cellStyle name="Accent2 7" xfId="2171"/>
    <cellStyle name="Accent2 7 2" xfId="2172"/>
    <cellStyle name="Accent2 7 3" xfId="2173"/>
    <cellStyle name="Accent2 70" xfId="2174"/>
    <cellStyle name="Accent2 71" xfId="2175"/>
    <cellStyle name="Accent2 72" xfId="2176"/>
    <cellStyle name="Accent2 73" xfId="2177"/>
    <cellStyle name="Accent2 74" xfId="2178"/>
    <cellStyle name="Accent2 75" xfId="2179"/>
    <cellStyle name="Accent2 76" xfId="2180"/>
    <cellStyle name="Accent2 77" xfId="2181"/>
    <cellStyle name="Accent2 77 2" xfId="2182"/>
    <cellStyle name="Accent2 77 3" xfId="2183"/>
    <cellStyle name="Accent2 78" xfId="2184"/>
    <cellStyle name="Accent2 79" xfId="2185"/>
    <cellStyle name="Accent2 79 2" xfId="2186"/>
    <cellStyle name="Accent2 8" xfId="2187"/>
    <cellStyle name="Accent2 8 2" xfId="2188"/>
    <cellStyle name="Accent2 8 3" xfId="2189"/>
    <cellStyle name="Accent2 80" xfId="2190"/>
    <cellStyle name="Accent2 81" xfId="2191"/>
    <cellStyle name="Accent2 82" xfId="2192"/>
    <cellStyle name="Accent2 83" xfId="2193"/>
    <cellStyle name="Accent2 84" xfId="2194"/>
    <cellStyle name="Accent2 85" xfId="2195"/>
    <cellStyle name="Accent2 86" xfId="2196"/>
    <cellStyle name="Accent2 87" xfId="2197"/>
    <cellStyle name="Accent2 88" xfId="2198"/>
    <cellStyle name="Accent2 89" xfId="2199"/>
    <cellStyle name="Accent2 9" xfId="2200"/>
    <cellStyle name="Accent2 9 2" xfId="2201"/>
    <cellStyle name="Accent2 9 3" xfId="2202"/>
    <cellStyle name="Accent2 90" xfId="2203"/>
    <cellStyle name="Accent2 91" xfId="2204"/>
    <cellStyle name="Accent2 92" xfId="2205"/>
    <cellStyle name="Accent2 93" xfId="2206"/>
    <cellStyle name="Accent2 94" xfId="2207"/>
    <cellStyle name="Accent2 95" xfId="2208"/>
    <cellStyle name="Accent2 96" xfId="2209"/>
    <cellStyle name="Accent2 97" xfId="2210"/>
    <cellStyle name="Accent2_Лист1" xfId="2211"/>
    <cellStyle name="Accent3" xfId="109"/>
    <cellStyle name="Accent3 - 20%" xfId="110"/>
    <cellStyle name="Accent3 - 20% 2" xfId="111"/>
    <cellStyle name="Accent3 - 20% 2 2" xfId="2212"/>
    <cellStyle name="Accent3 - 20% 2 2 2" xfId="2213"/>
    <cellStyle name="Accent3 - 20% 2 2 3" xfId="2214"/>
    <cellStyle name="Accent3 - 20% 2 2 4" xfId="2215"/>
    <cellStyle name="Accent3 - 20% 2 2 5" xfId="2216"/>
    <cellStyle name="Accent3 - 20% 2 3" xfId="2217"/>
    <cellStyle name="Accent3 - 20% 2 3 2" xfId="2218"/>
    <cellStyle name="Accent3 - 20% 2 3 3" xfId="2219"/>
    <cellStyle name="Accent3 - 20% 2 4" xfId="2220"/>
    <cellStyle name="Accent3 - 20% 3" xfId="2221"/>
    <cellStyle name="Accent3 - 20% 3 2" xfId="2222"/>
    <cellStyle name="Accent3 - 20% 3 2 2" xfId="2223"/>
    <cellStyle name="Accent3 - 20% 3 2 3" xfId="2224"/>
    <cellStyle name="Accent3 - 20% 3 2 4" xfId="2225"/>
    <cellStyle name="Accent3 - 20% 3 3" xfId="2226"/>
    <cellStyle name="Accent3 - 20% 3 3 2" xfId="2227"/>
    <cellStyle name="Accent3 - 20% 3 3 3" xfId="2228"/>
    <cellStyle name="Accent3 - 20% 4" xfId="2229"/>
    <cellStyle name="Accent3 - 20% 4 2" xfId="2230"/>
    <cellStyle name="Accent3 - 20% 4 3" xfId="2231"/>
    <cellStyle name="Accent3 - 20% 4 4" xfId="2232"/>
    <cellStyle name="Accent3 - 20% 5" xfId="2233"/>
    <cellStyle name="Accent3 - 20% 5 2" xfId="2234"/>
    <cellStyle name="Accent3 - 20% 5 3" xfId="2235"/>
    <cellStyle name="Accent3 - 20% 5 4" xfId="2236"/>
    <cellStyle name="Accent3 - 20% 6" xfId="2237"/>
    <cellStyle name="Accent3 - 20% 7" xfId="2238"/>
    <cellStyle name="Accent3 - 20% 8" xfId="2239"/>
    <cellStyle name="Accent3 - 20%_начало продаж" xfId="2240"/>
    <cellStyle name="Accent3 - 40%" xfId="112"/>
    <cellStyle name="Accent3 - 40% 2" xfId="113"/>
    <cellStyle name="Accent3 - 40% 2 2" xfId="2241"/>
    <cellStyle name="Accent3 - 40% 2 2 2" xfId="2242"/>
    <cellStyle name="Accent3 - 40% 2 2 3" xfId="2243"/>
    <cellStyle name="Accent3 - 40% 2 2 4" xfId="2244"/>
    <cellStyle name="Accent3 - 40% 2 2 5" xfId="2245"/>
    <cellStyle name="Accent3 - 40% 2 3" xfId="2246"/>
    <cellStyle name="Accent3 - 40% 2 3 2" xfId="2247"/>
    <cellStyle name="Accent3 - 40% 2 3 3" xfId="2248"/>
    <cellStyle name="Accent3 - 40% 2 4" xfId="2249"/>
    <cellStyle name="Accent3 - 40% 3" xfId="2250"/>
    <cellStyle name="Accent3 - 40% 3 2" xfId="2251"/>
    <cellStyle name="Accent3 - 40% 3 2 2" xfId="2252"/>
    <cellStyle name="Accent3 - 40% 3 2 3" xfId="2253"/>
    <cellStyle name="Accent3 - 40% 3 2 4" xfId="2254"/>
    <cellStyle name="Accent3 - 40% 3 3" xfId="2255"/>
    <cellStyle name="Accent3 - 40% 3 3 2" xfId="2256"/>
    <cellStyle name="Accent3 - 40% 3 3 3" xfId="2257"/>
    <cellStyle name="Accent3 - 40% 4" xfId="2258"/>
    <cellStyle name="Accent3 - 40% 4 2" xfId="2259"/>
    <cellStyle name="Accent3 - 40% 4 3" xfId="2260"/>
    <cellStyle name="Accent3 - 40% 4 4" xfId="2261"/>
    <cellStyle name="Accent3 - 40% 5" xfId="2262"/>
    <cellStyle name="Accent3 - 40% 5 2" xfId="2263"/>
    <cellStyle name="Accent3 - 40% 5 3" xfId="2264"/>
    <cellStyle name="Accent3 - 40% 5 4" xfId="2265"/>
    <cellStyle name="Accent3 - 40% 6" xfId="2266"/>
    <cellStyle name="Accent3 - 40% 7" xfId="2267"/>
    <cellStyle name="Accent3 - 40% 8" xfId="2268"/>
    <cellStyle name="Accent3 - 40%_начало продаж" xfId="2269"/>
    <cellStyle name="Accent3 - 60%" xfId="114"/>
    <cellStyle name="Accent3 - 60% 2" xfId="115"/>
    <cellStyle name="Accent3 - 60% 2 2" xfId="2270"/>
    <cellStyle name="Accent3 - 60% 2 2 2" xfId="2271"/>
    <cellStyle name="Accent3 - 60% 2 2 3" xfId="2272"/>
    <cellStyle name="Accent3 - 60% 2 2 4" xfId="2273"/>
    <cellStyle name="Accent3 - 60% 2 2 5" xfId="2274"/>
    <cellStyle name="Accent3 - 60% 2 3" xfId="2275"/>
    <cellStyle name="Accent3 - 60% 2 3 2" xfId="2276"/>
    <cellStyle name="Accent3 - 60% 2 3 3" xfId="2277"/>
    <cellStyle name="Accent3 - 60% 2 4" xfId="2278"/>
    <cellStyle name="Accent3 - 60% 3" xfId="2279"/>
    <cellStyle name="Accent3 - 60% 3 2" xfId="2280"/>
    <cellStyle name="Accent3 - 60% 3 2 2" xfId="2281"/>
    <cellStyle name="Accent3 - 60% 3 2 3" xfId="2282"/>
    <cellStyle name="Accent3 - 60% 3 2 4" xfId="2283"/>
    <cellStyle name="Accent3 - 60% 3 3" xfId="2284"/>
    <cellStyle name="Accent3 - 60% 3 3 2" xfId="2285"/>
    <cellStyle name="Accent3 - 60% 3 3 3" xfId="2286"/>
    <cellStyle name="Accent3 - 60% 4" xfId="2287"/>
    <cellStyle name="Accent3 - 60% 4 2" xfId="2288"/>
    <cellStyle name="Accent3 - 60% 4 3" xfId="2289"/>
    <cellStyle name="Accent3 - 60% 4 4" xfId="2290"/>
    <cellStyle name="Accent3 - 60% 5" xfId="2291"/>
    <cellStyle name="Accent3 - 60% 5 2" xfId="2292"/>
    <cellStyle name="Accent3 - 60% 5 3" xfId="2293"/>
    <cellStyle name="Accent3 - 60% 5 4" xfId="2294"/>
    <cellStyle name="Accent3 - 60% 6" xfId="2295"/>
    <cellStyle name="Accent3 - 60% 7" xfId="2296"/>
    <cellStyle name="Accent3 - 60% 8" xfId="2297"/>
    <cellStyle name="Accent3 - 60%_начало продаж" xfId="2298"/>
    <cellStyle name="Accent3 10" xfId="2299"/>
    <cellStyle name="Accent3 10 2" xfId="2300"/>
    <cellStyle name="Accent3 10 3" xfId="2301"/>
    <cellStyle name="Accent3 11" xfId="2302"/>
    <cellStyle name="Accent3 11 2" xfId="2303"/>
    <cellStyle name="Accent3 11 3" xfId="2304"/>
    <cellStyle name="Accent3 12" xfId="2305"/>
    <cellStyle name="Accent3 12 2" xfId="2306"/>
    <cellStyle name="Accent3 12 3" xfId="2307"/>
    <cellStyle name="Accent3 13" xfId="2308"/>
    <cellStyle name="Accent3 13 2" xfId="2309"/>
    <cellStyle name="Accent3 13 3" xfId="2310"/>
    <cellStyle name="Accent3 14" xfId="2311"/>
    <cellStyle name="Accent3 14 2" xfId="2312"/>
    <cellStyle name="Accent3 14 3" xfId="2313"/>
    <cellStyle name="Accent3 15" xfId="2314"/>
    <cellStyle name="Accent3 15 2" xfId="2315"/>
    <cellStyle name="Accent3 15 3" xfId="2316"/>
    <cellStyle name="Accent3 16" xfId="2317"/>
    <cellStyle name="Accent3 16 2" xfId="2318"/>
    <cellStyle name="Accent3 16 3" xfId="2319"/>
    <cellStyle name="Accent3 17" xfId="2320"/>
    <cellStyle name="Accent3 17 2" xfId="2321"/>
    <cellStyle name="Accent3 17 3" xfId="2322"/>
    <cellStyle name="Accent3 18" xfId="2323"/>
    <cellStyle name="Accent3 18 2" xfId="2324"/>
    <cellStyle name="Accent3 18 3" xfId="2325"/>
    <cellStyle name="Accent3 19" xfId="2326"/>
    <cellStyle name="Accent3 19 2" xfId="2327"/>
    <cellStyle name="Accent3 19 3" xfId="2328"/>
    <cellStyle name="Accent3 2" xfId="116"/>
    <cellStyle name="Accent3 2 2" xfId="2329"/>
    <cellStyle name="Accent3 2 2 2" xfId="2330"/>
    <cellStyle name="Accent3 2 2 3" xfId="2331"/>
    <cellStyle name="Accent3 2 2 4" xfId="2332"/>
    <cellStyle name="Accent3 2 3" xfId="2333"/>
    <cellStyle name="Accent3 2 4" xfId="2334"/>
    <cellStyle name="Accent3 20" xfId="2335"/>
    <cellStyle name="Accent3 20 2" xfId="2336"/>
    <cellStyle name="Accent3 20 3" xfId="2337"/>
    <cellStyle name="Accent3 21" xfId="2338"/>
    <cellStyle name="Accent3 21 2" xfId="2339"/>
    <cellStyle name="Accent3 21 3" xfId="2340"/>
    <cellStyle name="Accent3 22" xfId="2341"/>
    <cellStyle name="Accent3 22 2" xfId="2342"/>
    <cellStyle name="Accent3 22 3" xfId="2343"/>
    <cellStyle name="Accent3 23" xfId="2344"/>
    <cellStyle name="Accent3 23 2" xfId="2345"/>
    <cellStyle name="Accent3 23 3" xfId="2346"/>
    <cellStyle name="Accent3 24" xfId="2347"/>
    <cellStyle name="Accent3 24 2" xfId="2348"/>
    <cellStyle name="Accent3 24 3" xfId="2349"/>
    <cellStyle name="Accent3 25" xfId="2350"/>
    <cellStyle name="Accent3 25 2" xfId="2351"/>
    <cellStyle name="Accent3 25 3" xfId="2352"/>
    <cellStyle name="Accent3 26" xfId="2353"/>
    <cellStyle name="Accent3 26 2" xfId="2354"/>
    <cellStyle name="Accent3 26 3" xfId="2355"/>
    <cellStyle name="Accent3 27" xfId="2356"/>
    <cellStyle name="Accent3 27 2" xfId="2357"/>
    <cellStyle name="Accent3 27 3" xfId="2358"/>
    <cellStyle name="Accent3 28" xfId="2359"/>
    <cellStyle name="Accent3 28 2" xfId="2360"/>
    <cellStyle name="Accent3 28 3" xfId="2361"/>
    <cellStyle name="Accent3 29" xfId="2362"/>
    <cellStyle name="Accent3 29 2" xfId="2363"/>
    <cellStyle name="Accent3 29 3" xfId="2364"/>
    <cellStyle name="Accent3 3" xfId="2365"/>
    <cellStyle name="Accent3 3 2" xfId="2366"/>
    <cellStyle name="Accent3 3 2 2" xfId="2367"/>
    <cellStyle name="Accent3 3 2 3" xfId="2368"/>
    <cellStyle name="Accent3 3 2 4" xfId="2369"/>
    <cellStyle name="Accent3 3 3" xfId="2370"/>
    <cellStyle name="Accent3 3 4" xfId="2371"/>
    <cellStyle name="Accent3 30" xfId="2372"/>
    <cellStyle name="Accent3 30 2" xfId="2373"/>
    <cellStyle name="Accent3 30 3" xfId="2374"/>
    <cellStyle name="Accent3 31" xfId="2375"/>
    <cellStyle name="Accent3 31 2" xfId="2376"/>
    <cellStyle name="Accent3 31 3" xfId="2377"/>
    <cellStyle name="Accent3 32" xfId="2378"/>
    <cellStyle name="Accent3 32 2" xfId="2379"/>
    <cellStyle name="Accent3 32 3" xfId="2380"/>
    <cellStyle name="Accent3 33" xfId="2381"/>
    <cellStyle name="Accent3 33 2" xfId="2382"/>
    <cellStyle name="Accent3 33 3" xfId="2383"/>
    <cellStyle name="Accent3 34" xfId="2384"/>
    <cellStyle name="Accent3 34 2" xfId="2385"/>
    <cellStyle name="Accent3 34 3" xfId="2386"/>
    <cellStyle name="Accent3 35" xfId="2387"/>
    <cellStyle name="Accent3 35 2" xfId="2388"/>
    <cellStyle name="Accent3 35 3" xfId="2389"/>
    <cellStyle name="Accent3 36" xfId="2390"/>
    <cellStyle name="Accent3 36 2" xfId="2391"/>
    <cellStyle name="Accent3 36 3" xfId="2392"/>
    <cellStyle name="Accent3 37" xfId="2393"/>
    <cellStyle name="Accent3 37 2" xfId="2394"/>
    <cellStyle name="Accent3 37 3" xfId="2395"/>
    <cellStyle name="Accent3 38" xfId="2396"/>
    <cellStyle name="Accent3 38 2" xfId="2397"/>
    <cellStyle name="Accent3 38 3" xfId="2398"/>
    <cellStyle name="Accent3 39" xfId="2399"/>
    <cellStyle name="Accent3 39 2" xfId="2400"/>
    <cellStyle name="Accent3 39 3" xfId="2401"/>
    <cellStyle name="Accent3 4" xfId="2402"/>
    <cellStyle name="Accent3 4 2" xfId="2403"/>
    <cellStyle name="Accent3 4 2 2" xfId="2404"/>
    <cellStyle name="Accent3 4 2 3" xfId="2405"/>
    <cellStyle name="Accent3 4 3" xfId="2406"/>
    <cellStyle name="Accent3 4 4" xfId="2407"/>
    <cellStyle name="Accent3 40" xfId="2408"/>
    <cellStyle name="Accent3 40 2" xfId="2409"/>
    <cellStyle name="Accent3 40 3" xfId="2410"/>
    <cellStyle name="Accent3 41" xfId="2411"/>
    <cellStyle name="Accent3 41 2" xfId="2412"/>
    <cellStyle name="Accent3 41 3" xfId="2413"/>
    <cellStyle name="Accent3 42" xfId="2414"/>
    <cellStyle name="Accent3 42 2" xfId="2415"/>
    <cellStyle name="Accent3 42 3" xfId="2416"/>
    <cellStyle name="Accent3 43" xfId="2417"/>
    <cellStyle name="Accent3 43 2" xfId="2418"/>
    <cellStyle name="Accent3 43 3" xfId="2419"/>
    <cellStyle name="Accent3 44" xfId="2420"/>
    <cellStyle name="Accent3 44 2" xfId="2421"/>
    <cellStyle name="Accent3 44 3" xfId="2422"/>
    <cellStyle name="Accent3 45" xfId="2423"/>
    <cellStyle name="Accent3 45 2" xfId="2424"/>
    <cellStyle name="Accent3 45 3" xfId="2425"/>
    <cellStyle name="Accent3 46" xfId="2426"/>
    <cellStyle name="Accent3 46 2" xfId="2427"/>
    <cellStyle name="Accent3 46 3" xfId="2428"/>
    <cellStyle name="Accent3 47" xfId="2429"/>
    <cellStyle name="Accent3 47 2" xfId="2430"/>
    <cellStyle name="Accent3 47 3" xfId="2431"/>
    <cellStyle name="Accent3 48" xfId="2432"/>
    <cellStyle name="Accent3 48 2" xfId="2433"/>
    <cellStyle name="Accent3 48 3" xfId="2434"/>
    <cellStyle name="Accent3 49" xfId="2435"/>
    <cellStyle name="Accent3 49 2" xfId="2436"/>
    <cellStyle name="Accent3 49 3" xfId="2437"/>
    <cellStyle name="Accent3 5" xfId="2438"/>
    <cellStyle name="Accent3 5 2" xfId="2439"/>
    <cellStyle name="Accent3 5 2 2" xfId="2440"/>
    <cellStyle name="Accent3 5 2 3" xfId="2441"/>
    <cellStyle name="Accent3 5 3" xfId="2442"/>
    <cellStyle name="Accent3 5 4" xfId="2443"/>
    <cellStyle name="Accent3 50" xfId="2444"/>
    <cellStyle name="Accent3 50 2" xfId="2445"/>
    <cellStyle name="Accent3 50 3" xfId="2446"/>
    <cellStyle name="Accent3 51" xfId="2447"/>
    <cellStyle name="Accent3 51 2" xfId="2448"/>
    <cellStyle name="Accent3 51 3" xfId="2449"/>
    <cellStyle name="Accent3 52" xfId="2450"/>
    <cellStyle name="Accent3 52 2" xfId="2451"/>
    <cellStyle name="Accent3 52 3" xfId="2452"/>
    <cellStyle name="Accent3 53" xfId="2453"/>
    <cellStyle name="Accent3 53 2" xfId="2454"/>
    <cellStyle name="Accent3 53 3" xfId="2455"/>
    <cellStyle name="Accent3 54" xfId="2456"/>
    <cellStyle name="Accent3 54 2" xfId="2457"/>
    <cellStyle name="Accent3 54 3" xfId="2458"/>
    <cellStyle name="Accent3 55" xfId="2459"/>
    <cellStyle name="Accent3 55 2" xfId="2460"/>
    <cellStyle name="Accent3 55 3" xfId="2461"/>
    <cellStyle name="Accent3 56" xfId="2462"/>
    <cellStyle name="Accent3 56 2" xfId="2463"/>
    <cellStyle name="Accent3 56 3" xfId="2464"/>
    <cellStyle name="Accent3 57" xfId="2465"/>
    <cellStyle name="Accent3 57 2" xfId="2466"/>
    <cellStyle name="Accent3 57 3" xfId="2467"/>
    <cellStyle name="Accent3 58" xfId="2468"/>
    <cellStyle name="Accent3 58 2" xfId="2469"/>
    <cellStyle name="Accent3 58 3" xfId="2470"/>
    <cellStyle name="Accent3 59" xfId="2471"/>
    <cellStyle name="Accent3 59 2" xfId="2472"/>
    <cellStyle name="Accent3 59 3" xfId="2473"/>
    <cellStyle name="Accent3 6" xfId="2474"/>
    <cellStyle name="Accent3 6 2" xfId="2475"/>
    <cellStyle name="Accent3 6 2 2" xfId="2476"/>
    <cellStyle name="Accent3 6 2 3" xfId="2477"/>
    <cellStyle name="Accent3 6 3" xfId="2478"/>
    <cellStyle name="Accent3 6 4" xfId="2479"/>
    <cellStyle name="Accent3 60" xfId="2480"/>
    <cellStyle name="Accent3 60 2" xfId="2481"/>
    <cellStyle name="Accent3 60 3" xfId="2482"/>
    <cellStyle name="Accent3 61" xfId="2483"/>
    <cellStyle name="Accent3 61 2" xfId="2484"/>
    <cellStyle name="Accent3 61 3" xfId="2485"/>
    <cellStyle name="Accent3 62" xfId="2486"/>
    <cellStyle name="Accent3 62 2" xfId="2487"/>
    <cellStyle name="Accent3 62 3" xfId="2488"/>
    <cellStyle name="Accent3 63" xfId="2489"/>
    <cellStyle name="Accent3 63 2" xfId="2490"/>
    <cellStyle name="Accent3 63 3" xfId="2491"/>
    <cellStyle name="Accent3 64" xfId="2492"/>
    <cellStyle name="Accent3 64 2" xfId="2493"/>
    <cellStyle name="Accent3 64 3" xfId="2494"/>
    <cellStyle name="Accent3 64 4" xfId="2495"/>
    <cellStyle name="Accent3 64 5" xfId="2496"/>
    <cellStyle name="Accent3 65" xfId="2497"/>
    <cellStyle name="Accent3 65 2" xfId="2498"/>
    <cellStyle name="Accent3 65 3" xfId="2499"/>
    <cellStyle name="Accent3 66" xfId="2500"/>
    <cellStyle name="Accent3 66 2" xfId="2501"/>
    <cellStyle name="Accent3 66 3" xfId="2502"/>
    <cellStyle name="Accent3 67" xfId="2503"/>
    <cellStyle name="Accent3 67 2" xfId="2504"/>
    <cellStyle name="Accent3 67 3" xfId="2505"/>
    <cellStyle name="Accent3 68" xfId="2506"/>
    <cellStyle name="Accent3 68 2" xfId="2507"/>
    <cellStyle name="Accent3 68 3" xfId="2508"/>
    <cellStyle name="Accent3 69" xfId="2509"/>
    <cellStyle name="Accent3 69 2" xfId="2510"/>
    <cellStyle name="Accent3 69 3" xfId="2511"/>
    <cellStyle name="Accent3 7" xfId="2512"/>
    <cellStyle name="Accent3 7 2" xfId="2513"/>
    <cellStyle name="Accent3 7 2 2" xfId="2514"/>
    <cellStyle name="Accent3 7 2 3" xfId="2515"/>
    <cellStyle name="Accent3 7 3" xfId="2516"/>
    <cellStyle name="Accent3 7 4" xfId="2517"/>
    <cellStyle name="Accent3 70" xfId="2518"/>
    <cellStyle name="Accent3 70 2" xfId="2519"/>
    <cellStyle name="Accent3 70 3" xfId="2520"/>
    <cellStyle name="Accent3 70 4" xfId="2521"/>
    <cellStyle name="Accent3 71" xfId="2522"/>
    <cellStyle name="Accent3 71 2" xfId="2523"/>
    <cellStyle name="Accent3 71 3" xfId="2524"/>
    <cellStyle name="Accent3 72" xfId="2525"/>
    <cellStyle name="Accent3 72 2" xfId="2526"/>
    <cellStyle name="Accent3 72 3" xfId="2527"/>
    <cellStyle name="Accent3 73" xfId="2528"/>
    <cellStyle name="Accent3 73 2" xfId="2529"/>
    <cellStyle name="Accent3 73 3" xfId="2530"/>
    <cellStyle name="Accent3 74" xfId="2531"/>
    <cellStyle name="Accent3 74 2" xfId="2532"/>
    <cellStyle name="Accent3 74 3" xfId="2533"/>
    <cellStyle name="Accent3 74 4" xfId="2534"/>
    <cellStyle name="Accent3 75" xfId="2535"/>
    <cellStyle name="Accent3 75 2" xfId="2536"/>
    <cellStyle name="Accent3 75 3" xfId="2537"/>
    <cellStyle name="Accent3 75 4" xfId="2538"/>
    <cellStyle name="Accent3 76" xfId="2539"/>
    <cellStyle name="Accent3 76 2" xfId="2540"/>
    <cellStyle name="Accent3 76 3" xfId="2541"/>
    <cellStyle name="Accent3 77" xfId="2542"/>
    <cellStyle name="Accent3 77 2" xfId="2543"/>
    <cellStyle name="Accent3 77 2 2" xfId="2544"/>
    <cellStyle name="Accent3 77 3" xfId="2545"/>
    <cellStyle name="Accent3 77 4" xfId="2546"/>
    <cellStyle name="Accent3 78" xfId="2547"/>
    <cellStyle name="Accent3 78 2" xfId="2548"/>
    <cellStyle name="Accent3 78 3" xfId="2549"/>
    <cellStyle name="Accent3 79" xfId="2550"/>
    <cellStyle name="Accent3 79 2" xfId="2551"/>
    <cellStyle name="Accent3 8" xfId="2552"/>
    <cellStyle name="Accent3 8 2" xfId="2553"/>
    <cellStyle name="Accent3 8 2 2" xfId="2554"/>
    <cellStyle name="Accent3 8 2 3" xfId="2555"/>
    <cellStyle name="Accent3 8 3" xfId="2556"/>
    <cellStyle name="Accent3 8 4" xfId="2557"/>
    <cellStyle name="Accent3 80" xfId="2558"/>
    <cellStyle name="Accent3 80 2" xfId="2559"/>
    <cellStyle name="Accent3 81" xfId="2560"/>
    <cellStyle name="Accent3 82" xfId="2561"/>
    <cellStyle name="Accent3 83" xfId="2562"/>
    <cellStyle name="Accent3 84" xfId="2563"/>
    <cellStyle name="Accent3 85" xfId="2564"/>
    <cellStyle name="Accent3 86" xfId="2565"/>
    <cellStyle name="Accent3 87" xfId="2566"/>
    <cellStyle name="Accent3 88" xfId="2567"/>
    <cellStyle name="Accent3 89" xfId="2568"/>
    <cellStyle name="Accent3 9" xfId="2569"/>
    <cellStyle name="Accent3 9 2" xfId="2570"/>
    <cellStyle name="Accent3 9 2 2" xfId="2571"/>
    <cellStyle name="Accent3 9 2 3" xfId="2572"/>
    <cellStyle name="Accent3 9 3" xfId="2573"/>
    <cellStyle name="Accent3 90" xfId="2574"/>
    <cellStyle name="Accent3 91" xfId="2575"/>
    <cellStyle name="Accent3 92" xfId="2576"/>
    <cellStyle name="Accent3 93" xfId="2577"/>
    <cellStyle name="Accent3 94" xfId="2578"/>
    <cellStyle name="Accent3 95" xfId="2579"/>
    <cellStyle name="Accent3 96" xfId="2580"/>
    <cellStyle name="Accent3 97" xfId="2581"/>
    <cellStyle name="Accent3 98" xfId="2582"/>
    <cellStyle name="Accent3_1" xfId="2583"/>
    <cellStyle name="Accent4" xfId="117"/>
    <cellStyle name="Accent4 - 20%" xfId="118"/>
    <cellStyle name="Accent4 - 20% 2" xfId="119"/>
    <cellStyle name="Accent4 - 20% 2 2" xfId="2584"/>
    <cellStyle name="Accent4 - 20% 2 2 2" xfId="2585"/>
    <cellStyle name="Accent4 - 20% 2 2 3" xfId="2586"/>
    <cellStyle name="Accent4 - 20% 2 2 4" xfId="2587"/>
    <cellStyle name="Accent4 - 20% 2 2 5" xfId="2588"/>
    <cellStyle name="Accent4 - 20% 2 3" xfId="2589"/>
    <cellStyle name="Accent4 - 20% 2 3 2" xfId="2590"/>
    <cellStyle name="Accent4 - 20% 2 3 3" xfId="2591"/>
    <cellStyle name="Accent4 - 20% 2 4" xfId="2592"/>
    <cellStyle name="Accent4 - 20% 3" xfId="2593"/>
    <cellStyle name="Accent4 - 20% 3 2" xfId="2594"/>
    <cellStyle name="Accent4 - 20% 3 2 2" xfId="2595"/>
    <cellStyle name="Accent4 - 20% 3 2 3" xfId="2596"/>
    <cellStyle name="Accent4 - 20% 3 2 4" xfId="2597"/>
    <cellStyle name="Accent4 - 20% 3 3" xfId="2598"/>
    <cellStyle name="Accent4 - 20% 3 3 2" xfId="2599"/>
    <cellStyle name="Accent4 - 20% 3 3 3" xfId="2600"/>
    <cellStyle name="Accent4 - 20% 4" xfId="2601"/>
    <cellStyle name="Accent4 - 20% 4 2" xfId="2602"/>
    <cellStyle name="Accent4 - 20% 4 3" xfId="2603"/>
    <cellStyle name="Accent4 - 20% 4 4" xfId="2604"/>
    <cellStyle name="Accent4 - 20% 5" xfId="2605"/>
    <cellStyle name="Accent4 - 20% 5 2" xfId="2606"/>
    <cellStyle name="Accent4 - 20% 5 3" xfId="2607"/>
    <cellStyle name="Accent4 - 20% 5 4" xfId="2608"/>
    <cellStyle name="Accent4 - 20% 6" xfId="2609"/>
    <cellStyle name="Accent4 - 20% 7" xfId="2610"/>
    <cellStyle name="Accent4 - 20% 8" xfId="2611"/>
    <cellStyle name="Accent4 - 20%_начало продаж" xfId="2612"/>
    <cellStyle name="Accent4 - 40%" xfId="120"/>
    <cellStyle name="Accent4 - 40% 2" xfId="121"/>
    <cellStyle name="Accent4 - 40% 2 2" xfId="2613"/>
    <cellStyle name="Accent4 - 40% 2 2 2" xfId="2614"/>
    <cellStyle name="Accent4 - 40% 2 2 3" xfId="2615"/>
    <cellStyle name="Accent4 - 40% 2 2 4" xfId="2616"/>
    <cellStyle name="Accent4 - 40% 2 2 5" xfId="2617"/>
    <cellStyle name="Accent4 - 40% 2 3" xfId="2618"/>
    <cellStyle name="Accent4 - 40% 2 3 2" xfId="2619"/>
    <cellStyle name="Accent4 - 40% 2 3 3" xfId="2620"/>
    <cellStyle name="Accent4 - 40% 2 4" xfId="2621"/>
    <cellStyle name="Accent4 - 40% 3" xfId="2622"/>
    <cellStyle name="Accent4 - 40% 3 2" xfId="2623"/>
    <cellStyle name="Accent4 - 40% 3 2 2" xfId="2624"/>
    <cellStyle name="Accent4 - 40% 3 2 3" xfId="2625"/>
    <cellStyle name="Accent4 - 40% 3 2 4" xfId="2626"/>
    <cellStyle name="Accent4 - 40% 3 3" xfId="2627"/>
    <cellStyle name="Accent4 - 40% 3 3 2" xfId="2628"/>
    <cellStyle name="Accent4 - 40% 3 3 3" xfId="2629"/>
    <cellStyle name="Accent4 - 40% 4" xfId="2630"/>
    <cellStyle name="Accent4 - 40% 4 2" xfId="2631"/>
    <cellStyle name="Accent4 - 40% 4 3" xfId="2632"/>
    <cellStyle name="Accent4 - 40% 4 4" xfId="2633"/>
    <cellStyle name="Accent4 - 40% 5" xfId="2634"/>
    <cellStyle name="Accent4 - 40% 5 2" xfId="2635"/>
    <cellStyle name="Accent4 - 40% 5 3" xfId="2636"/>
    <cellStyle name="Accent4 - 40% 5 4" xfId="2637"/>
    <cellStyle name="Accent4 - 40% 6" xfId="2638"/>
    <cellStyle name="Accent4 - 40% 7" xfId="2639"/>
    <cellStyle name="Accent4 - 40% 8" xfId="2640"/>
    <cellStyle name="Accent4 - 40%_начало продаж" xfId="2641"/>
    <cellStyle name="Accent4 - 60%" xfId="122"/>
    <cellStyle name="Accent4 - 60% 2" xfId="123"/>
    <cellStyle name="Accent4 - 60% 2 2" xfId="2642"/>
    <cellStyle name="Accent4 - 60% 2 2 2" xfId="2643"/>
    <cellStyle name="Accent4 - 60% 2 2 3" xfId="2644"/>
    <cellStyle name="Accent4 - 60% 2 2 4" xfId="2645"/>
    <cellStyle name="Accent4 - 60% 2 2 5" xfId="2646"/>
    <cellStyle name="Accent4 - 60% 2 3" xfId="2647"/>
    <cellStyle name="Accent4 - 60% 2 3 2" xfId="2648"/>
    <cellStyle name="Accent4 - 60% 2 3 3" xfId="2649"/>
    <cellStyle name="Accent4 - 60% 2 4" xfId="2650"/>
    <cellStyle name="Accent4 - 60% 3" xfId="2651"/>
    <cellStyle name="Accent4 - 60% 3 2" xfId="2652"/>
    <cellStyle name="Accent4 - 60% 3 2 2" xfId="2653"/>
    <cellStyle name="Accent4 - 60% 3 2 3" xfId="2654"/>
    <cellStyle name="Accent4 - 60% 3 2 4" xfId="2655"/>
    <cellStyle name="Accent4 - 60% 3 3" xfId="2656"/>
    <cellStyle name="Accent4 - 60% 3 3 2" xfId="2657"/>
    <cellStyle name="Accent4 - 60% 3 3 3" xfId="2658"/>
    <cellStyle name="Accent4 - 60% 4" xfId="2659"/>
    <cellStyle name="Accent4 - 60% 4 2" xfId="2660"/>
    <cellStyle name="Accent4 - 60% 4 3" xfId="2661"/>
    <cellStyle name="Accent4 - 60% 4 4" xfId="2662"/>
    <cellStyle name="Accent4 - 60% 5" xfId="2663"/>
    <cellStyle name="Accent4 - 60% 5 2" xfId="2664"/>
    <cellStyle name="Accent4 - 60% 5 3" xfId="2665"/>
    <cellStyle name="Accent4 - 60% 5 4" xfId="2666"/>
    <cellStyle name="Accent4 - 60% 6" xfId="2667"/>
    <cellStyle name="Accent4 - 60% 7" xfId="2668"/>
    <cellStyle name="Accent4 - 60% 8" xfId="2669"/>
    <cellStyle name="Accent4 - 60%_начало продаж" xfId="2670"/>
    <cellStyle name="Accent4 10" xfId="2671"/>
    <cellStyle name="Accent4 10 2" xfId="2672"/>
    <cellStyle name="Accent4 10 3" xfId="2673"/>
    <cellStyle name="Accent4 11" xfId="2674"/>
    <cellStyle name="Accent4 11 2" xfId="2675"/>
    <cellStyle name="Accent4 11 3" xfId="2676"/>
    <cellStyle name="Accent4 12" xfId="2677"/>
    <cellStyle name="Accent4 12 2" xfId="2678"/>
    <cellStyle name="Accent4 12 3" xfId="2679"/>
    <cellStyle name="Accent4 13" xfId="2680"/>
    <cellStyle name="Accent4 13 2" xfId="2681"/>
    <cellStyle name="Accent4 13 3" xfId="2682"/>
    <cellStyle name="Accent4 14" xfId="2683"/>
    <cellStyle name="Accent4 14 2" xfId="2684"/>
    <cellStyle name="Accent4 14 3" xfId="2685"/>
    <cellStyle name="Accent4 15" xfId="2686"/>
    <cellStyle name="Accent4 15 2" xfId="2687"/>
    <cellStyle name="Accent4 15 3" xfId="2688"/>
    <cellStyle name="Accent4 16" xfId="2689"/>
    <cellStyle name="Accent4 16 2" xfId="2690"/>
    <cellStyle name="Accent4 16 3" xfId="2691"/>
    <cellStyle name="Accent4 17" xfId="2692"/>
    <cellStyle name="Accent4 17 2" xfId="2693"/>
    <cellStyle name="Accent4 17 3" xfId="2694"/>
    <cellStyle name="Accent4 18" xfId="2695"/>
    <cellStyle name="Accent4 18 2" xfId="2696"/>
    <cellStyle name="Accent4 18 3" xfId="2697"/>
    <cellStyle name="Accent4 19" xfId="2698"/>
    <cellStyle name="Accent4 19 2" xfId="2699"/>
    <cellStyle name="Accent4 19 3" xfId="2700"/>
    <cellStyle name="Accent4 2" xfId="124"/>
    <cellStyle name="Accent4 2 2" xfId="2701"/>
    <cellStyle name="Accent4 2 2 2" xfId="2702"/>
    <cellStyle name="Accent4 2 2 3" xfId="2703"/>
    <cellStyle name="Accent4 2 2 4" xfId="2704"/>
    <cellStyle name="Accent4 2 3" xfId="2705"/>
    <cellStyle name="Accent4 2 4" xfId="2706"/>
    <cellStyle name="Accent4 20" xfId="2707"/>
    <cellStyle name="Accent4 20 2" xfId="2708"/>
    <cellStyle name="Accent4 20 3" xfId="2709"/>
    <cellStyle name="Accent4 21" xfId="2710"/>
    <cellStyle name="Accent4 21 2" xfId="2711"/>
    <cellStyle name="Accent4 21 3" xfId="2712"/>
    <cellStyle name="Accent4 22" xfId="2713"/>
    <cellStyle name="Accent4 22 2" xfId="2714"/>
    <cellStyle name="Accent4 22 3" xfId="2715"/>
    <cellStyle name="Accent4 23" xfId="2716"/>
    <cellStyle name="Accent4 23 2" xfId="2717"/>
    <cellStyle name="Accent4 23 3" xfId="2718"/>
    <cellStyle name="Accent4 24" xfId="2719"/>
    <cellStyle name="Accent4 24 2" xfId="2720"/>
    <cellStyle name="Accent4 24 3" xfId="2721"/>
    <cellStyle name="Accent4 25" xfId="2722"/>
    <cellStyle name="Accent4 25 2" xfId="2723"/>
    <cellStyle name="Accent4 25 3" xfId="2724"/>
    <cellStyle name="Accent4 26" xfId="2725"/>
    <cellStyle name="Accent4 26 2" xfId="2726"/>
    <cellStyle name="Accent4 26 3" xfId="2727"/>
    <cellStyle name="Accent4 27" xfId="2728"/>
    <cellStyle name="Accent4 27 2" xfId="2729"/>
    <cellStyle name="Accent4 27 3" xfId="2730"/>
    <cellStyle name="Accent4 28" xfId="2731"/>
    <cellStyle name="Accent4 28 2" xfId="2732"/>
    <cellStyle name="Accent4 28 3" xfId="2733"/>
    <cellStyle name="Accent4 29" xfId="2734"/>
    <cellStyle name="Accent4 29 2" xfId="2735"/>
    <cellStyle name="Accent4 29 3" xfId="2736"/>
    <cellStyle name="Accent4 3" xfId="2737"/>
    <cellStyle name="Accent4 3 2" xfId="2738"/>
    <cellStyle name="Accent4 3 2 2" xfId="2739"/>
    <cellStyle name="Accent4 3 2 3" xfId="2740"/>
    <cellStyle name="Accent4 3 2 4" xfId="2741"/>
    <cellStyle name="Accent4 3 3" xfId="2742"/>
    <cellStyle name="Accent4 3 4" xfId="2743"/>
    <cellStyle name="Accent4 30" xfId="2744"/>
    <cellStyle name="Accent4 30 2" xfId="2745"/>
    <cellStyle name="Accent4 30 3" xfId="2746"/>
    <cellStyle name="Accent4 31" xfId="2747"/>
    <cellStyle name="Accent4 31 2" xfId="2748"/>
    <cellStyle name="Accent4 31 3" xfId="2749"/>
    <cellStyle name="Accent4 32" xfId="2750"/>
    <cellStyle name="Accent4 32 2" xfId="2751"/>
    <cellStyle name="Accent4 32 3" xfId="2752"/>
    <cellStyle name="Accent4 33" xfId="2753"/>
    <cellStyle name="Accent4 33 2" xfId="2754"/>
    <cellStyle name="Accent4 33 3" xfId="2755"/>
    <cellStyle name="Accent4 34" xfId="2756"/>
    <cellStyle name="Accent4 34 2" xfId="2757"/>
    <cellStyle name="Accent4 34 3" xfId="2758"/>
    <cellStyle name="Accent4 35" xfId="2759"/>
    <cellStyle name="Accent4 35 2" xfId="2760"/>
    <cellStyle name="Accent4 35 3" xfId="2761"/>
    <cellStyle name="Accent4 36" xfId="2762"/>
    <cellStyle name="Accent4 36 2" xfId="2763"/>
    <cellStyle name="Accent4 36 3" xfId="2764"/>
    <cellStyle name="Accent4 37" xfId="2765"/>
    <cellStyle name="Accent4 37 2" xfId="2766"/>
    <cellStyle name="Accent4 37 3" xfId="2767"/>
    <cellStyle name="Accent4 38" xfId="2768"/>
    <cellStyle name="Accent4 38 2" xfId="2769"/>
    <cellStyle name="Accent4 38 3" xfId="2770"/>
    <cellStyle name="Accent4 39" xfId="2771"/>
    <cellStyle name="Accent4 39 2" xfId="2772"/>
    <cellStyle name="Accent4 39 3" xfId="2773"/>
    <cellStyle name="Accent4 4" xfId="2774"/>
    <cellStyle name="Accent4 4 2" xfId="2775"/>
    <cellStyle name="Accent4 4 2 2" xfId="2776"/>
    <cellStyle name="Accent4 4 2 3" xfId="2777"/>
    <cellStyle name="Accent4 4 3" xfId="2778"/>
    <cellStyle name="Accent4 4 4" xfId="2779"/>
    <cellStyle name="Accent4 40" xfId="2780"/>
    <cellStyle name="Accent4 40 2" xfId="2781"/>
    <cellStyle name="Accent4 40 3" xfId="2782"/>
    <cellStyle name="Accent4 41" xfId="2783"/>
    <cellStyle name="Accent4 41 2" xfId="2784"/>
    <cellStyle name="Accent4 41 3" xfId="2785"/>
    <cellStyle name="Accent4 42" xfId="2786"/>
    <cellStyle name="Accent4 42 2" xfId="2787"/>
    <cellStyle name="Accent4 42 3" xfId="2788"/>
    <cellStyle name="Accent4 43" xfId="2789"/>
    <cellStyle name="Accent4 43 2" xfId="2790"/>
    <cellStyle name="Accent4 43 3" xfId="2791"/>
    <cellStyle name="Accent4 44" xfId="2792"/>
    <cellStyle name="Accent4 44 2" xfId="2793"/>
    <cellStyle name="Accent4 44 3" xfId="2794"/>
    <cellStyle name="Accent4 45" xfId="2795"/>
    <cellStyle name="Accent4 45 2" xfId="2796"/>
    <cellStyle name="Accent4 45 3" xfId="2797"/>
    <cellStyle name="Accent4 46" xfId="2798"/>
    <cellStyle name="Accent4 46 2" xfId="2799"/>
    <cellStyle name="Accent4 46 3" xfId="2800"/>
    <cellStyle name="Accent4 47" xfId="2801"/>
    <cellStyle name="Accent4 47 2" xfId="2802"/>
    <cellStyle name="Accent4 47 3" xfId="2803"/>
    <cellStyle name="Accent4 48" xfId="2804"/>
    <cellStyle name="Accent4 48 2" xfId="2805"/>
    <cellStyle name="Accent4 48 3" xfId="2806"/>
    <cellStyle name="Accent4 49" xfId="2807"/>
    <cellStyle name="Accent4 49 2" xfId="2808"/>
    <cellStyle name="Accent4 49 3" xfId="2809"/>
    <cellStyle name="Accent4 5" xfId="2810"/>
    <cellStyle name="Accent4 5 2" xfId="2811"/>
    <cellStyle name="Accent4 5 2 2" xfId="2812"/>
    <cellStyle name="Accent4 5 2 3" xfId="2813"/>
    <cellStyle name="Accent4 5 3" xfId="2814"/>
    <cellStyle name="Accent4 5 4" xfId="2815"/>
    <cellStyle name="Accent4 50" xfId="2816"/>
    <cellStyle name="Accent4 50 2" xfId="2817"/>
    <cellStyle name="Accent4 50 3" xfId="2818"/>
    <cellStyle name="Accent4 51" xfId="2819"/>
    <cellStyle name="Accent4 51 2" xfId="2820"/>
    <cellStyle name="Accent4 51 3" xfId="2821"/>
    <cellStyle name="Accent4 52" xfId="2822"/>
    <cellStyle name="Accent4 52 2" xfId="2823"/>
    <cellStyle name="Accent4 52 3" xfId="2824"/>
    <cellStyle name="Accent4 53" xfId="2825"/>
    <cellStyle name="Accent4 53 2" xfId="2826"/>
    <cellStyle name="Accent4 53 3" xfId="2827"/>
    <cellStyle name="Accent4 54" xfId="2828"/>
    <cellStyle name="Accent4 54 2" xfId="2829"/>
    <cellStyle name="Accent4 54 3" xfId="2830"/>
    <cellStyle name="Accent4 55" xfId="2831"/>
    <cellStyle name="Accent4 55 2" xfId="2832"/>
    <cellStyle name="Accent4 55 3" xfId="2833"/>
    <cellStyle name="Accent4 56" xfId="2834"/>
    <cellStyle name="Accent4 56 2" xfId="2835"/>
    <cellStyle name="Accent4 56 3" xfId="2836"/>
    <cellStyle name="Accent4 57" xfId="2837"/>
    <cellStyle name="Accent4 57 2" xfId="2838"/>
    <cellStyle name="Accent4 57 3" xfId="2839"/>
    <cellStyle name="Accent4 58" xfId="2840"/>
    <cellStyle name="Accent4 58 2" xfId="2841"/>
    <cellStyle name="Accent4 58 3" xfId="2842"/>
    <cellStyle name="Accent4 59" xfId="2843"/>
    <cellStyle name="Accent4 59 2" xfId="2844"/>
    <cellStyle name="Accent4 59 3" xfId="2845"/>
    <cellStyle name="Accent4 6" xfId="2846"/>
    <cellStyle name="Accent4 6 2" xfId="2847"/>
    <cellStyle name="Accent4 6 2 2" xfId="2848"/>
    <cellStyle name="Accent4 6 2 3" xfId="2849"/>
    <cellStyle name="Accent4 6 3" xfId="2850"/>
    <cellStyle name="Accent4 6 4" xfId="2851"/>
    <cellStyle name="Accent4 60" xfId="2852"/>
    <cellStyle name="Accent4 60 2" xfId="2853"/>
    <cellStyle name="Accent4 60 3" xfId="2854"/>
    <cellStyle name="Accent4 61" xfId="2855"/>
    <cellStyle name="Accent4 61 2" xfId="2856"/>
    <cellStyle name="Accent4 61 3" xfId="2857"/>
    <cellStyle name="Accent4 62" xfId="2858"/>
    <cellStyle name="Accent4 62 2" xfId="2859"/>
    <cellStyle name="Accent4 62 3" xfId="2860"/>
    <cellStyle name="Accent4 63" xfId="2861"/>
    <cellStyle name="Accent4 63 2" xfId="2862"/>
    <cellStyle name="Accent4 63 3" xfId="2863"/>
    <cellStyle name="Accent4 64" xfId="2864"/>
    <cellStyle name="Accent4 64 2" xfId="2865"/>
    <cellStyle name="Accent4 64 3" xfId="2866"/>
    <cellStyle name="Accent4 64 4" xfId="2867"/>
    <cellStyle name="Accent4 64 5" xfId="2868"/>
    <cellStyle name="Accent4 65" xfId="2869"/>
    <cellStyle name="Accent4 65 2" xfId="2870"/>
    <cellStyle name="Accent4 65 3" xfId="2871"/>
    <cellStyle name="Accent4 66" xfId="2872"/>
    <cellStyle name="Accent4 66 2" xfId="2873"/>
    <cellStyle name="Accent4 66 3" xfId="2874"/>
    <cellStyle name="Accent4 67" xfId="2875"/>
    <cellStyle name="Accent4 67 2" xfId="2876"/>
    <cellStyle name="Accent4 67 3" xfId="2877"/>
    <cellStyle name="Accent4 68" xfId="2878"/>
    <cellStyle name="Accent4 68 2" xfId="2879"/>
    <cellStyle name="Accent4 68 3" xfId="2880"/>
    <cellStyle name="Accent4 69" xfId="2881"/>
    <cellStyle name="Accent4 69 2" xfId="2882"/>
    <cellStyle name="Accent4 69 3" xfId="2883"/>
    <cellStyle name="Accent4 7" xfId="2884"/>
    <cellStyle name="Accent4 7 2" xfId="2885"/>
    <cellStyle name="Accent4 7 2 2" xfId="2886"/>
    <cellStyle name="Accent4 7 2 3" xfId="2887"/>
    <cellStyle name="Accent4 7 3" xfId="2888"/>
    <cellStyle name="Accent4 7 4" xfId="2889"/>
    <cellStyle name="Accent4 70" xfId="2890"/>
    <cellStyle name="Accent4 70 2" xfId="2891"/>
    <cellStyle name="Accent4 70 3" xfId="2892"/>
    <cellStyle name="Accent4 70 4" xfId="2893"/>
    <cellStyle name="Accent4 71" xfId="2894"/>
    <cellStyle name="Accent4 71 2" xfId="2895"/>
    <cellStyle name="Accent4 71 3" xfId="2896"/>
    <cellStyle name="Accent4 72" xfId="2897"/>
    <cellStyle name="Accent4 72 2" xfId="2898"/>
    <cellStyle name="Accent4 72 3" xfId="2899"/>
    <cellStyle name="Accent4 73" xfId="2900"/>
    <cellStyle name="Accent4 73 2" xfId="2901"/>
    <cellStyle name="Accent4 73 3" xfId="2902"/>
    <cellStyle name="Accent4 74" xfId="2903"/>
    <cellStyle name="Accent4 74 2" xfId="2904"/>
    <cellStyle name="Accent4 74 3" xfId="2905"/>
    <cellStyle name="Accent4 74 4" xfId="2906"/>
    <cellStyle name="Accent4 75" xfId="2907"/>
    <cellStyle name="Accent4 75 2" xfId="2908"/>
    <cellStyle name="Accent4 75 3" xfId="2909"/>
    <cellStyle name="Accent4 75 4" xfId="2910"/>
    <cellStyle name="Accent4 76" xfId="2911"/>
    <cellStyle name="Accent4 76 2" xfId="2912"/>
    <cellStyle name="Accent4 76 3" xfId="2913"/>
    <cellStyle name="Accent4 77" xfId="2914"/>
    <cellStyle name="Accent4 77 2" xfId="2915"/>
    <cellStyle name="Accent4 77 2 2" xfId="2916"/>
    <cellStyle name="Accent4 77 3" xfId="2917"/>
    <cellStyle name="Accent4 77 4" xfId="2918"/>
    <cellStyle name="Accent4 78" xfId="2919"/>
    <cellStyle name="Accent4 78 2" xfId="2920"/>
    <cellStyle name="Accent4 78 3" xfId="2921"/>
    <cellStyle name="Accent4 79" xfId="2922"/>
    <cellStyle name="Accent4 79 2" xfId="2923"/>
    <cellStyle name="Accent4 8" xfId="2924"/>
    <cellStyle name="Accent4 8 2" xfId="2925"/>
    <cellStyle name="Accent4 8 2 2" xfId="2926"/>
    <cellStyle name="Accent4 8 2 3" xfId="2927"/>
    <cellStyle name="Accent4 8 3" xfId="2928"/>
    <cellStyle name="Accent4 8 4" xfId="2929"/>
    <cellStyle name="Accent4 80" xfId="2930"/>
    <cellStyle name="Accent4 80 2" xfId="2931"/>
    <cellStyle name="Accent4 81" xfId="2932"/>
    <cellStyle name="Accent4 82" xfId="2933"/>
    <cellStyle name="Accent4 83" xfId="2934"/>
    <cellStyle name="Accent4 84" xfId="2935"/>
    <cellStyle name="Accent4 85" xfId="2936"/>
    <cellStyle name="Accent4 86" xfId="2937"/>
    <cellStyle name="Accent4 87" xfId="2938"/>
    <cellStyle name="Accent4 88" xfId="2939"/>
    <cellStyle name="Accent4 89" xfId="2940"/>
    <cellStyle name="Accent4 9" xfId="2941"/>
    <cellStyle name="Accent4 9 2" xfId="2942"/>
    <cellStyle name="Accent4 9 2 2" xfId="2943"/>
    <cellStyle name="Accent4 9 2 3" xfId="2944"/>
    <cellStyle name="Accent4 9 3" xfId="2945"/>
    <cellStyle name="Accent4 90" xfId="2946"/>
    <cellStyle name="Accent4 91" xfId="2947"/>
    <cellStyle name="Accent4 92" xfId="2948"/>
    <cellStyle name="Accent4 93" xfId="2949"/>
    <cellStyle name="Accent4 94" xfId="2950"/>
    <cellStyle name="Accent4 95" xfId="2951"/>
    <cellStyle name="Accent4 96" xfId="2952"/>
    <cellStyle name="Accent4 97" xfId="2953"/>
    <cellStyle name="Accent4 98" xfId="2954"/>
    <cellStyle name="Accent4_1" xfId="2955"/>
    <cellStyle name="Accent5" xfId="125"/>
    <cellStyle name="Accent5 - 20%" xfId="126"/>
    <cellStyle name="Accent5 - 20% 2" xfId="127"/>
    <cellStyle name="Accent5 - 20% 2 2" xfId="2956"/>
    <cellStyle name="Accent5 - 20% 2 2 2" xfId="2957"/>
    <cellStyle name="Accent5 - 20% 2 2 3" xfId="2958"/>
    <cellStyle name="Accent5 - 20% 2 2 4" xfId="2959"/>
    <cellStyle name="Accent5 - 20% 2 2 5" xfId="2960"/>
    <cellStyle name="Accent5 - 20% 2 3" xfId="2961"/>
    <cellStyle name="Accent5 - 20% 2 3 2" xfId="2962"/>
    <cellStyle name="Accent5 - 20% 2 3 3" xfId="2963"/>
    <cellStyle name="Accent5 - 20% 2 4" xfId="2964"/>
    <cellStyle name="Accent5 - 20% 3" xfId="2965"/>
    <cellStyle name="Accent5 - 20% 3 2" xfId="2966"/>
    <cellStyle name="Accent5 - 20% 3 2 2" xfId="2967"/>
    <cellStyle name="Accent5 - 20% 3 2 3" xfId="2968"/>
    <cellStyle name="Accent5 - 20% 3 2 4" xfId="2969"/>
    <cellStyle name="Accent5 - 20% 3 3" xfId="2970"/>
    <cellStyle name="Accent5 - 20% 3 3 2" xfId="2971"/>
    <cellStyle name="Accent5 - 20% 3 3 3" xfId="2972"/>
    <cellStyle name="Accent5 - 20% 4" xfId="2973"/>
    <cellStyle name="Accent5 - 20% 4 2" xfId="2974"/>
    <cellStyle name="Accent5 - 20% 4 3" xfId="2975"/>
    <cellStyle name="Accent5 - 20% 4 4" xfId="2976"/>
    <cellStyle name="Accent5 - 20% 5" xfId="2977"/>
    <cellStyle name="Accent5 - 20% 5 2" xfId="2978"/>
    <cellStyle name="Accent5 - 20% 5 3" xfId="2979"/>
    <cellStyle name="Accent5 - 20% 5 4" xfId="2980"/>
    <cellStyle name="Accent5 - 20% 6" xfId="2981"/>
    <cellStyle name="Accent5 - 20% 7" xfId="2982"/>
    <cellStyle name="Accent5 - 20% 8" xfId="2983"/>
    <cellStyle name="Accent5 - 20%_начало продаж" xfId="2984"/>
    <cellStyle name="Accent5 - 40%" xfId="128"/>
    <cellStyle name="Accent5 - 40% 2" xfId="2985"/>
    <cellStyle name="Accent5 - 40% 2 2" xfId="2986"/>
    <cellStyle name="Accent5 - 40% 2 3" xfId="2987"/>
    <cellStyle name="Accent5 - 40% 3" xfId="2988"/>
    <cellStyle name="Accent5 - 40% 4" xfId="2989"/>
    <cellStyle name="Accent5 - 40% 5" xfId="2990"/>
    <cellStyle name="Accent5 - 40% 6" xfId="2991"/>
    <cellStyle name="Accent5 - 60%" xfId="129"/>
    <cellStyle name="Accent5 - 60% 2" xfId="130"/>
    <cellStyle name="Accent5 - 60% 2 2" xfId="2992"/>
    <cellStyle name="Accent5 - 60% 2 2 2" xfId="2993"/>
    <cellStyle name="Accent5 - 60% 2 2 3" xfId="2994"/>
    <cellStyle name="Accent5 - 60% 2 2 4" xfId="2995"/>
    <cellStyle name="Accent5 - 60% 2 2 5" xfId="2996"/>
    <cellStyle name="Accent5 - 60% 2 3" xfId="2997"/>
    <cellStyle name="Accent5 - 60% 2 3 2" xfId="2998"/>
    <cellStyle name="Accent5 - 60% 2 3 3" xfId="2999"/>
    <cellStyle name="Accent5 - 60% 2 4" xfId="3000"/>
    <cellStyle name="Accent5 - 60% 3" xfId="3001"/>
    <cellStyle name="Accent5 - 60% 3 2" xfId="3002"/>
    <cellStyle name="Accent5 - 60% 3 2 2" xfId="3003"/>
    <cellStyle name="Accent5 - 60% 3 2 3" xfId="3004"/>
    <cellStyle name="Accent5 - 60% 3 2 4" xfId="3005"/>
    <cellStyle name="Accent5 - 60% 3 3" xfId="3006"/>
    <cellStyle name="Accent5 - 60% 3 3 2" xfId="3007"/>
    <cellStyle name="Accent5 - 60% 3 3 3" xfId="3008"/>
    <cellStyle name="Accent5 - 60% 4" xfId="3009"/>
    <cellStyle name="Accent5 - 60% 4 2" xfId="3010"/>
    <cellStyle name="Accent5 - 60% 4 3" xfId="3011"/>
    <cellStyle name="Accent5 - 60% 4 4" xfId="3012"/>
    <cellStyle name="Accent5 - 60% 5" xfId="3013"/>
    <cellStyle name="Accent5 - 60% 5 2" xfId="3014"/>
    <cellStyle name="Accent5 - 60% 5 3" xfId="3015"/>
    <cellStyle name="Accent5 - 60% 5 4" xfId="3016"/>
    <cellStyle name="Accent5 - 60% 6" xfId="3017"/>
    <cellStyle name="Accent5 - 60% 7" xfId="3018"/>
    <cellStyle name="Accent5 - 60% 8" xfId="3019"/>
    <cellStyle name="Accent5 - 60%_начало продаж" xfId="3020"/>
    <cellStyle name="Accent5 10" xfId="3021"/>
    <cellStyle name="Accent5 10 2" xfId="3022"/>
    <cellStyle name="Accent5 10 3" xfId="3023"/>
    <cellStyle name="Accent5 11" xfId="3024"/>
    <cellStyle name="Accent5 11 2" xfId="3025"/>
    <cellStyle name="Accent5 11 3" xfId="3026"/>
    <cellStyle name="Accent5 12" xfId="3027"/>
    <cellStyle name="Accent5 12 2" xfId="3028"/>
    <cellStyle name="Accent5 12 3" xfId="3029"/>
    <cellStyle name="Accent5 13" xfId="3030"/>
    <cellStyle name="Accent5 13 2" xfId="3031"/>
    <cellStyle name="Accent5 13 3" xfId="3032"/>
    <cellStyle name="Accent5 14" xfId="3033"/>
    <cellStyle name="Accent5 14 2" xfId="3034"/>
    <cellStyle name="Accent5 14 3" xfId="3035"/>
    <cellStyle name="Accent5 15" xfId="3036"/>
    <cellStyle name="Accent5 15 2" xfId="3037"/>
    <cellStyle name="Accent5 15 3" xfId="3038"/>
    <cellStyle name="Accent5 16" xfId="3039"/>
    <cellStyle name="Accent5 16 2" xfId="3040"/>
    <cellStyle name="Accent5 16 3" xfId="3041"/>
    <cellStyle name="Accent5 17" xfId="3042"/>
    <cellStyle name="Accent5 17 2" xfId="3043"/>
    <cellStyle name="Accent5 17 3" xfId="3044"/>
    <cellStyle name="Accent5 18" xfId="3045"/>
    <cellStyle name="Accent5 18 2" xfId="3046"/>
    <cellStyle name="Accent5 18 3" xfId="3047"/>
    <cellStyle name="Accent5 19" xfId="3048"/>
    <cellStyle name="Accent5 19 2" xfId="3049"/>
    <cellStyle name="Accent5 19 3" xfId="3050"/>
    <cellStyle name="Accent5 2" xfId="131"/>
    <cellStyle name="Accent5 2 2" xfId="3051"/>
    <cellStyle name="Accent5 2 2 2" xfId="3052"/>
    <cellStyle name="Accent5 2 2 3" xfId="3053"/>
    <cellStyle name="Accent5 2 2 4" xfId="3054"/>
    <cellStyle name="Accent5 2 3" xfId="3055"/>
    <cellStyle name="Accent5 2 4" xfId="3056"/>
    <cellStyle name="Accent5 20" xfId="3057"/>
    <cellStyle name="Accent5 20 2" xfId="3058"/>
    <cellStyle name="Accent5 20 3" xfId="3059"/>
    <cellStyle name="Accent5 21" xfId="3060"/>
    <cellStyle name="Accent5 21 2" xfId="3061"/>
    <cellStyle name="Accent5 21 3" xfId="3062"/>
    <cellStyle name="Accent5 22" xfId="3063"/>
    <cellStyle name="Accent5 22 2" xfId="3064"/>
    <cellStyle name="Accent5 22 3" xfId="3065"/>
    <cellStyle name="Accent5 23" xfId="3066"/>
    <cellStyle name="Accent5 23 2" xfId="3067"/>
    <cellStyle name="Accent5 23 3" xfId="3068"/>
    <cellStyle name="Accent5 24" xfId="3069"/>
    <cellStyle name="Accent5 24 2" xfId="3070"/>
    <cellStyle name="Accent5 24 3" xfId="3071"/>
    <cellStyle name="Accent5 25" xfId="3072"/>
    <cellStyle name="Accent5 25 2" xfId="3073"/>
    <cellStyle name="Accent5 25 3" xfId="3074"/>
    <cellStyle name="Accent5 26" xfId="3075"/>
    <cellStyle name="Accent5 26 2" xfId="3076"/>
    <cellStyle name="Accent5 26 3" xfId="3077"/>
    <cellStyle name="Accent5 27" xfId="3078"/>
    <cellStyle name="Accent5 27 2" xfId="3079"/>
    <cellStyle name="Accent5 27 3" xfId="3080"/>
    <cellStyle name="Accent5 28" xfId="3081"/>
    <cellStyle name="Accent5 28 2" xfId="3082"/>
    <cellStyle name="Accent5 28 3" xfId="3083"/>
    <cellStyle name="Accent5 29" xfId="3084"/>
    <cellStyle name="Accent5 29 2" xfId="3085"/>
    <cellStyle name="Accent5 29 3" xfId="3086"/>
    <cellStyle name="Accent5 3" xfId="3087"/>
    <cellStyle name="Accent5 3 2" xfId="3088"/>
    <cellStyle name="Accent5 3 2 2" xfId="3089"/>
    <cellStyle name="Accent5 3 2 3" xfId="3090"/>
    <cellStyle name="Accent5 3 2 4" xfId="3091"/>
    <cellStyle name="Accent5 3 3" xfId="3092"/>
    <cellStyle name="Accent5 3 4" xfId="3093"/>
    <cellStyle name="Accent5 30" xfId="3094"/>
    <cellStyle name="Accent5 30 2" xfId="3095"/>
    <cellStyle name="Accent5 30 3" xfId="3096"/>
    <cellStyle name="Accent5 31" xfId="3097"/>
    <cellStyle name="Accent5 31 2" xfId="3098"/>
    <cellStyle name="Accent5 31 3" xfId="3099"/>
    <cellStyle name="Accent5 32" xfId="3100"/>
    <cellStyle name="Accent5 32 2" xfId="3101"/>
    <cellStyle name="Accent5 32 3" xfId="3102"/>
    <cellStyle name="Accent5 33" xfId="3103"/>
    <cellStyle name="Accent5 33 2" xfId="3104"/>
    <cellStyle name="Accent5 33 3" xfId="3105"/>
    <cellStyle name="Accent5 34" xfId="3106"/>
    <cellStyle name="Accent5 34 2" xfId="3107"/>
    <cellStyle name="Accent5 34 3" xfId="3108"/>
    <cellStyle name="Accent5 35" xfId="3109"/>
    <cellStyle name="Accent5 35 2" xfId="3110"/>
    <cellStyle name="Accent5 35 3" xfId="3111"/>
    <cellStyle name="Accent5 36" xfId="3112"/>
    <cellStyle name="Accent5 36 2" xfId="3113"/>
    <cellStyle name="Accent5 36 3" xfId="3114"/>
    <cellStyle name="Accent5 37" xfId="3115"/>
    <cellStyle name="Accent5 37 2" xfId="3116"/>
    <cellStyle name="Accent5 37 3" xfId="3117"/>
    <cellStyle name="Accent5 38" xfId="3118"/>
    <cellStyle name="Accent5 38 2" xfId="3119"/>
    <cellStyle name="Accent5 38 3" xfId="3120"/>
    <cellStyle name="Accent5 39" xfId="3121"/>
    <cellStyle name="Accent5 39 2" xfId="3122"/>
    <cellStyle name="Accent5 39 3" xfId="3123"/>
    <cellStyle name="Accent5 4" xfId="3124"/>
    <cellStyle name="Accent5 4 2" xfId="3125"/>
    <cellStyle name="Accent5 4 2 2" xfId="3126"/>
    <cellStyle name="Accent5 4 2 3" xfId="3127"/>
    <cellStyle name="Accent5 4 3" xfId="3128"/>
    <cellStyle name="Accent5 4 4" xfId="3129"/>
    <cellStyle name="Accent5 40" xfId="3130"/>
    <cellStyle name="Accent5 40 2" xfId="3131"/>
    <cellStyle name="Accent5 40 3" xfId="3132"/>
    <cellStyle name="Accent5 41" xfId="3133"/>
    <cellStyle name="Accent5 41 2" xfId="3134"/>
    <cellStyle name="Accent5 41 3" xfId="3135"/>
    <cellStyle name="Accent5 42" xfId="3136"/>
    <cellStyle name="Accent5 42 2" xfId="3137"/>
    <cellStyle name="Accent5 42 3" xfId="3138"/>
    <cellStyle name="Accent5 43" xfId="3139"/>
    <cellStyle name="Accent5 43 2" xfId="3140"/>
    <cellStyle name="Accent5 43 3" xfId="3141"/>
    <cellStyle name="Accent5 44" xfId="3142"/>
    <cellStyle name="Accent5 44 2" xfId="3143"/>
    <cellStyle name="Accent5 44 3" xfId="3144"/>
    <cellStyle name="Accent5 45" xfId="3145"/>
    <cellStyle name="Accent5 45 2" xfId="3146"/>
    <cellStyle name="Accent5 45 3" xfId="3147"/>
    <cellStyle name="Accent5 46" xfId="3148"/>
    <cellStyle name="Accent5 46 2" xfId="3149"/>
    <cellStyle name="Accent5 46 3" xfId="3150"/>
    <cellStyle name="Accent5 47" xfId="3151"/>
    <cellStyle name="Accent5 47 2" xfId="3152"/>
    <cellStyle name="Accent5 47 3" xfId="3153"/>
    <cellStyle name="Accent5 48" xfId="3154"/>
    <cellStyle name="Accent5 48 2" xfId="3155"/>
    <cellStyle name="Accent5 48 3" xfId="3156"/>
    <cellStyle name="Accent5 49" xfId="3157"/>
    <cellStyle name="Accent5 49 2" xfId="3158"/>
    <cellStyle name="Accent5 49 3" xfId="3159"/>
    <cellStyle name="Accent5 5" xfId="3160"/>
    <cellStyle name="Accent5 5 2" xfId="3161"/>
    <cellStyle name="Accent5 5 2 2" xfId="3162"/>
    <cellStyle name="Accent5 5 2 3" xfId="3163"/>
    <cellStyle name="Accent5 5 3" xfId="3164"/>
    <cellStyle name="Accent5 5 4" xfId="3165"/>
    <cellStyle name="Accent5 50" xfId="3166"/>
    <cellStyle name="Accent5 50 2" xfId="3167"/>
    <cellStyle name="Accent5 50 3" xfId="3168"/>
    <cellStyle name="Accent5 51" xfId="3169"/>
    <cellStyle name="Accent5 51 2" xfId="3170"/>
    <cellStyle name="Accent5 51 3" xfId="3171"/>
    <cellStyle name="Accent5 52" xfId="3172"/>
    <cellStyle name="Accent5 52 2" xfId="3173"/>
    <cellStyle name="Accent5 52 3" xfId="3174"/>
    <cellStyle name="Accent5 53" xfId="3175"/>
    <cellStyle name="Accent5 53 2" xfId="3176"/>
    <cellStyle name="Accent5 53 3" xfId="3177"/>
    <cellStyle name="Accent5 54" xfId="3178"/>
    <cellStyle name="Accent5 54 2" xfId="3179"/>
    <cellStyle name="Accent5 54 3" xfId="3180"/>
    <cellStyle name="Accent5 55" xfId="3181"/>
    <cellStyle name="Accent5 55 2" xfId="3182"/>
    <cellStyle name="Accent5 55 3" xfId="3183"/>
    <cellStyle name="Accent5 56" xfId="3184"/>
    <cellStyle name="Accent5 56 2" xfId="3185"/>
    <cellStyle name="Accent5 56 3" xfId="3186"/>
    <cellStyle name="Accent5 57" xfId="3187"/>
    <cellStyle name="Accent5 57 2" xfId="3188"/>
    <cellStyle name="Accent5 57 3" xfId="3189"/>
    <cellStyle name="Accent5 58" xfId="3190"/>
    <cellStyle name="Accent5 58 2" xfId="3191"/>
    <cellStyle name="Accent5 58 3" xfId="3192"/>
    <cellStyle name="Accent5 59" xfId="3193"/>
    <cellStyle name="Accent5 59 2" xfId="3194"/>
    <cellStyle name="Accent5 59 3" xfId="3195"/>
    <cellStyle name="Accent5 6" xfId="3196"/>
    <cellStyle name="Accent5 6 2" xfId="3197"/>
    <cellStyle name="Accent5 6 2 2" xfId="3198"/>
    <cellStyle name="Accent5 6 2 3" xfId="3199"/>
    <cellStyle name="Accent5 6 3" xfId="3200"/>
    <cellStyle name="Accent5 6 4" xfId="3201"/>
    <cellStyle name="Accent5 60" xfId="3202"/>
    <cellStyle name="Accent5 60 2" xfId="3203"/>
    <cellStyle name="Accent5 60 3" xfId="3204"/>
    <cellStyle name="Accent5 61" xfId="3205"/>
    <cellStyle name="Accent5 61 2" xfId="3206"/>
    <cellStyle name="Accent5 61 3" xfId="3207"/>
    <cellStyle name="Accent5 62" xfId="3208"/>
    <cellStyle name="Accent5 62 2" xfId="3209"/>
    <cellStyle name="Accent5 62 3" xfId="3210"/>
    <cellStyle name="Accent5 63" xfId="3211"/>
    <cellStyle name="Accent5 63 2" xfId="3212"/>
    <cellStyle name="Accent5 63 3" xfId="3213"/>
    <cellStyle name="Accent5 64" xfId="3214"/>
    <cellStyle name="Accent5 64 2" xfId="3215"/>
    <cellStyle name="Accent5 64 3" xfId="3216"/>
    <cellStyle name="Accent5 64 4" xfId="3217"/>
    <cellStyle name="Accent5 64 5" xfId="3218"/>
    <cellStyle name="Accent5 65" xfId="3219"/>
    <cellStyle name="Accent5 65 2" xfId="3220"/>
    <cellStyle name="Accent5 65 3" xfId="3221"/>
    <cellStyle name="Accent5 66" xfId="3222"/>
    <cellStyle name="Accent5 66 2" xfId="3223"/>
    <cellStyle name="Accent5 66 3" xfId="3224"/>
    <cellStyle name="Accent5 67" xfId="3225"/>
    <cellStyle name="Accent5 67 2" xfId="3226"/>
    <cellStyle name="Accent5 67 3" xfId="3227"/>
    <cellStyle name="Accent5 68" xfId="3228"/>
    <cellStyle name="Accent5 68 2" xfId="3229"/>
    <cellStyle name="Accent5 68 3" xfId="3230"/>
    <cellStyle name="Accent5 69" xfId="3231"/>
    <cellStyle name="Accent5 69 2" xfId="3232"/>
    <cellStyle name="Accent5 69 3" xfId="3233"/>
    <cellStyle name="Accent5 7" xfId="3234"/>
    <cellStyle name="Accent5 7 2" xfId="3235"/>
    <cellStyle name="Accent5 7 2 2" xfId="3236"/>
    <cellStyle name="Accent5 7 2 3" xfId="3237"/>
    <cellStyle name="Accent5 7 3" xfId="3238"/>
    <cellStyle name="Accent5 7 4" xfId="3239"/>
    <cellStyle name="Accent5 70" xfId="3240"/>
    <cellStyle name="Accent5 70 2" xfId="3241"/>
    <cellStyle name="Accent5 70 3" xfId="3242"/>
    <cellStyle name="Accent5 70 4" xfId="3243"/>
    <cellStyle name="Accent5 71" xfId="3244"/>
    <cellStyle name="Accent5 71 2" xfId="3245"/>
    <cellStyle name="Accent5 71 3" xfId="3246"/>
    <cellStyle name="Accent5 72" xfId="3247"/>
    <cellStyle name="Accent5 72 2" xfId="3248"/>
    <cellStyle name="Accent5 72 3" xfId="3249"/>
    <cellStyle name="Accent5 73" xfId="3250"/>
    <cellStyle name="Accent5 73 2" xfId="3251"/>
    <cellStyle name="Accent5 73 3" xfId="3252"/>
    <cellStyle name="Accent5 74" xfId="3253"/>
    <cellStyle name="Accent5 74 2" xfId="3254"/>
    <cellStyle name="Accent5 74 3" xfId="3255"/>
    <cellStyle name="Accent5 74 4" xfId="3256"/>
    <cellStyle name="Accent5 75" xfId="3257"/>
    <cellStyle name="Accent5 75 2" xfId="3258"/>
    <cellStyle name="Accent5 75 3" xfId="3259"/>
    <cellStyle name="Accent5 75 4" xfId="3260"/>
    <cellStyle name="Accent5 76" xfId="3261"/>
    <cellStyle name="Accent5 76 2" xfId="3262"/>
    <cellStyle name="Accent5 76 3" xfId="3263"/>
    <cellStyle name="Accent5 77" xfId="3264"/>
    <cellStyle name="Accent5 77 2" xfId="3265"/>
    <cellStyle name="Accent5 77 2 2" xfId="3266"/>
    <cellStyle name="Accent5 77 3" xfId="3267"/>
    <cellStyle name="Accent5 77 4" xfId="3268"/>
    <cellStyle name="Accent5 78" xfId="3269"/>
    <cellStyle name="Accent5 78 2" xfId="3270"/>
    <cellStyle name="Accent5 78 3" xfId="3271"/>
    <cellStyle name="Accent5 79" xfId="3272"/>
    <cellStyle name="Accent5 79 2" xfId="3273"/>
    <cellStyle name="Accent5 8" xfId="3274"/>
    <cellStyle name="Accent5 8 2" xfId="3275"/>
    <cellStyle name="Accent5 8 2 2" xfId="3276"/>
    <cellStyle name="Accent5 8 2 3" xfId="3277"/>
    <cellStyle name="Accent5 8 3" xfId="3278"/>
    <cellStyle name="Accent5 8 4" xfId="3279"/>
    <cellStyle name="Accent5 80" xfId="3280"/>
    <cellStyle name="Accent5 80 2" xfId="3281"/>
    <cellStyle name="Accent5 81" xfId="3282"/>
    <cellStyle name="Accent5 82" xfId="3283"/>
    <cellStyle name="Accent5 83" xfId="3284"/>
    <cellStyle name="Accent5 84" xfId="3285"/>
    <cellStyle name="Accent5 85" xfId="3286"/>
    <cellStyle name="Accent5 86" xfId="3287"/>
    <cellStyle name="Accent5 87" xfId="3288"/>
    <cellStyle name="Accent5 88" xfId="3289"/>
    <cellStyle name="Accent5 89" xfId="3290"/>
    <cellStyle name="Accent5 9" xfId="3291"/>
    <cellStyle name="Accent5 9 2" xfId="3292"/>
    <cellStyle name="Accent5 9 2 2" xfId="3293"/>
    <cellStyle name="Accent5 9 2 3" xfId="3294"/>
    <cellStyle name="Accent5 9 3" xfId="3295"/>
    <cellStyle name="Accent5 90" xfId="3296"/>
    <cellStyle name="Accent5 91" xfId="3297"/>
    <cellStyle name="Accent5 92" xfId="3298"/>
    <cellStyle name="Accent5 93" xfId="3299"/>
    <cellStyle name="Accent5 94" xfId="3300"/>
    <cellStyle name="Accent5 95" xfId="3301"/>
    <cellStyle name="Accent5 96" xfId="3302"/>
    <cellStyle name="Accent5 97" xfId="3303"/>
    <cellStyle name="Accent5 98" xfId="3304"/>
    <cellStyle name="Accent5_1" xfId="3305"/>
    <cellStyle name="Accent6" xfId="132"/>
    <cellStyle name="Accent6 - 20%" xfId="133"/>
    <cellStyle name="Accent6 - 20% 2" xfId="3306"/>
    <cellStyle name="Accent6 - 20% 2 2" xfId="3307"/>
    <cellStyle name="Accent6 - 20% 2 3" xfId="3308"/>
    <cellStyle name="Accent6 - 20% 3" xfId="3309"/>
    <cellStyle name="Accent6 - 20% 4" xfId="3310"/>
    <cellStyle name="Accent6 - 20% 5" xfId="3311"/>
    <cellStyle name="Accent6 - 20% 6" xfId="3312"/>
    <cellStyle name="Accent6 - 40%" xfId="134"/>
    <cellStyle name="Accent6 - 40% 2" xfId="135"/>
    <cellStyle name="Accent6 - 40% 2 2" xfId="3313"/>
    <cellStyle name="Accent6 - 40% 2 2 2" xfId="3314"/>
    <cellStyle name="Accent6 - 40% 2 2 3" xfId="3315"/>
    <cellStyle name="Accent6 - 40% 2 2 4" xfId="3316"/>
    <cellStyle name="Accent6 - 40% 2 2 5" xfId="3317"/>
    <cellStyle name="Accent6 - 40% 2 3" xfId="3318"/>
    <cellStyle name="Accent6 - 40% 2 3 2" xfId="3319"/>
    <cellStyle name="Accent6 - 40% 2 3 3" xfId="3320"/>
    <cellStyle name="Accent6 - 40% 2 4" xfId="3321"/>
    <cellStyle name="Accent6 - 40% 3" xfId="3322"/>
    <cellStyle name="Accent6 - 40% 3 2" xfId="3323"/>
    <cellStyle name="Accent6 - 40% 3 2 2" xfId="3324"/>
    <cellStyle name="Accent6 - 40% 3 2 3" xfId="3325"/>
    <cellStyle name="Accent6 - 40% 3 2 4" xfId="3326"/>
    <cellStyle name="Accent6 - 40% 3 3" xfId="3327"/>
    <cellStyle name="Accent6 - 40% 3 3 2" xfId="3328"/>
    <cellStyle name="Accent6 - 40% 3 3 3" xfId="3329"/>
    <cellStyle name="Accent6 - 40% 4" xfId="3330"/>
    <cellStyle name="Accent6 - 40% 4 2" xfId="3331"/>
    <cellStyle name="Accent6 - 40% 4 3" xfId="3332"/>
    <cellStyle name="Accent6 - 40% 4 4" xfId="3333"/>
    <cellStyle name="Accent6 - 40% 5" xfId="3334"/>
    <cellStyle name="Accent6 - 40% 5 2" xfId="3335"/>
    <cellStyle name="Accent6 - 40% 5 3" xfId="3336"/>
    <cellStyle name="Accent6 - 40% 5 4" xfId="3337"/>
    <cellStyle name="Accent6 - 40% 6" xfId="3338"/>
    <cellStyle name="Accent6 - 40% 7" xfId="3339"/>
    <cellStyle name="Accent6 - 40% 8" xfId="3340"/>
    <cellStyle name="Accent6 - 40%_начало продаж" xfId="3341"/>
    <cellStyle name="Accent6 - 60%" xfId="136"/>
    <cellStyle name="Accent6 - 60% 2" xfId="137"/>
    <cellStyle name="Accent6 - 60% 2 2" xfId="3342"/>
    <cellStyle name="Accent6 - 60% 2 2 2" xfId="3343"/>
    <cellStyle name="Accent6 - 60% 2 2 3" xfId="3344"/>
    <cellStyle name="Accent6 - 60% 2 2 4" xfId="3345"/>
    <cellStyle name="Accent6 - 60% 2 2 5" xfId="3346"/>
    <cellStyle name="Accent6 - 60% 2 3" xfId="3347"/>
    <cellStyle name="Accent6 - 60% 2 3 2" xfId="3348"/>
    <cellStyle name="Accent6 - 60% 2 3 3" xfId="3349"/>
    <cellStyle name="Accent6 - 60% 2 4" xfId="3350"/>
    <cellStyle name="Accent6 - 60% 3" xfId="3351"/>
    <cellStyle name="Accent6 - 60% 3 2" xfId="3352"/>
    <cellStyle name="Accent6 - 60% 3 2 2" xfId="3353"/>
    <cellStyle name="Accent6 - 60% 3 2 3" xfId="3354"/>
    <cellStyle name="Accent6 - 60% 3 2 4" xfId="3355"/>
    <cellStyle name="Accent6 - 60% 3 3" xfId="3356"/>
    <cellStyle name="Accent6 - 60% 3 3 2" xfId="3357"/>
    <cellStyle name="Accent6 - 60% 3 3 3" xfId="3358"/>
    <cellStyle name="Accent6 - 60% 4" xfId="3359"/>
    <cellStyle name="Accent6 - 60% 4 2" xfId="3360"/>
    <cellStyle name="Accent6 - 60% 4 3" xfId="3361"/>
    <cellStyle name="Accent6 - 60% 4 4" xfId="3362"/>
    <cellStyle name="Accent6 - 60% 5" xfId="3363"/>
    <cellStyle name="Accent6 - 60% 5 2" xfId="3364"/>
    <cellStyle name="Accent6 - 60% 5 3" xfId="3365"/>
    <cellStyle name="Accent6 - 60% 5 4" xfId="3366"/>
    <cellStyle name="Accent6 - 60% 6" xfId="3367"/>
    <cellStyle name="Accent6 - 60% 7" xfId="3368"/>
    <cellStyle name="Accent6 - 60% 8" xfId="3369"/>
    <cellStyle name="Accent6 - 60%_начало продаж" xfId="3370"/>
    <cellStyle name="Accent6 10" xfId="3371"/>
    <cellStyle name="Accent6 10 2" xfId="3372"/>
    <cellStyle name="Accent6 10 3" xfId="3373"/>
    <cellStyle name="Accent6 11" xfId="3374"/>
    <cellStyle name="Accent6 11 2" xfId="3375"/>
    <cellStyle name="Accent6 11 3" xfId="3376"/>
    <cellStyle name="Accent6 12" xfId="3377"/>
    <cellStyle name="Accent6 12 2" xfId="3378"/>
    <cellStyle name="Accent6 12 3" xfId="3379"/>
    <cellStyle name="Accent6 13" xfId="3380"/>
    <cellStyle name="Accent6 13 2" xfId="3381"/>
    <cellStyle name="Accent6 13 3" xfId="3382"/>
    <cellStyle name="Accent6 14" xfId="3383"/>
    <cellStyle name="Accent6 14 2" xfId="3384"/>
    <cellStyle name="Accent6 14 3" xfId="3385"/>
    <cellStyle name="Accent6 15" xfId="3386"/>
    <cellStyle name="Accent6 15 2" xfId="3387"/>
    <cellStyle name="Accent6 15 3" xfId="3388"/>
    <cellStyle name="Accent6 16" xfId="3389"/>
    <cellStyle name="Accent6 16 2" xfId="3390"/>
    <cellStyle name="Accent6 16 3" xfId="3391"/>
    <cellStyle name="Accent6 17" xfId="3392"/>
    <cellStyle name="Accent6 17 2" xfId="3393"/>
    <cellStyle name="Accent6 17 3" xfId="3394"/>
    <cellStyle name="Accent6 18" xfId="3395"/>
    <cellStyle name="Accent6 18 2" xfId="3396"/>
    <cellStyle name="Accent6 18 3" xfId="3397"/>
    <cellStyle name="Accent6 19" xfId="3398"/>
    <cellStyle name="Accent6 19 2" xfId="3399"/>
    <cellStyle name="Accent6 19 3" xfId="3400"/>
    <cellStyle name="Accent6 2" xfId="138"/>
    <cellStyle name="Accent6 2 2" xfId="3401"/>
    <cellStyle name="Accent6 2 2 2" xfId="3402"/>
    <cellStyle name="Accent6 2 2 3" xfId="3403"/>
    <cellStyle name="Accent6 2 2 4" xfId="3404"/>
    <cellStyle name="Accent6 2 3" xfId="3405"/>
    <cellStyle name="Accent6 2 4" xfId="3406"/>
    <cellStyle name="Accent6 20" xfId="3407"/>
    <cellStyle name="Accent6 20 2" xfId="3408"/>
    <cellStyle name="Accent6 20 3" xfId="3409"/>
    <cellStyle name="Accent6 21" xfId="3410"/>
    <cellStyle name="Accent6 21 2" xfId="3411"/>
    <cellStyle name="Accent6 21 3" xfId="3412"/>
    <cellStyle name="Accent6 22" xfId="3413"/>
    <cellStyle name="Accent6 22 2" xfId="3414"/>
    <cellStyle name="Accent6 22 3" xfId="3415"/>
    <cellStyle name="Accent6 23" xfId="3416"/>
    <cellStyle name="Accent6 23 2" xfId="3417"/>
    <cellStyle name="Accent6 23 3" xfId="3418"/>
    <cellStyle name="Accent6 24" xfId="3419"/>
    <cellStyle name="Accent6 24 2" xfId="3420"/>
    <cellStyle name="Accent6 24 3" xfId="3421"/>
    <cellStyle name="Accent6 25" xfId="3422"/>
    <cellStyle name="Accent6 25 2" xfId="3423"/>
    <cellStyle name="Accent6 25 3" xfId="3424"/>
    <cellStyle name="Accent6 26" xfId="3425"/>
    <cellStyle name="Accent6 26 2" xfId="3426"/>
    <cellStyle name="Accent6 26 3" xfId="3427"/>
    <cellStyle name="Accent6 27" xfId="3428"/>
    <cellStyle name="Accent6 27 2" xfId="3429"/>
    <cellStyle name="Accent6 27 3" xfId="3430"/>
    <cellStyle name="Accent6 28" xfId="3431"/>
    <cellStyle name="Accent6 28 2" xfId="3432"/>
    <cellStyle name="Accent6 28 3" xfId="3433"/>
    <cellStyle name="Accent6 29" xfId="3434"/>
    <cellStyle name="Accent6 29 2" xfId="3435"/>
    <cellStyle name="Accent6 29 3" xfId="3436"/>
    <cellStyle name="Accent6 3" xfId="3437"/>
    <cellStyle name="Accent6 3 2" xfId="3438"/>
    <cellStyle name="Accent6 3 2 2" xfId="3439"/>
    <cellStyle name="Accent6 3 2 3" xfId="3440"/>
    <cellStyle name="Accent6 3 2 4" xfId="3441"/>
    <cellStyle name="Accent6 3 3" xfId="3442"/>
    <cellStyle name="Accent6 3 4" xfId="3443"/>
    <cellStyle name="Accent6 30" xfId="3444"/>
    <cellStyle name="Accent6 30 2" xfId="3445"/>
    <cellStyle name="Accent6 30 3" xfId="3446"/>
    <cellStyle name="Accent6 31" xfId="3447"/>
    <cellStyle name="Accent6 31 2" xfId="3448"/>
    <cellStyle name="Accent6 31 3" xfId="3449"/>
    <cellStyle name="Accent6 32" xfId="3450"/>
    <cellStyle name="Accent6 32 2" xfId="3451"/>
    <cellStyle name="Accent6 32 3" xfId="3452"/>
    <cellStyle name="Accent6 33" xfId="3453"/>
    <cellStyle name="Accent6 33 2" xfId="3454"/>
    <cellStyle name="Accent6 33 3" xfId="3455"/>
    <cellStyle name="Accent6 34" xfId="3456"/>
    <cellStyle name="Accent6 34 2" xfId="3457"/>
    <cellStyle name="Accent6 34 3" xfId="3458"/>
    <cellStyle name="Accent6 35" xfId="3459"/>
    <cellStyle name="Accent6 35 2" xfId="3460"/>
    <cellStyle name="Accent6 35 3" xfId="3461"/>
    <cellStyle name="Accent6 36" xfId="3462"/>
    <cellStyle name="Accent6 36 2" xfId="3463"/>
    <cellStyle name="Accent6 36 3" xfId="3464"/>
    <cellStyle name="Accent6 37" xfId="3465"/>
    <cellStyle name="Accent6 37 2" xfId="3466"/>
    <cellStyle name="Accent6 37 3" xfId="3467"/>
    <cellStyle name="Accent6 38" xfId="3468"/>
    <cellStyle name="Accent6 38 2" xfId="3469"/>
    <cellStyle name="Accent6 38 3" xfId="3470"/>
    <cellStyle name="Accent6 39" xfId="3471"/>
    <cellStyle name="Accent6 39 2" xfId="3472"/>
    <cellStyle name="Accent6 39 3" xfId="3473"/>
    <cellStyle name="Accent6 4" xfId="3474"/>
    <cellStyle name="Accent6 4 2" xfId="3475"/>
    <cellStyle name="Accent6 4 2 2" xfId="3476"/>
    <cellStyle name="Accent6 4 2 3" xfId="3477"/>
    <cellStyle name="Accent6 4 3" xfId="3478"/>
    <cellStyle name="Accent6 4 4" xfId="3479"/>
    <cellStyle name="Accent6 40" xfId="3480"/>
    <cellStyle name="Accent6 40 2" xfId="3481"/>
    <cellStyle name="Accent6 40 3" xfId="3482"/>
    <cellStyle name="Accent6 41" xfId="3483"/>
    <cellStyle name="Accent6 41 2" xfId="3484"/>
    <cellStyle name="Accent6 41 3" xfId="3485"/>
    <cellStyle name="Accent6 42" xfId="3486"/>
    <cellStyle name="Accent6 42 2" xfId="3487"/>
    <cellStyle name="Accent6 42 3" xfId="3488"/>
    <cellStyle name="Accent6 43" xfId="3489"/>
    <cellStyle name="Accent6 43 2" xfId="3490"/>
    <cellStyle name="Accent6 43 3" xfId="3491"/>
    <cellStyle name="Accent6 44" xfId="3492"/>
    <cellStyle name="Accent6 44 2" xfId="3493"/>
    <cellStyle name="Accent6 44 3" xfId="3494"/>
    <cellStyle name="Accent6 45" xfId="3495"/>
    <cellStyle name="Accent6 45 2" xfId="3496"/>
    <cellStyle name="Accent6 45 3" xfId="3497"/>
    <cellStyle name="Accent6 46" xfId="3498"/>
    <cellStyle name="Accent6 46 2" xfId="3499"/>
    <cellStyle name="Accent6 46 3" xfId="3500"/>
    <cellStyle name="Accent6 47" xfId="3501"/>
    <cellStyle name="Accent6 47 2" xfId="3502"/>
    <cellStyle name="Accent6 47 3" xfId="3503"/>
    <cellStyle name="Accent6 48" xfId="3504"/>
    <cellStyle name="Accent6 48 2" xfId="3505"/>
    <cellStyle name="Accent6 48 3" xfId="3506"/>
    <cellStyle name="Accent6 49" xfId="3507"/>
    <cellStyle name="Accent6 49 2" xfId="3508"/>
    <cellStyle name="Accent6 49 3" xfId="3509"/>
    <cellStyle name="Accent6 5" xfId="3510"/>
    <cellStyle name="Accent6 5 2" xfId="3511"/>
    <cellStyle name="Accent6 5 2 2" xfId="3512"/>
    <cellStyle name="Accent6 5 2 3" xfId="3513"/>
    <cellStyle name="Accent6 5 3" xfId="3514"/>
    <cellStyle name="Accent6 5 4" xfId="3515"/>
    <cellStyle name="Accent6 50" xfId="3516"/>
    <cellStyle name="Accent6 50 2" xfId="3517"/>
    <cellStyle name="Accent6 50 3" xfId="3518"/>
    <cellStyle name="Accent6 51" xfId="3519"/>
    <cellStyle name="Accent6 51 2" xfId="3520"/>
    <cellStyle name="Accent6 51 3" xfId="3521"/>
    <cellStyle name="Accent6 52" xfId="3522"/>
    <cellStyle name="Accent6 52 2" xfId="3523"/>
    <cellStyle name="Accent6 52 3" xfId="3524"/>
    <cellStyle name="Accent6 53" xfId="3525"/>
    <cellStyle name="Accent6 53 2" xfId="3526"/>
    <cellStyle name="Accent6 53 3" xfId="3527"/>
    <cellStyle name="Accent6 54" xfId="3528"/>
    <cellStyle name="Accent6 54 2" xfId="3529"/>
    <cellStyle name="Accent6 54 3" xfId="3530"/>
    <cellStyle name="Accent6 55" xfId="3531"/>
    <cellStyle name="Accent6 55 2" xfId="3532"/>
    <cellStyle name="Accent6 55 3" xfId="3533"/>
    <cellStyle name="Accent6 56" xfId="3534"/>
    <cellStyle name="Accent6 56 2" xfId="3535"/>
    <cellStyle name="Accent6 56 3" xfId="3536"/>
    <cellStyle name="Accent6 57" xfId="3537"/>
    <cellStyle name="Accent6 57 2" xfId="3538"/>
    <cellStyle name="Accent6 57 3" xfId="3539"/>
    <cellStyle name="Accent6 58" xfId="3540"/>
    <cellStyle name="Accent6 58 2" xfId="3541"/>
    <cellStyle name="Accent6 58 3" xfId="3542"/>
    <cellStyle name="Accent6 59" xfId="3543"/>
    <cellStyle name="Accent6 59 2" xfId="3544"/>
    <cellStyle name="Accent6 59 3" xfId="3545"/>
    <cellStyle name="Accent6 6" xfId="3546"/>
    <cellStyle name="Accent6 6 2" xfId="3547"/>
    <cellStyle name="Accent6 6 2 2" xfId="3548"/>
    <cellStyle name="Accent6 6 2 3" xfId="3549"/>
    <cellStyle name="Accent6 6 3" xfId="3550"/>
    <cellStyle name="Accent6 6 4" xfId="3551"/>
    <cellStyle name="Accent6 60" xfId="3552"/>
    <cellStyle name="Accent6 60 2" xfId="3553"/>
    <cellStyle name="Accent6 60 3" xfId="3554"/>
    <cellStyle name="Accent6 61" xfId="3555"/>
    <cellStyle name="Accent6 61 2" xfId="3556"/>
    <cellStyle name="Accent6 61 3" xfId="3557"/>
    <cellStyle name="Accent6 62" xfId="3558"/>
    <cellStyle name="Accent6 62 2" xfId="3559"/>
    <cellStyle name="Accent6 62 3" xfId="3560"/>
    <cellStyle name="Accent6 63" xfId="3561"/>
    <cellStyle name="Accent6 63 2" xfId="3562"/>
    <cellStyle name="Accent6 63 3" xfId="3563"/>
    <cellStyle name="Accent6 64" xfId="3564"/>
    <cellStyle name="Accent6 64 2" xfId="3565"/>
    <cellStyle name="Accent6 64 3" xfId="3566"/>
    <cellStyle name="Accent6 64 4" xfId="3567"/>
    <cellStyle name="Accent6 64 5" xfId="3568"/>
    <cellStyle name="Accent6 65" xfId="3569"/>
    <cellStyle name="Accent6 65 2" xfId="3570"/>
    <cellStyle name="Accent6 65 3" xfId="3571"/>
    <cellStyle name="Accent6 66" xfId="3572"/>
    <cellStyle name="Accent6 66 2" xfId="3573"/>
    <cellStyle name="Accent6 66 3" xfId="3574"/>
    <cellStyle name="Accent6 67" xfId="3575"/>
    <cellStyle name="Accent6 67 2" xfId="3576"/>
    <cellStyle name="Accent6 67 3" xfId="3577"/>
    <cellStyle name="Accent6 68" xfId="3578"/>
    <cellStyle name="Accent6 68 2" xfId="3579"/>
    <cellStyle name="Accent6 68 3" xfId="3580"/>
    <cellStyle name="Accent6 69" xfId="3581"/>
    <cellStyle name="Accent6 69 2" xfId="3582"/>
    <cellStyle name="Accent6 69 3" xfId="3583"/>
    <cellStyle name="Accent6 7" xfId="3584"/>
    <cellStyle name="Accent6 7 2" xfId="3585"/>
    <cellStyle name="Accent6 7 2 2" xfId="3586"/>
    <cellStyle name="Accent6 7 2 3" xfId="3587"/>
    <cellStyle name="Accent6 7 3" xfId="3588"/>
    <cellStyle name="Accent6 7 4" xfId="3589"/>
    <cellStyle name="Accent6 70" xfId="3590"/>
    <cellStyle name="Accent6 70 2" xfId="3591"/>
    <cellStyle name="Accent6 70 3" xfId="3592"/>
    <cellStyle name="Accent6 70 4" xfId="3593"/>
    <cellStyle name="Accent6 71" xfId="3594"/>
    <cellStyle name="Accent6 71 2" xfId="3595"/>
    <cellStyle name="Accent6 71 3" xfId="3596"/>
    <cellStyle name="Accent6 72" xfId="3597"/>
    <cellStyle name="Accent6 72 2" xfId="3598"/>
    <cellStyle name="Accent6 72 3" xfId="3599"/>
    <cellStyle name="Accent6 73" xfId="3600"/>
    <cellStyle name="Accent6 73 2" xfId="3601"/>
    <cellStyle name="Accent6 73 3" xfId="3602"/>
    <cellStyle name="Accent6 74" xfId="3603"/>
    <cellStyle name="Accent6 74 2" xfId="3604"/>
    <cellStyle name="Accent6 74 3" xfId="3605"/>
    <cellStyle name="Accent6 74 4" xfId="3606"/>
    <cellStyle name="Accent6 75" xfId="3607"/>
    <cellStyle name="Accent6 75 2" xfId="3608"/>
    <cellStyle name="Accent6 75 3" xfId="3609"/>
    <cellStyle name="Accent6 75 4" xfId="3610"/>
    <cellStyle name="Accent6 76" xfId="3611"/>
    <cellStyle name="Accent6 76 2" xfId="3612"/>
    <cellStyle name="Accent6 76 3" xfId="3613"/>
    <cellStyle name="Accent6 77" xfId="3614"/>
    <cellStyle name="Accent6 77 2" xfId="3615"/>
    <cellStyle name="Accent6 77 2 2" xfId="3616"/>
    <cellStyle name="Accent6 77 3" xfId="3617"/>
    <cellStyle name="Accent6 77 4" xfId="3618"/>
    <cellStyle name="Accent6 78" xfId="3619"/>
    <cellStyle name="Accent6 78 2" xfId="3620"/>
    <cellStyle name="Accent6 78 3" xfId="3621"/>
    <cellStyle name="Accent6 79" xfId="3622"/>
    <cellStyle name="Accent6 79 2" xfId="3623"/>
    <cellStyle name="Accent6 8" xfId="3624"/>
    <cellStyle name="Accent6 8 2" xfId="3625"/>
    <cellStyle name="Accent6 8 2 2" xfId="3626"/>
    <cellStyle name="Accent6 8 2 3" xfId="3627"/>
    <cellStyle name="Accent6 8 3" xfId="3628"/>
    <cellStyle name="Accent6 8 4" xfId="3629"/>
    <cellStyle name="Accent6 80" xfId="3630"/>
    <cellStyle name="Accent6 80 2" xfId="3631"/>
    <cellStyle name="Accent6 81" xfId="3632"/>
    <cellStyle name="Accent6 82" xfId="3633"/>
    <cellStyle name="Accent6 83" xfId="3634"/>
    <cellStyle name="Accent6 84" xfId="3635"/>
    <cellStyle name="Accent6 85" xfId="3636"/>
    <cellStyle name="Accent6 86" xfId="3637"/>
    <cellStyle name="Accent6 87" xfId="3638"/>
    <cellStyle name="Accent6 88" xfId="3639"/>
    <cellStyle name="Accent6 89" xfId="3640"/>
    <cellStyle name="Accent6 9" xfId="3641"/>
    <cellStyle name="Accent6 9 2" xfId="3642"/>
    <cellStyle name="Accent6 9 2 2" xfId="3643"/>
    <cellStyle name="Accent6 9 2 3" xfId="3644"/>
    <cellStyle name="Accent6 9 3" xfId="3645"/>
    <cellStyle name="Accent6 90" xfId="3646"/>
    <cellStyle name="Accent6 91" xfId="3647"/>
    <cellStyle name="Accent6 92" xfId="3648"/>
    <cellStyle name="Accent6 93" xfId="3649"/>
    <cellStyle name="Accent6 94" xfId="3650"/>
    <cellStyle name="Accent6 95" xfId="3651"/>
    <cellStyle name="Accent6 96" xfId="3652"/>
    <cellStyle name="Accent6 97" xfId="3653"/>
    <cellStyle name="Accent6 98" xfId="3654"/>
    <cellStyle name="Accent6_1" xfId="3655"/>
    <cellStyle name="Bad" xfId="139"/>
    <cellStyle name="Bad 2" xfId="140"/>
    <cellStyle name="Bad 2 2" xfId="3656"/>
    <cellStyle name="Bad 2 2 2" xfId="3657"/>
    <cellStyle name="Bad 2 2 3" xfId="3658"/>
    <cellStyle name="Bad 2 2 4" xfId="3659"/>
    <cellStyle name="Bad 2 3" xfId="3660"/>
    <cellStyle name="Bad 2 4" xfId="3661"/>
    <cellStyle name="Bad 3" xfId="3662"/>
    <cellStyle name="Bad 3 2" xfId="3663"/>
    <cellStyle name="Bad 3 3" xfId="3664"/>
    <cellStyle name="Bad 4" xfId="3665"/>
    <cellStyle name="Bad 4 2" xfId="3666"/>
    <cellStyle name="Bad 4 3" xfId="3667"/>
    <cellStyle name="Bad 5" xfId="3668"/>
    <cellStyle name="Bad 5 2" xfId="3669"/>
    <cellStyle name="Bad 5 3" xfId="3670"/>
    <cellStyle name="Bad 6" xfId="3671"/>
    <cellStyle name="Bad_начало продаж" xfId="3672"/>
    <cellStyle name="Calculation" xfId="141"/>
    <cellStyle name="Calculation 2" xfId="142"/>
    <cellStyle name="Calculation 2 2" xfId="3673"/>
    <cellStyle name="Calculation 2 2 2" xfId="3674"/>
    <cellStyle name="Calculation 2 2 3" xfId="3675"/>
    <cellStyle name="Calculation 2 2 4" xfId="3676"/>
    <cellStyle name="Calculation 2 3" xfId="3677"/>
    <cellStyle name="Calculation 2 4" xfId="3678"/>
    <cellStyle name="Calculation 3" xfId="3679"/>
    <cellStyle name="Calculation 3 2" xfId="3680"/>
    <cellStyle name="Calculation 3 3" xfId="3681"/>
    <cellStyle name="Calculation 4" xfId="3682"/>
    <cellStyle name="Calculation 4 2" xfId="3683"/>
    <cellStyle name="Calculation 4 3" xfId="3684"/>
    <cellStyle name="Calculation 5" xfId="3685"/>
    <cellStyle name="Calculation 5 2" xfId="3686"/>
    <cellStyle name="Calculation 5 3" xfId="3687"/>
    <cellStyle name="Calculation 6" xfId="3688"/>
    <cellStyle name="Calculation_начало продаж" xfId="3689"/>
    <cellStyle name="Check Cell" xfId="143"/>
    <cellStyle name="Check Cell 2" xfId="144"/>
    <cellStyle name="Check Cell 2 2" xfId="3690"/>
    <cellStyle name="Check Cell 2 2 2" xfId="3691"/>
    <cellStyle name="Check Cell 2 2 3" xfId="3692"/>
    <cellStyle name="Check Cell 2 2 4" xfId="3693"/>
    <cellStyle name="Check Cell 2 3" xfId="3694"/>
    <cellStyle name="Check Cell 2 4" xfId="3695"/>
    <cellStyle name="Check Cell 3" xfId="3696"/>
    <cellStyle name="Check Cell 3 2" xfId="3697"/>
    <cellStyle name="Check Cell 3 3" xfId="3698"/>
    <cellStyle name="Check Cell 4" xfId="3699"/>
    <cellStyle name="Check Cell 4 2" xfId="3700"/>
    <cellStyle name="Check Cell 4 3" xfId="3701"/>
    <cellStyle name="Check Cell 5" xfId="3702"/>
    <cellStyle name="Check Cell 5 2" xfId="3703"/>
    <cellStyle name="Check Cell 5 3" xfId="3704"/>
    <cellStyle name="Check Cell 6" xfId="3705"/>
    <cellStyle name="Check Cell_начало продаж" xfId="3706"/>
    <cellStyle name="Comma_Global BevCon Trends_ALL WORLD" xfId="145"/>
    <cellStyle name="Emphasis 1" xfId="146"/>
    <cellStyle name="Emphasis 1 2" xfId="147"/>
    <cellStyle name="Emphasis 1 2 2" xfId="3707"/>
    <cellStyle name="Emphasis 1 2 2 2" xfId="3708"/>
    <cellStyle name="Emphasis 1 2 2 3" xfId="3709"/>
    <cellStyle name="Emphasis 1 2 2 4" xfId="3710"/>
    <cellStyle name="Emphasis 1 2 2 5" xfId="3711"/>
    <cellStyle name="Emphasis 1 2 3" xfId="3712"/>
    <cellStyle name="Emphasis 1 2 3 2" xfId="3713"/>
    <cellStyle name="Emphasis 1 2 3 3" xfId="3714"/>
    <cellStyle name="Emphasis 1 2 4" xfId="3715"/>
    <cellStyle name="Emphasis 1 3" xfId="3716"/>
    <cellStyle name="Emphasis 1 3 2" xfId="3717"/>
    <cellStyle name="Emphasis 1 3 2 2" xfId="3718"/>
    <cellStyle name="Emphasis 1 3 2 3" xfId="3719"/>
    <cellStyle name="Emphasis 1 3 2 4" xfId="3720"/>
    <cellStyle name="Emphasis 1 3 3" xfId="3721"/>
    <cellStyle name="Emphasis 1 3 3 2" xfId="3722"/>
    <cellStyle name="Emphasis 1 3 3 3" xfId="3723"/>
    <cellStyle name="Emphasis 1 4" xfId="3724"/>
    <cellStyle name="Emphasis 1 4 2" xfId="3725"/>
    <cellStyle name="Emphasis 1 4 3" xfId="3726"/>
    <cellStyle name="Emphasis 1 4 4" xfId="3727"/>
    <cellStyle name="Emphasis 1 5" xfId="3728"/>
    <cellStyle name="Emphasis 1 5 2" xfId="3729"/>
    <cellStyle name="Emphasis 1 5 3" xfId="3730"/>
    <cellStyle name="Emphasis 1 5 4" xfId="3731"/>
    <cellStyle name="Emphasis 1 6" xfId="3732"/>
    <cellStyle name="Emphasis 1 7" xfId="3733"/>
    <cellStyle name="Emphasis 1 8" xfId="3734"/>
    <cellStyle name="Emphasis 1_начало продаж" xfId="3735"/>
    <cellStyle name="Emphasis 2" xfId="148"/>
    <cellStyle name="Emphasis 2 2" xfId="149"/>
    <cellStyle name="Emphasis 2 2 2" xfId="3736"/>
    <cellStyle name="Emphasis 2 2 2 2" xfId="3737"/>
    <cellStyle name="Emphasis 2 2 2 3" xfId="3738"/>
    <cellStyle name="Emphasis 2 2 2 4" xfId="3739"/>
    <cellStyle name="Emphasis 2 2 2 5" xfId="3740"/>
    <cellStyle name="Emphasis 2 2 3" xfId="3741"/>
    <cellStyle name="Emphasis 2 2 3 2" xfId="3742"/>
    <cellStyle name="Emphasis 2 2 3 3" xfId="3743"/>
    <cellStyle name="Emphasis 2 2 4" xfId="3744"/>
    <cellStyle name="Emphasis 2 3" xfId="3745"/>
    <cellStyle name="Emphasis 2 3 2" xfId="3746"/>
    <cellStyle name="Emphasis 2 3 2 2" xfId="3747"/>
    <cellStyle name="Emphasis 2 3 2 3" xfId="3748"/>
    <cellStyle name="Emphasis 2 3 2 4" xfId="3749"/>
    <cellStyle name="Emphasis 2 3 3" xfId="3750"/>
    <cellStyle name="Emphasis 2 3 3 2" xfId="3751"/>
    <cellStyle name="Emphasis 2 3 3 3" xfId="3752"/>
    <cellStyle name="Emphasis 2 4" xfId="3753"/>
    <cellStyle name="Emphasis 2 4 2" xfId="3754"/>
    <cellStyle name="Emphasis 2 4 3" xfId="3755"/>
    <cellStyle name="Emphasis 2 4 4" xfId="3756"/>
    <cellStyle name="Emphasis 2 5" xfId="3757"/>
    <cellStyle name="Emphasis 2 5 2" xfId="3758"/>
    <cellStyle name="Emphasis 2 5 3" xfId="3759"/>
    <cellStyle name="Emphasis 2 5 4" xfId="3760"/>
    <cellStyle name="Emphasis 2 6" xfId="3761"/>
    <cellStyle name="Emphasis 2 7" xfId="3762"/>
    <cellStyle name="Emphasis 2 8" xfId="3763"/>
    <cellStyle name="Emphasis 2_начало продаж" xfId="3764"/>
    <cellStyle name="Emphasis 3" xfId="150"/>
    <cellStyle name="Emphasis 3 2" xfId="3765"/>
    <cellStyle name="Emphasis 3 2 2" xfId="3766"/>
    <cellStyle name="Emphasis 3 2 3" xfId="3767"/>
    <cellStyle name="Emphasis 3 3" xfId="3768"/>
    <cellStyle name="Emphasis 3 4" xfId="3769"/>
    <cellStyle name="Emphasis 3 5" xfId="3770"/>
    <cellStyle name="Emphasis 3 6" xfId="3771"/>
    <cellStyle name="Explanatory Text" xfId="151"/>
    <cellStyle name="Explanatory Text 2" xfId="152"/>
    <cellStyle name="Explanatory Text 2 2" xfId="3772"/>
    <cellStyle name="Explanatory Text 2 2 2" xfId="3773"/>
    <cellStyle name="Explanatory Text 2 2 3" xfId="3774"/>
    <cellStyle name="Explanatory Text 2 3" xfId="3775"/>
    <cellStyle name="Explanatory Text 2 4" xfId="3776"/>
    <cellStyle name="Explanatory Text 3" xfId="3777"/>
    <cellStyle name="Explanatory Text 3 2" xfId="3778"/>
    <cellStyle name="Explanatory Text 3 3" xfId="3779"/>
    <cellStyle name="Explanatory Text 4" xfId="3780"/>
    <cellStyle name="Good" xfId="153"/>
    <cellStyle name="Good 2" xfId="154"/>
    <cellStyle name="Good 2 2" xfId="3781"/>
    <cellStyle name="Good 2 2 2" xfId="3782"/>
    <cellStyle name="Good 2 2 3" xfId="3783"/>
    <cellStyle name="Good 2 2 4" xfId="3784"/>
    <cellStyle name="Good 2 3" xfId="3785"/>
    <cellStyle name="Good 2 4" xfId="3786"/>
    <cellStyle name="Good 3" xfId="3787"/>
    <cellStyle name="Good 3 2" xfId="3788"/>
    <cellStyle name="Good 3 2 2" xfId="3789"/>
    <cellStyle name="Good 3 3" xfId="3790"/>
    <cellStyle name="Good 4" xfId="3791"/>
    <cellStyle name="Good 4 2" xfId="3792"/>
    <cellStyle name="Good 4 3" xfId="3793"/>
    <cellStyle name="Good 5" xfId="3794"/>
    <cellStyle name="Good 5 2" xfId="3795"/>
    <cellStyle name="Good 5 3" xfId="3796"/>
    <cellStyle name="Good 6" xfId="3797"/>
    <cellStyle name="Good_начало продаж" xfId="3798"/>
    <cellStyle name="Heading 1" xfId="155"/>
    <cellStyle name="Heading 1 2" xfId="3799"/>
    <cellStyle name="Heading 1 2 2" xfId="3800"/>
    <cellStyle name="Heading 1 2 2 2" xfId="3801"/>
    <cellStyle name="Heading 1 2 2 3" xfId="3802"/>
    <cellStyle name="Heading 1 2 3" xfId="3803"/>
    <cellStyle name="Heading 1 3" xfId="3804"/>
    <cellStyle name="Heading 1 3 2" xfId="3805"/>
    <cellStyle name="Heading 1 3 3" xfId="3806"/>
    <cellStyle name="Heading 1 4" xfId="3807"/>
    <cellStyle name="Heading 1 4 2" xfId="3808"/>
    <cellStyle name="Heading 1 4 3" xfId="3809"/>
    <cellStyle name="Heading 1 4 4" xfId="3810"/>
    <cellStyle name="Heading 1 5" xfId="3811"/>
    <cellStyle name="Heading 2" xfId="156"/>
    <cellStyle name="Heading 2 2" xfId="157"/>
    <cellStyle name="Heading 2 2 2" xfId="3812"/>
    <cellStyle name="Heading 2 2 2 2" xfId="3813"/>
    <cellStyle name="Heading 2 2 2 3" xfId="3814"/>
    <cellStyle name="Heading 2 2 2 4" xfId="3815"/>
    <cellStyle name="Heading 2 2 3" xfId="3816"/>
    <cellStyle name="Heading 2 2 4" xfId="3817"/>
    <cellStyle name="Heading 2 3" xfId="3818"/>
    <cellStyle name="Heading 2 3 2" xfId="3819"/>
    <cellStyle name="Heading 2 3 3" xfId="3820"/>
    <cellStyle name="Heading 2 4" xfId="3821"/>
    <cellStyle name="Heading 2 4 2" xfId="3822"/>
    <cellStyle name="Heading 2 4 3" xfId="3823"/>
    <cellStyle name="Heading 2 5" xfId="3824"/>
    <cellStyle name="Heading 2 5 2" xfId="3825"/>
    <cellStyle name="Heading 2 5 3" xfId="3826"/>
    <cellStyle name="Heading 2 6" xfId="3827"/>
    <cellStyle name="Heading 2_начало продаж" xfId="3828"/>
    <cellStyle name="Heading 3" xfId="158"/>
    <cellStyle name="Heading 3 2" xfId="159"/>
    <cellStyle name="Heading 3 2 2" xfId="3829"/>
    <cellStyle name="Heading 3 2 2 2" xfId="3830"/>
    <cellStyle name="Heading 3 2 2 3" xfId="3831"/>
    <cellStyle name="Heading 3 2 2 4" xfId="3832"/>
    <cellStyle name="Heading 3 2 3" xfId="3833"/>
    <cellStyle name="Heading 3 2 4" xfId="3834"/>
    <cellStyle name="Heading 3 3" xfId="3835"/>
    <cellStyle name="Heading 3 3 2" xfId="3836"/>
    <cellStyle name="Heading 3 3 3" xfId="3837"/>
    <cellStyle name="Heading 3 4" xfId="3838"/>
    <cellStyle name="Heading 3 4 2" xfId="3839"/>
    <cellStyle name="Heading 3 4 3" xfId="3840"/>
    <cellStyle name="Heading 3 5" xfId="3841"/>
    <cellStyle name="Heading 3 5 2" xfId="3842"/>
    <cellStyle name="Heading 3 5 3" xfId="3843"/>
    <cellStyle name="Heading 3 6" xfId="3844"/>
    <cellStyle name="Heading 3_начало продаж" xfId="3845"/>
    <cellStyle name="Heading 4" xfId="160"/>
    <cellStyle name="Heading 4 2" xfId="3846"/>
    <cellStyle name="Heading 4 2 2" xfId="3847"/>
    <cellStyle name="Heading 4 2 2 2" xfId="3848"/>
    <cellStyle name="Heading 4 2 2 3" xfId="3849"/>
    <cellStyle name="Heading 4 2 3" xfId="3850"/>
    <cellStyle name="Heading 4 3" xfId="3851"/>
    <cellStyle name="Heading 4 3 2" xfId="3852"/>
    <cellStyle name="Heading 4 3 3" xfId="3853"/>
    <cellStyle name="Heading 4 4" xfId="3854"/>
    <cellStyle name="Heading 4 4 2" xfId="3855"/>
    <cellStyle name="Heading 4 4 3" xfId="3856"/>
    <cellStyle name="Heading 4 4 4" xfId="3857"/>
    <cellStyle name="Heading 4 5" xfId="3858"/>
    <cellStyle name="Input" xfId="161"/>
    <cellStyle name="Input 2" xfId="162"/>
    <cellStyle name="Input 2 2" xfId="3859"/>
    <cellStyle name="Input 2 2 2" xfId="3860"/>
    <cellStyle name="Input 2 2 3" xfId="3861"/>
    <cellStyle name="Input 2 2 4" xfId="3862"/>
    <cellStyle name="Input 2 3" xfId="3863"/>
    <cellStyle name="Input 2 4" xfId="3864"/>
    <cellStyle name="Input 3" xfId="3865"/>
    <cellStyle name="Input 3 2" xfId="3866"/>
    <cellStyle name="Input 3 3" xfId="3867"/>
    <cellStyle name="Input 4" xfId="3868"/>
    <cellStyle name="Input 4 2" xfId="3869"/>
    <cellStyle name="Input 4 3" xfId="3870"/>
    <cellStyle name="Input 5" xfId="3871"/>
    <cellStyle name="Input 5 2" xfId="3872"/>
    <cellStyle name="Input 5 3" xfId="3873"/>
    <cellStyle name="Input 6" xfId="3874"/>
    <cellStyle name="Input_начало продаж" xfId="3875"/>
    <cellStyle name="Linked Cell" xfId="163"/>
    <cellStyle name="Linked Cell 2" xfId="164"/>
    <cellStyle name="Linked Cell 2 2" xfId="3876"/>
    <cellStyle name="Linked Cell 2 2 2" xfId="3877"/>
    <cellStyle name="Linked Cell 2 2 3" xfId="3878"/>
    <cellStyle name="Linked Cell 2 2 4" xfId="3879"/>
    <cellStyle name="Linked Cell 2 3" xfId="3880"/>
    <cellStyle name="Linked Cell 2 4" xfId="3881"/>
    <cellStyle name="Linked Cell 3" xfId="3882"/>
    <cellStyle name="Linked Cell 3 2" xfId="3883"/>
    <cellStyle name="Linked Cell 3 3" xfId="3884"/>
    <cellStyle name="Linked Cell 4" xfId="3885"/>
    <cellStyle name="Linked Cell 4 2" xfId="3886"/>
    <cellStyle name="Linked Cell 4 3" xfId="3887"/>
    <cellStyle name="Linked Cell 5" xfId="3888"/>
    <cellStyle name="Linked Cell 5 2" xfId="3889"/>
    <cellStyle name="Linked Cell 5 3" xfId="3890"/>
    <cellStyle name="Linked Cell 6" xfId="3891"/>
    <cellStyle name="Linked Cell_начало продаж" xfId="3892"/>
    <cellStyle name="Neutral" xfId="165"/>
    <cellStyle name="Neutral 2" xfId="166"/>
    <cellStyle name="Neutral 2 2" xfId="3893"/>
    <cellStyle name="Neutral 2 2 2" xfId="3894"/>
    <cellStyle name="Neutral 2 2 3" xfId="3895"/>
    <cellStyle name="Neutral 2 2 4" xfId="3896"/>
    <cellStyle name="Neutral 2 3" xfId="3897"/>
    <cellStyle name="Neutral 2 4" xfId="3898"/>
    <cellStyle name="Neutral 3" xfId="3899"/>
    <cellStyle name="Neutral 3 2" xfId="3900"/>
    <cellStyle name="Neutral 3 2 2" xfId="3901"/>
    <cellStyle name="Neutral 3 3" xfId="3902"/>
    <cellStyle name="Neutral 4" xfId="3903"/>
    <cellStyle name="Neutral 4 2" xfId="3904"/>
    <cellStyle name="Neutral 4 3" xfId="3905"/>
    <cellStyle name="Neutral 5" xfId="3906"/>
    <cellStyle name="Neutral 5 2" xfId="3907"/>
    <cellStyle name="Neutral 5 3" xfId="3908"/>
    <cellStyle name="Neutral 6" xfId="3909"/>
    <cellStyle name="Neutral_начало продаж" xfId="3910"/>
    <cellStyle name="Normal 2" xfId="167"/>
    <cellStyle name="Normal 3" xfId="168"/>
    <cellStyle name="Normal 3 2" xfId="3911"/>
    <cellStyle name="Normal_5 SOP-Forecast CPM 6" xfId="169"/>
    <cellStyle name="Note" xfId="170"/>
    <cellStyle name="Note 10" xfId="3912"/>
    <cellStyle name="Note 2" xfId="171"/>
    <cellStyle name="Note 2 2" xfId="3913"/>
    <cellStyle name="Note 2 2 2" xfId="3914"/>
    <cellStyle name="Note 2 2 2 2" xfId="3915"/>
    <cellStyle name="Note 2 2 2 2 2" xfId="3916"/>
    <cellStyle name="Note 2 2 2 2 3" xfId="3917"/>
    <cellStyle name="Note 2 2 2 3" xfId="3918"/>
    <cellStyle name="Note 2 2 2 4" xfId="3919"/>
    <cellStyle name="Note 2 2 3" xfId="3920"/>
    <cellStyle name="Note 2 2 3 2" xfId="3921"/>
    <cellStyle name="Note 2 2 3 3" xfId="3922"/>
    <cellStyle name="Note 2 2 4" xfId="3923"/>
    <cellStyle name="Note 2 2 4 2" xfId="3924"/>
    <cellStyle name="Note 2 2 4 3" xfId="3925"/>
    <cellStyle name="Note 2 2 5" xfId="3926"/>
    <cellStyle name="Note 2 2 5 2" xfId="3927"/>
    <cellStyle name="Note 2 2 5 3" xfId="3928"/>
    <cellStyle name="Note 2 2 6" xfId="3929"/>
    <cellStyle name="Note 2 3" xfId="3930"/>
    <cellStyle name="Note 2 3 2" xfId="3931"/>
    <cellStyle name="Note 2 3 2 2" xfId="3932"/>
    <cellStyle name="Note 2 3 2 3" xfId="3933"/>
    <cellStyle name="Note 2 3 3" xfId="3934"/>
    <cellStyle name="Note 2 3 4" xfId="3935"/>
    <cellStyle name="Note 2 4" xfId="3936"/>
    <cellStyle name="Note 2 4 2" xfId="3937"/>
    <cellStyle name="Note 2 4 3" xfId="3938"/>
    <cellStyle name="Note 2 5" xfId="3939"/>
    <cellStyle name="Note 2 5 2" xfId="3940"/>
    <cellStyle name="Note 2 5 3" xfId="3941"/>
    <cellStyle name="Note 2 5 4" xfId="3942"/>
    <cellStyle name="Note 2 6" xfId="3943"/>
    <cellStyle name="Note 3" xfId="3944"/>
    <cellStyle name="Note 3 2" xfId="3945"/>
    <cellStyle name="Note 3 2 2" xfId="3946"/>
    <cellStyle name="Note 3 2 2 2" xfId="3947"/>
    <cellStyle name="Note 3 2 2 2 2" xfId="3948"/>
    <cellStyle name="Note 3 2 2 2 3" xfId="3949"/>
    <cellStyle name="Note 3 2 2 3" xfId="3950"/>
    <cellStyle name="Note 3 2 2 4" xfId="3951"/>
    <cellStyle name="Note 3 2 3" xfId="3952"/>
    <cellStyle name="Note 3 2 3 2" xfId="3953"/>
    <cellStyle name="Note 3 2 3 3" xfId="3954"/>
    <cellStyle name="Note 3 2 4" xfId="3955"/>
    <cellStyle name="Note 3 2 4 2" xfId="3956"/>
    <cellStyle name="Note 3 2 4 3" xfId="3957"/>
    <cellStyle name="Note 3 2 5" xfId="3958"/>
    <cellStyle name="Note 3 2 5 2" xfId="3959"/>
    <cellStyle name="Note 3 2 5 3" xfId="3960"/>
    <cellStyle name="Note 3 3" xfId="3961"/>
    <cellStyle name="Note 3 3 2" xfId="3962"/>
    <cellStyle name="Note 3 3 2 2" xfId="3963"/>
    <cellStyle name="Note 3 3 2 3" xfId="3964"/>
    <cellStyle name="Note 3 3 3" xfId="3965"/>
    <cellStyle name="Note 3 3 4" xfId="3966"/>
    <cellStyle name="Note 3 4" xfId="3967"/>
    <cellStyle name="Note 3 4 2" xfId="3968"/>
    <cellStyle name="Note 3 4 3" xfId="3969"/>
    <cellStyle name="Note 3 5" xfId="3970"/>
    <cellStyle name="Note 3 5 2" xfId="3971"/>
    <cellStyle name="Note 3 5 3" xfId="3972"/>
    <cellStyle name="Note 3 6" xfId="3973"/>
    <cellStyle name="Note 4" xfId="3974"/>
    <cellStyle name="Note 4 2" xfId="3975"/>
    <cellStyle name="Note 4 2 2" xfId="3976"/>
    <cellStyle name="Note 4 2 2 2" xfId="3977"/>
    <cellStyle name="Note 4 2 2 3" xfId="3978"/>
    <cellStyle name="Note 4 2 3" xfId="3979"/>
    <cellStyle name="Note 4 2 4" xfId="3980"/>
    <cellStyle name="Note 4 3" xfId="3981"/>
    <cellStyle name="Note 4 3 2" xfId="3982"/>
    <cellStyle name="Note 4 3 3" xfId="3983"/>
    <cellStyle name="Note 4 4" xfId="3984"/>
    <cellStyle name="Note 4 4 2" xfId="3985"/>
    <cellStyle name="Note 4 4 3" xfId="3986"/>
    <cellStyle name="Note 4 5" xfId="3987"/>
    <cellStyle name="Note 4 5 2" xfId="3988"/>
    <cellStyle name="Note 4 5 3" xfId="3989"/>
    <cellStyle name="Note 4 6" xfId="3990"/>
    <cellStyle name="Note 5" xfId="3991"/>
    <cellStyle name="Note 5 2" xfId="3992"/>
    <cellStyle name="Note 5 2 2" xfId="3993"/>
    <cellStyle name="Note 5 2 3" xfId="3994"/>
    <cellStyle name="Note 5 3" xfId="3995"/>
    <cellStyle name="Note 5 4" xfId="3996"/>
    <cellStyle name="Note 6" xfId="3997"/>
    <cellStyle name="Note 6 2" xfId="3998"/>
    <cellStyle name="Note 6 2 2" xfId="3999"/>
    <cellStyle name="Note 6 2 3" xfId="4000"/>
    <cellStyle name="Note 6 3" xfId="4001"/>
    <cellStyle name="Note 6 4" xfId="4002"/>
    <cellStyle name="Note 7" xfId="4003"/>
    <cellStyle name="Note 7 2" xfId="4004"/>
    <cellStyle name="Note 7 3" xfId="4005"/>
    <cellStyle name="Note 7 4" xfId="4006"/>
    <cellStyle name="Note 8" xfId="4007"/>
    <cellStyle name="Note 8 2" xfId="4008"/>
    <cellStyle name="Note 8 3" xfId="4009"/>
    <cellStyle name="Note 9" xfId="4010"/>
    <cellStyle name="Note 9 2" xfId="4011"/>
    <cellStyle name="Note 9 3" xfId="4012"/>
    <cellStyle name="Note_начало продаж" xfId="4013"/>
    <cellStyle name="Output" xfId="172"/>
    <cellStyle name="Output 2" xfId="173"/>
    <cellStyle name="Output 2 2" xfId="4014"/>
    <cellStyle name="Output 2 2 2" xfId="4015"/>
    <cellStyle name="Output 2 2 3" xfId="4016"/>
    <cellStyle name="Output 2 2 4" xfId="4017"/>
    <cellStyle name="Output 2 3" xfId="4018"/>
    <cellStyle name="Output 2 4" xfId="4019"/>
    <cellStyle name="Output 3" xfId="4020"/>
    <cellStyle name="Output 3 2" xfId="4021"/>
    <cellStyle name="Output 3 3" xfId="4022"/>
    <cellStyle name="Output 4" xfId="4023"/>
    <cellStyle name="Output 4 2" xfId="4024"/>
    <cellStyle name="Output 4 3" xfId="4025"/>
    <cellStyle name="Output 5" xfId="4026"/>
    <cellStyle name="Output 5 2" xfId="4027"/>
    <cellStyle name="Output 5 3" xfId="4028"/>
    <cellStyle name="Output 6" xfId="4029"/>
    <cellStyle name="Output_начало продаж" xfId="4030"/>
    <cellStyle name="Percent 2" xfId="174"/>
    <cellStyle name="Percent 3" xfId="175"/>
    <cellStyle name="SAPBEXaggData" xfId="176"/>
    <cellStyle name="SAPBEXaggData 10" xfId="4031"/>
    <cellStyle name="SAPBEXaggData 10 2" xfId="4032"/>
    <cellStyle name="SAPBEXaggData 10 3" xfId="4033"/>
    <cellStyle name="SAPBEXaggData 11" xfId="4034"/>
    <cellStyle name="SAPBEXaggData 12" xfId="4035"/>
    <cellStyle name="SAPBEXaggData 13" xfId="4036"/>
    <cellStyle name="SAPBEXaggData 14" xfId="4037"/>
    <cellStyle name="SAPBEXaggData 15" xfId="4038"/>
    <cellStyle name="SAPBEXaggData 16" xfId="4039"/>
    <cellStyle name="SAPBEXaggData 17" xfId="4040"/>
    <cellStyle name="SAPBEXaggData 18" xfId="4041"/>
    <cellStyle name="SAPBEXaggData 18 2" xfId="4042"/>
    <cellStyle name="SAPBEXaggData 18 3" xfId="4043"/>
    <cellStyle name="SAPBEXaggData 18 4" xfId="4044"/>
    <cellStyle name="SAPBEXaggData 18 5" xfId="4045"/>
    <cellStyle name="SAPBEXaggData 18 6" xfId="4046"/>
    <cellStyle name="SAPBEXaggData 18 7" xfId="4047"/>
    <cellStyle name="SAPBEXaggData 19" xfId="4048"/>
    <cellStyle name="SAPBEXaggData 2" xfId="177"/>
    <cellStyle name="SAPBEXaggData 2 10" xfId="4049"/>
    <cellStyle name="SAPBEXaggData 2 11" xfId="4050"/>
    <cellStyle name="SAPBEXaggData 2 12" xfId="4051"/>
    <cellStyle name="SAPBEXaggData 2 13" xfId="4052"/>
    <cellStyle name="SAPBEXaggData 2 14" xfId="4053"/>
    <cellStyle name="SAPBEXaggData 2 15" xfId="4054"/>
    <cellStyle name="SAPBEXaggData 2 16" xfId="4055"/>
    <cellStyle name="SAPBEXaggData 2 17" xfId="4056"/>
    <cellStyle name="SAPBEXaggData 2 18" xfId="4057"/>
    <cellStyle name="SAPBEXaggData 2 19" xfId="4058"/>
    <cellStyle name="SAPBEXaggData 2 2" xfId="4059"/>
    <cellStyle name="SAPBEXaggData 2 2 2" xfId="4060"/>
    <cellStyle name="SAPBEXaggData 2 2 2 2" xfId="4061"/>
    <cellStyle name="SAPBEXaggData 2 2 2 3" xfId="4062"/>
    <cellStyle name="SAPBEXaggData 2 2 2 4" xfId="4063"/>
    <cellStyle name="SAPBEXaggData 2 2 3" xfId="4064"/>
    <cellStyle name="SAPBEXaggData 2 2 3 2" xfId="4065"/>
    <cellStyle name="SAPBEXaggData 2 2 3 3" xfId="4066"/>
    <cellStyle name="SAPBEXaggData 2 3" xfId="4067"/>
    <cellStyle name="SAPBEXaggData 2 3 2" xfId="4068"/>
    <cellStyle name="SAPBEXaggData 2 3 3" xfId="4069"/>
    <cellStyle name="SAPBEXaggData 2 3 4" xfId="4070"/>
    <cellStyle name="SAPBEXaggData 2 3 5" xfId="4071"/>
    <cellStyle name="SAPBEXaggData 2 3 5 2" xfId="4072"/>
    <cellStyle name="SAPBEXaggData 2 3 5 3" xfId="4073"/>
    <cellStyle name="SAPBEXaggData 2 3 5 4" xfId="4074"/>
    <cellStyle name="SAPBEXaggData 2 3 5 5" xfId="4075"/>
    <cellStyle name="SAPBEXaggData 2 3 5 6" xfId="4076"/>
    <cellStyle name="SAPBEXaggData 2 3 6" xfId="4077"/>
    <cellStyle name="SAPBEXaggData 2 3 7" xfId="4078"/>
    <cellStyle name="SAPBEXaggData 2 3 8" xfId="4079"/>
    <cellStyle name="SAPBEXaggData 2 4" xfId="4080"/>
    <cellStyle name="SAPBEXaggData 2 4 2" xfId="4081"/>
    <cellStyle name="SAPBEXaggData 2 4 3" xfId="4082"/>
    <cellStyle name="SAPBEXaggData 2 5" xfId="4083"/>
    <cellStyle name="SAPBEXaggData 2 5 2" xfId="4084"/>
    <cellStyle name="SAPBEXaggData 2 6" xfId="4085"/>
    <cellStyle name="SAPBEXaggData 2 7" xfId="4086"/>
    <cellStyle name="SAPBEXaggData 2 8" xfId="4087"/>
    <cellStyle name="SAPBEXaggData 2 9" xfId="4088"/>
    <cellStyle name="SAPBEXaggData 20" xfId="4089"/>
    <cellStyle name="SAPBEXaggData 21" xfId="4090"/>
    <cellStyle name="SAPBEXaggData 22" xfId="4091"/>
    <cellStyle name="SAPBEXaggData 23" xfId="4092"/>
    <cellStyle name="SAPBEXaggData 24" xfId="4093"/>
    <cellStyle name="SAPBEXaggData 25" xfId="4094"/>
    <cellStyle name="SAPBEXaggData 26" xfId="4095"/>
    <cellStyle name="SAPBEXaggData 27" xfId="4096"/>
    <cellStyle name="SAPBEXaggData 28" xfId="4097"/>
    <cellStyle name="SAPBEXaggData 29" xfId="4098"/>
    <cellStyle name="SAPBEXaggData 29 2" xfId="4099"/>
    <cellStyle name="SAPBEXaggData 29 3" xfId="4100"/>
    <cellStyle name="SAPBEXaggData 29 4" xfId="4101"/>
    <cellStyle name="SAPBEXaggData 3" xfId="178"/>
    <cellStyle name="SAPBEXaggData 3 2" xfId="4102"/>
    <cellStyle name="SAPBEXaggData 3 3" xfId="4103"/>
    <cellStyle name="SAPBEXaggData 30" xfId="4104"/>
    <cellStyle name="SAPBEXaggData 31" xfId="4105"/>
    <cellStyle name="SAPBEXaggData 4" xfId="4106"/>
    <cellStyle name="SAPBEXaggData 4 10" xfId="4107"/>
    <cellStyle name="SAPBEXaggData 4 11" xfId="4108"/>
    <cellStyle name="SAPBEXaggData 4 12" xfId="4109"/>
    <cellStyle name="SAPBEXaggData 4 13" xfId="4110"/>
    <cellStyle name="SAPBEXaggData 4 14" xfId="4111"/>
    <cellStyle name="SAPBEXaggData 4 15" xfId="4112"/>
    <cellStyle name="SAPBEXaggData 4 16" xfId="4113"/>
    <cellStyle name="SAPBEXaggData 4 17" xfId="4114"/>
    <cellStyle name="SAPBEXaggData 4 18" xfId="4115"/>
    <cellStyle name="SAPBEXaggData 4 19" xfId="4116"/>
    <cellStyle name="SAPBEXaggData 4 2" xfId="4117"/>
    <cellStyle name="SAPBEXaggData 4 20" xfId="4118"/>
    <cellStyle name="SAPBEXaggData 4 21" xfId="4119"/>
    <cellStyle name="SAPBEXaggData 4 22" xfId="4120"/>
    <cellStyle name="SAPBEXaggData 4 23" xfId="4121"/>
    <cellStyle name="SAPBEXaggData 4 24" xfId="4122"/>
    <cellStyle name="SAPBEXaggData 4 3" xfId="4123"/>
    <cellStyle name="SAPBEXaggData 4 3 2" xfId="4124"/>
    <cellStyle name="SAPBEXaggData 4 3 3" xfId="4125"/>
    <cellStyle name="SAPBEXaggData 4 4" xfId="4126"/>
    <cellStyle name="SAPBEXaggData 4 5" xfId="4127"/>
    <cellStyle name="SAPBEXaggData 4 6" xfId="4128"/>
    <cellStyle name="SAPBEXaggData 4 7" xfId="4129"/>
    <cellStyle name="SAPBEXaggData 4 8" xfId="4130"/>
    <cellStyle name="SAPBEXaggData 4 9" xfId="4131"/>
    <cellStyle name="SAPBEXaggData 4_Информация по ТТ" xfId="4132"/>
    <cellStyle name="SAPBEXaggData 5" xfId="4133"/>
    <cellStyle name="SAPBEXaggData 6" xfId="4134"/>
    <cellStyle name="SAPBEXaggData 7" xfId="4135"/>
    <cellStyle name="SAPBEXaggData 8" xfId="4136"/>
    <cellStyle name="SAPBEXaggData 8 2" xfId="4137"/>
    <cellStyle name="SAPBEXaggData 8 3" xfId="4138"/>
    <cellStyle name="SAPBEXaggData 9" xfId="4139"/>
    <cellStyle name="SAPBEXaggData 9 2" xfId="4140"/>
    <cellStyle name="SAPBEXaggData 9 3" xfId="4141"/>
    <cellStyle name="SAPBEXaggData_Информация по ТТ" xfId="4142"/>
    <cellStyle name="SAPBEXaggDataEmph" xfId="179"/>
    <cellStyle name="SAPBEXaggDataEmph 2" xfId="180"/>
    <cellStyle name="SAPBEXaggDataEmph 2 2" xfId="4143"/>
    <cellStyle name="SAPBEXaggDataEmph 2 2 2" xfId="4144"/>
    <cellStyle name="SAPBEXaggDataEmph 2 3" xfId="4145"/>
    <cellStyle name="SAPBEXaggDataEmph 2 3 2" xfId="4146"/>
    <cellStyle name="SAPBEXaggDataEmph 3" xfId="4147"/>
    <cellStyle name="SAPBEXaggDataEmph 3 2" xfId="4148"/>
    <cellStyle name="SAPBEXaggDataEmph 4" xfId="4149"/>
    <cellStyle name="SAPBEXaggDataEmph 4 2" xfId="4150"/>
    <cellStyle name="SAPBEXaggDataEmph 5" xfId="4151"/>
    <cellStyle name="SAPBEXaggDataEmph_начало продаж" xfId="4152"/>
    <cellStyle name="SAPBEXaggItem" xfId="181"/>
    <cellStyle name="SAPBEXaggItem 10" xfId="4153"/>
    <cellStyle name="SAPBEXaggItem 10 2" xfId="4154"/>
    <cellStyle name="SAPBEXaggItem 10 3" xfId="4155"/>
    <cellStyle name="SAPBEXaggItem 11" xfId="4156"/>
    <cellStyle name="SAPBEXaggItem 12" xfId="4157"/>
    <cellStyle name="SAPBEXaggItem 13" xfId="4158"/>
    <cellStyle name="SAPBEXaggItem 14" xfId="4159"/>
    <cellStyle name="SAPBEXaggItem 15" xfId="4160"/>
    <cellStyle name="SAPBEXaggItem 16" xfId="4161"/>
    <cellStyle name="SAPBEXaggItem 17" xfId="4162"/>
    <cellStyle name="SAPBEXaggItem 18" xfId="4163"/>
    <cellStyle name="SAPBEXaggItem 18 2" xfId="4164"/>
    <cellStyle name="SAPBEXaggItem 18 3" xfId="4165"/>
    <cellStyle name="SAPBEXaggItem 18 4" xfId="4166"/>
    <cellStyle name="SAPBEXaggItem 18 5" xfId="4167"/>
    <cellStyle name="SAPBEXaggItem 18 6" xfId="4168"/>
    <cellStyle name="SAPBEXaggItem 18 7" xfId="4169"/>
    <cellStyle name="SAPBEXaggItem 19" xfId="4170"/>
    <cellStyle name="SAPBEXaggItem 2" xfId="182"/>
    <cellStyle name="SAPBEXaggItem 2 10" xfId="4171"/>
    <cellStyle name="SAPBEXaggItem 2 11" xfId="4172"/>
    <cellStyle name="SAPBEXaggItem 2 12" xfId="4173"/>
    <cellStyle name="SAPBEXaggItem 2 13" xfId="4174"/>
    <cellStyle name="SAPBEXaggItem 2 14" xfId="4175"/>
    <cellStyle name="SAPBEXaggItem 2 15" xfId="4176"/>
    <cellStyle name="SAPBEXaggItem 2 16" xfId="4177"/>
    <cellStyle name="SAPBEXaggItem 2 17" xfId="4178"/>
    <cellStyle name="SAPBEXaggItem 2 18" xfId="4179"/>
    <cellStyle name="SAPBEXaggItem 2 19" xfId="4180"/>
    <cellStyle name="SAPBEXaggItem 2 2" xfId="4181"/>
    <cellStyle name="SAPBEXaggItem 2 2 2" xfId="4182"/>
    <cellStyle name="SAPBEXaggItem 2 2 2 2" xfId="4183"/>
    <cellStyle name="SAPBEXaggItem 2 2 2 3" xfId="4184"/>
    <cellStyle name="SAPBEXaggItem 2 2 2 4" xfId="4185"/>
    <cellStyle name="SAPBEXaggItem 2 2 3" xfId="4186"/>
    <cellStyle name="SAPBEXaggItem 2 2 3 2" xfId="4187"/>
    <cellStyle name="SAPBEXaggItem 2 2 3 3" xfId="4188"/>
    <cellStyle name="SAPBEXaggItem 2 3" xfId="4189"/>
    <cellStyle name="SAPBEXaggItem 2 3 2" xfId="4190"/>
    <cellStyle name="SAPBEXaggItem 2 3 3" xfId="4191"/>
    <cellStyle name="SAPBEXaggItem 2 3 4" xfId="4192"/>
    <cellStyle name="SAPBEXaggItem 2 3 5" xfId="4193"/>
    <cellStyle name="SAPBEXaggItem 2 3 5 2" xfId="4194"/>
    <cellStyle name="SAPBEXaggItem 2 3 5 3" xfId="4195"/>
    <cellStyle name="SAPBEXaggItem 2 3 5 4" xfId="4196"/>
    <cellStyle name="SAPBEXaggItem 2 3 5 5" xfId="4197"/>
    <cellStyle name="SAPBEXaggItem 2 3 5 6" xfId="4198"/>
    <cellStyle name="SAPBEXaggItem 2 3 6" xfId="4199"/>
    <cellStyle name="SAPBEXaggItem 2 3 7" xfId="4200"/>
    <cellStyle name="SAPBEXaggItem 2 3 8" xfId="4201"/>
    <cellStyle name="SAPBEXaggItem 2 4" xfId="4202"/>
    <cellStyle name="SAPBEXaggItem 2 4 2" xfId="4203"/>
    <cellStyle name="SAPBEXaggItem 2 4 3" xfId="4204"/>
    <cellStyle name="SAPBEXaggItem 2 5" xfId="4205"/>
    <cellStyle name="SAPBEXaggItem 2 5 2" xfId="4206"/>
    <cellStyle name="SAPBEXaggItem 2 6" xfId="4207"/>
    <cellStyle name="SAPBEXaggItem 2 7" xfId="4208"/>
    <cellStyle name="SAPBEXaggItem 2 8" xfId="4209"/>
    <cellStyle name="SAPBEXaggItem 2 9" xfId="4210"/>
    <cellStyle name="SAPBEXaggItem 20" xfId="4211"/>
    <cellStyle name="SAPBEXaggItem 21" xfId="4212"/>
    <cellStyle name="SAPBEXaggItem 22" xfId="4213"/>
    <cellStyle name="SAPBEXaggItem 23" xfId="4214"/>
    <cellStyle name="SAPBEXaggItem 24" xfId="4215"/>
    <cellStyle name="SAPBEXaggItem 25" xfId="4216"/>
    <cellStyle name="SAPBEXaggItem 26" xfId="4217"/>
    <cellStyle name="SAPBEXaggItem 27" xfId="4218"/>
    <cellStyle name="SAPBEXaggItem 28" xfId="4219"/>
    <cellStyle name="SAPBEXaggItem 29" xfId="4220"/>
    <cellStyle name="SAPBEXaggItem 29 2" xfId="4221"/>
    <cellStyle name="SAPBEXaggItem 29 3" xfId="4222"/>
    <cellStyle name="SAPBEXaggItem 29 4" xfId="4223"/>
    <cellStyle name="SAPBEXaggItem 3" xfId="183"/>
    <cellStyle name="SAPBEXaggItem 3 2" xfId="4224"/>
    <cellStyle name="SAPBEXaggItem 3 3" xfId="4225"/>
    <cellStyle name="SAPBEXaggItem 30" xfId="4226"/>
    <cellStyle name="SAPBEXaggItem 31" xfId="4227"/>
    <cellStyle name="SAPBEXaggItem 4" xfId="4228"/>
    <cellStyle name="SAPBEXaggItem 4 10" xfId="4229"/>
    <cellStyle name="SAPBEXaggItem 4 11" xfId="4230"/>
    <cellStyle name="SAPBEXaggItem 4 12" xfId="4231"/>
    <cellStyle name="SAPBEXaggItem 4 13" xfId="4232"/>
    <cellStyle name="SAPBEXaggItem 4 14" xfId="4233"/>
    <cellStyle name="SAPBEXaggItem 4 15" xfId="4234"/>
    <cellStyle name="SAPBEXaggItem 4 16" xfId="4235"/>
    <cellStyle name="SAPBEXaggItem 4 17" xfId="4236"/>
    <cellStyle name="SAPBEXaggItem 4 18" xfId="4237"/>
    <cellStyle name="SAPBEXaggItem 4 19" xfId="4238"/>
    <cellStyle name="SAPBEXaggItem 4 2" xfId="4239"/>
    <cellStyle name="SAPBEXaggItem 4 20" xfId="4240"/>
    <cellStyle name="SAPBEXaggItem 4 21" xfId="4241"/>
    <cellStyle name="SAPBEXaggItem 4 22" xfId="4242"/>
    <cellStyle name="SAPBEXaggItem 4 23" xfId="4243"/>
    <cellStyle name="SAPBEXaggItem 4 24" xfId="4244"/>
    <cellStyle name="SAPBEXaggItem 4 3" xfId="4245"/>
    <cellStyle name="SAPBEXaggItem 4 3 2" xfId="4246"/>
    <cellStyle name="SAPBEXaggItem 4 3 3" xfId="4247"/>
    <cellStyle name="SAPBEXaggItem 4 4" xfId="4248"/>
    <cellStyle name="SAPBEXaggItem 4 5" xfId="4249"/>
    <cellStyle name="SAPBEXaggItem 4 6" xfId="4250"/>
    <cellStyle name="SAPBEXaggItem 4 7" xfId="4251"/>
    <cellStyle name="SAPBEXaggItem 4 8" xfId="4252"/>
    <cellStyle name="SAPBEXaggItem 4 9" xfId="4253"/>
    <cellStyle name="SAPBEXaggItem 4_Информация по ТТ" xfId="4254"/>
    <cellStyle name="SAPBEXaggItem 5" xfId="4255"/>
    <cellStyle name="SAPBEXaggItem 6" xfId="4256"/>
    <cellStyle name="SAPBEXaggItem 7" xfId="4257"/>
    <cellStyle name="SAPBEXaggItem 8" xfId="4258"/>
    <cellStyle name="SAPBEXaggItem 8 2" xfId="4259"/>
    <cellStyle name="SAPBEXaggItem 8 3" xfId="4260"/>
    <cellStyle name="SAPBEXaggItem 9" xfId="4261"/>
    <cellStyle name="SAPBEXaggItem 9 2" xfId="4262"/>
    <cellStyle name="SAPBEXaggItem 9 3" xfId="4263"/>
    <cellStyle name="SAPBEXaggItem_Информация по ТТ" xfId="4264"/>
    <cellStyle name="SAPBEXaggItemX" xfId="184"/>
    <cellStyle name="SAPBEXaggItemX 2" xfId="185"/>
    <cellStyle name="SAPBEXaggItemX 2 2" xfId="4265"/>
    <cellStyle name="SAPBEXaggItemX 2 2 2" xfId="4266"/>
    <cellStyle name="SAPBEXaggItemX 2 2 3" xfId="4267"/>
    <cellStyle name="SAPBEXaggItemX 2 2 4" xfId="4268"/>
    <cellStyle name="SAPBEXaggItemX 2 2 5" xfId="4269"/>
    <cellStyle name="SAPBEXaggItemX 2 3" xfId="4270"/>
    <cellStyle name="SAPBEXaggItemX 2 3 2" xfId="4271"/>
    <cellStyle name="SAPBEXaggItemX 2 3 3" xfId="4272"/>
    <cellStyle name="SAPBEXaggItemX 2 4" xfId="4273"/>
    <cellStyle name="SAPBEXaggItemX 2 4 2" xfId="4274"/>
    <cellStyle name="SAPBEXaggItemX 3" xfId="4275"/>
    <cellStyle name="SAPBEXaggItemX 3 2" xfId="4276"/>
    <cellStyle name="SAPBEXaggItemX 3 2 2" xfId="4277"/>
    <cellStyle name="SAPBEXaggItemX 3 2 3" xfId="4278"/>
    <cellStyle name="SAPBEXaggItemX 3 2 4" xfId="4279"/>
    <cellStyle name="SAPBEXaggItemX 3 3" xfId="4280"/>
    <cellStyle name="SAPBEXaggItemX 3 3 2" xfId="4281"/>
    <cellStyle name="SAPBEXaggItemX 3 3 3" xfId="4282"/>
    <cellStyle name="SAPBEXaggItemX 4" xfId="4283"/>
    <cellStyle name="SAPBEXaggItemX 4 2" xfId="4284"/>
    <cellStyle name="SAPBEXaggItemX 4 3" xfId="4285"/>
    <cellStyle name="SAPBEXaggItemX 4 4" xfId="4286"/>
    <cellStyle name="SAPBEXaggItemX 5" xfId="4287"/>
    <cellStyle name="SAPBEXaggItemX 5 2" xfId="4288"/>
    <cellStyle name="SAPBEXaggItemX 5 3" xfId="4289"/>
    <cellStyle name="SAPBEXaggItemX 5 4" xfId="4290"/>
    <cellStyle name="SAPBEXaggItemX 6" xfId="4291"/>
    <cellStyle name="SAPBEXaggItemX 6 2" xfId="4292"/>
    <cellStyle name="SAPBEXaggItemX 6 3" xfId="4293"/>
    <cellStyle name="SAPBEXaggItemX 7" xfId="4294"/>
    <cellStyle name="SAPBEXaggItemX 8" xfId="4295"/>
    <cellStyle name="SAPBEXaggItemX_начало продаж" xfId="4296"/>
    <cellStyle name="SAPBEXchaText" xfId="186"/>
    <cellStyle name="SAPBEXchaText 10" xfId="4297"/>
    <cellStyle name="SAPBEXchaText 10 2" xfId="4298"/>
    <cellStyle name="SAPBEXchaText 10 3" xfId="4299"/>
    <cellStyle name="SAPBEXchaText 11" xfId="4300"/>
    <cellStyle name="SAPBEXchaText 12" xfId="4301"/>
    <cellStyle name="SAPBEXchaText 13" xfId="4302"/>
    <cellStyle name="SAPBEXchaText 14" xfId="4303"/>
    <cellStyle name="SAPBEXchaText 15" xfId="4304"/>
    <cellStyle name="SAPBEXchaText 16" xfId="4305"/>
    <cellStyle name="SAPBEXchaText 17" xfId="4306"/>
    <cellStyle name="SAPBEXchaText 18" xfId="4307"/>
    <cellStyle name="SAPBEXchaText 18 2" xfId="4308"/>
    <cellStyle name="SAPBEXchaText 18 3" xfId="4309"/>
    <cellStyle name="SAPBEXchaText 18 4" xfId="4310"/>
    <cellStyle name="SAPBEXchaText 18 5" xfId="4311"/>
    <cellStyle name="SAPBEXchaText 18 6" xfId="4312"/>
    <cellStyle name="SAPBEXchaText 18 7" xfId="4313"/>
    <cellStyle name="SAPBEXchaText 19" xfId="4314"/>
    <cellStyle name="SAPBEXchaText 2" xfId="187"/>
    <cellStyle name="SAPBEXchaText 2 10" xfId="4315"/>
    <cellStyle name="SAPBEXchaText 2 11" xfId="4316"/>
    <cellStyle name="SAPBEXchaText 2 12" xfId="4317"/>
    <cellStyle name="SAPBEXchaText 2 13" xfId="4318"/>
    <cellStyle name="SAPBEXchaText 2 14" xfId="4319"/>
    <cellStyle name="SAPBEXchaText 2 15" xfId="4320"/>
    <cellStyle name="SAPBEXchaText 2 16" xfId="4321"/>
    <cellStyle name="SAPBEXchaText 2 17" xfId="4322"/>
    <cellStyle name="SAPBEXchaText 2 18" xfId="4323"/>
    <cellStyle name="SAPBEXchaText 2 19" xfId="4324"/>
    <cellStyle name="SAPBEXchaText 2 2" xfId="4325"/>
    <cellStyle name="SAPBEXchaText 2 2 2" xfId="4326"/>
    <cellStyle name="SAPBEXchaText 2 2 2 2" xfId="4327"/>
    <cellStyle name="SAPBEXchaText 2 2 2 3" xfId="4328"/>
    <cellStyle name="SAPBEXchaText 2 2 2 4" xfId="4329"/>
    <cellStyle name="SAPBEXchaText 2 2 3" xfId="4330"/>
    <cellStyle name="SAPBEXchaText 2 2 3 2" xfId="4331"/>
    <cellStyle name="SAPBEXchaText 2 2 3 3" xfId="4332"/>
    <cellStyle name="SAPBEXchaText 2 2 4" xfId="4333"/>
    <cellStyle name="SAPBEXchaText 2 3" xfId="4334"/>
    <cellStyle name="SAPBEXchaText 2 3 2" xfId="4335"/>
    <cellStyle name="SAPBEXchaText 2 3 3" xfId="4336"/>
    <cellStyle name="SAPBEXchaText 2 3 4" xfId="4337"/>
    <cellStyle name="SAPBEXchaText 2 3 5" xfId="4338"/>
    <cellStyle name="SAPBEXchaText 2 3 5 2" xfId="4339"/>
    <cellStyle name="SAPBEXchaText 2 3 5 3" xfId="4340"/>
    <cellStyle name="SAPBEXchaText 2 3 5 4" xfId="4341"/>
    <cellStyle name="SAPBEXchaText 2 3 5 5" xfId="4342"/>
    <cellStyle name="SAPBEXchaText 2 3 5 6" xfId="4343"/>
    <cellStyle name="SAPBEXchaText 2 3 6" xfId="4344"/>
    <cellStyle name="SAPBEXchaText 2 3 7" xfId="4345"/>
    <cellStyle name="SAPBEXchaText 2 3 8" xfId="4346"/>
    <cellStyle name="SAPBEXchaText 2 4" xfId="4347"/>
    <cellStyle name="SAPBEXchaText 2 4 2" xfId="4348"/>
    <cellStyle name="SAPBEXchaText 2 4 3" xfId="4349"/>
    <cellStyle name="SAPBEXchaText 2 5" xfId="4350"/>
    <cellStyle name="SAPBEXchaText 2 6" xfId="4351"/>
    <cellStyle name="SAPBEXchaText 2 7" xfId="4352"/>
    <cellStyle name="SAPBEXchaText 2 8" xfId="4353"/>
    <cellStyle name="SAPBEXchaText 2 9" xfId="4354"/>
    <cellStyle name="SAPBEXchaText 20" xfId="4355"/>
    <cellStyle name="SAPBEXchaText 21" xfId="4356"/>
    <cellStyle name="SAPBEXchaText 22" xfId="4357"/>
    <cellStyle name="SAPBEXchaText 23" xfId="4358"/>
    <cellStyle name="SAPBEXchaText 24" xfId="4359"/>
    <cellStyle name="SAPBEXchaText 25" xfId="4360"/>
    <cellStyle name="SAPBEXchaText 26" xfId="4361"/>
    <cellStyle name="SAPBEXchaText 27" xfId="4362"/>
    <cellStyle name="SAPBEXchaText 28" xfId="4363"/>
    <cellStyle name="SAPBEXchaText 29" xfId="4364"/>
    <cellStyle name="SAPBEXchaText 29 2" xfId="4365"/>
    <cellStyle name="SAPBEXchaText 29 3" xfId="4366"/>
    <cellStyle name="SAPBEXchaText 29 4" xfId="4367"/>
    <cellStyle name="SAPBEXchaText 3" xfId="188"/>
    <cellStyle name="SAPBEXchaText 3 2" xfId="4368"/>
    <cellStyle name="SAPBEXchaText 3 3" xfId="4369"/>
    <cellStyle name="SAPBEXchaText 30" xfId="4370"/>
    <cellStyle name="SAPBEXchaText 31" xfId="4371"/>
    <cellStyle name="SAPBEXchaText 4" xfId="4372"/>
    <cellStyle name="SAPBEXchaText 4 10" xfId="4373"/>
    <cellStyle name="SAPBEXchaText 4 11" xfId="4374"/>
    <cellStyle name="SAPBEXchaText 4 12" xfId="4375"/>
    <cellStyle name="SAPBEXchaText 4 13" xfId="4376"/>
    <cellStyle name="SAPBEXchaText 4 14" xfId="4377"/>
    <cellStyle name="SAPBEXchaText 4 15" xfId="4378"/>
    <cellStyle name="SAPBEXchaText 4 16" xfId="4379"/>
    <cellStyle name="SAPBEXchaText 4 17" xfId="4380"/>
    <cellStyle name="SAPBEXchaText 4 18" xfId="4381"/>
    <cellStyle name="SAPBEXchaText 4 19" xfId="4382"/>
    <cellStyle name="SAPBEXchaText 4 2" xfId="4383"/>
    <cellStyle name="SAPBEXchaText 4 20" xfId="4384"/>
    <cellStyle name="SAPBEXchaText 4 21" xfId="4385"/>
    <cellStyle name="SAPBEXchaText 4 22" xfId="4386"/>
    <cellStyle name="SAPBEXchaText 4 23" xfId="4387"/>
    <cellStyle name="SAPBEXchaText 4 24" xfId="4388"/>
    <cellStyle name="SAPBEXchaText 4 3" xfId="4389"/>
    <cellStyle name="SAPBEXchaText 4 3 2" xfId="4390"/>
    <cellStyle name="SAPBEXchaText 4 3 3" xfId="4391"/>
    <cellStyle name="SAPBEXchaText 4 4" xfId="4392"/>
    <cellStyle name="SAPBEXchaText 4 5" xfId="4393"/>
    <cellStyle name="SAPBEXchaText 4 6" xfId="4394"/>
    <cellStyle name="SAPBEXchaText 4 7" xfId="4395"/>
    <cellStyle name="SAPBEXchaText 4 8" xfId="4396"/>
    <cellStyle name="SAPBEXchaText 4 9" xfId="4397"/>
    <cellStyle name="SAPBEXchaText 4_Информация по ТТ" xfId="4398"/>
    <cellStyle name="SAPBEXchaText 5" xfId="4399"/>
    <cellStyle name="SAPBEXchaText 6" xfId="4400"/>
    <cellStyle name="SAPBEXchaText 6 2" xfId="4401"/>
    <cellStyle name="SAPBEXchaText 7" xfId="4402"/>
    <cellStyle name="SAPBEXchaText 8" xfId="4403"/>
    <cellStyle name="SAPBEXchaText 8 2" xfId="4404"/>
    <cellStyle name="SAPBEXchaText 8 3" xfId="4405"/>
    <cellStyle name="SAPBEXchaText 9" xfId="4406"/>
    <cellStyle name="SAPBEXchaText 9 2" xfId="4407"/>
    <cellStyle name="SAPBEXchaText 9 3" xfId="4408"/>
    <cellStyle name="SAPBEXchaText_Информация по ТТ" xfId="4409"/>
    <cellStyle name="SAPBEXexcBad7" xfId="189"/>
    <cellStyle name="SAPBEXexcBad7 2" xfId="190"/>
    <cellStyle name="SAPBEXexcBad7 2 2" xfId="4410"/>
    <cellStyle name="SAPBEXexcBad7 2 2 2" xfId="4411"/>
    <cellStyle name="SAPBEXexcBad7 2 3" xfId="4412"/>
    <cellStyle name="SAPBEXexcBad7 2 3 2" xfId="4413"/>
    <cellStyle name="SAPBEXexcBad7 3" xfId="4414"/>
    <cellStyle name="SAPBEXexcBad7 3 2" xfId="4415"/>
    <cellStyle name="SAPBEXexcBad7 4" xfId="4416"/>
    <cellStyle name="SAPBEXexcBad7 5" xfId="4417"/>
    <cellStyle name="SAPBEXexcBad7 6" xfId="4418"/>
    <cellStyle name="SAPBEXexcBad7 6 2" xfId="4419"/>
    <cellStyle name="SAPBEXexcBad7 6 3" xfId="4420"/>
    <cellStyle name="SAPBEXexcBad7 7" xfId="4421"/>
    <cellStyle name="SAPBEXexcBad7 8" xfId="4422"/>
    <cellStyle name="SAPBEXexcBad7_начало продаж" xfId="4423"/>
    <cellStyle name="SAPBEXexcBad8" xfId="191"/>
    <cellStyle name="SAPBEXexcBad8 2" xfId="192"/>
    <cellStyle name="SAPBEXexcBad8 2 2" xfId="4424"/>
    <cellStyle name="SAPBEXexcBad8 2 2 2" xfId="4425"/>
    <cellStyle name="SAPBEXexcBad8 2 3" xfId="4426"/>
    <cellStyle name="SAPBEXexcBad8 2 3 2" xfId="4427"/>
    <cellStyle name="SAPBEXexcBad8 3" xfId="4428"/>
    <cellStyle name="SAPBEXexcBad8 3 2" xfId="4429"/>
    <cellStyle name="SAPBEXexcBad8 4" xfId="4430"/>
    <cellStyle name="SAPBEXexcBad8 5" xfId="4431"/>
    <cellStyle name="SAPBEXexcBad8 6" xfId="4432"/>
    <cellStyle name="SAPBEXexcBad8 6 2" xfId="4433"/>
    <cellStyle name="SAPBEXexcBad8 6 3" xfId="4434"/>
    <cellStyle name="SAPBEXexcBad8 7" xfId="4435"/>
    <cellStyle name="SAPBEXexcBad8 8" xfId="4436"/>
    <cellStyle name="SAPBEXexcBad8_начало продаж" xfId="4437"/>
    <cellStyle name="SAPBEXexcBad9" xfId="193"/>
    <cellStyle name="SAPBEXexcBad9 2" xfId="194"/>
    <cellStyle name="SAPBEXexcBad9 2 2" xfId="4438"/>
    <cellStyle name="SAPBEXexcBad9 2 2 2" xfId="4439"/>
    <cellStyle name="SAPBEXexcBad9 2 3" xfId="4440"/>
    <cellStyle name="SAPBEXexcBad9 2 3 2" xfId="4441"/>
    <cellStyle name="SAPBEXexcBad9 3" xfId="4442"/>
    <cellStyle name="SAPBEXexcBad9 3 2" xfId="4443"/>
    <cellStyle name="SAPBEXexcBad9 4" xfId="4444"/>
    <cellStyle name="SAPBEXexcBad9 5" xfId="4445"/>
    <cellStyle name="SAPBEXexcBad9 6" xfId="4446"/>
    <cellStyle name="SAPBEXexcBad9 6 2" xfId="4447"/>
    <cellStyle name="SAPBEXexcBad9 6 3" xfId="4448"/>
    <cellStyle name="SAPBEXexcBad9 7" xfId="4449"/>
    <cellStyle name="SAPBEXexcBad9 8" xfId="4450"/>
    <cellStyle name="SAPBEXexcBad9_начало продаж" xfId="4451"/>
    <cellStyle name="SAPBEXexcCritical4" xfId="195"/>
    <cellStyle name="SAPBEXexcCritical4 2" xfId="196"/>
    <cellStyle name="SAPBEXexcCritical4 2 2" xfId="4452"/>
    <cellStyle name="SAPBEXexcCritical4 2 2 2" xfId="4453"/>
    <cellStyle name="SAPBEXexcCritical4 2 3" xfId="4454"/>
    <cellStyle name="SAPBEXexcCritical4 2 3 2" xfId="4455"/>
    <cellStyle name="SAPBEXexcCritical4 3" xfId="4456"/>
    <cellStyle name="SAPBEXexcCritical4 3 2" xfId="4457"/>
    <cellStyle name="SAPBEXexcCritical4 4" xfId="4458"/>
    <cellStyle name="SAPBEXexcCritical4 5" xfId="4459"/>
    <cellStyle name="SAPBEXexcCritical4 6" xfId="4460"/>
    <cellStyle name="SAPBEXexcCritical4 6 2" xfId="4461"/>
    <cellStyle name="SAPBEXexcCritical4 6 3" xfId="4462"/>
    <cellStyle name="SAPBEXexcCritical4 7" xfId="4463"/>
    <cellStyle name="SAPBEXexcCritical4 8" xfId="4464"/>
    <cellStyle name="SAPBEXexcCritical4_начало продаж" xfId="4465"/>
    <cellStyle name="SAPBEXexcCritical5" xfId="197"/>
    <cellStyle name="SAPBEXexcCritical5 2" xfId="198"/>
    <cellStyle name="SAPBEXexcCritical5 2 2" xfId="4466"/>
    <cellStyle name="SAPBEXexcCritical5 2 2 2" xfId="4467"/>
    <cellStyle name="SAPBEXexcCritical5 2 3" xfId="4468"/>
    <cellStyle name="SAPBEXexcCritical5 2 3 2" xfId="4469"/>
    <cellStyle name="SAPBEXexcCritical5 3" xfId="4470"/>
    <cellStyle name="SAPBEXexcCritical5 3 2" xfId="4471"/>
    <cellStyle name="SAPBEXexcCritical5 4" xfId="4472"/>
    <cellStyle name="SAPBEXexcCritical5 5" xfId="4473"/>
    <cellStyle name="SAPBEXexcCritical5 6" xfId="4474"/>
    <cellStyle name="SAPBEXexcCritical5 6 2" xfId="4475"/>
    <cellStyle name="SAPBEXexcCritical5 6 3" xfId="4476"/>
    <cellStyle name="SAPBEXexcCritical5 7" xfId="4477"/>
    <cellStyle name="SAPBEXexcCritical5 8" xfId="4478"/>
    <cellStyle name="SAPBEXexcCritical5_начало продаж" xfId="4479"/>
    <cellStyle name="SAPBEXexcCritical6" xfId="199"/>
    <cellStyle name="SAPBEXexcCritical6 2" xfId="200"/>
    <cellStyle name="SAPBEXexcCritical6 2 2" xfId="4480"/>
    <cellStyle name="SAPBEXexcCritical6 2 2 2" xfId="4481"/>
    <cellStyle name="SAPBEXexcCritical6 2 3" xfId="4482"/>
    <cellStyle name="SAPBEXexcCritical6 2 3 2" xfId="4483"/>
    <cellStyle name="SAPBEXexcCritical6 3" xfId="4484"/>
    <cellStyle name="SAPBEXexcCritical6 3 2" xfId="4485"/>
    <cellStyle name="SAPBEXexcCritical6 4" xfId="4486"/>
    <cellStyle name="SAPBEXexcCritical6 5" xfId="4487"/>
    <cellStyle name="SAPBEXexcCritical6 6" xfId="4488"/>
    <cellStyle name="SAPBEXexcCritical6 6 2" xfId="4489"/>
    <cellStyle name="SAPBEXexcCritical6 6 3" xfId="4490"/>
    <cellStyle name="SAPBEXexcCritical6 7" xfId="4491"/>
    <cellStyle name="SAPBEXexcCritical6 8" xfId="4492"/>
    <cellStyle name="SAPBEXexcCritical6_начало продаж" xfId="4493"/>
    <cellStyle name="SAPBEXexcGood1" xfId="201"/>
    <cellStyle name="SAPBEXexcGood1 2" xfId="202"/>
    <cellStyle name="SAPBEXexcGood1 2 2" xfId="4494"/>
    <cellStyle name="SAPBEXexcGood1 2 2 2" xfId="4495"/>
    <cellStyle name="SAPBEXexcGood1 2 3" xfId="4496"/>
    <cellStyle name="SAPBEXexcGood1 2 3 2" xfId="4497"/>
    <cellStyle name="SAPBEXexcGood1 3" xfId="4498"/>
    <cellStyle name="SAPBEXexcGood1 3 2" xfId="4499"/>
    <cellStyle name="SAPBEXexcGood1 4" xfId="4500"/>
    <cellStyle name="SAPBEXexcGood1 5" xfId="4501"/>
    <cellStyle name="SAPBEXexcGood1 6" xfId="4502"/>
    <cellStyle name="SAPBEXexcGood1 6 2" xfId="4503"/>
    <cellStyle name="SAPBEXexcGood1 6 3" xfId="4504"/>
    <cellStyle name="SAPBEXexcGood1 7" xfId="4505"/>
    <cellStyle name="SAPBEXexcGood1 8" xfId="4506"/>
    <cellStyle name="SAPBEXexcGood1_начало продаж" xfId="4507"/>
    <cellStyle name="SAPBEXexcGood2" xfId="203"/>
    <cellStyle name="SAPBEXexcGood2 2" xfId="204"/>
    <cellStyle name="SAPBEXexcGood2 2 2" xfId="4508"/>
    <cellStyle name="SAPBEXexcGood2 2 2 2" xfId="4509"/>
    <cellStyle name="SAPBEXexcGood2 2 3" xfId="4510"/>
    <cellStyle name="SAPBEXexcGood2 2 3 2" xfId="4511"/>
    <cellStyle name="SAPBEXexcGood2 3" xfId="4512"/>
    <cellStyle name="SAPBEXexcGood2 3 2" xfId="4513"/>
    <cellStyle name="SAPBEXexcGood2 4" xfId="4514"/>
    <cellStyle name="SAPBEXexcGood2 5" xfId="4515"/>
    <cellStyle name="SAPBEXexcGood2 6" xfId="4516"/>
    <cellStyle name="SAPBEXexcGood2 6 2" xfId="4517"/>
    <cellStyle name="SAPBEXexcGood2 6 3" xfId="4518"/>
    <cellStyle name="SAPBEXexcGood2 7" xfId="4519"/>
    <cellStyle name="SAPBEXexcGood2 8" xfId="4520"/>
    <cellStyle name="SAPBEXexcGood2_начало продаж" xfId="4521"/>
    <cellStyle name="SAPBEXexcGood3" xfId="205"/>
    <cellStyle name="SAPBEXexcGood3 2" xfId="206"/>
    <cellStyle name="SAPBEXexcGood3 2 2" xfId="4522"/>
    <cellStyle name="SAPBEXexcGood3 2 2 2" xfId="4523"/>
    <cellStyle name="SAPBEXexcGood3 2 3" xfId="4524"/>
    <cellStyle name="SAPBEXexcGood3 2 3 2" xfId="4525"/>
    <cellStyle name="SAPBEXexcGood3 3" xfId="4526"/>
    <cellStyle name="SAPBEXexcGood3 3 2" xfId="4527"/>
    <cellStyle name="SAPBEXexcGood3 4" xfId="4528"/>
    <cellStyle name="SAPBEXexcGood3 5" xfId="4529"/>
    <cellStyle name="SAPBEXexcGood3 6" xfId="4530"/>
    <cellStyle name="SAPBEXexcGood3 6 2" xfId="4531"/>
    <cellStyle name="SAPBEXexcGood3 6 3" xfId="4532"/>
    <cellStyle name="SAPBEXexcGood3 7" xfId="4533"/>
    <cellStyle name="SAPBEXexcGood3 8" xfId="4534"/>
    <cellStyle name="SAPBEXexcGood3_начало продаж" xfId="4535"/>
    <cellStyle name="SAPBEXfilterDrill" xfId="207"/>
    <cellStyle name="SAPBEXfilterDrill 2" xfId="208"/>
    <cellStyle name="SAPBEXfilterDrill 2 2" xfId="4536"/>
    <cellStyle name="SAPBEXfilterDrill 2 2 2" xfId="4537"/>
    <cellStyle name="SAPBEXfilterDrill 2 3" xfId="4538"/>
    <cellStyle name="SAPBEXfilterDrill 2 3 2" xfId="4539"/>
    <cellStyle name="SAPBEXfilterDrill 3" xfId="4540"/>
    <cellStyle name="SAPBEXfilterDrill 3 2" xfId="4541"/>
    <cellStyle name="SAPBEXfilterDrill 4" xfId="4542"/>
    <cellStyle name="SAPBEXfilterDrill 5" xfId="4543"/>
    <cellStyle name="SAPBEXfilterDrill 6" xfId="4544"/>
    <cellStyle name="SAPBEXfilterDrill 6 2" xfId="4545"/>
    <cellStyle name="SAPBEXfilterDrill 6 3" xfId="4546"/>
    <cellStyle name="SAPBEXfilterDrill 7" xfId="4547"/>
    <cellStyle name="SAPBEXfilterDrill 8" xfId="4548"/>
    <cellStyle name="SAPBEXfilterDrill_начало продаж" xfId="4549"/>
    <cellStyle name="SAPBEXfilterItem" xfId="209"/>
    <cellStyle name="SAPBEXfilterItem 10" xfId="4550"/>
    <cellStyle name="SAPBEXfilterItem 11" xfId="4551"/>
    <cellStyle name="SAPBEXfilterItem 12" xfId="4552"/>
    <cellStyle name="SAPBEXfilterItem 13" xfId="4553"/>
    <cellStyle name="SAPBEXfilterItem 14" xfId="4554"/>
    <cellStyle name="SAPBEXfilterItem 15" xfId="4555"/>
    <cellStyle name="SAPBEXfilterItem 16" xfId="4556"/>
    <cellStyle name="SAPBEXfilterItem 17" xfId="4557"/>
    <cellStyle name="SAPBEXfilterItem 18" xfId="4558"/>
    <cellStyle name="SAPBEXfilterItem 18 2" xfId="4559"/>
    <cellStyle name="SAPBEXfilterItem 18 3" xfId="4560"/>
    <cellStyle name="SAPBEXfilterItem 18 4" xfId="4561"/>
    <cellStyle name="SAPBEXfilterItem 18 5" xfId="4562"/>
    <cellStyle name="SAPBEXfilterItem 18 6" xfId="4563"/>
    <cellStyle name="SAPBEXfilterItem 18 7" xfId="4564"/>
    <cellStyle name="SAPBEXfilterItem 19" xfId="4565"/>
    <cellStyle name="SAPBEXfilterItem 2" xfId="210"/>
    <cellStyle name="SAPBEXfilterItem 2 10" xfId="4566"/>
    <cellStyle name="SAPBEXfilterItem 2 11" xfId="4567"/>
    <cellStyle name="SAPBEXfilterItem 2 12" xfId="4568"/>
    <cellStyle name="SAPBEXfilterItem 2 13" xfId="4569"/>
    <cellStyle name="SAPBEXfilterItem 2 14" xfId="4570"/>
    <cellStyle name="SAPBEXfilterItem 2 15" xfId="4571"/>
    <cellStyle name="SAPBEXfilterItem 2 16" xfId="4572"/>
    <cellStyle name="SAPBEXfilterItem 2 17" xfId="4573"/>
    <cellStyle name="SAPBEXfilterItem 2 18" xfId="4574"/>
    <cellStyle name="SAPBEXfilterItem 2 19" xfId="4575"/>
    <cellStyle name="SAPBEXfilterItem 2 2" xfId="4576"/>
    <cellStyle name="SAPBEXfilterItem 2 2 2" xfId="4577"/>
    <cellStyle name="SAPBEXfilterItem 2 2 2 2" xfId="4578"/>
    <cellStyle name="SAPBEXfilterItem 2 2 2 3" xfId="4579"/>
    <cellStyle name="SAPBEXfilterItem 2 2 2 4" xfId="4580"/>
    <cellStyle name="SAPBEXfilterItem 2 2 3" xfId="4581"/>
    <cellStyle name="SAPBEXfilterItem 2 2 3 2" xfId="4582"/>
    <cellStyle name="SAPBEXfilterItem 2 2 3 3" xfId="4583"/>
    <cellStyle name="SAPBEXfilterItem 2 20" xfId="4584"/>
    <cellStyle name="SAPBEXfilterItem 2 21" xfId="4585"/>
    <cellStyle name="SAPBEXfilterItem 2 22" xfId="4586"/>
    <cellStyle name="SAPBEXfilterItem 2 23" xfId="4587"/>
    <cellStyle name="SAPBEXfilterItem 2 24" xfId="4588"/>
    <cellStyle name="SAPBEXfilterItem 2 25" xfId="4589"/>
    <cellStyle name="SAPBEXfilterItem 2 3" xfId="4590"/>
    <cellStyle name="SAPBEXfilterItem 2 3 2" xfId="4591"/>
    <cellStyle name="SAPBEXfilterItem 2 4" xfId="4592"/>
    <cellStyle name="SAPBEXfilterItem 2 4 2" xfId="4593"/>
    <cellStyle name="SAPBEXfilterItem 2 5" xfId="4594"/>
    <cellStyle name="SAPBEXfilterItem 2 6" xfId="4595"/>
    <cellStyle name="SAPBEXfilterItem 2 7" xfId="4596"/>
    <cellStyle name="SAPBEXfilterItem 2 8" xfId="4597"/>
    <cellStyle name="SAPBEXfilterItem 2 9" xfId="4598"/>
    <cellStyle name="SAPBEXfilterItem 20" xfId="4599"/>
    <cellStyle name="SAPBEXfilterItem 21" xfId="4600"/>
    <cellStyle name="SAPBEXfilterItem 22" xfId="4601"/>
    <cellStyle name="SAPBEXfilterItem 23" xfId="4602"/>
    <cellStyle name="SAPBEXfilterItem 24" xfId="4603"/>
    <cellStyle name="SAPBEXfilterItem 25" xfId="4604"/>
    <cellStyle name="SAPBEXfilterItem 26" xfId="4605"/>
    <cellStyle name="SAPBEXfilterItem 27" xfId="4606"/>
    <cellStyle name="SAPBEXfilterItem 28" xfId="4607"/>
    <cellStyle name="SAPBEXfilterItem 29" xfId="4608"/>
    <cellStyle name="SAPBEXfilterItem 29 2" xfId="4609"/>
    <cellStyle name="SAPBEXfilterItem 29 3" xfId="4610"/>
    <cellStyle name="SAPBEXfilterItem 29 4" xfId="4611"/>
    <cellStyle name="SAPBEXfilterItem 3" xfId="211"/>
    <cellStyle name="SAPBEXfilterItem 3 2" xfId="4612"/>
    <cellStyle name="SAPBEXfilterItem 3 3" xfId="4613"/>
    <cellStyle name="SAPBEXfilterItem 30" xfId="4614"/>
    <cellStyle name="SAPBEXfilterItem 31" xfId="4615"/>
    <cellStyle name="SAPBEXfilterItem 4" xfId="4616"/>
    <cellStyle name="SAPBEXfilterItem 4 10" xfId="4617"/>
    <cellStyle name="SAPBEXfilterItem 4 11" xfId="4618"/>
    <cellStyle name="SAPBEXfilterItem 4 12" xfId="4619"/>
    <cellStyle name="SAPBEXfilterItem 4 13" xfId="4620"/>
    <cellStyle name="SAPBEXfilterItem 4 14" xfId="4621"/>
    <cellStyle name="SAPBEXfilterItem 4 15" xfId="4622"/>
    <cellStyle name="SAPBEXfilterItem 4 16" xfId="4623"/>
    <cellStyle name="SAPBEXfilterItem 4 17" xfId="4624"/>
    <cellStyle name="SAPBEXfilterItem 4 18" xfId="4625"/>
    <cellStyle name="SAPBEXfilterItem 4 19" xfId="4626"/>
    <cellStyle name="SAPBEXfilterItem 4 2" xfId="4627"/>
    <cellStyle name="SAPBEXfilterItem 4 20" xfId="4628"/>
    <cellStyle name="SAPBEXfilterItem 4 21" xfId="4629"/>
    <cellStyle name="SAPBEXfilterItem 4 22" xfId="4630"/>
    <cellStyle name="SAPBEXfilterItem 4 23" xfId="4631"/>
    <cellStyle name="SAPBEXfilterItem 4 24" xfId="4632"/>
    <cellStyle name="SAPBEXfilterItem 4 3" xfId="4633"/>
    <cellStyle name="SAPBEXfilterItem 4 4" xfId="4634"/>
    <cellStyle name="SAPBEXfilterItem 4 5" xfId="4635"/>
    <cellStyle name="SAPBEXfilterItem 4 6" xfId="4636"/>
    <cellStyle name="SAPBEXfilterItem 4 7" xfId="4637"/>
    <cellStyle name="SAPBEXfilterItem 4 8" xfId="4638"/>
    <cellStyle name="SAPBEXfilterItem 4 9" xfId="4639"/>
    <cellStyle name="SAPBEXfilterItem 4_Информация по ТТ" xfId="4640"/>
    <cellStyle name="SAPBEXfilterItem 5" xfId="4641"/>
    <cellStyle name="SAPBEXfilterItem 6" xfId="4642"/>
    <cellStyle name="SAPBEXfilterItem 6 2" xfId="4643"/>
    <cellStyle name="SAPBEXfilterItem 7" xfId="4644"/>
    <cellStyle name="SAPBEXfilterItem 8" xfId="4645"/>
    <cellStyle name="SAPBEXfilterItem 9" xfId="4646"/>
    <cellStyle name="SAPBEXfilterItem_Информация по ТТ" xfId="4647"/>
    <cellStyle name="SAPBEXfilterText" xfId="212"/>
    <cellStyle name="SAPBEXfilterText 2" xfId="213"/>
    <cellStyle name="SAPBEXfilterText 2 2" xfId="4648"/>
    <cellStyle name="SAPBEXfilterText 2 2 2" xfId="4649"/>
    <cellStyle name="SAPBEXfilterText 2 3" xfId="4650"/>
    <cellStyle name="SAPBEXfilterText 2 3 2" xfId="4651"/>
    <cellStyle name="SAPBEXfilterText 2 3 3" xfId="4652"/>
    <cellStyle name="SAPBEXfilterText 3" xfId="4653"/>
    <cellStyle name="SAPBEXfilterText 3 2" xfId="4654"/>
    <cellStyle name="SAPBEXfilterText 4" xfId="4655"/>
    <cellStyle name="SAPBEXfilterText 4 2" xfId="4656"/>
    <cellStyle name="SAPBEXfilterText 5" xfId="4657"/>
    <cellStyle name="SAPBEXfilterText 6" xfId="4658"/>
    <cellStyle name="SAPBEXfilterText_начало продаж" xfId="4659"/>
    <cellStyle name="SAPBEXformats" xfId="214"/>
    <cellStyle name="SAPBEXformats 2" xfId="215"/>
    <cellStyle name="SAPBEXformats 2 2" xfId="4660"/>
    <cellStyle name="SAPBEXformats 2 2 2" xfId="4661"/>
    <cellStyle name="SAPBEXformats 2 3" xfId="4662"/>
    <cellStyle name="SAPBEXformats 2 3 2" xfId="4663"/>
    <cellStyle name="SAPBEXformats 3" xfId="4664"/>
    <cellStyle name="SAPBEXformats 3 2" xfId="4665"/>
    <cellStyle name="SAPBEXformats 4" xfId="4666"/>
    <cellStyle name="SAPBEXformats 5" xfId="4667"/>
    <cellStyle name="SAPBEXformats 6" xfId="4668"/>
    <cellStyle name="SAPBEXformats 6 2" xfId="4669"/>
    <cellStyle name="SAPBEXformats 6 3" xfId="4670"/>
    <cellStyle name="SAPBEXformats 7" xfId="4671"/>
    <cellStyle name="SAPBEXformats 8" xfId="4672"/>
    <cellStyle name="SAPBEXformats_начало продаж" xfId="4673"/>
    <cellStyle name="SAPBEXheaderItem" xfId="216"/>
    <cellStyle name="SAPBEXheaderItem 10" xfId="4674"/>
    <cellStyle name="SAPBEXheaderItem 10 2" xfId="4675"/>
    <cellStyle name="SAPBEXheaderItem 10 3" xfId="4676"/>
    <cellStyle name="SAPBEXheaderItem 10 4" xfId="4677"/>
    <cellStyle name="SAPBEXheaderItem 11" xfId="4678"/>
    <cellStyle name="SAPBEXheaderItem 11 2" xfId="4679"/>
    <cellStyle name="SAPBEXheaderItem 11 3" xfId="4680"/>
    <cellStyle name="SAPBEXheaderItem 12" xfId="4681"/>
    <cellStyle name="SAPBEXheaderItem 13" xfId="4682"/>
    <cellStyle name="SAPBEXheaderItem 14" xfId="4683"/>
    <cellStyle name="SAPBEXheaderItem 15" xfId="4684"/>
    <cellStyle name="SAPBEXheaderItem 16" xfId="4685"/>
    <cellStyle name="SAPBEXheaderItem 17" xfId="4686"/>
    <cellStyle name="SAPBEXheaderItem 18" xfId="4687"/>
    <cellStyle name="SAPBEXheaderItem 18 2" xfId="4688"/>
    <cellStyle name="SAPBEXheaderItem 18 3" xfId="4689"/>
    <cellStyle name="SAPBEXheaderItem 18 4" xfId="4690"/>
    <cellStyle name="SAPBEXheaderItem 18 5" xfId="4691"/>
    <cellStyle name="SAPBEXheaderItem 18 6" xfId="4692"/>
    <cellStyle name="SAPBEXheaderItem 18 7" xfId="4693"/>
    <cellStyle name="SAPBEXheaderItem 19" xfId="4694"/>
    <cellStyle name="SAPBEXheaderItem 2" xfId="217"/>
    <cellStyle name="SAPBEXheaderItem 2 10" xfId="4695"/>
    <cellStyle name="SAPBEXheaderItem 2 11" xfId="4696"/>
    <cellStyle name="SAPBEXheaderItem 2 12" xfId="4697"/>
    <cellStyle name="SAPBEXheaderItem 2 13" xfId="4698"/>
    <cellStyle name="SAPBEXheaderItem 2 14" xfId="4699"/>
    <cellStyle name="SAPBEXheaderItem 2 15" xfId="4700"/>
    <cellStyle name="SAPBEXheaderItem 2 16" xfId="4701"/>
    <cellStyle name="SAPBEXheaderItem 2 17" xfId="4702"/>
    <cellStyle name="SAPBEXheaderItem 2 18" xfId="4703"/>
    <cellStyle name="SAPBEXheaderItem 2 19" xfId="4704"/>
    <cellStyle name="SAPBEXheaderItem 2 2" xfId="4705"/>
    <cellStyle name="SAPBEXheaderItem 2 2 2" xfId="4706"/>
    <cellStyle name="SAPBEXheaderItem 2 2 2 2" xfId="4707"/>
    <cellStyle name="SAPBEXheaderItem 2 2 2 3" xfId="4708"/>
    <cellStyle name="SAPBEXheaderItem 2 2 2 4" xfId="4709"/>
    <cellStyle name="SAPBEXheaderItem 2 2 3" xfId="4710"/>
    <cellStyle name="SAPBEXheaderItem 2 2 4" xfId="4711"/>
    <cellStyle name="SAPBEXheaderItem 2 2 4 2" xfId="4712"/>
    <cellStyle name="SAPBEXheaderItem 2 2 4 3" xfId="4713"/>
    <cellStyle name="SAPBEXheaderItem 2 3" xfId="4714"/>
    <cellStyle name="SAPBEXheaderItem 2 3 2" xfId="4715"/>
    <cellStyle name="SAPBEXheaderItem 2 3 3" xfId="4716"/>
    <cellStyle name="SAPBEXheaderItem 2 3 4" xfId="4717"/>
    <cellStyle name="SAPBEXheaderItem 2 3 5" xfId="4718"/>
    <cellStyle name="SAPBEXheaderItem 2 3 5 2" xfId="4719"/>
    <cellStyle name="SAPBEXheaderItem 2 3 5 3" xfId="4720"/>
    <cellStyle name="SAPBEXheaderItem 2 3 5 4" xfId="4721"/>
    <cellStyle name="SAPBEXheaderItem 2 3 5 5" xfId="4722"/>
    <cellStyle name="SAPBEXheaderItem 2 3 5 6" xfId="4723"/>
    <cellStyle name="SAPBEXheaderItem 2 3 6" xfId="4724"/>
    <cellStyle name="SAPBEXheaderItem 2 3 7" xfId="4725"/>
    <cellStyle name="SAPBEXheaderItem 2 3 8" xfId="4726"/>
    <cellStyle name="SAPBEXheaderItem 2 3 9" xfId="4727"/>
    <cellStyle name="SAPBEXheaderItem 2 4" xfId="4728"/>
    <cellStyle name="SAPBEXheaderItem 2 4 2" xfId="4729"/>
    <cellStyle name="SAPBEXheaderItem 2 4 3" xfId="4730"/>
    <cellStyle name="SAPBEXheaderItem 2 5" xfId="4731"/>
    <cellStyle name="SAPBEXheaderItem 2 5 2" xfId="4732"/>
    <cellStyle name="SAPBEXheaderItem 2 5 3" xfId="4733"/>
    <cellStyle name="SAPBEXheaderItem 2 5 4" xfId="4734"/>
    <cellStyle name="SAPBEXheaderItem 2 6" xfId="4735"/>
    <cellStyle name="SAPBEXheaderItem 2 7" xfId="4736"/>
    <cellStyle name="SAPBEXheaderItem 2 8" xfId="4737"/>
    <cellStyle name="SAPBEXheaderItem 2 9" xfId="4738"/>
    <cellStyle name="SAPBEXheaderItem 20" xfId="4739"/>
    <cellStyle name="SAPBEXheaderItem 21" xfId="4740"/>
    <cellStyle name="SAPBEXheaderItem 22" xfId="4741"/>
    <cellStyle name="SAPBEXheaderItem 23" xfId="4742"/>
    <cellStyle name="SAPBEXheaderItem 24" xfId="4743"/>
    <cellStyle name="SAPBEXheaderItem 25" xfId="4744"/>
    <cellStyle name="SAPBEXheaderItem 26" xfId="4745"/>
    <cellStyle name="SAPBEXheaderItem 27" xfId="4746"/>
    <cellStyle name="SAPBEXheaderItem 28" xfId="4747"/>
    <cellStyle name="SAPBEXheaderItem 29" xfId="4748"/>
    <cellStyle name="SAPBEXheaderItem 29 2" xfId="4749"/>
    <cellStyle name="SAPBEXheaderItem 29 3" xfId="4750"/>
    <cellStyle name="SAPBEXheaderItem 29 4" xfId="4751"/>
    <cellStyle name="SAPBEXheaderItem 3" xfId="218"/>
    <cellStyle name="SAPBEXheaderItem 3 2" xfId="4752"/>
    <cellStyle name="SAPBEXheaderItem 3 3" xfId="4753"/>
    <cellStyle name="SAPBEXheaderItem 3 3 2" xfId="4754"/>
    <cellStyle name="SAPBEXheaderItem 3 3 3" xfId="4755"/>
    <cellStyle name="SAPBEXheaderItem 30" xfId="4756"/>
    <cellStyle name="SAPBEXheaderItem 31" xfId="4757"/>
    <cellStyle name="SAPBEXheaderItem 4" xfId="4758"/>
    <cellStyle name="SAPBEXheaderItem 4 10" xfId="4759"/>
    <cellStyle name="SAPBEXheaderItem 4 11" xfId="4760"/>
    <cellStyle name="SAPBEXheaderItem 4 12" xfId="4761"/>
    <cellStyle name="SAPBEXheaderItem 4 13" xfId="4762"/>
    <cellStyle name="SAPBEXheaderItem 4 14" xfId="4763"/>
    <cellStyle name="SAPBEXheaderItem 4 15" xfId="4764"/>
    <cellStyle name="SAPBEXheaderItem 4 16" xfId="4765"/>
    <cellStyle name="SAPBEXheaderItem 4 17" xfId="4766"/>
    <cellStyle name="SAPBEXheaderItem 4 18" xfId="4767"/>
    <cellStyle name="SAPBEXheaderItem 4 19" xfId="4768"/>
    <cellStyle name="SAPBEXheaderItem 4 2" xfId="4769"/>
    <cellStyle name="SAPBEXheaderItem 4 20" xfId="4770"/>
    <cellStyle name="SAPBEXheaderItem 4 21" xfId="4771"/>
    <cellStyle name="SAPBEXheaderItem 4 22" xfId="4772"/>
    <cellStyle name="SAPBEXheaderItem 4 23" xfId="4773"/>
    <cellStyle name="SAPBEXheaderItem 4 24" xfId="4774"/>
    <cellStyle name="SAPBEXheaderItem 4 3" xfId="4775"/>
    <cellStyle name="SAPBEXheaderItem 4 3 2" xfId="4776"/>
    <cellStyle name="SAPBEXheaderItem 4 3 3" xfId="4777"/>
    <cellStyle name="SAPBEXheaderItem 4 4" xfId="4778"/>
    <cellStyle name="SAPBEXheaderItem 4 4 2" xfId="4779"/>
    <cellStyle name="SAPBEXheaderItem 4 4 3" xfId="4780"/>
    <cellStyle name="SAPBEXheaderItem 4 5" xfId="4781"/>
    <cellStyle name="SAPBEXheaderItem 4 6" xfId="4782"/>
    <cellStyle name="SAPBEXheaderItem 4 7" xfId="4783"/>
    <cellStyle name="SAPBEXheaderItem 4 8" xfId="4784"/>
    <cellStyle name="SAPBEXheaderItem 4 9" xfId="4785"/>
    <cellStyle name="SAPBEXheaderItem 4_Информация по ТТ" xfId="4786"/>
    <cellStyle name="SAPBEXheaderItem 5" xfId="4787"/>
    <cellStyle name="SAPBEXheaderItem 6" xfId="4788"/>
    <cellStyle name="SAPBEXheaderItem 6 2" xfId="4789"/>
    <cellStyle name="SAPBEXheaderItem 7" xfId="4790"/>
    <cellStyle name="SAPBEXheaderItem 8" xfId="4791"/>
    <cellStyle name="SAPBEXheaderItem 8 2" xfId="4792"/>
    <cellStyle name="SAPBEXheaderItem 8 3" xfId="4793"/>
    <cellStyle name="SAPBEXheaderItem 9" xfId="4794"/>
    <cellStyle name="SAPBEXheaderItem 9 2" xfId="4795"/>
    <cellStyle name="SAPBEXheaderItem 9 3" xfId="4796"/>
    <cellStyle name="SAPBEXheaderItem_Информация по ТТ" xfId="4797"/>
    <cellStyle name="SAPBEXheaderText" xfId="219"/>
    <cellStyle name="SAPBEXheaderText 2" xfId="220"/>
    <cellStyle name="SAPBEXheaderText 2 2" xfId="4798"/>
    <cellStyle name="SAPBEXheaderText 2 2 2" xfId="4799"/>
    <cellStyle name="SAPBEXheaderText 2 3" xfId="4800"/>
    <cellStyle name="SAPBEXheaderText 2 3 2" xfId="4801"/>
    <cellStyle name="SAPBEXheaderText 2 3 3" xfId="4802"/>
    <cellStyle name="SAPBEXheaderText 3" xfId="4803"/>
    <cellStyle name="SAPBEXheaderText 3 2" xfId="4804"/>
    <cellStyle name="SAPBEXheaderText 4" xfId="4805"/>
    <cellStyle name="SAPBEXheaderText 5" xfId="4806"/>
    <cellStyle name="SAPBEXheaderText 6" xfId="4807"/>
    <cellStyle name="SAPBEXheaderText 6 2" xfId="4808"/>
    <cellStyle name="SAPBEXheaderText 6 3" xfId="4809"/>
    <cellStyle name="SAPBEXheaderText 7" xfId="4810"/>
    <cellStyle name="SAPBEXheaderText 8" xfId="4811"/>
    <cellStyle name="SAPBEXheaderText_начало продаж" xfId="4812"/>
    <cellStyle name="SAPBEXHLevel0" xfId="221"/>
    <cellStyle name="SAPBEXHLevel0 10" xfId="4813"/>
    <cellStyle name="SAPBEXHLevel0 10 2" xfId="4814"/>
    <cellStyle name="SAPBEXHLevel0 10 3" xfId="4815"/>
    <cellStyle name="SAPBEXHLevel0 11" xfId="4816"/>
    <cellStyle name="SAPBEXHLevel0 11 2" xfId="4817"/>
    <cellStyle name="SAPBEXHLevel0 11 3" xfId="4818"/>
    <cellStyle name="SAPBEXHLevel0 12" xfId="4819"/>
    <cellStyle name="SAPBEXHLevel0 12 2" xfId="4820"/>
    <cellStyle name="SAPBEXHLevel0 12 3" xfId="4821"/>
    <cellStyle name="SAPBEXHLevel0 13" xfId="4822"/>
    <cellStyle name="SAPBEXHLevel0 13 2" xfId="4823"/>
    <cellStyle name="SAPBEXHLevel0 13 3" xfId="4824"/>
    <cellStyle name="SAPBEXHLevel0 14" xfId="4825"/>
    <cellStyle name="SAPBEXHLevel0 14 2" xfId="4826"/>
    <cellStyle name="SAPBEXHLevel0 14 3" xfId="4827"/>
    <cellStyle name="SAPBEXHLevel0 14 4" xfId="4828"/>
    <cellStyle name="SAPBEXHLevel0 15" xfId="4829"/>
    <cellStyle name="SAPBEXHLevel0 16" xfId="4830"/>
    <cellStyle name="SAPBEXHLevel0 17" xfId="4831"/>
    <cellStyle name="SAPBEXHLevel0 18" xfId="4832"/>
    <cellStyle name="SAPBEXHLevel0 18 2" xfId="4833"/>
    <cellStyle name="SAPBEXHLevel0 18 3" xfId="4834"/>
    <cellStyle name="SAPBEXHLevel0 18 4" xfId="4835"/>
    <cellStyle name="SAPBEXHLevel0 18 5" xfId="4836"/>
    <cellStyle name="SAPBEXHLevel0 18 6" xfId="4837"/>
    <cellStyle name="SAPBEXHLevel0 18 7" xfId="4838"/>
    <cellStyle name="SAPBEXHLevel0 19" xfId="4839"/>
    <cellStyle name="SAPBEXHLevel0 2" xfId="222"/>
    <cellStyle name="SAPBEXHLevel0 2 10" xfId="4840"/>
    <cellStyle name="SAPBEXHLevel0 2 11" xfId="4841"/>
    <cellStyle name="SAPBEXHLevel0 2 12" xfId="4842"/>
    <cellStyle name="SAPBEXHLevel0 2 13" xfId="4843"/>
    <cellStyle name="SAPBEXHLevel0 2 14" xfId="4844"/>
    <cellStyle name="SAPBEXHLevel0 2 15" xfId="4845"/>
    <cellStyle name="SAPBEXHLevel0 2 16" xfId="4846"/>
    <cellStyle name="SAPBEXHLevel0 2 17" xfId="4847"/>
    <cellStyle name="SAPBEXHLevel0 2 18" xfId="4848"/>
    <cellStyle name="SAPBEXHLevel0 2 19" xfId="4849"/>
    <cellStyle name="SAPBEXHLevel0 2 2" xfId="4850"/>
    <cellStyle name="SAPBEXHLevel0 2 2 2" xfId="4851"/>
    <cellStyle name="SAPBEXHLevel0 2 2 2 2" xfId="4852"/>
    <cellStyle name="SAPBEXHLevel0 2 2 2 3" xfId="4853"/>
    <cellStyle name="SAPBEXHLevel0 2 2 2 4" xfId="4854"/>
    <cellStyle name="SAPBEXHLevel0 2 2 2 5" xfId="4855"/>
    <cellStyle name="SAPBEXHLevel0 2 2 3" xfId="4856"/>
    <cellStyle name="SAPBEXHLevel0 2 2 4" xfId="4857"/>
    <cellStyle name="SAPBEXHLevel0 2 2 5" xfId="4858"/>
    <cellStyle name="SAPBEXHLevel0 2 2 5 2" xfId="4859"/>
    <cellStyle name="SAPBEXHLevel0 2 2 5 3" xfId="4860"/>
    <cellStyle name="SAPBEXHLevel0 2 20" xfId="4861"/>
    <cellStyle name="SAPBEXHLevel0 2 21" xfId="4862"/>
    <cellStyle name="SAPBEXHLevel0 2 3" xfId="4863"/>
    <cellStyle name="SAPBEXHLevel0 2 3 10" xfId="4864"/>
    <cellStyle name="SAPBEXHLevel0 2 3 11" xfId="4865"/>
    <cellStyle name="SAPBEXHLevel0 2 3 2" xfId="4866"/>
    <cellStyle name="SAPBEXHLevel0 2 3 3" xfId="4867"/>
    <cellStyle name="SAPBEXHLevel0 2 3 3 2" xfId="4868"/>
    <cellStyle name="SAPBEXHLevel0 2 3 3 3" xfId="4869"/>
    <cellStyle name="SAPBEXHLevel0 2 3 4" xfId="4870"/>
    <cellStyle name="SAPBEXHLevel0 2 3 5" xfId="4871"/>
    <cellStyle name="SAPBEXHLevel0 2 3 5 2" xfId="4872"/>
    <cellStyle name="SAPBEXHLevel0 2 3 5 3" xfId="4873"/>
    <cellStyle name="SAPBEXHLevel0 2 3 5 4" xfId="4874"/>
    <cellStyle name="SAPBEXHLevel0 2 3 5 5" xfId="4875"/>
    <cellStyle name="SAPBEXHLevel0 2 3 5 6" xfId="4876"/>
    <cellStyle name="SAPBEXHLevel0 2 3 6" xfId="4877"/>
    <cellStyle name="SAPBEXHLevel0 2 3 7" xfId="4878"/>
    <cellStyle name="SAPBEXHLevel0 2 3 8" xfId="4879"/>
    <cellStyle name="SAPBEXHLevel0 2 3 9" xfId="4880"/>
    <cellStyle name="SAPBEXHLevel0 2 4" xfId="4881"/>
    <cellStyle name="SAPBEXHLevel0 2 4 2" xfId="4882"/>
    <cellStyle name="SAPBEXHLevel0 2 4 3" xfId="4883"/>
    <cellStyle name="SAPBEXHLevel0 2 4 4" xfId="4884"/>
    <cellStyle name="SAPBEXHLevel0 2 5" xfId="4885"/>
    <cellStyle name="SAPBEXHLevel0 2 5 2" xfId="4886"/>
    <cellStyle name="SAPBEXHLevel0 2 5 3" xfId="4887"/>
    <cellStyle name="SAPBEXHLevel0 2 5 4" xfId="4888"/>
    <cellStyle name="SAPBEXHLevel0 2 5 5" xfId="4889"/>
    <cellStyle name="SAPBEXHLevel0 2 6" xfId="4890"/>
    <cellStyle name="SAPBEXHLevel0 2 7" xfId="4891"/>
    <cellStyle name="SAPBEXHLevel0 2 7 2" xfId="4892"/>
    <cellStyle name="SAPBEXHLevel0 2 7 3" xfId="4893"/>
    <cellStyle name="SAPBEXHLevel0 2 8" xfId="4894"/>
    <cellStyle name="SAPBEXHLevel0 2 8 2" xfId="4895"/>
    <cellStyle name="SAPBEXHLevel0 2 9" xfId="4896"/>
    <cellStyle name="SAPBEXHLevel0 20" xfId="4897"/>
    <cellStyle name="SAPBEXHLevel0 21" xfId="4898"/>
    <cellStyle name="SAPBEXHLevel0 22" xfId="4899"/>
    <cellStyle name="SAPBEXHLevel0 23" xfId="4900"/>
    <cellStyle name="SAPBEXHLevel0 24" xfId="4901"/>
    <cellStyle name="SAPBEXHLevel0 25" xfId="4902"/>
    <cellStyle name="SAPBEXHLevel0 26" xfId="4903"/>
    <cellStyle name="SAPBEXHLevel0 27" xfId="4904"/>
    <cellStyle name="SAPBEXHLevel0 28" xfId="4905"/>
    <cellStyle name="SAPBEXHLevel0 29" xfId="4906"/>
    <cellStyle name="SAPBEXHLevel0 29 2" xfId="4907"/>
    <cellStyle name="SAPBEXHLevel0 29 3" xfId="4908"/>
    <cellStyle name="SAPBEXHLevel0 29 4" xfId="4909"/>
    <cellStyle name="SAPBEXHLevel0 3" xfId="223"/>
    <cellStyle name="SAPBEXHLevel0 3 2" xfId="4910"/>
    <cellStyle name="SAPBEXHLevel0 3 2 2" xfId="4911"/>
    <cellStyle name="SAPBEXHLevel0 3 2 3" xfId="4912"/>
    <cellStyle name="SAPBEXHLevel0 3 2 4" xfId="4913"/>
    <cellStyle name="SAPBEXHLevel0 3 3" xfId="4914"/>
    <cellStyle name="SAPBEXHLevel0 3 3 2" xfId="4915"/>
    <cellStyle name="SAPBEXHLevel0 3 3 3" xfId="4916"/>
    <cellStyle name="SAPBEXHLevel0 3 3 4" xfId="4917"/>
    <cellStyle name="SAPBEXHLevel0 3 3 5" xfId="4918"/>
    <cellStyle name="SAPBEXHLevel0 3 4" xfId="4919"/>
    <cellStyle name="SAPBEXHLevel0 3 4 2" xfId="4920"/>
    <cellStyle name="SAPBEXHLevel0 3 4 3" xfId="4921"/>
    <cellStyle name="SAPBEXHLevel0 3 5" xfId="4922"/>
    <cellStyle name="SAPBEXHLevel0 30" xfId="4923"/>
    <cellStyle name="SAPBEXHLevel0 31" xfId="4924"/>
    <cellStyle name="SAPBEXHLevel0 32" xfId="4925"/>
    <cellStyle name="SAPBEXHLevel0 4" xfId="4926"/>
    <cellStyle name="SAPBEXHLevel0 4 10" xfId="4927"/>
    <cellStyle name="SAPBEXHLevel0 4 11" xfId="4928"/>
    <cellStyle name="SAPBEXHLevel0 4 12" xfId="4929"/>
    <cellStyle name="SAPBEXHLevel0 4 13" xfId="4930"/>
    <cellStyle name="SAPBEXHLevel0 4 14" xfId="4931"/>
    <cellStyle name="SAPBEXHLevel0 4 15" xfId="4932"/>
    <cellStyle name="SAPBEXHLevel0 4 16" xfId="4933"/>
    <cellStyle name="SAPBEXHLevel0 4 17" xfId="4934"/>
    <cellStyle name="SAPBEXHLevel0 4 18" xfId="4935"/>
    <cellStyle name="SAPBEXHLevel0 4 19" xfId="4936"/>
    <cellStyle name="SAPBEXHLevel0 4 2" xfId="4937"/>
    <cellStyle name="SAPBEXHLevel0 4 2 2" xfId="4938"/>
    <cellStyle name="SAPBEXHLevel0 4 2 3" xfId="4939"/>
    <cellStyle name="SAPBEXHLevel0 4 2 4" xfId="4940"/>
    <cellStyle name="SAPBEXHLevel0 4 20" xfId="4941"/>
    <cellStyle name="SAPBEXHLevel0 4 21" xfId="4942"/>
    <cellStyle name="SAPBEXHLevel0 4 22" xfId="4943"/>
    <cellStyle name="SAPBEXHLevel0 4 23" xfId="4944"/>
    <cellStyle name="SAPBEXHLevel0 4 24" xfId="4945"/>
    <cellStyle name="SAPBEXHLevel0 4 25" xfId="4946"/>
    <cellStyle name="SAPBEXHLevel0 4 26" xfId="4947"/>
    <cellStyle name="SAPBEXHLevel0 4 27" xfId="4948"/>
    <cellStyle name="SAPBEXHLevel0 4 3" xfId="4949"/>
    <cellStyle name="SAPBEXHLevel0 4 3 2" xfId="4950"/>
    <cellStyle name="SAPBEXHLevel0 4 3 3" xfId="4951"/>
    <cellStyle name="SAPBEXHLevel0 4 3 4" xfId="4952"/>
    <cellStyle name="SAPBEXHLevel0 4 4" xfId="4953"/>
    <cellStyle name="SAPBEXHLevel0 4 4 2" xfId="4954"/>
    <cellStyle name="SAPBEXHLevel0 4 4 3" xfId="4955"/>
    <cellStyle name="SAPBEXHLevel0 4 5" xfId="4956"/>
    <cellStyle name="SAPBEXHLevel0 4 5 2" xfId="4957"/>
    <cellStyle name="SAPBEXHLevel0 4 5 3" xfId="4958"/>
    <cellStyle name="SAPBEXHLevel0 4 6" xfId="4959"/>
    <cellStyle name="SAPBEXHLevel0 4 7" xfId="4960"/>
    <cellStyle name="SAPBEXHLevel0 4 8" xfId="4961"/>
    <cellStyle name="SAPBEXHLevel0 4 9" xfId="4962"/>
    <cellStyle name="SAPBEXHLevel0 4_Информация по ТТ" xfId="4963"/>
    <cellStyle name="SAPBEXHLevel0 5" xfId="4964"/>
    <cellStyle name="SAPBEXHLevel0 5 2" xfId="4965"/>
    <cellStyle name="SAPBEXHLevel0 5 3" xfId="4966"/>
    <cellStyle name="SAPBEXHLevel0 6" xfId="4967"/>
    <cellStyle name="SAPBEXHLevel0 6 2" xfId="4968"/>
    <cellStyle name="SAPBEXHLevel0 6 3" xfId="4969"/>
    <cellStyle name="SAPBEXHLevel0 7" xfId="4970"/>
    <cellStyle name="SAPBEXHLevel0 7 2" xfId="4971"/>
    <cellStyle name="SAPBEXHLevel0 7 3" xfId="4972"/>
    <cellStyle name="SAPBEXHLevel0 8" xfId="4973"/>
    <cellStyle name="SAPBEXHLevel0 8 2" xfId="4974"/>
    <cellStyle name="SAPBEXHLevel0 8 3" xfId="4975"/>
    <cellStyle name="SAPBEXHLevel0 8 4" xfId="4976"/>
    <cellStyle name="SAPBEXHLevel0 8 5" xfId="4977"/>
    <cellStyle name="SAPBEXHLevel0 9" xfId="4978"/>
    <cellStyle name="SAPBEXHLevel0 9 2" xfId="4979"/>
    <cellStyle name="SAPBEXHLevel0 9 3" xfId="4980"/>
    <cellStyle name="SAPBEXHLevel0 9 4" xfId="4981"/>
    <cellStyle name="SAPBEXHLevel0_Информация по ТТ" xfId="4982"/>
    <cellStyle name="SAPBEXHLevel0X" xfId="224"/>
    <cellStyle name="SAPBEXHLevel0X 10" xfId="4983"/>
    <cellStyle name="SAPBEXHLevel0X 10 2" xfId="4984"/>
    <cellStyle name="SAPBEXHLevel0X 10 3" xfId="4985"/>
    <cellStyle name="SAPBEXHLevel0X 11" xfId="4986"/>
    <cellStyle name="SAPBEXHLevel0X 11 2" xfId="4987"/>
    <cellStyle name="SAPBEXHLevel0X 11 3" xfId="4988"/>
    <cellStyle name="SAPBEXHLevel0X 11 4" xfId="4989"/>
    <cellStyle name="SAPBEXHLevel0X 11 5" xfId="4990"/>
    <cellStyle name="SAPBEXHLevel0X 12" xfId="4991"/>
    <cellStyle name="SAPBEXHLevel0X 12 2" xfId="4992"/>
    <cellStyle name="SAPBEXHLevel0X 12 3" xfId="4993"/>
    <cellStyle name="SAPBEXHLevel0X 12 4" xfId="4994"/>
    <cellStyle name="SAPBEXHLevel0X 13" xfId="4995"/>
    <cellStyle name="SAPBEXHLevel0X 14" xfId="4996"/>
    <cellStyle name="SAPBEXHLevel0X 14 2" xfId="4997"/>
    <cellStyle name="SAPBEXHLevel0X 15" xfId="4998"/>
    <cellStyle name="SAPBEXHLevel0X 2" xfId="225"/>
    <cellStyle name="SAPBEXHLevel0X 2 10" xfId="4999"/>
    <cellStyle name="SAPBEXHLevel0X 2 10 2" xfId="5000"/>
    <cellStyle name="SAPBEXHLevel0X 2 10 3" xfId="5001"/>
    <cellStyle name="SAPBEXHLevel0X 2 10 4" xfId="5002"/>
    <cellStyle name="SAPBEXHLevel0X 2 11" xfId="5003"/>
    <cellStyle name="SAPBEXHLevel0X 2 11 2" xfId="5004"/>
    <cellStyle name="SAPBEXHLevel0X 2 12" xfId="5005"/>
    <cellStyle name="SAPBEXHLevel0X 2 2" xfId="5006"/>
    <cellStyle name="SAPBEXHLevel0X 2 2 10" xfId="5007"/>
    <cellStyle name="SAPBEXHLevel0X 2 2 2" xfId="5008"/>
    <cellStyle name="SAPBEXHLevel0X 2 2 2 2" xfId="5009"/>
    <cellStyle name="SAPBEXHLevel0X 2 2 2 2 2" xfId="5010"/>
    <cellStyle name="SAPBEXHLevel0X 2 2 2 2 2 2" xfId="5011"/>
    <cellStyle name="SAPBEXHLevel0X 2 2 2 2 2 3" xfId="5012"/>
    <cellStyle name="SAPBEXHLevel0X 2 2 2 2 3" xfId="5013"/>
    <cellStyle name="SAPBEXHLevel0X 2 2 2 2 4" xfId="5014"/>
    <cellStyle name="SAPBEXHLevel0X 2 2 2 3" xfId="5015"/>
    <cellStyle name="SAPBEXHLevel0X 2 2 2 3 2" xfId="5016"/>
    <cellStyle name="SAPBEXHLevel0X 2 2 2 3 3" xfId="5017"/>
    <cellStyle name="SAPBEXHLevel0X 2 2 2 4" xfId="5018"/>
    <cellStyle name="SAPBEXHLevel0X 2 2 2 4 2" xfId="5019"/>
    <cellStyle name="SAPBEXHLevel0X 2 2 2 4 3" xfId="5020"/>
    <cellStyle name="SAPBEXHLevel0X 2 2 2 5" xfId="5021"/>
    <cellStyle name="SAPBEXHLevel0X 2 2 2 6" xfId="5022"/>
    <cellStyle name="SAPBEXHLevel0X 2 2 2_Информация по ТТ" xfId="5023"/>
    <cellStyle name="SAPBEXHLevel0X 2 2 3" xfId="5024"/>
    <cellStyle name="SAPBEXHLevel0X 2 2 3 2" xfId="5025"/>
    <cellStyle name="SAPBEXHLevel0X 2 2 3 2 2" xfId="5026"/>
    <cellStyle name="SAPBEXHLevel0X 2 2 3 2 3" xfId="5027"/>
    <cellStyle name="SAPBEXHLevel0X 2 2 3 3" xfId="5028"/>
    <cellStyle name="SAPBEXHLevel0X 2 2 3 4" xfId="5029"/>
    <cellStyle name="SAPBEXHLevel0X 2 2 4" xfId="5030"/>
    <cellStyle name="SAPBEXHLevel0X 2 2 4 2" xfId="5031"/>
    <cellStyle name="SAPBEXHLevel0X 2 2 4 3" xfId="5032"/>
    <cellStyle name="SAPBEXHLevel0X 2 2 5" xfId="5033"/>
    <cellStyle name="SAPBEXHLevel0X 2 2 5 2" xfId="5034"/>
    <cellStyle name="SAPBEXHLevel0X 2 2 5 3" xfId="5035"/>
    <cellStyle name="SAPBEXHLevel0X 2 2 5 4" xfId="5036"/>
    <cellStyle name="SAPBEXHLevel0X 2 2 5 5" xfId="5037"/>
    <cellStyle name="SAPBEXHLevel0X 2 2 6" xfId="5038"/>
    <cellStyle name="SAPBEXHLevel0X 2 2 6 2" xfId="5039"/>
    <cellStyle name="SAPBEXHLevel0X 2 2 6 3" xfId="5040"/>
    <cellStyle name="SAPBEXHLevel0X 2 2 7" xfId="5041"/>
    <cellStyle name="SAPBEXHLevel0X 2 2 8" xfId="5042"/>
    <cellStyle name="SAPBEXHLevel0X 2 2 9" xfId="5043"/>
    <cellStyle name="SAPBEXHLevel0X 2 2_Информация по ТТ" xfId="5044"/>
    <cellStyle name="SAPBEXHLevel0X 2 3" xfId="5045"/>
    <cellStyle name="SAPBEXHLevel0X 2 3 2" xfId="5046"/>
    <cellStyle name="SAPBEXHLevel0X 2 3 2 2" xfId="5047"/>
    <cellStyle name="SAPBEXHLevel0X 2 3 2 2 2" xfId="5048"/>
    <cellStyle name="SAPBEXHLevel0X 2 3 2 2 3" xfId="5049"/>
    <cellStyle name="SAPBEXHLevel0X 2 3 2 3" xfId="5050"/>
    <cellStyle name="SAPBEXHLevel0X 2 3 2 4" xfId="5051"/>
    <cellStyle name="SAPBEXHLevel0X 2 3 3" xfId="5052"/>
    <cellStyle name="SAPBEXHLevel0X 2 3 3 2" xfId="5053"/>
    <cellStyle name="SAPBEXHLevel0X 2 3 3 3" xfId="5054"/>
    <cellStyle name="SAPBEXHLevel0X 2 3 4" xfId="5055"/>
    <cellStyle name="SAPBEXHLevel0X 2 3 4 2" xfId="5056"/>
    <cellStyle name="SAPBEXHLevel0X 2 3 4 3" xfId="5057"/>
    <cellStyle name="SAPBEXHLevel0X 2 3 5" xfId="5058"/>
    <cellStyle name="SAPBEXHLevel0X 2 3 5 2" xfId="5059"/>
    <cellStyle name="SAPBEXHLevel0X 2 3 5 3" xfId="5060"/>
    <cellStyle name="SAPBEXHLevel0X 2 3 6" xfId="5061"/>
    <cellStyle name="SAPBEXHLevel0X 2 3 7" xfId="5062"/>
    <cellStyle name="SAPBEXHLevel0X 2 3_Информация по ТТ" xfId="5063"/>
    <cellStyle name="SAPBEXHLevel0X 2 4" xfId="5064"/>
    <cellStyle name="SAPBEXHLevel0X 2 4 2" xfId="5065"/>
    <cellStyle name="SAPBEXHLevel0X 2 4 2 2" xfId="5066"/>
    <cellStyle name="SAPBEXHLevel0X 2 4 2 3" xfId="5067"/>
    <cellStyle name="SAPBEXHLevel0X 2 4 3" xfId="5068"/>
    <cellStyle name="SAPBEXHLevel0X 2 4 4" xfId="5069"/>
    <cellStyle name="SAPBEXHLevel0X 2 5" xfId="5070"/>
    <cellStyle name="SAPBEXHLevel0X 2 5 2" xfId="5071"/>
    <cellStyle name="SAPBEXHLevel0X 2 5 3" xfId="5072"/>
    <cellStyle name="SAPBEXHLevel0X 2 6" xfId="5073"/>
    <cellStyle name="SAPBEXHLevel0X 2 6 2" xfId="5074"/>
    <cellStyle name="SAPBEXHLevel0X 2 6 3" xfId="5075"/>
    <cellStyle name="SAPBEXHLevel0X 2 7" xfId="5076"/>
    <cellStyle name="SAPBEXHLevel0X 2 7 2" xfId="5077"/>
    <cellStyle name="SAPBEXHLevel0X 2 7 3" xfId="5078"/>
    <cellStyle name="SAPBEXHLevel0X 2 7 4" xfId="5079"/>
    <cellStyle name="SAPBEXHLevel0X 2 7 5" xfId="5080"/>
    <cellStyle name="SAPBEXHLevel0X 2 8" xfId="5081"/>
    <cellStyle name="SAPBEXHLevel0X 2 9" xfId="5082"/>
    <cellStyle name="SAPBEXHLevel0X 2_Информация по ТТ" xfId="5083"/>
    <cellStyle name="SAPBEXHLevel0X 3" xfId="226"/>
    <cellStyle name="SAPBEXHLevel0X 3 10" xfId="5084"/>
    <cellStyle name="SAPBEXHLevel0X 3 11" xfId="5085"/>
    <cellStyle name="SAPBEXHLevel0X 3 12" xfId="5086"/>
    <cellStyle name="SAPBEXHLevel0X 3 13" xfId="5087"/>
    <cellStyle name="SAPBEXHLevel0X 3 14" xfId="5088"/>
    <cellStyle name="SAPBEXHLevel0X 3 2" xfId="5089"/>
    <cellStyle name="SAPBEXHLevel0X 3 2 10" xfId="5090"/>
    <cellStyle name="SAPBEXHLevel0X 3 2 2" xfId="5091"/>
    <cellStyle name="SAPBEXHLevel0X 3 2 2 2" xfId="5092"/>
    <cellStyle name="SAPBEXHLevel0X 3 2 2 2 2" xfId="5093"/>
    <cellStyle name="SAPBEXHLevel0X 3 2 2 2 2 2" xfId="5094"/>
    <cellStyle name="SAPBEXHLevel0X 3 2 2 2 2 3" xfId="5095"/>
    <cellStyle name="SAPBEXHLevel0X 3 2 2 2 3" xfId="5096"/>
    <cellStyle name="SAPBEXHLevel0X 3 2 2 2 4" xfId="5097"/>
    <cellStyle name="SAPBEXHLevel0X 3 2 2 3" xfId="5098"/>
    <cellStyle name="SAPBEXHLevel0X 3 2 2 3 2" xfId="5099"/>
    <cellStyle name="SAPBEXHLevel0X 3 2 2 3 3" xfId="5100"/>
    <cellStyle name="SAPBEXHLevel0X 3 2 2 4" xfId="5101"/>
    <cellStyle name="SAPBEXHLevel0X 3 2 2 5" xfId="5102"/>
    <cellStyle name="SAPBEXHLevel0X 3 2 2_Информация по ТТ" xfId="5103"/>
    <cellStyle name="SAPBEXHLevel0X 3 2 3" xfId="5104"/>
    <cellStyle name="SAPBEXHLevel0X 3 2 3 2" xfId="5105"/>
    <cellStyle name="SAPBEXHLevel0X 3 2 3 2 2" xfId="5106"/>
    <cellStyle name="SAPBEXHLevel0X 3 2 3 2 3" xfId="5107"/>
    <cellStyle name="SAPBEXHLevel0X 3 2 3 3" xfId="5108"/>
    <cellStyle name="SAPBEXHLevel0X 3 2 3 4" xfId="5109"/>
    <cellStyle name="SAPBEXHLevel0X 3 2 4" xfId="5110"/>
    <cellStyle name="SAPBEXHLevel0X 3 2 4 2" xfId="5111"/>
    <cellStyle name="SAPBEXHLevel0X 3 2 4 3" xfId="5112"/>
    <cellStyle name="SAPBEXHLevel0X 3 2 5" xfId="5113"/>
    <cellStyle name="SAPBEXHLevel0X 3 2 5 2" xfId="5114"/>
    <cellStyle name="SAPBEXHLevel0X 3 2 5 3" xfId="5115"/>
    <cellStyle name="SAPBEXHLevel0X 3 2 6" xfId="5116"/>
    <cellStyle name="SAPBEXHLevel0X 3 2 6 2" xfId="5117"/>
    <cellStyle name="SAPBEXHLevel0X 3 2 6 3" xfId="5118"/>
    <cellStyle name="SAPBEXHLevel0X 3 2 7" xfId="5119"/>
    <cellStyle name="SAPBEXHLevel0X 3 2 8" xfId="5120"/>
    <cellStyle name="SAPBEXHLevel0X 3 2 9" xfId="5121"/>
    <cellStyle name="SAPBEXHLevel0X 3 2_Информация по ТТ" xfId="5122"/>
    <cellStyle name="SAPBEXHLevel0X 3 3" xfId="5123"/>
    <cellStyle name="SAPBEXHLevel0X 3 3 2" xfId="5124"/>
    <cellStyle name="SAPBEXHLevel0X 3 3 2 2" xfId="5125"/>
    <cellStyle name="SAPBEXHLevel0X 3 3 2 2 2" xfId="5126"/>
    <cellStyle name="SAPBEXHLevel0X 3 3 2 2 3" xfId="5127"/>
    <cellStyle name="SAPBEXHLevel0X 3 3 2 3" xfId="5128"/>
    <cellStyle name="SAPBEXHLevel0X 3 3 2 4" xfId="5129"/>
    <cellStyle name="SAPBEXHLevel0X 3 3 3" xfId="5130"/>
    <cellStyle name="SAPBEXHLevel0X 3 3 3 2" xfId="5131"/>
    <cellStyle name="SAPBEXHLevel0X 3 3 3 3" xfId="5132"/>
    <cellStyle name="SAPBEXHLevel0X 3 3 4" xfId="5133"/>
    <cellStyle name="SAPBEXHLevel0X 3 3 5" xfId="5134"/>
    <cellStyle name="SAPBEXHLevel0X 3 3 6" xfId="5135"/>
    <cellStyle name="SAPBEXHLevel0X 3 3_Информация по ТТ" xfId="5136"/>
    <cellStyle name="SAPBEXHLevel0X 3 4" xfId="5137"/>
    <cellStyle name="SAPBEXHLevel0X 3 4 2" xfId="5138"/>
    <cellStyle name="SAPBEXHLevel0X 3 4 2 2" xfId="5139"/>
    <cellStyle name="SAPBEXHLevel0X 3 4 2 3" xfId="5140"/>
    <cellStyle name="SAPBEXHLevel0X 3 4 3" xfId="5141"/>
    <cellStyle name="SAPBEXHLevel0X 3 4 4" xfId="5142"/>
    <cellStyle name="SAPBEXHLevel0X 3 5" xfId="5143"/>
    <cellStyle name="SAPBEXHLevel0X 3 5 2" xfId="5144"/>
    <cellStyle name="SAPBEXHLevel0X 3 5 3" xfId="5145"/>
    <cellStyle name="SAPBEXHLevel0X 3 6" xfId="5146"/>
    <cellStyle name="SAPBEXHLevel0X 3 6 2" xfId="5147"/>
    <cellStyle name="SAPBEXHLevel0X 3 6 3" xfId="5148"/>
    <cellStyle name="SAPBEXHLevel0X 3 7" xfId="5149"/>
    <cellStyle name="SAPBEXHLevel0X 3 7 2" xfId="5150"/>
    <cellStyle name="SAPBEXHLevel0X 3 7 3" xfId="5151"/>
    <cellStyle name="SAPBEXHLevel0X 3 7 4" xfId="5152"/>
    <cellStyle name="SAPBEXHLevel0X 3 7 5" xfId="5153"/>
    <cellStyle name="SAPBEXHLevel0X 3 8" xfId="5154"/>
    <cellStyle name="SAPBEXHLevel0X 3 8 2" xfId="5155"/>
    <cellStyle name="SAPBEXHLevel0X 3 8 3" xfId="5156"/>
    <cellStyle name="SAPBEXHLevel0X 3 9" xfId="5157"/>
    <cellStyle name="SAPBEXHLevel0X 3 9 2" xfId="5158"/>
    <cellStyle name="SAPBEXHLevel0X 3 9 3" xfId="5159"/>
    <cellStyle name="SAPBEXHLevel0X 3_Информация по ТТ" xfId="5160"/>
    <cellStyle name="SAPBEXHLevel0X 4" xfId="5161"/>
    <cellStyle name="SAPBEXHLevel0X 4 10" xfId="5162"/>
    <cellStyle name="SAPBEXHLevel0X 4 10 2" xfId="5163"/>
    <cellStyle name="SAPBEXHLevel0X 4 10 2 2" xfId="5164"/>
    <cellStyle name="SAPBEXHLevel0X 4 10 3" xfId="5165"/>
    <cellStyle name="SAPBEXHLevel0X 4 10 4" xfId="5166"/>
    <cellStyle name="SAPBEXHLevel0X 4 11" xfId="5167"/>
    <cellStyle name="SAPBEXHLevel0X 4 12" xfId="5168"/>
    <cellStyle name="SAPBEXHLevel0X 4 13" xfId="5169"/>
    <cellStyle name="SAPBEXHLevel0X 4 14" xfId="5170"/>
    <cellStyle name="SAPBEXHLevel0X 4 15" xfId="5171"/>
    <cellStyle name="SAPBEXHLevel0X 4 16" xfId="5172"/>
    <cellStyle name="SAPBEXHLevel0X 4 17" xfId="5173"/>
    <cellStyle name="SAPBEXHLevel0X 4 18" xfId="5174"/>
    <cellStyle name="SAPBEXHLevel0X 4 19" xfId="5175"/>
    <cellStyle name="SAPBEXHLevel0X 4 2" xfId="5176"/>
    <cellStyle name="SAPBEXHLevel0X 4 2 2" xfId="5177"/>
    <cellStyle name="SAPBEXHLevel0X 4 2 2 2" xfId="5178"/>
    <cellStyle name="SAPBEXHLevel0X 4 2 2 2 2" xfId="5179"/>
    <cellStyle name="SAPBEXHLevel0X 4 2 2 2 2 2" xfId="5180"/>
    <cellStyle name="SAPBEXHLevel0X 4 2 2 2 2 3" xfId="5181"/>
    <cellStyle name="SAPBEXHLevel0X 4 2 2 2 3" xfId="5182"/>
    <cellStyle name="SAPBEXHLevel0X 4 2 2 2 4" xfId="5183"/>
    <cellStyle name="SAPBEXHLevel0X 4 2 2 3" xfId="5184"/>
    <cellStyle name="SAPBEXHLevel0X 4 2 2 3 2" xfId="5185"/>
    <cellStyle name="SAPBEXHLevel0X 4 2 2 3 3" xfId="5186"/>
    <cellStyle name="SAPBEXHLevel0X 4 2 2 4" xfId="5187"/>
    <cellStyle name="SAPBEXHLevel0X 4 2 2 5" xfId="5188"/>
    <cellStyle name="SAPBEXHLevel0X 4 2 2_Информация по ТТ" xfId="5189"/>
    <cellStyle name="SAPBEXHLevel0X 4 2 3" xfId="5190"/>
    <cellStyle name="SAPBEXHLevel0X 4 2 3 2" xfId="5191"/>
    <cellStyle name="SAPBEXHLevel0X 4 2 3 2 2" xfId="5192"/>
    <cellStyle name="SAPBEXHLevel0X 4 2 3 2 3" xfId="5193"/>
    <cellStyle name="SAPBEXHLevel0X 4 2 3 3" xfId="5194"/>
    <cellStyle name="SAPBEXHLevel0X 4 2 3 4" xfId="5195"/>
    <cellStyle name="SAPBEXHLevel0X 4 2 4" xfId="5196"/>
    <cellStyle name="SAPBEXHLevel0X 4 2 4 2" xfId="5197"/>
    <cellStyle name="SAPBEXHLevel0X 4 2 4 3" xfId="5198"/>
    <cellStyle name="SAPBEXHLevel0X 4 2 5" xfId="5199"/>
    <cellStyle name="SAPBEXHLevel0X 4 2 6" xfId="5200"/>
    <cellStyle name="SAPBEXHLevel0X 4 2 7" xfId="5201"/>
    <cellStyle name="SAPBEXHLevel0X 4 2 8" xfId="5202"/>
    <cellStyle name="SAPBEXHLevel0X 4 2_Информация по ТТ" xfId="5203"/>
    <cellStyle name="SAPBEXHLevel0X 4 20" xfId="5204"/>
    <cellStyle name="SAPBEXHLevel0X 4 21" xfId="5205"/>
    <cellStyle name="SAPBEXHLevel0X 4 22" xfId="5206"/>
    <cellStyle name="SAPBEXHLevel0X 4 23" xfId="5207"/>
    <cellStyle name="SAPBEXHLevel0X 4 24" xfId="5208"/>
    <cellStyle name="SAPBEXHLevel0X 4 25" xfId="5209"/>
    <cellStyle name="SAPBEXHLevel0X 4 26" xfId="5210"/>
    <cellStyle name="SAPBEXHLevel0X 4 27" xfId="5211"/>
    <cellStyle name="SAPBEXHLevel0X 4 28" xfId="5212"/>
    <cellStyle name="SAPBEXHLevel0X 4 29" xfId="5213"/>
    <cellStyle name="SAPBEXHLevel0X 4 3" xfId="5214"/>
    <cellStyle name="SAPBEXHLevel0X 4 3 2" xfId="5215"/>
    <cellStyle name="SAPBEXHLevel0X 4 3 2 2" xfId="5216"/>
    <cellStyle name="SAPBEXHLevel0X 4 3 2 2 2" xfId="5217"/>
    <cellStyle name="SAPBEXHLevel0X 4 3 2 2 2 2" xfId="5218"/>
    <cellStyle name="SAPBEXHLevel0X 4 3 2 2 2 3" xfId="5219"/>
    <cellStyle name="SAPBEXHLevel0X 4 3 2 2 3" xfId="5220"/>
    <cellStyle name="SAPBEXHLevel0X 4 3 2 2 4" xfId="5221"/>
    <cellStyle name="SAPBEXHLevel0X 4 3 2 3" xfId="5222"/>
    <cellStyle name="SAPBEXHLevel0X 4 3 2 3 2" xfId="5223"/>
    <cellStyle name="SAPBEXHLevel0X 4 3 2 3 3" xfId="5224"/>
    <cellStyle name="SAPBEXHLevel0X 4 3 2 4" xfId="5225"/>
    <cellStyle name="SAPBEXHLevel0X 4 3 2 5" xfId="5226"/>
    <cellStyle name="SAPBEXHLevel0X 4 3 2_Информация по ТТ" xfId="5227"/>
    <cellStyle name="SAPBEXHLevel0X 4 3 3" xfId="5228"/>
    <cellStyle name="SAPBEXHLevel0X 4 3 3 2" xfId="5229"/>
    <cellStyle name="SAPBEXHLevel0X 4 3 3 2 2" xfId="5230"/>
    <cellStyle name="SAPBEXHLevel0X 4 3 3 2 3" xfId="5231"/>
    <cellStyle name="SAPBEXHLevel0X 4 3 3 3" xfId="5232"/>
    <cellStyle name="SAPBEXHLevel0X 4 3 3 4" xfId="5233"/>
    <cellStyle name="SAPBEXHLevel0X 4 3 4" xfId="5234"/>
    <cellStyle name="SAPBEXHLevel0X 4 3 4 2" xfId="5235"/>
    <cellStyle name="SAPBEXHLevel0X 4 3 4 3" xfId="5236"/>
    <cellStyle name="SAPBEXHLevel0X 4 3 5" xfId="5237"/>
    <cellStyle name="SAPBEXHLevel0X 4 3 6" xfId="5238"/>
    <cellStyle name="SAPBEXHLevel0X 4 3_Информация по ТТ" xfId="5239"/>
    <cellStyle name="SAPBEXHLevel0X 4 30" xfId="5240"/>
    <cellStyle name="SAPBEXHLevel0X 4 31" xfId="5241"/>
    <cellStyle name="SAPBEXHLevel0X 4 32" xfId="5242"/>
    <cellStyle name="SAPBEXHLevel0X 4 4" xfId="5243"/>
    <cellStyle name="SAPBEXHLevel0X 4 4 10" xfId="5244"/>
    <cellStyle name="SAPBEXHLevel0X 4 4 11" xfId="5245"/>
    <cellStyle name="SAPBEXHLevel0X 4 4 12" xfId="5246"/>
    <cellStyle name="SAPBEXHLevel0X 4 4 2" xfId="5247"/>
    <cellStyle name="SAPBEXHLevel0X 4 4 2 2" xfId="5248"/>
    <cellStyle name="SAPBEXHLevel0X 4 4 2 3" xfId="5249"/>
    <cellStyle name="SAPBEXHLevel0X 4 4 3" xfId="5250"/>
    <cellStyle name="SAPBEXHLevel0X 4 4 3 2" xfId="5251"/>
    <cellStyle name="SAPBEXHLevel0X 4 4 3 3" xfId="5252"/>
    <cellStyle name="SAPBEXHLevel0X 4 4 4" xfId="5253"/>
    <cellStyle name="SAPBEXHLevel0X 4 4 5" xfId="5254"/>
    <cellStyle name="SAPBEXHLevel0X 4 4 6" xfId="5255"/>
    <cellStyle name="SAPBEXHLevel0X 4 4 7" xfId="5256"/>
    <cellStyle name="SAPBEXHLevel0X 4 4 8" xfId="5257"/>
    <cellStyle name="SAPBEXHLevel0X 4 4 9" xfId="5258"/>
    <cellStyle name="SAPBEXHLevel0X 4 5" xfId="5259"/>
    <cellStyle name="SAPBEXHLevel0X 4 5 10" xfId="5260"/>
    <cellStyle name="SAPBEXHLevel0X 4 5 11" xfId="5261"/>
    <cellStyle name="SAPBEXHLevel0X 4 5 2" xfId="5262"/>
    <cellStyle name="SAPBEXHLevel0X 4 5 3" xfId="5263"/>
    <cellStyle name="SAPBEXHLevel0X 4 5 4" xfId="5264"/>
    <cellStyle name="SAPBEXHLevel0X 4 5 5" xfId="5265"/>
    <cellStyle name="SAPBEXHLevel0X 4 5 6" xfId="5266"/>
    <cellStyle name="SAPBEXHLevel0X 4 5 7" xfId="5267"/>
    <cellStyle name="SAPBEXHLevel0X 4 5 8" xfId="5268"/>
    <cellStyle name="SAPBEXHLevel0X 4 5 9" xfId="5269"/>
    <cellStyle name="SAPBEXHLevel0X 4 6" xfId="5270"/>
    <cellStyle name="SAPBEXHLevel0X 4 6 10" xfId="5271"/>
    <cellStyle name="SAPBEXHLevel0X 4 6 11" xfId="5272"/>
    <cellStyle name="SAPBEXHLevel0X 4 6 12" xfId="5273"/>
    <cellStyle name="SAPBEXHLevel0X 4 6 13" xfId="5274"/>
    <cellStyle name="SAPBEXHLevel0X 4 6 14" xfId="5275"/>
    <cellStyle name="SAPBEXHLevel0X 4 6 2" xfId="5276"/>
    <cellStyle name="SAPBEXHLevel0X 4 6 3" xfId="5277"/>
    <cellStyle name="SAPBEXHLevel0X 4 6 4" xfId="5278"/>
    <cellStyle name="SAPBEXHLevel0X 4 6 5" xfId="5279"/>
    <cellStyle name="SAPBEXHLevel0X 4 6 6" xfId="5280"/>
    <cellStyle name="SAPBEXHLevel0X 4 6 7" xfId="5281"/>
    <cellStyle name="SAPBEXHLevel0X 4 6 8" xfId="5282"/>
    <cellStyle name="SAPBEXHLevel0X 4 6 9" xfId="5283"/>
    <cellStyle name="SAPBEXHLevel0X 4 7" xfId="5284"/>
    <cellStyle name="SAPBEXHLevel0X 4 7 2" xfId="5285"/>
    <cellStyle name="SAPBEXHLevel0X 4 7 3" xfId="5286"/>
    <cellStyle name="SAPBEXHLevel0X 4 8" xfId="5287"/>
    <cellStyle name="SAPBEXHLevel0X 4 8 2" xfId="5288"/>
    <cellStyle name="SAPBEXHLevel0X 4 8 2 2" xfId="5289"/>
    <cellStyle name="SAPBEXHLevel0X 4 8 3" xfId="5290"/>
    <cellStyle name="SAPBEXHLevel0X 4 8 4" xfId="5291"/>
    <cellStyle name="SAPBEXHLevel0X 4 9" xfId="5292"/>
    <cellStyle name="SAPBEXHLevel0X 4 9 2" xfId="5293"/>
    <cellStyle name="SAPBEXHLevel0X 4 9 2 2" xfId="5294"/>
    <cellStyle name="SAPBEXHLevel0X 4 9 3" xfId="5295"/>
    <cellStyle name="SAPBEXHLevel0X 4 9 4" xfId="5296"/>
    <cellStyle name="SAPBEXHLevel0X 4_Информация по ТТ" xfId="5297"/>
    <cellStyle name="SAPBEXHLevel0X 5" xfId="5298"/>
    <cellStyle name="SAPBEXHLevel0X 5 2" xfId="5299"/>
    <cellStyle name="SAPBEXHLevel0X 5 2 2" xfId="5300"/>
    <cellStyle name="SAPBEXHLevel0X 5 2 2 2" xfId="5301"/>
    <cellStyle name="SAPBEXHLevel0X 5 2 2 2 2" xfId="5302"/>
    <cellStyle name="SAPBEXHLevel0X 5 2 2 2 3" xfId="5303"/>
    <cellStyle name="SAPBEXHLevel0X 5 2 2 3" xfId="5304"/>
    <cellStyle name="SAPBEXHLevel0X 5 2 2 4" xfId="5305"/>
    <cellStyle name="SAPBEXHLevel0X 5 2 3" xfId="5306"/>
    <cellStyle name="SAPBEXHLevel0X 5 2 3 2" xfId="5307"/>
    <cellStyle name="SAPBEXHLevel0X 5 2 3 3" xfId="5308"/>
    <cellStyle name="SAPBEXHLevel0X 5 2 4" xfId="5309"/>
    <cellStyle name="SAPBEXHLevel0X 5 2 5" xfId="5310"/>
    <cellStyle name="SAPBEXHLevel0X 5 2_Информация по ТТ" xfId="5311"/>
    <cellStyle name="SAPBEXHLevel0X 5 3" xfId="5312"/>
    <cellStyle name="SAPBEXHLevel0X 5 3 2" xfId="5313"/>
    <cellStyle name="SAPBEXHLevel0X 5 3 2 2" xfId="5314"/>
    <cellStyle name="SAPBEXHLevel0X 5 3 2 3" xfId="5315"/>
    <cellStyle name="SAPBEXHLevel0X 5 3 3" xfId="5316"/>
    <cellStyle name="SAPBEXHLevel0X 5 3 4" xfId="5317"/>
    <cellStyle name="SAPBEXHLevel0X 5 4" xfId="5318"/>
    <cellStyle name="SAPBEXHLevel0X 5 4 2" xfId="5319"/>
    <cellStyle name="SAPBEXHLevel0X 5 4 3" xfId="5320"/>
    <cellStyle name="SAPBEXHLevel0X 5 5" xfId="5321"/>
    <cellStyle name="SAPBEXHLevel0X 5 6" xfId="5322"/>
    <cellStyle name="SAPBEXHLevel0X 5 7" xfId="5323"/>
    <cellStyle name="SAPBEXHLevel0X 5 8" xfId="5324"/>
    <cellStyle name="SAPBEXHLevel0X 5_Информация по ТТ" xfId="5325"/>
    <cellStyle name="SAPBEXHLevel0X 6" xfId="5326"/>
    <cellStyle name="SAPBEXHLevel0X 6 2" xfId="5327"/>
    <cellStyle name="SAPBEXHLevel0X 6 2 2" xfId="5328"/>
    <cellStyle name="SAPBEXHLevel0X 6 2 2 2" xfId="5329"/>
    <cellStyle name="SAPBEXHLevel0X 6 2 2 3" xfId="5330"/>
    <cellStyle name="SAPBEXHLevel0X 6 2 3" xfId="5331"/>
    <cellStyle name="SAPBEXHLevel0X 6 2 4" xfId="5332"/>
    <cellStyle name="SAPBEXHLevel0X 6 3" xfId="5333"/>
    <cellStyle name="SAPBEXHLevel0X 6 3 2" xfId="5334"/>
    <cellStyle name="SAPBEXHLevel0X 6 3 3" xfId="5335"/>
    <cellStyle name="SAPBEXHLevel0X 6 4" xfId="5336"/>
    <cellStyle name="SAPBEXHLevel0X 6 5" xfId="5337"/>
    <cellStyle name="SAPBEXHLevel0X 6 6" xfId="5338"/>
    <cellStyle name="SAPBEXHLevel0X 6_Информация по ТТ" xfId="5339"/>
    <cellStyle name="SAPBEXHLevel0X 7" xfId="5340"/>
    <cellStyle name="SAPBEXHLevel0X 7 2" xfId="5341"/>
    <cellStyle name="SAPBEXHLevel0X 7 2 2" xfId="5342"/>
    <cellStyle name="SAPBEXHLevel0X 7 2 3" xfId="5343"/>
    <cellStyle name="SAPBEXHLevel0X 7 3" xfId="5344"/>
    <cellStyle name="SAPBEXHLevel0X 7 4" xfId="5345"/>
    <cellStyle name="SAPBEXHLevel0X 7 5" xfId="5346"/>
    <cellStyle name="SAPBEXHLevel0X 8" xfId="5347"/>
    <cellStyle name="SAPBEXHLevel0X 8 10" xfId="5348"/>
    <cellStyle name="SAPBEXHLevel0X 8 11" xfId="5349"/>
    <cellStyle name="SAPBEXHLevel0X 8 12" xfId="5350"/>
    <cellStyle name="SAPBEXHLevel0X 8 2" xfId="5351"/>
    <cellStyle name="SAPBEXHLevel0X 8 3" xfId="5352"/>
    <cellStyle name="SAPBEXHLevel0X 8 4" xfId="5353"/>
    <cellStyle name="SAPBEXHLevel0X 8 5" xfId="5354"/>
    <cellStyle name="SAPBEXHLevel0X 8 6" xfId="5355"/>
    <cellStyle name="SAPBEXHLevel0X 8 7" xfId="5356"/>
    <cellStyle name="SAPBEXHLevel0X 8 8" xfId="5357"/>
    <cellStyle name="SAPBEXHLevel0X 8 9" xfId="5358"/>
    <cellStyle name="SAPBEXHLevel0X 9" xfId="5359"/>
    <cellStyle name="SAPBEXHLevel0X 9 2" xfId="5360"/>
    <cellStyle name="SAPBEXHLevel0X 9 3" xfId="5361"/>
    <cellStyle name="SAPBEXHLevel0X 9 4" xfId="5362"/>
    <cellStyle name="SAPBEXHLevel0X 9 5" xfId="5363"/>
    <cellStyle name="SAPBEXHLevel0X_Информация по ТТ" xfId="5364"/>
    <cellStyle name="SAPBEXHLevel1" xfId="227"/>
    <cellStyle name="SAPBEXHLevel1 10" xfId="5365"/>
    <cellStyle name="SAPBEXHLevel1 10 2" xfId="5366"/>
    <cellStyle name="SAPBEXHLevel1 10 3" xfId="5367"/>
    <cellStyle name="SAPBEXHLevel1 11" xfId="5368"/>
    <cellStyle name="SAPBEXHLevel1 11 2" xfId="5369"/>
    <cellStyle name="SAPBEXHLevel1 11 3" xfId="5370"/>
    <cellStyle name="SAPBEXHLevel1 12" xfId="5371"/>
    <cellStyle name="SAPBEXHLevel1 12 2" xfId="5372"/>
    <cellStyle name="SAPBEXHLevel1 12 3" xfId="5373"/>
    <cellStyle name="SAPBEXHLevel1 13" xfId="5374"/>
    <cellStyle name="SAPBEXHLevel1 13 2" xfId="5375"/>
    <cellStyle name="SAPBEXHLevel1 13 3" xfId="5376"/>
    <cellStyle name="SAPBEXHLevel1 14" xfId="5377"/>
    <cellStyle name="SAPBEXHLevel1 14 2" xfId="5378"/>
    <cellStyle name="SAPBEXHLevel1 14 3" xfId="5379"/>
    <cellStyle name="SAPBEXHLevel1 14 4" xfId="5380"/>
    <cellStyle name="SAPBEXHLevel1 15" xfId="5381"/>
    <cellStyle name="SAPBEXHLevel1 16" xfId="5382"/>
    <cellStyle name="SAPBEXHLevel1 17" xfId="5383"/>
    <cellStyle name="SAPBEXHLevel1 18" xfId="5384"/>
    <cellStyle name="SAPBEXHLevel1 18 2" xfId="5385"/>
    <cellStyle name="SAPBEXHLevel1 18 3" xfId="5386"/>
    <cellStyle name="SAPBEXHLevel1 18 4" xfId="5387"/>
    <cellStyle name="SAPBEXHLevel1 18 5" xfId="5388"/>
    <cellStyle name="SAPBEXHLevel1 18 6" xfId="5389"/>
    <cellStyle name="SAPBEXHLevel1 18 7" xfId="5390"/>
    <cellStyle name="SAPBEXHLevel1 19" xfId="5391"/>
    <cellStyle name="SAPBEXHLevel1 2" xfId="228"/>
    <cellStyle name="SAPBEXHLevel1 2 10" xfId="5392"/>
    <cellStyle name="SAPBEXHLevel1 2 11" xfId="5393"/>
    <cellStyle name="SAPBEXHLevel1 2 12" xfId="5394"/>
    <cellStyle name="SAPBEXHLevel1 2 13" xfId="5395"/>
    <cellStyle name="SAPBEXHLevel1 2 14" xfId="5396"/>
    <cellStyle name="SAPBEXHLevel1 2 15" xfId="5397"/>
    <cellStyle name="SAPBEXHLevel1 2 16" xfId="5398"/>
    <cellStyle name="SAPBEXHLevel1 2 17" xfId="5399"/>
    <cellStyle name="SAPBEXHLevel1 2 18" xfId="5400"/>
    <cellStyle name="SAPBEXHLevel1 2 19" xfId="5401"/>
    <cellStyle name="SAPBEXHLevel1 2 2" xfId="5402"/>
    <cellStyle name="SAPBEXHLevel1 2 2 2" xfId="5403"/>
    <cellStyle name="SAPBEXHLevel1 2 2 2 2" xfId="5404"/>
    <cellStyle name="SAPBEXHLevel1 2 2 2 3" xfId="5405"/>
    <cellStyle name="SAPBEXHLevel1 2 2 2 4" xfId="5406"/>
    <cellStyle name="SAPBEXHLevel1 2 2 2 5" xfId="5407"/>
    <cellStyle name="SAPBEXHLevel1 2 2 3" xfId="5408"/>
    <cellStyle name="SAPBEXHLevel1 2 2 4" xfId="5409"/>
    <cellStyle name="SAPBEXHLevel1 2 2 5" xfId="5410"/>
    <cellStyle name="SAPBEXHLevel1 2 2 5 2" xfId="5411"/>
    <cellStyle name="SAPBEXHLevel1 2 2 5 3" xfId="5412"/>
    <cellStyle name="SAPBEXHLevel1 2 20" xfId="5413"/>
    <cellStyle name="SAPBEXHLevel1 2 21" xfId="5414"/>
    <cellStyle name="SAPBEXHLevel1 2 3" xfId="5415"/>
    <cellStyle name="SAPBEXHLevel1 2 3 10" xfId="5416"/>
    <cellStyle name="SAPBEXHLevel1 2 3 11" xfId="5417"/>
    <cellStyle name="SAPBEXHLevel1 2 3 2" xfId="5418"/>
    <cellStyle name="SAPBEXHLevel1 2 3 3" xfId="5419"/>
    <cellStyle name="SAPBEXHLevel1 2 3 3 2" xfId="5420"/>
    <cellStyle name="SAPBEXHLevel1 2 3 3 3" xfId="5421"/>
    <cellStyle name="SAPBEXHLevel1 2 3 4" xfId="5422"/>
    <cellStyle name="SAPBEXHLevel1 2 3 5" xfId="5423"/>
    <cellStyle name="SAPBEXHLevel1 2 3 5 2" xfId="5424"/>
    <cellStyle name="SAPBEXHLevel1 2 3 5 3" xfId="5425"/>
    <cellStyle name="SAPBEXHLevel1 2 3 5 4" xfId="5426"/>
    <cellStyle name="SAPBEXHLevel1 2 3 5 5" xfId="5427"/>
    <cellStyle name="SAPBEXHLevel1 2 3 5 6" xfId="5428"/>
    <cellStyle name="SAPBEXHLevel1 2 3 6" xfId="5429"/>
    <cellStyle name="SAPBEXHLevel1 2 3 7" xfId="5430"/>
    <cellStyle name="SAPBEXHLevel1 2 3 8" xfId="5431"/>
    <cellStyle name="SAPBEXHLevel1 2 3 9" xfId="5432"/>
    <cellStyle name="SAPBEXHLevel1 2 4" xfId="5433"/>
    <cellStyle name="SAPBEXHLevel1 2 4 2" xfId="5434"/>
    <cellStyle name="SAPBEXHLevel1 2 4 3" xfId="5435"/>
    <cellStyle name="SAPBEXHLevel1 2 4 4" xfId="5436"/>
    <cellStyle name="SAPBEXHLevel1 2 5" xfId="5437"/>
    <cellStyle name="SAPBEXHLevel1 2 5 2" xfId="5438"/>
    <cellStyle name="SAPBEXHLevel1 2 5 3" xfId="5439"/>
    <cellStyle name="SAPBEXHLevel1 2 5 4" xfId="5440"/>
    <cellStyle name="SAPBEXHLevel1 2 5 5" xfId="5441"/>
    <cellStyle name="SAPBEXHLevel1 2 6" xfId="5442"/>
    <cellStyle name="SAPBEXHLevel1 2 7" xfId="5443"/>
    <cellStyle name="SAPBEXHLevel1 2 7 2" xfId="5444"/>
    <cellStyle name="SAPBEXHLevel1 2 7 3" xfId="5445"/>
    <cellStyle name="SAPBEXHLevel1 2 8" xfId="5446"/>
    <cellStyle name="SAPBEXHLevel1 2 8 2" xfId="5447"/>
    <cellStyle name="SAPBEXHLevel1 2 9" xfId="5448"/>
    <cellStyle name="SAPBEXHLevel1 20" xfId="5449"/>
    <cellStyle name="SAPBEXHLevel1 21" xfId="5450"/>
    <cellStyle name="SAPBEXHLevel1 22" xfId="5451"/>
    <cellStyle name="SAPBEXHLevel1 23" xfId="5452"/>
    <cellStyle name="SAPBEXHLevel1 24" xfId="5453"/>
    <cellStyle name="SAPBEXHLevel1 25" xfId="5454"/>
    <cellStyle name="SAPBEXHLevel1 26" xfId="5455"/>
    <cellStyle name="SAPBEXHLevel1 27" xfId="5456"/>
    <cellStyle name="SAPBEXHLevel1 28" xfId="5457"/>
    <cellStyle name="SAPBEXHLevel1 29" xfId="5458"/>
    <cellStyle name="SAPBEXHLevel1 29 2" xfId="5459"/>
    <cellStyle name="SAPBEXHLevel1 29 3" xfId="5460"/>
    <cellStyle name="SAPBEXHLevel1 29 4" xfId="5461"/>
    <cellStyle name="SAPBEXHLevel1 3" xfId="229"/>
    <cellStyle name="SAPBEXHLevel1 3 2" xfId="5462"/>
    <cellStyle name="SAPBEXHLevel1 3 2 2" xfId="5463"/>
    <cellStyle name="SAPBEXHLevel1 3 2 3" xfId="5464"/>
    <cellStyle name="SAPBEXHLevel1 3 2 4" xfId="5465"/>
    <cellStyle name="SAPBEXHLevel1 3 3" xfId="5466"/>
    <cellStyle name="SAPBEXHLevel1 3 3 2" xfId="5467"/>
    <cellStyle name="SAPBEXHLevel1 3 3 3" xfId="5468"/>
    <cellStyle name="SAPBEXHLevel1 3 3 4" xfId="5469"/>
    <cellStyle name="SAPBEXHLevel1 3 3 5" xfId="5470"/>
    <cellStyle name="SAPBEXHLevel1 3 4" xfId="5471"/>
    <cellStyle name="SAPBEXHLevel1 3 4 2" xfId="5472"/>
    <cellStyle name="SAPBEXHLevel1 3 4 3" xfId="5473"/>
    <cellStyle name="SAPBEXHLevel1 3 5" xfId="5474"/>
    <cellStyle name="SAPBEXHLevel1 30" xfId="5475"/>
    <cellStyle name="SAPBEXHLevel1 31" xfId="5476"/>
    <cellStyle name="SAPBEXHLevel1 32" xfId="5477"/>
    <cellStyle name="SAPBEXHLevel1 4" xfId="5478"/>
    <cellStyle name="SAPBEXHLevel1 4 10" xfId="5479"/>
    <cellStyle name="SAPBEXHLevel1 4 11" xfId="5480"/>
    <cellStyle name="SAPBEXHLevel1 4 12" xfId="5481"/>
    <cellStyle name="SAPBEXHLevel1 4 13" xfId="5482"/>
    <cellStyle name="SAPBEXHLevel1 4 14" xfId="5483"/>
    <cellStyle name="SAPBEXHLevel1 4 15" xfId="5484"/>
    <cellStyle name="SAPBEXHLevel1 4 16" xfId="5485"/>
    <cellStyle name="SAPBEXHLevel1 4 17" xfId="5486"/>
    <cellStyle name="SAPBEXHLevel1 4 18" xfId="5487"/>
    <cellStyle name="SAPBEXHLevel1 4 19" xfId="5488"/>
    <cellStyle name="SAPBEXHLevel1 4 2" xfId="5489"/>
    <cellStyle name="SAPBEXHLevel1 4 2 2" xfId="5490"/>
    <cellStyle name="SAPBEXHLevel1 4 2 3" xfId="5491"/>
    <cellStyle name="SAPBEXHLevel1 4 2 4" xfId="5492"/>
    <cellStyle name="SAPBEXHLevel1 4 20" xfId="5493"/>
    <cellStyle name="SAPBEXHLevel1 4 21" xfId="5494"/>
    <cellStyle name="SAPBEXHLevel1 4 22" xfId="5495"/>
    <cellStyle name="SAPBEXHLevel1 4 23" xfId="5496"/>
    <cellStyle name="SAPBEXHLevel1 4 24" xfId="5497"/>
    <cellStyle name="SAPBEXHLevel1 4 25" xfId="5498"/>
    <cellStyle name="SAPBEXHLevel1 4 26" xfId="5499"/>
    <cellStyle name="SAPBEXHLevel1 4 27" xfId="5500"/>
    <cellStyle name="SAPBEXHLevel1 4 3" xfId="5501"/>
    <cellStyle name="SAPBEXHLevel1 4 3 2" xfId="5502"/>
    <cellStyle name="SAPBEXHLevel1 4 3 3" xfId="5503"/>
    <cellStyle name="SAPBEXHLevel1 4 3 4" xfId="5504"/>
    <cellStyle name="SAPBEXHLevel1 4 4" xfId="5505"/>
    <cellStyle name="SAPBEXHLevel1 4 4 2" xfId="5506"/>
    <cellStyle name="SAPBEXHLevel1 4 4 3" xfId="5507"/>
    <cellStyle name="SAPBEXHLevel1 4 5" xfId="5508"/>
    <cellStyle name="SAPBEXHLevel1 4 5 2" xfId="5509"/>
    <cellStyle name="SAPBEXHLevel1 4 5 3" xfId="5510"/>
    <cellStyle name="SAPBEXHLevel1 4 6" xfId="5511"/>
    <cellStyle name="SAPBEXHLevel1 4 7" xfId="5512"/>
    <cellStyle name="SAPBEXHLevel1 4 8" xfId="5513"/>
    <cellStyle name="SAPBEXHLevel1 4 9" xfId="5514"/>
    <cellStyle name="SAPBEXHLevel1 4_Информация по ТТ" xfId="5515"/>
    <cellStyle name="SAPBEXHLevel1 5" xfId="5516"/>
    <cellStyle name="SAPBEXHLevel1 5 2" xfId="5517"/>
    <cellStyle name="SAPBEXHLevel1 5 3" xfId="5518"/>
    <cellStyle name="SAPBEXHLevel1 6" xfId="5519"/>
    <cellStyle name="SAPBEXHLevel1 6 2" xfId="5520"/>
    <cellStyle name="SAPBEXHLevel1 6 3" xfId="5521"/>
    <cellStyle name="SAPBEXHLevel1 7" xfId="5522"/>
    <cellStyle name="SAPBEXHLevel1 7 2" xfId="5523"/>
    <cellStyle name="SAPBEXHLevel1 7 3" xfId="5524"/>
    <cellStyle name="SAPBEXHLevel1 8" xfId="5525"/>
    <cellStyle name="SAPBEXHLevel1 8 2" xfId="5526"/>
    <cellStyle name="SAPBEXHLevel1 8 3" xfId="5527"/>
    <cellStyle name="SAPBEXHLevel1 8 4" xfId="5528"/>
    <cellStyle name="SAPBEXHLevel1 8 5" xfId="5529"/>
    <cellStyle name="SAPBEXHLevel1 9" xfId="5530"/>
    <cellStyle name="SAPBEXHLevel1 9 2" xfId="5531"/>
    <cellStyle name="SAPBEXHLevel1 9 3" xfId="5532"/>
    <cellStyle name="SAPBEXHLevel1 9 4" xfId="5533"/>
    <cellStyle name="SAPBEXHLevel1_Информация по ТТ" xfId="5534"/>
    <cellStyle name="SAPBEXHLevel1X" xfId="230"/>
    <cellStyle name="SAPBEXHLevel1X 10" xfId="5535"/>
    <cellStyle name="SAPBEXHLevel1X 10 2" xfId="5536"/>
    <cellStyle name="SAPBEXHLevel1X 10 3" xfId="5537"/>
    <cellStyle name="SAPBEXHLevel1X 11" xfId="5538"/>
    <cellStyle name="SAPBEXHLevel1X 11 2" xfId="5539"/>
    <cellStyle name="SAPBEXHLevel1X 11 3" xfId="5540"/>
    <cellStyle name="SAPBEXHLevel1X 11 4" xfId="5541"/>
    <cellStyle name="SAPBEXHLevel1X 11 5" xfId="5542"/>
    <cellStyle name="SAPBEXHLevel1X 12" xfId="5543"/>
    <cellStyle name="SAPBEXHLevel1X 12 2" xfId="5544"/>
    <cellStyle name="SAPBEXHLevel1X 12 3" xfId="5545"/>
    <cellStyle name="SAPBEXHLevel1X 12 4" xfId="5546"/>
    <cellStyle name="SAPBEXHLevel1X 13" xfId="5547"/>
    <cellStyle name="SAPBEXHLevel1X 14" xfId="5548"/>
    <cellStyle name="SAPBEXHLevel1X 14 2" xfId="5549"/>
    <cellStyle name="SAPBEXHLevel1X 15" xfId="5550"/>
    <cellStyle name="SAPBEXHLevel1X 2" xfId="231"/>
    <cellStyle name="SAPBEXHLevel1X 2 10" xfId="5551"/>
    <cellStyle name="SAPBEXHLevel1X 2 10 2" xfId="5552"/>
    <cellStyle name="SAPBEXHLevel1X 2 10 3" xfId="5553"/>
    <cellStyle name="SAPBEXHLevel1X 2 10 4" xfId="5554"/>
    <cellStyle name="SAPBEXHLevel1X 2 11" xfId="5555"/>
    <cellStyle name="SAPBEXHLevel1X 2 11 2" xfId="5556"/>
    <cellStyle name="SAPBEXHLevel1X 2 12" xfId="5557"/>
    <cellStyle name="SAPBEXHLevel1X 2 2" xfId="5558"/>
    <cellStyle name="SAPBEXHLevel1X 2 2 10" xfId="5559"/>
    <cellStyle name="SAPBEXHLevel1X 2 2 2" xfId="5560"/>
    <cellStyle name="SAPBEXHLevel1X 2 2 2 2" xfId="5561"/>
    <cellStyle name="SAPBEXHLevel1X 2 2 2 2 2" xfId="5562"/>
    <cellStyle name="SAPBEXHLevel1X 2 2 2 2 2 2" xfId="5563"/>
    <cellStyle name="SAPBEXHLevel1X 2 2 2 2 2 3" xfId="5564"/>
    <cellStyle name="SAPBEXHLevel1X 2 2 2 2 3" xfId="5565"/>
    <cellStyle name="SAPBEXHLevel1X 2 2 2 2 4" xfId="5566"/>
    <cellStyle name="SAPBEXHLevel1X 2 2 2 3" xfId="5567"/>
    <cellStyle name="SAPBEXHLevel1X 2 2 2 3 2" xfId="5568"/>
    <cellStyle name="SAPBEXHLevel1X 2 2 2 3 3" xfId="5569"/>
    <cellStyle name="SAPBEXHLevel1X 2 2 2 4" xfId="5570"/>
    <cellStyle name="SAPBEXHLevel1X 2 2 2 4 2" xfId="5571"/>
    <cellStyle name="SAPBEXHLevel1X 2 2 2 4 3" xfId="5572"/>
    <cellStyle name="SAPBEXHLevel1X 2 2 2 5" xfId="5573"/>
    <cellStyle name="SAPBEXHLevel1X 2 2 2 6" xfId="5574"/>
    <cellStyle name="SAPBEXHLevel1X 2 2 2_Информация по ТТ" xfId="5575"/>
    <cellStyle name="SAPBEXHLevel1X 2 2 3" xfId="5576"/>
    <cellStyle name="SAPBEXHLevel1X 2 2 3 2" xfId="5577"/>
    <cellStyle name="SAPBEXHLevel1X 2 2 3 2 2" xfId="5578"/>
    <cellStyle name="SAPBEXHLevel1X 2 2 3 2 3" xfId="5579"/>
    <cellStyle name="SAPBEXHLevel1X 2 2 3 3" xfId="5580"/>
    <cellStyle name="SAPBEXHLevel1X 2 2 3 4" xfId="5581"/>
    <cellStyle name="SAPBEXHLevel1X 2 2 4" xfId="5582"/>
    <cellStyle name="SAPBEXHLevel1X 2 2 4 2" xfId="5583"/>
    <cellStyle name="SAPBEXHLevel1X 2 2 4 3" xfId="5584"/>
    <cellStyle name="SAPBEXHLevel1X 2 2 5" xfId="5585"/>
    <cellStyle name="SAPBEXHLevel1X 2 2 5 2" xfId="5586"/>
    <cellStyle name="SAPBEXHLevel1X 2 2 5 3" xfId="5587"/>
    <cellStyle name="SAPBEXHLevel1X 2 2 5 4" xfId="5588"/>
    <cellStyle name="SAPBEXHLevel1X 2 2 5 5" xfId="5589"/>
    <cellStyle name="SAPBEXHLevel1X 2 2 6" xfId="5590"/>
    <cellStyle name="SAPBEXHLevel1X 2 2 6 2" xfId="5591"/>
    <cellStyle name="SAPBEXHLevel1X 2 2 6 3" xfId="5592"/>
    <cellStyle name="SAPBEXHLevel1X 2 2 7" xfId="5593"/>
    <cellStyle name="SAPBEXHLevel1X 2 2 8" xfId="5594"/>
    <cellStyle name="SAPBEXHLevel1X 2 2 9" xfId="5595"/>
    <cellStyle name="SAPBEXHLevel1X 2 2_Информация по ТТ" xfId="5596"/>
    <cellStyle name="SAPBEXHLevel1X 2 3" xfId="5597"/>
    <cellStyle name="SAPBEXHLevel1X 2 3 2" xfId="5598"/>
    <cellStyle name="SAPBEXHLevel1X 2 3 2 2" xfId="5599"/>
    <cellStyle name="SAPBEXHLevel1X 2 3 2 2 2" xfId="5600"/>
    <cellStyle name="SAPBEXHLevel1X 2 3 2 2 3" xfId="5601"/>
    <cellStyle name="SAPBEXHLevel1X 2 3 2 3" xfId="5602"/>
    <cellStyle name="SAPBEXHLevel1X 2 3 2 4" xfId="5603"/>
    <cellStyle name="SAPBEXHLevel1X 2 3 3" xfId="5604"/>
    <cellStyle name="SAPBEXHLevel1X 2 3 3 2" xfId="5605"/>
    <cellStyle name="SAPBEXHLevel1X 2 3 3 3" xfId="5606"/>
    <cellStyle name="SAPBEXHLevel1X 2 3 4" xfId="5607"/>
    <cellStyle name="SAPBEXHLevel1X 2 3 4 2" xfId="5608"/>
    <cellStyle name="SAPBEXHLevel1X 2 3 4 3" xfId="5609"/>
    <cellStyle name="SAPBEXHLevel1X 2 3 5" xfId="5610"/>
    <cellStyle name="SAPBEXHLevel1X 2 3 5 2" xfId="5611"/>
    <cellStyle name="SAPBEXHLevel1X 2 3 5 3" xfId="5612"/>
    <cellStyle name="SAPBEXHLevel1X 2 3 6" xfId="5613"/>
    <cellStyle name="SAPBEXHLevel1X 2 3 7" xfId="5614"/>
    <cellStyle name="SAPBEXHLevel1X 2 3_Информация по ТТ" xfId="5615"/>
    <cellStyle name="SAPBEXHLevel1X 2 4" xfId="5616"/>
    <cellStyle name="SAPBEXHLevel1X 2 4 2" xfId="5617"/>
    <cellStyle name="SAPBEXHLevel1X 2 4 2 2" xfId="5618"/>
    <cellStyle name="SAPBEXHLevel1X 2 4 2 3" xfId="5619"/>
    <cellStyle name="SAPBEXHLevel1X 2 4 3" xfId="5620"/>
    <cellStyle name="SAPBEXHLevel1X 2 4 4" xfId="5621"/>
    <cellStyle name="SAPBEXHLevel1X 2 5" xfId="5622"/>
    <cellStyle name="SAPBEXHLevel1X 2 5 2" xfId="5623"/>
    <cellStyle name="SAPBEXHLevel1X 2 5 3" xfId="5624"/>
    <cellStyle name="SAPBEXHLevel1X 2 6" xfId="5625"/>
    <cellStyle name="SAPBEXHLevel1X 2 6 2" xfId="5626"/>
    <cellStyle name="SAPBEXHLevel1X 2 6 3" xfId="5627"/>
    <cellStyle name="SAPBEXHLevel1X 2 7" xfId="5628"/>
    <cellStyle name="SAPBEXHLevel1X 2 7 2" xfId="5629"/>
    <cellStyle name="SAPBEXHLevel1X 2 7 3" xfId="5630"/>
    <cellStyle name="SAPBEXHLevel1X 2 7 4" xfId="5631"/>
    <cellStyle name="SAPBEXHLevel1X 2 7 5" xfId="5632"/>
    <cellStyle name="SAPBEXHLevel1X 2 8" xfId="5633"/>
    <cellStyle name="SAPBEXHLevel1X 2 9" xfId="5634"/>
    <cellStyle name="SAPBEXHLevel1X 2_Информация по ТТ" xfId="5635"/>
    <cellStyle name="SAPBEXHLevel1X 3" xfId="232"/>
    <cellStyle name="SAPBEXHLevel1X 3 10" xfId="5636"/>
    <cellStyle name="SAPBEXHLevel1X 3 11" xfId="5637"/>
    <cellStyle name="SAPBEXHLevel1X 3 12" xfId="5638"/>
    <cellStyle name="SAPBEXHLevel1X 3 13" xfId="5639"/>
    <cellStyle name="SAPBEXHLevel1X 3 14" xfId="5640"/>
    <cellStyle name="SAPBEXHLevel1X 3 2" xfId="5641"/>
    <cellStyle name="SAPBEXHLevel1X 3 2 10" xfId="5642"/>
    <cellStyle name="SAPBEXHLevel1X 3 2 2" xfId="5643"/>
    <cellStyle name="SAPBEXHLevel1X 3 2 2 2" xfId="5644"/>
    <cellStyle name="SAPBEXHLevel1X 3 2 2 2 2" xfId="5645"/>
    <cellStyle name="SAPBEXHLevel1X 3 2 2 2 2 2" xfId="5646"/>
    <cellStyle name="SAPBEXHLevel1X 3 2 2 2 2 3" xfId="5647"/>
    <cellStyle name="SAPBEXHLevel1X 3 2 2 2 3" xfId="5648"/>
    <cellStyle name="SAPBEXHLevel1X 3 2 2 2 4" xfId="5649"/>
    <cellStyle name="SAPBEXHLevel1X 3 2 2 3" xfId="5650"/>
    <cellStyle name="SAPBEXHLevel1X 3 2 2 3 2" xfId="5651"/>
    <cellStyle name="SAPBEXHLevel1X 3 2 2 3 3" xfId="5652"/>
    <cellStyle name="SAPBEXHLevel1X 3 2 2 4" xfId="5653"/>
    <cellStyle name="SAPBEXHLevel1X 3 2 2 5" xfId="5654"/>
    <cellStyle name="SAPBEXHLevel1X 3 2 2_Информация по ТТ" xfId="5655"/>
    <cellStyle name="SAPBEXHLevel1X 3 2 3" xfId="5656"/>
    <cellStyle name="SAPBEXHLevel1X 3 2 3 2" xfId="5657"/>
    <cellStyle name="SAPBEXHLevel1X 3 2 3 2 2" xfId="5658"/>
    <cellStyle name="SAPBEXHLevel1X 3 2 3 2 3" xfId="5659"/>
    <cellStyle name="SAPBEXHLevel1X 3 2 3 3" xfId="5660"/>
    <cellStyle name="SAPBEXHLevel1X 3 2 3 4" xfId="5661"/>
    <cellStyle name="SAPBEXHLevel1X 3 2 4" xfId="5662"/>
    <cellStyle name="SAPBEXHLevel1X 3 2 4 2" xfId="5663"/>
    <cellStyle name="SAPBEXHLevel1X 3 2 4 3" xfId="5664"/>
    <cellStyle name="SAPBEXHLevel1X 3 2 5" xfId="5665"/>
    <cellStyle name="SAPBEXHLevel1X 3 2 5 2" xfId="5666"/>
    <cellStyle name="SAPBEXHLevel1X 3 2 5 3" xfId="5667"/>
    <cellStyle name="SAPBEXHLevel1X 3 2 6" xfId="5668"/>
    <cellStyle name="SAPBEXHLevel1X 3 2 6 2" xfId="5669"/>
    <cellStyle name="SAPBEXHLevel1X 3 2 6 3" xfId="5670"/>
    <cellStyle name="SAPBEXHLevel1X 3 2 7" xfId="5671"/>
    <cellStyle name="SAPBEXHLevel1X 3 2 8" xfId="5672"/>
    <cellStyle name="SAPBEXHLevel1X 3 2 9" xfId="5673"/>
    <cellStyle name="SAPBEXHLevel1X 3 2_Информация по ТТ" xfId="5674"/>
    <cellStyle name="SAPBEXHLevel1X 3 3" xfId="5675"/>
    <cellStyle name="SAPBEXHLevel1X 3 3 2" xfId="5676"/>
    <cellStyle name="SAPBEXHLevel1X 3 3 2 2" xfId="5677"/>
    <cellStyle name="SAPBEXHLevel1X 3 3 2 2 2" xfId="5678"/>
    <cellStyle name="SAPBEXHLevel1X 3 3 2 2 3" xfId="5679"/>
    <cellStyle name="SAPBEXHLevel1X 3 3 2 3" xfId="5680"/>
    <cellStyle name="SAPBEXHLevel1X 3 3 2 4" xfId="5681"/>
    <cellStyle name="SAPBEXHLevel1X 3 3 3" xfId="5682"/>
    <cellStyle name="SAPBEXHLevel1X 3 3 3 2" xfId="5683"/>
    <cellStyle name="SAPBEXHLevel1X 3 3 3 3" xfId="5684"/>
    <cellStyle name="SAPBEXHLevel1X 3 3 4" xfId="5685"/>
    <cellStyle name="SAPBEXHLevel1X 3 3 5" xfId="5686"/>
    <cellStyle name="SAPBEXHLevel1X 3 3 6" xfId="5687"/>
    <cellStyle name="SAPBEXHLevel1X 3 3_Информация по ТТ" xfId="5688"/>
    <cellStyle name="SAPBEXHLevel1X 3 4" xfId="5689"/>
    <cellStyle name="SAPBEXHLevel1X 3 4 2" xfId="5690"/>
    <cellStyle name="SAPBEXHLevel1X 3 4 2 2" xfId="5691"/>
    <cellStyle name="SAPBEXHLevel1X 3 4 2 3" xfId="5692"/>
    <cellStyle name="SAPBEXHLevel1X 3 4 3" xfId="5693"/>
    <cellStyle name="SAPBEXHLevel1X 3 4 4" xfId="5694"/>
    <cellStyle name="SAPBEXHLevel1X 3 5" xfId="5695"/>
    <cellStyle name="SAPBEXHLevel1X 3 5 2" xfId="5696"/>
    <cellStyle name="SAPBEXHLevel1X 3 5 3" xfId="5697"/>
    <cellStyle name="SAPBEXHLevel1X 3 6" xfId="5698"/>
    <cellStyle name="SAPBEXHLevel1X 3 6 2" xfId="5699"/>
    <cellStyle name="SAPBEXHLevel1X 3 6 3" xfId="5700"/>
    <cellStyle name="SAPBEXHLevel1X 3 7" xfId="5701"/>
    <cellStyle name="SAPBEXHLevel1X 3 7 2" xfId="5702"/>
    <cellStyle name="SAPBEXHLevel1X 3 7 3" xfId="5703"/>
    <cellStyle name="SAPBEXHLevel1X 3 8" xfId="5704"/>
    <cellStyle name="SAPBEXHLevel1X 3 8 2" xfId="5705"/>
    <cellStyle name="SAPBEXHLevel1X 3 8 3" xfId="5706"/>
    <cellStyle name="SAPBEXHLevel1X 3 9" xfId="5707"/>
    <cellStyle name="SAPBEXHLevel1X 3 9 2" xfId="5708"/>
    <cellStyle name="SAPBEXHLevel1X 3 9 3" xfId="5709"/>
    <cellStyle name="SAPBEXHLevel1X 3_Информация по ТТ" xfId="5710"/>
    <cellStyle name="SAPBEXHLevel1X 4" xfId="233"/>
    <cellStyle name="SAPBEXHLevel1X 4 10" xfId="5711"/>
    <cellStyle name="SAPBEXHLevel1X 4 10 2" xfId="5712"/>
    <cellStyle name="SAPBEXHLevel1X 4 10 2 2" xfId="5713"/>
    <cellStyle name="SAPBEXHLevel1X 4 10 3" xfId="5714"/>
    <cellStyle name="SAPBEXHLevel1X 4 10 4" xfId="5715"/>
    <cellStyle name="SAPBEXHLevel1X 4 11" xfId="5716"/>
    <cellStyle name="SAPBEXHLevel1X 4 12" xfId="5717"/>
    <cellStyle name="SAPBEXHLevel1X 4 13" xfId="5718"/>
    <cellStyle name="SAPBEXHLevel1X 4 14" xfId="5719"/>
    <cellStyle name="SAPBEXHLevel1X 4 15" xfId="5720"/>
    <cellStyle name="SAPBEXHLevel1X 4 16" xfId="5721"/>
    <cellStyle name="SAPBEXHLevel1X 4 17" xfId="5722"/>
    <cellStyle name="SAPBEXHLevel1X 4 18" xfId="5723"/>
    <cellStyle name="SAPBEXHLevel1X 4 19" xfId="5724"/>
    <cellStyle name="SAPBEXHLevel1X 4 2" xfId="5725"/>
    <cellStyle name="SAPBEXHLevel1X 4 2 2" xfId="5726"/>
    <cellStyle name="SAPBEXHLevel1X 4 2 2 2" xfId="5727"/>
    <cellStyle name="SAPBEXHLevel1X 4 2 2 2 2" xfId="5728"/>
    <cellStyle name="SAPBEXHLevel1X 4 2 2 2 2 2" xfId="5729"/>
    <cellStyle name="SAPBEXHLevel1X 4 2 2 2 2 3" xfId="5730"/>
    <cellStyle name="SAPBEXHLevel1X 4 2 2 2 3" xfId="5731"/>
    <cellStyle name="SAPBEXHLevel1X 4 2 2 2 4" xfId="5732"/>
    <cellStyle name="SAPBEXHLevel1X 4 2 2 3" xfId="5733"/>
    <cellStyle name="SAPBEXHLevel1X 4 2 2 3 2" xfId="5734"/>
    <cellStyle name="SAPBEXHLevel1X 4 2 2 3 3" xfId="5735"/>
    <cellStyle name="SAPBEXHLevel1X 4 2 2 4" xfId="5736"/>
    <cellStyle name="SAPBEXHLevel1X 4 2 2 5" xfId="5737"/>
    <cellStyle name="SAPBEXHLevel1X 4 2 2_Информация по ТТ" xfId="5738"/>
    <cellStyle name="SAPBEXHLevel1X 4 2 3" xfId="5739"/>
    <cellStyle name="SAPBEXHLevel1X 4 2 3 2" xfId="5740"/>
    <cellStyle name="SAPBEXHLevel1X 4 2 3 2 2" xfId="5741"/>
    <cellStyle name="SAPBEXHLevel1X 4 2 3 2 3" xfId="5742"/>
    <cellStyle name="SAPBEXHLevel1X 4 2 3 3" xfId="5743"/>
    <cellStyle name="SAPBEXHLevel1X 4 2 3 4" xfId="5744"/>
    <cellStyle name="SAPBEXHLevel1X 4 2 4" xfId="5745"/>
    <cellStyle name="SAPBEXHLevel1X 4 2 4 2" xfId="5746"/>
    <cellStyle name="SAPBEXHLevel1X 4 2 4 3" xfId="5747"/>
    <cellStyle name="SAPBEXHLevel1X 4 2 5" xfId="5748"/>
    <cellStyle name="SAPBEXHLevel1X 4 2 6" xfId="5749"/>
    <cellStyle name="SAPBEXHLevel1X 4 2 7" xfId="5750"/>
    <cellStyle name="SAPBEXHLevel1X 4 2 8" xfId="5751"/>
    <cellStyle name="SAPBEXHLevel1X 4 2_Информация по ТТ" xfId="5752"/>
    <cellStyle name="SAPBEXHLevel1X 4 20" xfId="5753"/>
    <cellStyle name="SAPBEXHLevel1X 4 21" xfId="5754"/>
    <cellStyle name="SAPBEXHLevel1X 4 22" xfId="5755"/>
    <cellStyle name="SAPBEXHLevel1X 4 23" xfId="5756"/>
    <cellStyle name="SAPBEXHLevel1X 4 24" xfId="5757"/>
    <cellStyle name="SAPBEXHLevel1X 4 25" xfId="5758"/>
    <cellStyle name="SAPBEXHLevel1X 4 26" xfId="5759"/>
    <cellStyle name="SAPBEXHLevel1X 4 27" xfId="5760"/>
    <cellStyle name="SAPBEXHLevel1X 4 28" xfId="5761"/>
    <cellStyle name="SAPBEXHLevel1X 4 29" xfId="5762"/>
    <cellStyle name="SAPBEXHLevel1X 4 3" xfId="5763"/>
    <cellStyle name="SAPBEXHLevel1X 4 3 2" xfId="5764"/>
    <cellStyle name="SAPBEXHLevel1X 4 3 2 2" xfId="5765"/>
    <cellStyle name="SAPBEXHLevel1X 4 3 2 2 2" xfId="5766"/>
    <cellStyle name="SAPBEXHLevel1X 4 3 2 2 2 2" xfId="5767"/>
    <cellStyle name="SAPBEXHLevel1X 4 3 2 2 2 3" xfId="5768"/>
    <cellStyle name="SAPBEXHLevel1X 4 3 2 2 3" xfId="5769"/>
    <cellStyle name="SAPBEXHLevel1X 4 3 2 2 4" xfId="5770"/>
    <cellStyle name="SAPBEXHLevel1X 4 3 2 3" xfId="5771"/>
    <cellStyle name="SAPBEXHLevel1X 4 3 2 3 2" xfId="5772"/>
    <cellStyle name="SAPBEXHLevel1X 4 3 2 3 3" xfId="5773"/>
    <cellStyle name="SAPBEXHLevel1X 4 3 2 4" xfId="5774"/>
    <cellStyle name="SAPBEXHLevel1X 4 3 2 5" xfId="5775"/>
    <cellStyle name="SAPBEXHLevel1X 4 3 2_Информация по ТТ" xfId="5776"/>
    <cellStyle name="SAPBEXHLevel1X 4 3 3" xfId="5777"/>
    <cellStyle name="SAPBEXHLevel1X 4 3 3 2" xfId="5778"/>
    <cellStyle name="SAPBEXHLevel1X 4 3 3 2 2" xfId="5779"/>
    <cellStyle name="SAPBEXHLevel1X 4 3 3 2 3" xfId="5780"/>
    <cellStyle name="SAPBEXHLevel1X 4 3 3 3" xfId="5781"/>
    <cellStyle name="SAPBEXHLevel1X 4 3 3 4" xfId="5782"/>
    <cellStyle name="SAPBEXHLevel1X 4 3 4" xfId="5783"/>
    <cellStyle name="SAPBEXHLevel1X 4 3 4 2" xfId="5784"/>
    <cellStyle name="SAPBEXHLevel1X 4 3 4 3" xfId="5785"/>
    <cellStyle name="SAPBEXHLevel1X 4 3 5" xfId="5786"/>
    <cellStyle name="SAPBEXHLevel1X 4 3 6" xfId="5787"/>
    <cellStyle name="SAPBEXHLevel1X 4 3_Информация по ТТ" xfId="5788"/>
    <cellStyle name="SAPBEXHLevel1X 4 30" xfId="5789"/>
    <cellStyle name="SAPBEXHLevel1X 4 31" xfId="5790"/>
    <cellStyle name="SAPBEXHLevel1X 4 32" xfId="5791"/>
    <cellStyle name="SAPBEXHLevel1X 4 4" xfId="5792"/>
    <cellStyle name="SAPBEXHLevel1X 4 4 10" xfId="5793"/>
    <cellStyle name="SAPBEXHLevel1X 4 4 11" xfId="5794"/>
    <cellStyle name="SAPBEXHLevel1X 4 4 2" xfId="5795"/>
    <cellStyle name="SAPBEXHLevel1X 4 4 2 2" xfId="5796"/>
    <cellStyle name="SAPBEXHLevel1X 4 4 2 3" xfId="5797"/>
    <cellStyle name="SAPBEXHLevel1X 4 4 3" xfId="5798"/>
    <cellStyle name="SAPBEXHLevel1X 4 4 3 2" xfId="5799"/>
    <cellStyle name="SAPBEXHLevel1X 4 4 3 3" xfId="5800"/>
    <cellStyle name="SAPBEXHLevel1X 4 4 4" xfId="5801"/>
    <cellStyle name="SAPBEXHLevel1X 4 4 5" xfId="5802"/>
    <cellStyle name="SAPBEXHLevel1X 4 4 6" xfId="5803"/>
    <cellStyle name="SAPBEXHLevel1X 4 4 7" xfId="5804"/>
    <cellStyle name="SAPBEXHLevel1X 4 4 8" xfId="5805"/>
    <cellStyle name="SAPBEXHLevel1X 4 4 9" xfId="5806"/>
    <cellStyle name="SAPBEXHLevel1X 4 5" xfId="5807"/>
    <cellStyle name="SAPBEXHLevel1X 4 5 10" xfId="5808"/>
    <cellStyle name="SAPBEXHLevel1X 4 5 11" xfId="5809"/>
    <cellStyle name="SAPBEXHLevel1X 4 5 2" xfId="5810"/>
    <cellStyle name="SAPBEXHLevel1X 4 5 3" xfId="5811"/>
    <cellStyle name="SAPBEXHLevel1X 4 5 4" xfId="5812"/>
    <cellStyle name="SAPBEXHLevel1X 4 5 5" xfId="5813"/>
    <cellStyle name="SAPBEXHLevel1X 4 5 6" xfId="5814"/>
    <cellStyle name="SAPBEXHLevel1X 4 5 7" xfId="5815"/>
    <cellStyle name="SAPBEXHLevel1X 4 5 8" xfId="5816"/>
    <cellStyle name="SAPBEXHLevel1X 4 5 9" xfId="5817"/>
    <cellStyle name="SAPBEXHLevel1X 4 6" xfId="5818"/>
    <cellStyle name="SAPBEXHLevel1X 4 6 10" xfId="5819"/>
    <cellStyle name="SAPBEXHLevel1X 4 6 11" xfId="5820"/>
    <cellStyle name="SAPBEXHLevel1X 4 6 12" xfId="5821"/>
    <cellStyle name="SAPBEXHLevel1X 4 6 13" xfId="5822"/>
    <cellStyle name="SAPBEXHLevel1X 4 6 14" xfId="5823"/>
    <cellStyle name="SAPBEXHLevel1X 4 6 2" xfId="5824"/>
    <cellStyle name="SAPBEXHLevel1X 4 6 3" xfId="5825"/>
    <cellStyle name="SAPBEXHLevel1X 4 6 4" xfId="5826"/>
    <cellStyle name="SAPBEXHLevel1X 4 6 5" xfId="5827"/>
    <cellStyle name="SAPBEXHLevel1X 4 6 6" xfId="5828"/>
    <cellStyle name="SAPBEXHLevel1X 4 6 7" xfId="5829"/>
    <cellStyle name="SAPBEXHLevel1X 4 6 8" xfId="5830"/>
    <cellStyle name="SAPBEXHLevel1X 4 6 9" xfId="5831"/>
    <cellStyle name="SAPBEXHLevel1X 4 7" xfId="5832"/>
    <cellStyle name="SAPBEXHLevel1X 4 7 2" xfId="5833"/>
    <cellStyle name="SAPBEXHLevel1X 4 7 3" xfId="5834"/>
    <cellStyle name="SAPBEXHLevel1X 4 8" xfId="5835"/>
    <cellStyle name="SAPBEXHLevel1X 4 8 2" xfId="5836"/>
    <cellStyle name="SAPBEXHLevel1X 4 8 3" xfId="5837"/>
    <cellStyle name="SAPBEXHLevel1X 4 9" xfId="5838"/>
    <cellStyle name="SAPBEXHLevel1X 4 9 2" xfId="5839"/>
    <cellStyle name="SAPBEXHLevel1X 4 9 2 2" xfId="5840"/>
    <cellStyle name="SAPBEXHLevel1X 4 9 3" xfId="5841"/>
    <cellStyle name="SAPBEXHLevel1X 4 9 4" xfId="5842"/>
    <cellStyle name="SAPBEXHLevel1X 4_Информация по ТТ" xfId="5843"/>
    <cellStyle name="SAPBEXHLevel1X 5" xfId="5844"/>
    <cellStyle name="SAPBEXHLevel1X 5 2" xfId="5845"/>
    <cellStyle name="SAPBEXHLevel1X 5 2 2" xfId="5846"/>
    <cellStyle name="SAPBEXHLevel1X 5 2 2 2" xfId="5847"/>
    <cellStyle name="SAPBEXHLevel1X 5 2 2 2 2" xfId="5848"/>
    <cellStyle name="SAPBEXHLevel1X 5 2 2 2 3" xfId="5849"/>
    <cellStyle name="SAPBEXHLevel1X 5 2 2 3" xfId="5850"/>
    <cellStyle name="SAPBEXHLevel1X 5 2 2 4" xfId="5851"/>
    <cellStyle name="SAPBEXHLevel1X 5 2 3" xfId="5852"/>
    <cellStyle name="SAPBEXHLevel1X 5 2 3 2" xfId="5853"/>
    <cellStyle name="SAPBEXHLevel1X 5 2 3 3" xfId="5854"/>
    <cellStyle name="SAPBEXHLevel1X 5 2 4" xfId="5855"/>
    <cellStyle name="SAPBEXHLevel1X 5 2 5" xfId="5856"/>
    <cellStyle name="SAPBEXHLevel1X 5 2_Информация по ТТ" xfId="5857"/>
    <cellStyle name="SAPBEXHLevel1X 5 3" xfId="5858"/>
    <cellStyle name="SAPBEXHLevel1X 5 3 2" xfId="5859"/>
    <cellStyle name="SAPBEXHLevel1X 5 3 2 2" xfId="5860"/>
    <cellStyle name="SAPBEXHLevel1X 5 3 2 3" xfId="5861"/>
    <cellStyle name="SAPBEXHLevel1X 5 3 3" xfId="5862"/>
    <cellStyle name="SAPBEXHLevel1X 5 3 4" xfId="5863"/>
    <cellStyle name="SAPBEXHLevel1X 5 4" xfId="5864"/>
    <cellStyle name="SAPBEXHLevel1X 5 4 2" xfId="5865"/>
    <cellStyle name="SAPBEXHLevel1X 5 4 3" xfId="5866"/>
    <cellStyle name="SAPBEXHLevel1X 5 5" xfId="5867"/>
    <cellStyle name="SAPBEXHLevel1X 5 6" xfId="5868"/>
    <cellStyle name="SAPBEXHLevel1X 5 7" xfId="5869"/>
    <cellStyle name="SAPBEXHLevel1X 5 8" xfId="5870"/>
    <cellStyle name="SAPBEXHLevel1X 5_Информация по ТТ" xfId="5871"/>
    <cellStyle name="SAPBEXHLevel1X 6" xfId="5872"/>
    <cellStyle name="SAPBEXHLevel1X 6 2" xfId="5873"/>
    <cellStyle name="SAPBEXHLevel1X 6 2 2" xfId="5874"/>
    <cellStyle name="SAPBEXHLevel1X 6 2 2 2" xfId="5875"/>
    <cellStyle name="SAPBEXHLevel1X 6 2 2 3" xfId="5876"/>
    <cellStyle name="SAPBEXHLevel1X 6 2 3" xfId="5877"/>
    <cellStyle name="SAPBEXHLevel1X 6 2 4" xfId="5878"/>
    <cellStyle name="SAPBEXHLevel1X 6 3" xfId="5879"/>
    <cellStyle name="SAPBEXHLevel1X 6 3 2" xfId="5880"/>
    <cellStyle name="SAPBEXHLevel1X 6 3 3" xfId="5881"/>
    <cellStyle name="SAPBEXHLevel1X 6 4" xfId="5882"/>
    <cellStyle name="SAPBEXHLevel1X 6 5" xfId="5883"/>
    <cellStyle name="SAPBEXHLevel1X 6 6" xfId="5884"/>
    <cellStyle name="SAPBEXHLevel1X 6_Информация по ТТ" xfId="5885"/>
    <cellStyle name="SAPBEXHLevel1X 7" xfId="5886"/>
    <cellStyle name="SAPBEXHLevel1X 7 2" xfId="5887"/>
    <cellStyle name="SAPBEXHLevel1X 7 2 2" xfId="5888"/>
    <cellStyle name="SAPBEXHLevel1X 7 2 3" xfId="5889"/>
    <cellStyle name="SAPBEXHLevel1X 7 3" xfId="5890"/>
    <cellStyle name="SAPBEXHLevel1X 7 4" xfId="5891"/>
    <cellStyle name="SAPBEXHLevel1X 7 5" xfId="5892"/>
    <cellStyle name="SAPBEXHLevel1X 8" xfId="5893"/>
    <cellStyle name="SAPBEXHLevel1X 8 10" xfId="5894"/>
    <cellStyle name="SAPBEXHLevel1X 8 11" xfId="5895"/>
    <cellStyle name="SAPBEXHLevel1X 8 12" xfId="5896"/>
    <cellStyle name="SAPBEXHLevel1X 8 2" xfId="5897"/>
    <cellStyle name="SAPBEXHLevel1X 8 3" xfId="5898"/>
    <cellStyle name="SAPBEXHLevel1X 8 4" xfId="5899"/>
    <cellStyle name="SAPBEXHLevel1X 8 5" xfId="5900"/>
    <cellStyle name="SAPBEXHLevel1X 8 6" xfId="5901"/>
    <cellStyle name="SAPBEXHLevel1X 8 7" xfId="5902"/>
    <cellStyle name="SAPBEXHLevel1X 8 8" xfId="5903"/>
    <cellStyle name="SAPBEXHLevel1X 8 9" xfId="5904"/>
    <cellStyle name="SAPBEXHLevel1X 9" xfId="5905"/>
    <cellStyle name="SAPBEXHLevel1X 9 2" xfId="5906"/>
    <cellStyle name="SAPBEXHLevel1X 9 3" xfId="5907"/>
    <cellStyle name="SAPBEXHLevel1X 9 4" xfId="5908"/>
    <cellStyle name="SAPBEXHLevel1X 9 5" xfId="5909"/>
    <cellStyle name="SAPBEXHLevel1X_Информация по ТТ" xfId="5910"/>
    <cellStyle name="SAPBEXHLevel2" xfId="234"/>
    <cellStyle name="SAPBEXHLevel2 10" xfId="5911"/>
    <cellStyle name="SAPBEXHLevel2 10 2" xfId="5912"/>
    <cellStyle name="SAPBEXHLevel2 10 3" xfId="5913"/>
    <cellStyle name="SAPBEXHLevel2 11" xfId="5914"/>
    <cellStyle name="SAPBEXHLevel2 11 2" xfId="5915"/>
    <cellStyle name="SAPBEXHLevel2 11 3" xfId="5916"/>
    <cellStyle name="SAPBEXHLevel2 12" xfId="5917"/>
    <cellStyle name="SAPBEXHLevel2 12 2" xfId="5918"/>
    <cellStyle name="SAPBEXHLevel2 12 3" xfId="5919"/>
    <cellStyle name="SAPBEXHLevel2 13" xfId="5920"/>
    <cellStyle name="SAPBEXHLevel2 13 2" xfId="5921"/>
    <cellStyle name="SAPBEXHLevel2 13 3" xfId="5922"/>
    <cellStyle name="SAPBEXHLevel2 14" xfId="5923"/>
    <cellStyle name="SAPBEXHLevel2 14 2" xfId="5924"/>
    <cellStyle name="SAPBEXHLevel2 14 3" xfId="5925"/>
    <cellStyle name="SAPBEXHLevel2 14 4" xfId="5926"/>
    <cellStyle name="SAPBEXHLevel2 15" xfId="5927"/>
    <cellStyle name="SAPBEXHLevel2 16" xfId="5928"/>
    <cellStyle name="SAPBEXHLevel2 17" xfId="5929"/>
    <cellStyle name="SAPBEXHLevel2 18" xfId="5930"/>
    <cellStyle name="SAPBEXHLevel2 18 2" xfId="5931"/>
    <cellStyle name="SAPBEXHLevel2 18 3" xfId="5932"/>
    <cellStyle name="SAPBEXHLevel2 18 4" xfId="5933"/>
    <cellStyle name="SAPBEXHLevel2 18 5" xfId="5934"/>
    <cellStyle name="SAPBEXHLevel2 18 6" xfId="5935"/>
    <cellStyle name="SAPBEXHLevel2 18 7" xfId="5936"/>
    <cellStyle name="SAPBEXHLevel2 19" xfId="5937"/>
    <cellStyle name="SAPBEXHLevel2 2" xfId="235"/>
    <cellStyle name="SAPBEXHLevel2 2 10" xfId="5938"/>
    <cellStyle name="SAPBEXHLevel2 2 11" xfId="5939"/>
    <cellStyle name="SAPBEXHLevel2 2 12" xfId="5940"/>
    <cellStyle name="SAPBEXHLevel2 2 13" xfId="5941"/>
    <cellStyle name="SAPBEXHLevel2 2 14" xfId="5942"/>
    <cellStyle name="SAPBEXHLevel2 2 15" xfId="5943"/>
    <cellStyle name="SAPBEXHLevel2 2 16" xfId="5944"/>
    <cellStyle name="SAPBEXHLevel2 2 17" xfId="5945"/>
    <cellStyle name="SAPBEXHLevel2 2 18" xfId="5946"/>
    <cellStyle name="SAPBEXHLevel2 2 19" xfId="5947"/>
    <cellStyle name="SAPBEXHLevel2 2 2" xfId="5948"/>
    <cellStyle name="SAPBEXHLevel2 2 2 2" xfId="5949"/>
    <cellStyle name="SAPBEXHLevel2 2 2 2 2" xfId="5950"/>
    <cellStyle name="SAPBEXHLevel2 2 2 2 3" xfId="5951"/>
    <cellStyle name="SAPBEXHLevel2 2 2 2 4" xfId="5952"/>
    <cellStyle name="SAPBEXHLevel2 2 2 2 5" xfId="5953"/>
    <cellStyle name="SAPBEXHLevel2 2 2 3" xfId="5954"/>
    <cellStyle name="SAPBEXHLevel2 2 2 4" xfId="5955"/>
    <cellStyle name="SAPBEXHLevel2 2 2 5" xfId="5956"/>
    <cellStyle name="SAPBEXHLevel2 2 2 5 2" xfId="5957"/>
    <cellStyle name="SAPBEXHLevel2 2 2 5 3" xfId="5958"/>
    <cellStyle name="SAPBEXHLevel2 2 20" xfId="5959"/>
    <cellStyle name="SAPBEXHLevel2 2 21" xfId="5960"/>
    <cellStyle name="SAPBEXHLevel2 2 3" xfId="5961"/>
    <cellStyle name="SAPBEXHLevel2 2 3 10" xfId="5962"/>
    <cellStyle name="SAPBEXHLevel2 2 3 11" xfId="5963"/>
    <cellStyle name="SAPBEXHLevel2 2 3 2" xfId="5964"/>
    <cellStyle name="SAPBEXHLevel2 2 3 3" xfId="5965"/>
    <cellStyle name="SAPBEXHLevel2 2 3 3 2" xfId="5966"/>
    <cellStyle name="SAPBEXHLevel2 2 3 3 3" xfId="5967"/>
    <cellStyle name="SAPBEXHLevel2 2 3 4" xfId="5968"/>
    <cellStyle name="SAPBEXHLevel2 2 3 5" xfId="5969"/>
    <cellStyle name="SAPBEXHLevel2 2 3 5 2" xfId="5970"/>
    <cellStyle name="SAPBEXHLevel2 2 3 5 3" xfId="5971"/>
    <cellStyle name="SAPBEXHLevel2 2 3 5 4" xfId="5972"/>
    <cellStyle name="SAPBEXHLevel2 2 3 5 5" xfId="5973"/>
    <cellStyle name="SAPBEXHLevel2 2 3 5 6" xfId="5974"/>
    <cellStyle name="SAPBEXHLevel2 2 3 6" xfId="5975"/>
    <cellStyle name="SAPBEXHLevel2 2 3 7" xfId="5976"/>
    <cellStyle name="SAPBEXHLevel2 2 3 8" xfId="5977"/>
    <cellStyle name="SAPBEXHLevel2 2 3 9" xfId="5978"/>
    <cellStyle name="SAPBEXHLevel2 2 4" xfId="5979"/>
    <cellStyle name="SAPBEXHLevel2 2 4 2" xfId="5980"/>
    <cellStyle name="SAPBEXHLevel2 2 4 3" xfId="5981"/>
    <cellStyle name="SAPBEXHLevel2 2 4 4" xfId="5982"/>
    <cellStyle name="SAPBEXHLevel2 2 5" xfId="5983"/>
    <cellStyle name="SAPBEXHLevel2 2 5 2" xfId="5984"/>
    <cellStyle name="SAPBEXHLevel2 2 5 3" xfId="5985"/>
    <cellStyle name="SAPBEXHLevel2 2 5 4" xfId="5986"/>
    <cellStyle name="SAPBEXHLevel2 2 5 5" xfId="5987"/>
    <cellStyle name="SAPBEXHLevel2 2 6" xfId="5988"/>
    <cellStyle name="SAPBEXHLevel2 2 7" xfId="5989"/>
    <cellStyle name="SAPBEXHLevel2 2 7 2" xfId="5990"/>
    <cellStyle name="SAPBEXHLevel2 2 7 3" xfId="5991"/>
    <cellStyle name="SAPBEXHLevel2 2 8" xfId="5992"/>
    <cellStyle name="SAPBEXHLevel2 2 8 2" xfId="5993"/>
    <cellStyle name="SAPBEXHLevel2 2 9" xfId="5994"/>
    <cellStyle name="SAPBEXHLevel2 20" xfId="5995"/>
    <cellStyle name="SAPBEXHLevel2 21" xfId="5996"/>
    <cellStyle name="SAPBEXHLevel2 22" xfId="5997"/>
    <cellStyle name="SAPBEXHLevel2 23" xfId="5998"/>
    <cellStyle name="SAPBEXHLevel2 24" xfId="5999"/>
    <cellStyle name="SAPBEXHLevel2 25" xfId="6000"/>
    <cellStyle name="SAPBEXHLevel2 26" xfId="6001"/>
    <cellStyle name="SAPBEXHLevel2 27" xfId="6002"/>
    <cellStyle name="SAPBEXHLevel2 28" xfId="6003"/>
    <cellStyle name="SAPBEXHLevel2 29" xfId="6004"/>
    <cellStyle name="SAPBEXHLevel2 29 2" xfId="6005"/>
    <cellStyle name="SAPBEXHLevel2 29 3" xfId="6006"/>
    <cellStyle name="SAPBEXHLevel2 29 4" xfId="6007"/>
    <cellStyle name="SAPBEXHLevel2 3" xfId="236"/>
    <cellStyle name="SAPBEXHLevel2 3 2" xfId="6008"/>
    <cellStyle name="SAPBEXHLevel2 3 2 2" xfId="6009"/>
    <cellStyle name="SAPBEXHLevel2 3 2 3" xfId="6010"/>
    <cellStyle name="SAPBEXHLevel2 3 2 4" xfId="6011"/>
    <cellStyle name="SAPBEXHLevel2 3 3" xfId="6012"/>
    <cellStyle name="SAPBEXHLevel2 3 3 2" xfId="6013"/>
    <cellStyle name="SAPBEXHLevel2 3 3 3" xfId="6014"/>
    <cellStyle name="SAPBEXHLevel2 3 3 4" xfId="6015"/>
    <cellStyle name="SAPBEXHLevel2 3 3 5" xfId="6016"/>
    <cellStyle name="SAPBEXHLevel2 3 4" xfId="6017"/>
    <cellStyle name="SAPBEXHLevel2 3 4 2" xfId="6018"/>
    <cellStyle name="SAPBEXHLevel2 3 4 3" xfId="6019"/>
    <cellStyle name="SAPBEXHLevel2 3 5" xfId="6020"/>
    <cellStyle name="SAPBEXHLevel2 30" xfId="6021"/>
    <cellStyle name="SAPBEXHLevel2 31" xfId="6022"/>
    <cellStyle name="SAPBEXHLevel2 32" xfId="6023"/>
    <cellStyle name="SAPBEXHLevel2 4" xfId="6024"/>
    <cellStyle name="SAPBEXHLevel2 4 10" xfId="6025"/>
    <cellStyle name="SAPBEXHLevel2 4 11" xfId="6026"/>
    <cellStyle name="SAPBEXHLevel2 4 12" xfId="6027"/>
    <cellStyle name="SAPBEXHLevel2 4 13" xfId="6028"/>
    <cellStyle name="SAPBEXHLevel2 4 14" xfId="6029"/>
    <cellStyle name="SAPBEXHLevel2 4 15" xfId="6030"/>
    <cellStyle name="SAPBEXHLevel2 4 16" xfId="6031"/>
    <cellStyle name="SAPBEXHLevel2 4 17" xfId="6032"/>
    <cellStyle name="SAPBEXHLevel2 4 18" xfId="6033"/>
    <cellStyle name="SAPBEXHLevel2 4 19" xfId="6034"/>
    <cellStyle name="SAPBEXHLevel2 4 2" xfId="6035"/>
    <cellStyle name="SAPBEXHLevel2 4 2 2" xfId="6036"/>
    <cellStyle name="SAPBEXHLevel2 4 2 3" xfId="6037"/>
    <cellStyle name="SAPBEXHLevel2 4 2 4" xfId="6038"/>
    <cellStyle name="SAPBEXHLevel2 4 20" xfId="6039"/>
    <cellStyle name="SAPBEXHLevel2 4 21" xfId="6040"/>
    <cellStyle name="SAPBEXHLevel2 4 22" xfId="6041"/>
    <cellStyle name="SAPBEXHLevel2 4 23" xfId="6042"/>
    <cellStyle name="SAPBEXHLevel2 4 24" xfId="6043"/>
    <cellStyle name="SAPBEXHLevel2 4 25" xfId="6044"/>
    <cellStyle name="SAPBEXHLevel2 4 26" xfId="6045"/>
    <cellStyle name="SAPBEXHLevel2 4 27" xfId="6046"/>
    <cellStyle name="SAPBEXHLevel2 4 3" xfId="6047"/>
    <cellStyle name="SAPBEXHLevel2 4 3 2" xfId="6048"/>
    <cellStyle name="SAPBEXHLevel2 4 3 3" xfId="6049"/>
    <cellStyle name="SAPBEXHLevel2 4 3 4" xfId="6050"/>
    <cellStyle name="SAPBEXHLevel2 4 4" xfId="6051"/>
    <cellStyle name="SAPBEXHLevel2 4 4 2" xfId="6052"/>
    <cellStyle name="SAPBEXHLevel2 4 4 3" xfId="6053"/>
    <cellStyle name="SAPBEXHLevel2 4 5" xfId="6054"/>
    <cellStyle name="SAPBEXHLevel2 4 5 2" xfId="6055"/>
    <cellStyle name="SAPBEXHLevel2 4 5 3" xfId="6056"/>
    <cellStyle name="SAPBEXHLevel2 4 6" xfId="6057"/>
    <cellStyle name="SAPBEXHLevel2 4 7" xfId="6058"/>
    <cellStyle name="SAPBEXHLevel2 4 8" xfId="6059"/>
    <cellStyle name="SAPBEXHLevel2 4 9" xfId="6060"/>
    <cellStyle name="SAPBEXHLevel2 4_Информация по ТТ" xfId="6061"/>
    <cellStyle name="SAPBEXHLevel2 5" xfId="6062"/>
    <cellStyle name="SAPBEXHLevel2 5 2" xfId="6063"/>
    <cellStyle name="SAPBEXHLevel2 5 3" xfId="6064"/>
    <cellStyle name="SAPBEXHLevel2 6" xfId="6065"/>
    <cellStyle name="SAPBEXHLevel2 6 2" xfId="6066"/>
    <cellStyle name="SAPBEXHLevel2 6 3" xfId="6067"/>
    <cellStyle name="SAPBEXHLevel2 7" xfId="6068"/>
    <cellStyle name="SAPBEXHLevel2 7 2" xfId="6069"/>
    <cellStyle name="SAPBEXHLevel2 7 3" xfId="6070"/>
    <cellStyle name="SAPBEXHLevel2 8" xfId="6071"/>
    <cellStyle name="SAPBEXHLevel2 8 2" xfId="6072"/>
    <cellStyle name="SAPBEXHLevel2 8 3" xfId="6073"/>
    <cellStyle name="SAPBEXHLevel2 8 4" xfId="6074"/>
    <cellStyle name="SAPBEXHLevel2 8 5" xfId="6075"/>
    <cellStyle name="SAPBEXHLevel2 9" xfId="6076"/>
    <cellStyle name="SAPBEXHLevel2 9 2" xfId="6077"/>
    <cellStyle name="SAPBEXHLevel2 9 3" xfId="6078"/>
    <cellStyle name="SAPBEXHLevel2 9 4" xfId="6079"/>
    <cellStyle name="SAPBEXHLevel2_Информация по ТТ" xfId="6080"/>
    <cellStyle name="SAPBEXHLevel2X" xfId="237"/>
    <cellStyle name="SAPBEXHLevel2X 10" xfId="6081"/>
    <cellStyle name="SAPBEXHLevel2X 10 2" xfId="6082"/>
    <cellStyle name="SAPBEXHLevel2X 10 3" xfId="6083"/>
    <cellStyle name="SAPBEXHLevel2X 11" xfId="6084"/>
    <cellStyle name="SAPBEXHLevel2X 11 2" xfId="6085"/>
    <cellStyle name="SAPBEXHLevel2X 11 3" xfId="6086"/>
    <cellStyle name="SAPBEXHLevel2X 11 4" xfId="6087"/>
    <cellStyle name="SAPBEXHLevel2X 11 5" xfId="6088"/>
    <cellStyle name="SAPBEXHLevel2X 12" xfId="6089"/>
    <cellStyle name="SAPBEXHLevel2X 12 2" xfId="6090"/>
    <cellStyle name="SAPBEXHLevel2X 12 3" xfId="6091"/>
    <cellStyle name="SAPBEXHLevel2X 12 4" xfId="6092"/>
    <cellStyle name="SAPBEXHLevel2X 13" xfId="6093"/>
    <cellStyle name="SAPBEXHLevel2X 14" xfId="6094"/>
    <cellStyle name="SAPBEXHLevel2X 14 2" xfId="6095"/>
    <cellStyle name="SAPBEXHLevel2X 15" xfId="6096"/>
    <cellStyle name="SAPBEXHLevel2X 2" xfId="238"/>
    <cellStyle name="SAPBEXHLevel2X 2 10" xfId="6097"/>
    <cellStyle name="SAPBEXHLevel2X 2 10 2" xfId="6098"/>
    <cellStyle name="SAPBEXHLevel2X 2 10 3" xfId="6099"/>
    <cellStyle name="SAPBEXHLevel2X 2 10 4" xfId="6100"/>
    <cellStyle name="SAPBEXHLevel2X 2 11" xfId="6101"/>
    <cellStyle name="SAPBEXHLevel2X 2 11 2" xfId="6102"/>
    <cellStyle name="SAPBEXHLevel2X 2 12" xfId="6103"/>
    <cellStyle name="SAPBEXHLevel2X 2 2" xfId="6104"/>
    <cellStyle name="SAPBEXHLevel2X 2 2 10" xfId="6105"/>
    <cellStyle name="SAPBEXHLevel2X 2 2 2" xfId="6106"/>
    <cellStyle name="SAPBEXHLevel2X 2 2 2 2" xfId="6107"/>
    <cellStyle name="SAPBEXHLevel2X 2 2 2 2 2" xfId="6108"/>
    <cellStyle name="SAPBEXHLevel2X 2 2 2 2 2 2" xfId="6109"/>
    <cellStyle name="SAPBEXHLevel2X 2 2 2 2 2 3" xfId="6110"/>
    <cellStyle name="SAPBEXHLevel2X 2 2 2 2 3" xfId="6111"/>
    <cellStyle name="SAPBEXHLevel2X 2 2 2 2 4" xfId="6112"/>
    <cellStyle name="SAPBEXHLevel2X 2 2 2 3" xfId="6113"/>
    <cellStyle name="SAPBEXHLevel2X 2 2 2 3 2" xfId="6114"/>
    <cellStyle name="SAPBEXHLevel2X 2 2 2 3 3" xfId="6115"/>
    <cellStyle name="SAPBEXHLevel2X 2 2 2 4" xfId="6116"/>
    <cellStyle name="SAPBEXHLevel2X 2 2 2 4 2" xfId="6117"/>
    <cellStyle name="SAPBEXHLevel2X 2 2 2 4 3" xfId="6118"/>
    <cellStyle name="SAPBEXHLevel2X 2 2 2 5" xfId="6119"/>
    <cellStyle name="SAPBEXHLevel2X 2 2 2 6" xfId="6120"/>
    <cellStyle name="SAPBEXHLevel2X 2 2 2_Информация по ТТ" xfId="6121"/>
    <cellStyle name="SAPBEXHLevel2X 2 2 3" xfId="6122"/>
    <cellStyle name="SAPBEXHLevel2X 2 2 3 2" xfId="6123"/>
    <cellStyle name="SAPBEXHLevel2X 2 2 3 2 2" xfId="6124"/>
    <cellStyle name="SAPBEXHLevel2X 2 2 3 2 3" xfId="6125"/>
    <cellStyle name="SAPBEXHLevel2X 2 2 3 3" xfId="6126"/>
    <cellStyle name="SAPBEXHLevel2X 2 2 3 4" xfId="6127"/>
    <cellStyle name="SAPBEXHLevel2X 2 2 4" xfId="6128"/>
    <cellStyle name="SAPBEXHLevel2X 2 2 4 2" xfId="6129"/>
    <cellStyle name="SAPBEXHLevel2X 2 2 4 3" xfId="6130"/>
    <cellStyle name="SAPBEXHLevel2X 2 2 5" xfId="6131"/>
    <cellStyle name="SAPBEXHLevel2X 2 2 5 2" xfId="6132"/>
    <cellStyle name="SAPBEXHLevel2X 2 2 5 3" xfId="6133"/>
    <cellStyle name="SAPBEXHLevel2X 2 2 5 4" xfId="6134"/>
    <cellStyle name="SAPBEXHLevel2X 2 2 5 5" xfId="6135"/>
    <cellStyle name="SAPBEXHLevel2X 2 2 6" xfId="6136"/>
    <cellStyle name="SAPBEXHLevel2X 2 2 6 2" xfId="6137"/>
    <cellStyle name="SAPBEXHLevel2X 2 2 6 3" xfId="6138"/>
    <cellStyle name="SAPBEXHLevel2X 2 2 7" xfId="6139"/>
    <cellStyle name="SAPBEXHLevel2X 2 2 8" xfId="6140"/>
    <cellStyle name="SAPBEXHLevel2X 2 2 9" xfId="6141"/>
    <cellStyle name="SAPBEXHLevel2X 2 2_Информация по ТТ" xfId="6142"/>
    <cellStyle name="SAPBEXHLevel2X 2 3" xfId="6143"/>
    <cellStyle name="SAPBEXHLevel2X 2 3 2" xfId="6144"/>
    <cellStyle name="SAPBEXHLevel2X 2 3 2 2" xfId="6145"/>
    <cellStyle name="SAPBEXHLevel2X 2 3 2 2 2" xfId="6146"/>
    <cellStyle name="SAPBEXHLevel2X 2 3 2 2 3" xfId="6147"/>
    <cellStyle name="SAPBEXHLevel2X 2 3 2 3" xfId="6148"/>
    <cellStyle name="SAPBEXHLevel2X 2 3 2 4" xfId="6149"/>
    <cellStyle name="SAPBEXHLevel2X 2 3 3" xfId="6150"/>
    <cellStyle name="SAPBEXHLevel2X 2 3 3 2" xfId="6151"/>
    <cellStyle name="SAPBEXHLevel2X 2 3 3 3" xfId="6152"/>
    <cellStyle name="SAPBEXHLevel2X 2 3 4" xfId="6153"/>
    <cellStyle name="SAPBEXHLevel2X 2 3 4 2" xfId="6154"/>
    <cellStyle name="SAPBEXHLevel2X 2 3 4 3" xfId="6155"/>
    <cellStyle name="SAPBEXHLevel2X 2 3 5" xfId="6156"/>
    <cellStyle name="SAPBEXHLevel2X 2 3 5 2" xfId="6157"/>
    <cellStyle name="SAPBEXHLevel2X 2 3 5 3" xfId="6158"/>
    <cellStyle name="SAPBEXHLevel2X 2 3 6" xfId="6159"/>
    <cellStyle name="SAPBEXHLevel2X 2 3 7" xfId="6160"/>
    <cellStyle name="SAPBEXHLevel2X 2 3_Информация по ТТ" xfId="6161"/>
    <cellStyle name="SAPBEXHLevel2X 2 4" xfId="6162"/>
    <cellStyle name="SAPBEXHLevel2X 2 4 2" xfId="6163"/>
    <cellStyle name="SAPBEXHLevel2X 2 4 2 2" xfId="6164"/>
    <cellStyle name="SAPBEXHLevel2X 2 4 2 3" xfId="6165"/>
    <cellStyle name="SAPBEXHLevel2X 2 4 3" xfId="6166"/>
    <cellStyle name="SAPBEXHLevel2X 2 4 4" xfId="6167"/>
    <cellStyle name="SAPBEXHLevel2X 2 5" xfId="6168"/>
    <cellStyle name="SAPBEXHLevel2X 2 5 2" xfId="6169"/>
    <cellStyle name="SAPBEXHLevel2X 2 5 3" xfId="6170"/>
    <cellStyle name="SAPBEXHLevel2X 2 6" xfId="6171"/>
    <cellStyle name="SAPBEXHLevel2X 2 6 2" xfId="6172"/>
    <cellStyle name="SAPBEXHLevel2X 2 6 3" xfId="6173"/>
    <cellStyle name="SAPBEXHLevel2X 2 7" xfId="6174"/>
    <cellStyle name="SAPBEXHLevel2X 2 7 2" xfId="6175"/>
    <cellStyle name="SAPBEXHLevel2X 2 7 3" xfId="6176"/>
    <cellStyle name="SAPBEXHLevel2X 2 7 4" xfId="6177"/>
    <cellStyle name="SAPBEXHLevel2X 2 7 5" xfId="6178"/>
    <cellStyle name="SAPBEXHLevel2X 2 8" xfId="6179"/>
    <cellStyle name="SAPBEXHLevel2X 2 9" xfId="6180"/>
    <cellStyle name="SAPBEXHLevel2X 2_Информация по ТТ" xfId="6181"/>
    <cellStyle name="SAPBEXHLevel2X 3" xfId="239"/>
    <cellStyle name="SAPBEXHLevel2X 3 10" xfId="6182"/>
    <cellStyle name="SAPBEXHLevel2X 3 11" xfId="6183"/>
    <cellStyle name="SAPBEXHLevel2X 3 12" xfId="6184"/>
    <cellStyle name="SAPBEXHLevel2X 3 13" xfId="6185"/>
    <cellStyle name="SAPBEXHLevel2X 3 14" xfId="6186"/>
    <cellStyle name="SAPBEXHLevel2X 3 2" xfId="6187"/>
    <cellStyle name="SAPBEXHLevel2X 3 2 10" xfId="6188"/>
    <cellStyle name="SAPBEXHLevel2X 3 2 2" xfId="6189"/>
    <cellStyle name="SAPBEXHLevel2X 3 2 2 2" xfId="6190"/>
    <cellStyle name="SAPBEXHLevel2X 3 2 2 2 2" xfId="6191"/>
    <cellStyle name="SAPBEXHLevel2X 3 2 2 2 2 2" xfId="6192"/>
    <cellStyle name="SAPBEXHLevel2X 3 2 2 2 2 3" xfId="6193"/>
    <cellStyle name="SAPBEXHLevel2X 3 2 2 2 3" xfId="6194"/>
    <cellStyle name="SAPBEXHLevel2X 3 2 2 2 4" xfId="6195"/>
    <cellStyle name="SAPBEXHLevel2X 3 2 2 3" xfId="6196"/>
    <cellStyle name="SAPBEXHLevel2X 3 2 2 3 2" xfId="6197"/>
    <cellStyle name="SAPBEXHLevel2X 3 2 2 3 3" xfId="6198"/>
    <cellStyle name="SAPBEXHLevel2X 3 2 2 4" xfId="6199"/>
    <cellStyle name="SAPBEXHLevel2X 3 2 2 5" xfId="6200"/>
    <cellStyle name="SAPBEXHLevel2X 3 2 2_Информация по ТТ" xfId="6201"/>
    <cellStyle name="SAPBEXHLevel2X 3 2 3" xfId="6202"/>
    <cellStyle name="SAPBEXHLevel2X 3 2 3 2" xfId="6203"/>
    <cellStyle name="SAPBEXHLevel2X 3 2 3 2 2" xfId="6204"/>
    <cellStyle name="SAPBEXHLevel2X 3 2 3 2 3" xfId="6205"/>
    <cellStyle name="SAPBEXHLevel2X 3 2 3 3" xfId="6206"/>
    <cellStyle name="SAPBEXHLevel2X 3 2 3 4" xfId="6207"/>
    <cellStyle name="SAPBEXHLevel2X 3 2 4" xfId="6208"/>
    <cellStyle name="SAPBEXHLevel2X 3 2 4 2" xfId="6209"/>
    <cellStyle name="SAPBEXHLevel2X 3 2 4 3" xfId="6210"/>
    <cellStyle name="SAPBEXHLevel2X 3 2 5" xfId="6211"/>
    <cellStyle name="SAPBEXHLevel2X 3 2 5 2" xfId="6212"/>
    <cellStyle name="SAPBEXHLevel2X 3 2 5 3" xfId="6213"/>
    <cellStyle name="SAPBEXHLevel2X 3 2 6" xfId="6214"/>
    <cellStyle name="SAPBEXHLevel2X 3 2 6 2" xfId="6215"/>
    <cellStyle name="SAPBEXHLevel2X 3 2 6 3" xfId="6216"/>
    <cellStyle name="SAPBEXHLevel2X 3 2 7" xfId="6217"/>
    <cellStyle name="SAPBEXHLevel2X 3 2 8" xfId="6218"/>
    <cellStyle name="SAPBEXHLevel2X 3 2 9" xfId="6219"/>
    <cellStyle name="SAPBEXHLevel2X 3 2_Информация по ТТ" xfId="6220"/>
    <cellStyle name="SAPBEXHLevel2X 3 3" xfId="6221"/>
    <cellStyle name="SAPBEXHLevel2X 3 3 2" xfId="6222"/>
    <cellStyle name="SAPBEXHLevel2X 3 3 2 2" xfId="6223"/>
    <cellStyle name="SAPBEXHLevel2X 3 3 2 2 2" xfId="6224"/>
    <cellStyle name="SAPBEXHLevel2X 3 3 2 2 3" xfId="6225"/>
    <cellStyle name="SAPBEXHLevel2X 3 3 2 3" xfId="6226"/>
    <cellStyle name="SAPBEXHLevel2X 3 3 2 4" xfId="6227"/>
    <cellStyle name="SAPBEXHLevel2X 3 3 3" xfId="6228"/>
    <cellStyle name="SAPBEXHLevel2X 3 3 3 2" xfId="6229"/>
    <cellStyle name="SAPBEXHLevel2X 3 3 3 3" xfId="6230"/>
    <cellStyle name="SAPBEXHLevel2X 3 3 4" xfId="6231"/>
    <cellStyle name="SAPBEXHLevel2X 3 3 5" xfId="6232"/>
    <cellStyle name="SAPBEXHLevel2X 3 3 6" xfId="6233"/>
    <cellStyle name="SAPBEXHLevel2X 3 3_Информация по ТТ" xfId="6234"/>
    <cellStyle name="SAPBEXHLevel2X 3 4" xfId="6235"/>
    <cellStyle name="SAPBEXHLevel2X 3 4 2" xfId="6236"/>
    <cellStyle name="SAPBEXHLevel2X 3 4 2 2" xfId="6237"/>
    <cellStyle name="SAPBEXHLevel2X 3 4 2 3" xfId="6238"/>
    <cellStyle name="SAPBEXHLevel2X 3 4 3" xfId="6239"/>
    <cellStyle name="SAPBEXHLevel2X 3 4 4" xfId="6240"/>
    <cellStyle name="SAPBEXHLevel2X 3 5" xfId="6241"/>
    <cellStyle name="SAPBEXHLevel2X 3 5 2" xfId="6242"/>
    <cellStyle name="SAPBEXHLevel2X 3 5 3" xfId="6243"/>
    <cellStyle name="SAPBEXHLevel2X 3 6" xfId="6244"/>
    <cellStyle name="SAPBEXHLevel2X 3 6 2" xfId="6245"/>
    <cellStyle name="SAPBEXHLevel2X 3 6 3" xfId="6246"/>
    <cellStyle name="SAPBEXHLevel2X 3 7" xfId="6247"/>
    <cellStyle name="SAPBEXHLevel2X 3 7 2" xfId="6248"/>
    <cellStyle name="SAPBEXHLevel2X 3 7 3" xfId="6249"/>
    <cellStyle name="SAPBEXHLevel2X 3 7 4" xfId="6250"/>
    <cellStyle name="SAPBEXHLevel2X 3 7 5" xfId="6251"/>
    <cellStyle name="SAPBEXHLevel2X 3 8" xfId="6252"/>
    <cellStyle name="SAPBEXHLevel2X 3 8 2" xfId="6253"/>
    <cellStyle name="SAPBEXHLevel2X 3 8 3" xfId="6254"/>
    <cellStyle name="SAPBEXHLevel2X 3 9" xfId="6255"/>
    <cellStyle name="SAPBEXHLevel2X 3 9 2" xfId="6256"/>
    <cellStyle name="SAPBEXHLevel2X 3 9 3" xfId="6257"/>
    <cellStyle name="SAPBEXHLevel2X 3_Информация по ТТ" xfId="6258"/>
    <cellStyle name="SAPBEXHLevel2X 4" xfId="6259"/>
    <cellStyle name="SAPBEXHLevel2X 4 10" xfId="6260"/>
    <cellStyle name="SAPBEXHLevel2X 4 10 2" xfId="6261"/>
    <cellStyle name="SAPBEXHLevel2X 4 10 2 2" xfId="6262"/>
    <cellStyle name="SAPBEXHLevel2X 4 10 3" xfId="6263"/>
    <cellStyle name="SAPBEXHLevel2X 4 10 4" xfId="6264"/>
    <cellStyle name="SAPBEXHLevel2X 4 11" xfId="6265"/>
    <cellStyle name="SAPBEXHLevel2X 4 12" xfId="6266"/>
    <cellStyle name="SAPBEXHLevel2X 4 13" xfId="6267"/>
    <cellStyle name="SAPBEXHLevel2X 4 14" xfId="6268"/>
    <cellStyle name="SAPBEXHLevel2X 4 15" xfId="6269"/>
    <cellStyle name="SAPBEXHLevel2X 4 16" xfId="6270"/>
    <cellStyle name="SAPBEXHLevel2X 4 17" xfId="6271"/>
    <cellStyle name="SAPBEXHLevel2X 4 18" xfId="6272"/>
    <cellStyle name="SAPBEXHLevel2X 4 19" xfId="6273"/>
    <cellStyle name="SAPBEXHLevel2X 4 2" xfId="6274"/>
    <cellStyle name="SAPBEXHLevel2X 4 2 2" xfId="6275"/>
    <cellStyle name="SAPBEXHLevel2X 4 2 2 2" xfId="6276"/>
    <cellStyle name="SAPBEXHLevel2X 4 2 2 2 2" xfId="6277"/>
    <cellStyle name="SAPBEXHLevel2X 4 2 2 2 2 2" xfId="6278"/>
    <cellStyle name="SAPBEXHLevel2X 4 2 2 2 2 3" xfId="6279"/>
    <cellStyle name="SAPBEXHLevel2X 4 2 2 2 3" xfId="6280"/>
    <cellStyle name="SAPBEXHLevel2X 4 2 2 2 4" xfId="6281"/>
    <cellStyle name="SAPBEXHLevel2X 4 2 2 3" xfId="6282"/>
    <cellStyle name="SAPBEXHLevel2X 4 2 2 3 2" xfId="6283"/>
    <cellStyle name="SAPBEXHLevel2X 4 2 2 3 3" xfId="6284"/>
    <cellStyle name="SAPBEXHLevel2X 4 2 2 4" xfId="6285"/>
    <cellStyle name="SAPBEXHLevel2X 4 2 2 5" xfId="6286"/>
    <cellStyle name="SAPBEXHLevel2X 4 2 2_Информация по ТТ" xfId="6287"/>
    <cellStyle name="SAPBEXHLevel2X 4 2 3" xfId="6288"/>
    <cellStyle name="SAPBEXHLevel2X 4 2 3 2" xfId="6289"/>
    <cellStyle name="SAPBEXHLevel2X 4 2 3 2 2" xfId="6290"/>
    <cellStyle name="SAPBEXHLevel2X 4 2 3 2 3" xfId="6291"/>
    <cellStyle name="SAPBEXHLevel2X 4 2 3 3" xfId="6292"/>
    <cellStyle name="SAPBEXHLevel2X 4 2 3 4" xfId="6293"/>
    <cellStyle name="SAPBEXHLevel2X 4 2 4" xfId="6294"/>
    <cellStyle name="SAPBEXHLevel2X 4 2 4 2" xfId="6295"/>
    <cellStyle name="SAPBEXHLevel2X 4 2 4 3" xfId="6296"/>
    <cellStyle name="SAPBEXHLevel2X 4 2 5" xfId="6297"/>
    <cellStyle name="SAPBEXHLevel2X 4 2 6" xfId="6298"/>
    <cellStyle name="SAPBEXHLevel2X 4 2 7" xfId="6299"/>
    <cellStyle name="SAPBEXHLevel2X 4 2 8" xfId="6300"/>
    <cellStyle name="SAPBEXHLevel2X 4 2_Информация по ТТ" xfId="6301"/>
    <cellStyle name="SAPBEXHLevel2X 4 20" xfId="6302"/>
    <cellStyle name="SAPBEXHLevel2X 4 21" xfId="6303"/>
    <cellStyle name="SAPBEXHLevel2X 4 22" xfId="6304"/>
    <cellStyle name="SAPBEXHLevel2X 4 23" xfId="6305"/>
    <cellStyle name="SAPBEXHLevel2X 4 24" xfId="6306"/>
    <cellStyle name="SAPBEXHLevel2X 4 25" xfId="6307"/>
    <cellStyle name="SAPBEXHLevel2X 4 26" xfId="6308"/>
    <cellStyle name="SAPBEXHLevel2X 4 27" xfId="6309"/>
    <cellStyle name="SAPBEXHLevel2X 4 28" xfId="6310"/>
    <cellStyle name="SAPBEXHLevel2X 4 29" xfId="6311"/>
    <cellStyle name="SAPBEXHLevel2X 4 3" xfId="6312"/>
    <cellStyle name="SAPBEXHLevel2X 4 3 2" xfId="6313"/>
    <cellStyle name="SAPBEXHLevel2X 4 3 2 2" xfId="6314"/>
    <cellStyle name="SAPBEXHLevel2X 4 3 2 2 2" xfId="6315"/>
    <cellStyle name="SAPBEXHLevel2X 4 3 2 2 2 2" xfId="6316"/>
    <cellStyle name="SAPBEXHLevel2X 4 3 2 2 2 3" xfId="6317"/>
    <cellStyle name="SAPBEXHLevel2X 4 3 2 2 3" xfId="6318"/>
    <cellStyle name="SAPBEXHLevel2X 4 3 2 2 4" xfId="6319"/>
    <cellStyle name="SAPBEXHLevel2X 4 3 2 3" xfId="6320"/>
    <cellStyle name="SAPBEXHLevel2X 4 3 2 3 2" xfId="6321"/>
    <cellStyle name="SAPBEXHLevel2X 4 3 2 3 3" xfId="6322"/>
    <cellStyle name="SAPBEXHLevel2X 4 3 2 4" xfId="6323"/>
    <cellStyle name="SAPBEXHLevel2X 4 3 2 5" xfId="6324"/>
    <cellStyle name="SAPBEXHLevel2X 4 3 2_Информация по ТТ" xfId="6325"/>
    <cellStyle name="SAPBEXHLevel2X 4 3 3" xfId="6326"/>
    <cellStyle name="SAPBEXHLevel2X 4 3 3 2" xfId="6327"/>
    <cellStyle name="SAPBEXHLevel2X 4 3 3 2 2" xfId="6328"/>
    <cellStyle name="SAPBEXHLevel2X 4 3 3 2 3" xfId="6329"/>
    <cellStyle name="SAPBEXHLevel2X 4 3 3 3" xfId="6330"/>
    <cellStyle name="SAPBEXHLevel2X 4 3 3 4" xfId="6331"/>
    <cellStyle name="SAPBEXHLevel2X 4 3 4" xfId="6332"/>
    <cellStyle name="SAPBEXHLevel2X 4 3 4 2" xfId="6333"/>
    <cellStyle name="SAPBEXHLevel2X 4 3 4 3" xfId="6334"/>
    <cellStyle name="SAPBEXHLevel2X 4 3 5" xfId="6335"/>
    <cellStyle name="SAPBEXHLevel2X 4 3 6" xfId="6336"/>
    <cellStyle name="SAPBEXHLevel2X 4 3_Информация по ТТ" xfId="6337"/>
    <cellStyle name="SAPBEXHLevel2X 4 30" xfId="6338"/>
    <cellStyle name="SAPBEXHLevel2X 4 31" xfId="6339"/>
    <cellStyle name="SAPBEXHLevel2X 4 32" xfId="6340"/>
    <cellStyle name="SAPBEXHLevel2X 4 4" xfId="6341"/>
    <cellStyle name="SAPBEXHLevel2X 4 4 10" xfId="6342"/>
    <cellStyle name="SAPBEXHLevel2X 4 4 11" xfId="6343"/>
    <cellStyle name="SAPBEXHLevel2X 4 4 12" xfId="6344"/>
    <cellStyle name="SAPBEXHLevel2X 4 4 2" xfId="6345"/>
    <cellStyle name="SAPBEXHLevel2X 4 4 2 2" xfId="6346"/>
    <cellStyle name="SAPBEXHLevel2X 4 4 2 3" xfId="6347"/>
    <cellStyle name="SAPBEXHLevel2X 4 4 3" xfId="6348"/>
    <cellStyle name="SAPBEXHLevel2X 4 4 3 2" xfId="6349"/>
    <cellStyle name="SAPBEXHLevel2X 4 4 3 3" xfId="6350"/>
    <cellStyle name="SAPBEXHLevel2X 4 4 4" xfId="6351"/>
    <cellStyle name="SAPBEXHLevel2X 4 4 5" xfId="6352"/>
    <cellStyle name="SAPBEXHLevel2X 4 4 6" xfId="6353"/>
    <cellStyle name="SAPBEXHLevel2X 4 4 7" xfId="6354"/>
    <cellStyle name="SAPBEXHLevel2X 4 4 8" xfId="6355"/>
    <cellStyle name="SAPBEXHLevel2X 4 4 9" xfId="6356"/>
    <cellStyle name="SAPBEXHLevel2X 4 5" xfId="6357"/>
    <cellStyle name="SAPBEXHLevel2X 4 5 10" xfId="6358"/>
    <cellStyle name="SAPBEXHLevel2X 4 5 11" xfId="6359"/>
    <cellStyle name="SAPBEXHLevel2X 4 5 2" xfId="6360"/>
    <cellStyle name="SAPBEXHLevel2X 4 5 3" xfId="6361"/>
    <cellStyle name="SAPBEXHLevel2X 4 5 4" xfId="6362"/>
    <cellStyle name="SAPBEXHLevel2X 4 5 5" xfId="6363"/>
    <cellStyle name="SAPBEXHLevel2X 4 5 6" xfId="6364"/>
    <cellStyle name="SAPBEXHLevel2X 4 5 7" xfId="6365"/>
    <cellStyle name="SAPBEXHLevel2X 4 5 8" xfId="6366"/>
    <cellStyle name="SAPBEXHLevel2X 4 5 9" xfId="6367"/>
    <cellStyle name="SAPBEXHLevel2X 4 6" xfId="6368"/>
    <cellStyle name="SAPBEXHLevel2X 4 6 10" xfId="6369"/>
    <cellStyle name="SAPBEXHLevel2X 4 6 11" xfId="6370"/>
    <cellStyle name="SAPBEXHLevel2X 4 6 12" xfId="6371"/>
    <cellStyle name="SAPBEXHLevel2X 4 6 13" xfId="6372"/>
    <cellStyle name="SAPBEXHLevel2X 4 6 14" xfId="6373"/>
    <cellStyle name="SAPBEXHLevel2X 4 6 2" xfId="6374"/>
    <cellStyle name="SAPBEXHLevel2X 4 6 3" xfId="6375"/>
    <cellStyle name="SAPBEXHLevel2X 4 6 4" xfId="6376"/>
    <cellStyle name="SAPBEXHLevel2X 4 6 5" xfId="6377"/>
    <cellStyle name="SAPBEXHLevel2X 4 6 6" xfId="6378"/>
    <cellStyle name="SAPBEXHLevel2X 4 6 7" xfId="6379"/>
    <cellStyle name="SAPBEXHLevel2X 4 6 8" xfId="6380"/>
    <cellStyle name="SAPBEXHLevel2X 4 6 9" xfId="6381"/>
    <cellStyle name="SAPBEXHLevel2X 4 7" xfId="6382"/>
    <cellStyle name="SAPBEXHLevel2X 4 7 2" xfId="6383"/>
    <cellStyle name="SAPBEXHLevel2X 4 7 3" xfId="6384"/>
    <cellStyle name="SAPBEXHLevel2X 4 8" xfId="6385"/>
    <cellStyle name="SAPBEXHLevel2X 4 8 2" xfId="6386"/>
    <cellStyle name="SAPBEXHLevel2X 4 8 2 2" xfId="6387"/>
    <cellStyle name="SAPBEXHLevel2X 4 8 3" xfId="6388"/>
    <cellStyle name="SAPBEXHLevel2X 4 8 4" xfId="6389"/>
    <cellStyle name="SAPBEXHLevel2X 4 9" xfId="6390"/>
    <cellStyle name="SAPBEXHLevel2X 4 9 2" xfId="6391"/>
    <cellStyle name="SAPBEXHLevel2X 4 9 2 2" xfId="6392"/>
    <cellStyle name="SAPBEXHLevel2X 4 9 3" xfId="6393"/>
    <cellStyle name="SAPBEXHLevel2X 4 9 4" xfId="6394"/>
    <cellStyle name="SAPBEXHLevel2X 4_Информация по ТТ" xfId="6395"/>
    <cellStyle name="SAPBEXHLevel2X 5" xfId="6396"/>
    <cellStyle name="SAPBEXHLevel2X 5 2" xfId="6397"/>
    <cellStyle name="SAPBEXHLevel2X 5 2 2" xfId="6398"/>
    <cellStyle name="SAPBEXHLevel2X 5 2 2 2" xfId="6399"/>
    <cellStyle name="SAPBEXHLevel2X 5 2 2 2 2" xfId="6400"/>
    <cellStyle name="SAPBEXHLevel2X 5 2 2 2 3" xfId="6401"/>
    <cellStyle name="SAPBEXHLevel2X 5 2 2 3" xfId="6402"/>
    <cellStyle name="SAPBEXHLevel2X 5 2 2 4" xfId="6403"/>
    <cellStyle name="SAPBEXHLevel2X 5 2 3" xfId="6404"/>
    <cellStyle name="SAPBEXHLevel2X 5 2 3 2" xfId="6405"/>
    <cellStyle name="SAPBEXHLevel2X 5 2 3 3" xfId="6406"/>
    <cellStyle name="SAPBEXHLevel2X 5 2 4" xfId="6407"/>
    <cellStyle name="SAPBEXHLevel2X 5 2 5" xfId="6408"/>
    <cellStyle name="SAPBEXHLevel2X 5 2_Информация по ТТ" xfId="6409"/>
    <cellStyle name="SAPBEXHLevel2X 5 3" xfId="6410"/>
    <cellStyle name="SAPBEXHLevel2X 5 3 2" xfId="6411"/>
    <cellStyle name="SAPBEXHLevel2X 5 3 2 2" xfId="6412"/>
    <cellStyle name="SAPBEXHLevel2X 5 3 2 3" xfId="6413"/>
    <cellStyle name="SAPBEXHLevel2X 5 3 3" xfId="6414"/>
    <cellStyle name="SAPBEXHLevel2X 5 3 4" xfId="6415"/>
    <cellStyle name="SAPBEXHLevel2X 5 4" xfId="6416"/>
    <cellStyle name="SAPBEXHLevel2X 5 4 2" xfId="6417"/>
    <cellStyle name="SAPBEXHLevel2X 5 4 3" xfId="6418"/>
    <cellStyle name="SAPBEXHLevel2X 5 5" xfId="6419"/>
    <cellStyle name="SAPBEXHLevel2X 5 6" xfId="6420"/>
    <cellStyle name="SAPBEXHLevel2X 5 7" xfId="6421"/>
    <cellStyle name="SAPBEXHLevel2X 5 8" xfId="6422"/>
    <cellStyle name="SAPBEXHLevel2X 5_Информация по ТТ" xfId="6423"/>
    <cellStyle name="SAPBEXHLevel2X 6" xfId="6424"/>
    <cellStyle name="SAPBEXHLevel2X 6 2" xfId="6425"/>
    <cellStyle name="SAPBEXHLevel2X 6 2 2" xfId="6426"/>
    <cellStyle name="SAPBEXHLevel2X 6 2 2 2" xfId="6427"/>
    <cellStyle name="SAPBEXHLevel2X 6 2 2 3" xfId="6428"/>
    <cellStyle name="SAPBEXHLevel2X 6 2 3" xfId="6429"/>
    <cellStyle name="SAPBEXHLevel2X 6 2 4" xfId="6430"/>
    <cellStyle name="SAPBEXHLevel2X 6 3" xfId="6431"/>
    <cellStyle name="SAPBEXHLevel2X 6 3 2" xfId="6432"/>
    <cellStyle name="SAPBEXHLevel2X 6 3 3" xfId="6433"/>
    <cellStyle name="SAPBEXHLevel2X 6 4" xfId="6434"/>
    <cellStyle name="SAPBEXHLevel2X 6 5" xfId="6435"/>
    <cellStyle name="SAPBEXHLevel2X 6 6" xfId="6436"/>
    <cellStyle name="SAPBEXHLevel2X 6_Информация по ТТ" xfId="6437"/>
    <cellStyle name="SAPBEXHLevel2X 7" xfId="6438"/>
    <cellStyle name="SAPBEXHLevel2X 7 2" xfId="6439"/>
    <cellStyle name="SAPBEXHLevel2X 7 2 2" xfId="6440"/>
    <cellStyle name="SAPBEXHLevel2X 7 2 3" xfId="6441"/>
    <cellStyle name="SAPBEXHLevel2X 7 3" xfId="6442"/>
    <cellStyle name="SAPBEXHLevel2X 7 4" xfId="6443"/>
    <cellStyle name="SAPBEXHLevel2X 7 5" xfId="6444"/>
    <cellStyle name="SAPBEXHLevel2X 8" xfId="6445"/>
    <cellStyle name="SAPBEXHLevel2X 8 10" xfId="6446"/>
    <cellStyle name="SAPBEXHLevel2X 8 11" xfId="6447"/>
    <cellStyle name="SAPBEXHLevel2X 8 12" xfId="6448"/>
    <cellStyle name="SAPBEXHLevel2X 8 2" xfId="6449"/>
    <cellStyle name="SAPBEXHLevel2X 8 3" xfId="6450"/>
    <cellStyle name="SAPBEXHLevel2X 8 4" xfId="6451"/>
    <cellStyle name="SAPBEXHLevel2X 8 5" xfId="6452"/>
    <cellStyle name="SAPBEXHLevel2X 8 6" xfId="6453"/>
    <cellStyle name="SAPBEXHLevel2X 8 7" xfId="6454"/>
    <cellStyle name="SAPBEXHLevel2X 8 8" xfId="6455"/>
    <cellStyle name="SAPBEXHLevel2X 8 9" xfId="6456"/>
    <cellStyle name="SAPBEXHLevel2X 9" xfId="6457"/>
    <cellStyle name="SAPBEXHLevel2X 9 2" xfId="6458"/>
    <cellStyle name="SAPBEXHLevel2X 9 3" xfId="6459"/>
    <cellStyle name="SAPBEXHLevel2X 9 4" xfId="6460"/>
    <cellStyle name="SAPBEXHLevel2X 9 5" xfId="6461"/>
    <cellStyle name="SAPBEXHLevel2X_Информация по ТТ" xfId="6462"/>
    <cellStyle name="SAPBEXHLevel3" xfId="240"/>
    <cellStyle name="SAPBEXHLevel3 10" xfId="6463"/>
    <cellStyle name="SAPBEXHLevel3 10 2" xfId="6464"/>
    <cellStyle name="SAPBEXHLevel3 10 3" xfId="6465"/>
    <cellStyle name="SAPBEXHLevel3 11" xfId="6466"/>
    <cellStyle name="SAPBEXHLevel3 11 2" xfId="6467"/>
    <cellStyle name="SAPBEXHLevel3 11 3" xfId="6468"/>
    <cellStyle name="SAPBEXHLevel3 12" xfId="6469"/>
    <cellStyle name="SAPBEXHLevel3 12 2" xfId="6470"/>
    <cellStyle name="SAPBEXHLevel3 12 3" xfId="6471"/>
    <cellStyle name="SAPBEXHLevel3 13" xfId="6472"/>
    <cellStyle name="SAPBEXHLevel3 13 2" xfId="6473"/>
    <cellStyle name="SAPBEXHLevel3 13 3" xfId="6474"/>
    <cellStyle name="SAPBEXHLevel3 14" xfId="6475"/>
    <cellStyle name="SAPBEXHLevel3 14 2" xfId="6476"/>
    <cellStyle name="SAPBEXHLevel3 14 3" xfId="6477"/>
    <cellStyle name="SAPBEXHLevel3 14 4" xfId="6478"/>
    <cellStyle name="SAPBEXHLevel3 15" xfId="6479"/>
    <cellStyle name="SAPBEXHLevel3 16" xfId="6480"/>
    <cellStyle name="SAPBEXHLevel3 17" xfId="6481"/>
    <cellStyle name="SAPBEXHLevel3 18" xfId="6482"/>
    <cellStyle name="SAPBEXHLevel3 18 2" xfId="6483"/>
    <cellStyle name="SAPBEXHLevel3 18 3" xfId="6484"/>
    <cellStyle name="SAPBEXHLevel3 18 4" xfId="6485"/>
    <cellStyle name="SAPBEXHLevel3 18 5" xfId="6486"/>
    <cellStyle name="SAPBEXHLevel3 18 6" xfId="6487"/>
    <cellStyle name="SAPBEXHLevel3 18 7" xfId="6488"/>
    <cellStyle name="SAPBEXHLevel3 19" xfId="6489"/>
    <cellStyle name="SAPBEXHLevel3 2" xfId="241"/>
    <cellStyle name="SAPBEXHLevel3 2 10" xfId="6490"/>
    <cellStyle name="SAPBEXHLevel3 2 11" xfId="6491"/>
    <cellStyle name="SAPBEXHLevel3 2 12" xfId="6492"/>
    <cellStyle name="SAPBEXHLevel3 2 13" xfId="6493"/>
    <cellStyle name="SAPBEXHLevel3 2 14" xfId="6494"/>
    <cellStyle name="SAPBEXHLevel3 2 15" xfId="6495"/>
    <cellStyle name="SAPBEXHLevel3 2 16" xfId="6496"/>
    <cellStyle name="SAPBEXHLevel3 2 17" xfId="6497"/>
    <cellStyle name="SAPBEXHLevel3 2 18" xfId="6498"/>
    <cellStyle name="SAPBEXHLevel3 2 19" xfId="6499"/>
    <cellStyle name="SAPBEXHLevel3 2 2" xfId="6500"/>
    <cellStyle name="SAPBEXHLevel3 2 2 2" xfId="6501"/>
    <cellStyle name="SAPBEXHLevel3 2 2 2 2" xfId="6502"/>
    <cellStyle name="SAPBEXHLevel3 2 2 2 3" xfId="6503"/>
    <cellStyle name="SAPBEXHLevel3 2 2 2 4" xfId="6504"/>
    <cellStyle name="SAPBEXHLevel3 2 2 2 5" xfId="6505"/>
    <cellStyle name="SAPBEXHLevel3 2 2 3" xfId="6506"/>
    <cellStyle name="SAPBEXHLevel3 2 2 4" xfId="6507"/>
    <cellStyle name="SAPBEXHLevel3 2 2 5" xfId="6508"/>
    <cellStyle name="SAPBEXHLevel3 2 2 5 2" xfId="6509"/>
    <cellStyle name="SAPBEXHLevel3 2 2 5 3" xfId="6510"/>
    <cellStyle name="SAPBEXHLevel3 2 20" xfId="6511"/>
    <cellStyle name="SAPBEXHLevel3 2 21" xfId="6512"/>
    <cellStyle name="SAPBEXHLevel3 2 3" xfId="6513"/>
    <cellStyle name="SAPBEXHLevel3 2 3 10" xfId="6514"/>
    <cellStyle name="SAPBEXHLevel3 2 3 11" xfId="6515"/>
    <cellStyle name="SAPBEXHLevel3 2 3 2" xfId="6516"/>
    <cellStyle name="SAPBEXHLevel3 2 3 3" xfId="6517"/>
    <cellStyle name="SAPBEXHLevel3 2 3 3 2" xfId="6518"/>
    <cellStyle name="SAPBEXHLevel3 2 3 3 3" xfId="6519"/>
    <cellStyle name="SAPBEXHLevel3 2 3 4" xfId="6520"/>
    <cellStyle name="SAPBEXHLevel3 2 3 5" xfId="6521"/>
    <cellStyle name="SAPBEXHLevel3 2 3 5 2" xfId="6522"/>
    <cellStyle name="SAPBEXHLevel3 2 3 5 3" xfId="6523"/>
    <cellStyle name="SAPBEXHLevel3 2 3 5 4" xfId="6524"/>
    <cellStyle name="SAPBEXHLevel3 2 3 5 5" xfId="6525"/>
    <cellStyle name="SAPBEXHLevel3 2 3 5 6" xfId="6526"/>
    <cellStyle name="SAPBEXHLevel3 2 3 6" xfId="6527"/>
    <cellStyle name="SAPBEXHLevel3 2 3 7" xfId="6528"/>
    <cellStyle name="SAPBEXHLevel3 2 3 8" xfId="6529"/>
    <cellStyle name="SAPBEXHLevel3 2 3 9" xfId="6530"/>
    <cellStyle name="SAPBEXHLevel3 2 4" xfId="6531"/>
    <cellStyle name="SAPBEXHLevel3 2 4 2" xfId="6532"/>
    <cellStyle name="SAPBEXHLevel3 2 4 3" xfId="6533"/>
    <cellStyle name="SAPBEXHLevel3 2 4 4" xfId="6534"/>
    <cellStyle name="SAPBEXHLevel3 2 5" xfId="6535"/>
    <cellStyle name="SAPBEXHLevel3 2 5 2" xfId="6536"/>
    <cellStyle name="SAPBEXHLevel3 2 5 3" xfId="6537"/>
    <cellStyle name="SAPBEXHLevel3 2 5 4" xfId="6538"/>
    <cellStyle name="SAPBEXHLevel3 2 5 5" xfId="6539"/>
    <cellStyle name="SAPBEXHLevel3 2 6" xfId="6540"/>
    <cellStyle name="SAPBEXHLevel3 2 7" xfId="6541"/>
    <cellStyle name="SAPBEXHLevel3 2 7 2" xfId="6542"/>
    <cellStyle name="SAPBEXHLevel3 2 7 3" xfId="6543"/>
    <cellStyle name="SAPBEXHLevel3 2 8" xfId="6544"/>
    <cellStyle name="SAPBEXHLevel3 2 8 2" xfId="6545"/>
    <cellStyle name="SAPBEXHLevel3 2 9" xfId="6546"/>
    <cellStyle name="SAPBEXHLevel3 20" xfId="6547"/>
    <cellStyle name="SAPBEXHLevel3 21" xfId="6548"/>
    <cellStyle name="SAPBEXHLevel3 22" xfId="6549"/>
    <cellStyle name="SAPBEXHLevel3 23" xfId="6550"/>
    <cellStyle name="SAPBEXHLevel3 24" xfId="6551"/>
    <cellStyle name="SAPBEXHLevel3 25" xfId="6552"/>
    <cellStyle name="SAPBEXHLevel3 26" xfId="6553"/>
    <cellStyle name="SAPBEXHLevel3 27" xfId="6554"/>
    <cellStyle name="SAPBEXHLevel3 28" xfId="6555"/>
    <cellStyle name="SAPBEXHLevel3 29" xfId="6556"/>
    <cellStyle name="SAPBEXHLevel3 29 2" xfId="6557"/>
    <cellStyle name="SAPBEXHLevel3 29 3" xfId="6558"/>
    <cellStyle name="SAPBEXHLevel3 29 4" xfId="6559"/>
    <cellStyle name="SAPBEXHLevel3 3" xfId="242"/>
    <cellStyle name="SAPBEXHLevel3 3 2" xfId="6560"/>
    <cellStyle name="SAPBEXHLevel3 3 2 2" xfId="6561"/>
    <cellStyle name="SAPBEXHLevel3 3 2 3" xfId="6562"/>
    <cellStyle name="SAPBEXHLevel3 3 2 4" xfId="6563"/>
    <cellStyle name="SAPBEXHLevel3 3 3" xfId="6564"/>
    <cellStyle name="SAPBEXHLevel3 3 3 2" xfId="6565"/>
    <cellStyle name="SAPBEXHLevel3 3 3 3" xfId="6566"/>
    <cellStyle name="SAPBEXHLevel3 3 3 4" xfId="6567"/>
    <cellStyle name="SAPBEXHLevel3 3 3 5" xfId="6568"/>
    <cellStyle name="SAPBEXHLevel3 3 4" xfId="6569"/>
    <cellStyle name="SAPBEXHLevel3 3 4 2" xfId="6570"/>
    <cellStyle name="SAPBEXHLevel3 3 4 3" xfId="6571"/>
    <cellStyle name="SAPBEXHLevel3 3 5" xfId="6572"/>
    <cellStyle name="SAPBEXHLevel3 30" xfId="6573"/>
    <cellStyle name="SAPBEXHLevel3 31" xfId="6574"/>
    <cellStyle name="SAPBEXHLevel3 32" xfId="6575"/>
    <cellStyle name="SAPBEXHLevel3 4" xfId="6576"/>
    <cellStyle name="SAPBEXHLevel3 4 10" xfId="6577"/>
    <cellStyle name="SAPBEXHLevel3 4 11" xfId="6578"/>
    <cellStyle name="SAPBEXHLevel3 4 12" xfId="6579"/>
    <cellStyle name="SAPBEXHLevel3 4 13" xfId="6580"/>
    <cellStyle name="SAPBEXHLevel3 4 14" xfId="6581"/>
    <cellStyle name="SAPBEXHLevel3 4 15" xfId="6582"/>
    <cellStyle name="SAPBEXHLevel3 4 16" xfId="6583"/>
    <cellStyle name="SAPBEXHLevel3 4 17" xfId="6584"/>
    <cellStyle name="SAPBEXHLevel3 4 18" xfId="6585"/>
    <cellStyle name="SAPBEXHLevel3 4 19" xfId="6586"/>
    <cellStyle name="SAPBEXHLevel3 4 2" xfId="6587"/>
    <cellStyle name="SAPBEXHLevel3 4 2 2" xfId="6588"/>
    <cellStyle name="SAPBEXHLevel3 4 2 3" xfId="6589"/>
    <cellStyle name="SAPBEXHLevel3 4 2 4" xfId="6590"/>
    <cellStyle name="SAPBEXHLevel3 4 20" xfId="6591"/>
    <cellStyle name="SAPBEXHLevel3 4 21" xfId="6592"/>
    <cellStyle name="SAPBEXHLevel3 4 22" xfId="6593"/>
    <cellStyle name="SAPBEXHLevel3 4 23" xfId="6594"/>
    <cellStyle name="SAPBEXHLevel3 4 24" xfId="6595"/>
    <cellStyle name="SAPBEXHLevel3 4 25" xfId="6596"/>
    <cellStyle name="SAPBEXHLevel3 4 26" xfId="6597"/>
    <cellStyle name="SAPBEXHLevel3 4 27" xfId="6598"/>
    <cellStyle name="SAPBEXHLevel3 4 3" xfId="6599"/>
    <cellStyle name="SAPBEXHLevel3 4 3 2" xfId="6600"/>
    <cellStyle name="SAPBEXHLevel3 4 3 3" xfId="6601"/>
    <cellStyle name="SAPBEXHLevel3 4 3 4" xfId="6602"/>
    <cellStyle name="SAPBEXHLevel3 4 4" xfId="6603"/>
    <cellStyle name="SAPBEXHLevel3 4 4 2" xfId="6604"/>
    <cellStyle name="SAPBEXHLevel3 4 4 3" xfId="6605"/>
    <cellStyle name="SAPBEXHLevel3 4 5" xfId="6606"/>
    <cellStyle name="SAPBEXHLevel3 4 5 2" xfId="6607"/>
    <cellStyle name="SAPBEXHLevel3 4 5 3" xfId="6608"/>
    <cellStyle name="SAPBEXHLevel3 4 6" xfId="6609"/>
    <cellStyle name="SAPBEXHLevel3 4 7" xfId="6610"/>
    <cellStyle name="SAPBEXHLevel3 4 8" xfId="6611"/>
    <cellStyle name="SAPBEXHLevel3 4 9" xfId="6612"/>
    <cellStyle name="SAPBEXHLevel3 4_Информация по ТТ" xfId="6613"/>
    <cellStyle name="SAPBEXHLevel3 5" xfId="6614"/>
    <cellStyle name="SAPBEXHLevel3 5 2" xfId="6615"/>
    <cellStyle name="SAPBEXHLevel3 5 3" xfId="6616"/>
    <cellStyle name="SAPBEXHLevel3 6" xfId="6617"/>
    <cellStyle name="SAPBEXHLevel3 6 2" xfId="6618"/>
    <cellStyle name="SAPBEXHLevel3 6 3" xfId="6619"/>
    <cellStyle name="SAPBEXHLevel3 7" xfId="6620"/>
    <cellStyle name="SAPBEXHLevel3 7 2" xfId="6621"/>
    <cellStyle name="SAPBEXHLevel3 7 3" xfId="6622"/>
    <cellStyle name="SAPBEXHLevel3 8" xfId="6623"/>
    <cellStyle name="SAPBEXHLevel3 8 2" xfId="6624"/>
    <cellStyle name="SAPBEXHLevel3 8 3" xfId="6625"/>
    <cellStyle name="SAPBEXHLevel3 8 4" xfId="6626"/>
    <cellStyle name="SAPBEXHLevel3 8 5" xfId="6627"/>
    <cellStyle name="SAPBEXHLevel3 9" xfId="6628"/>
    <cellStyle name="SAPBEXHLevel3 9 2" xfId="6629"/>
    <cellStyle name="SAPBEXHLevel3 9 3" xfId="6630"/>
    <cellStyle name="SAPBEXHLevel3 9 4" xfId="6631"/>
    <cellStyle name="SAPBEXHLevel3_Информация по ТТ" xfId="6632"/>
    <cellStyle name="SAPBEXHLevel3X" xfId="243"/>
    <cellStyle name="SAPBEXHLevel3X 10" xfId="6633"/>
    <cellStyle name="SAPBEXHLevel3X 10 2" xfId="6634"/>
    <cellStyle name="SAPBEXHLevel3X 10 3" xfId="6635"/>
    <cellStyle name="SAPBEXHLevel3X 11" xfId="6636"/>
    <cellStyle name="SAPBEXHLevel3X 11 2" xfId="6637"/>
    <cellStyle name="SAPBEXHLevel3X 11 3" xfId="6638"/>
    <cellStyle name="SAPBEXHLevel3X 11 4" xfId="6639"/>
    <cellStyle name="SAPBEXHLevel3X 11 5" xfId="6640"/>
    <cellStyle name="SAPBEXHLevel3X 12" xfId="6641"/>
    <cellStyle name="SAPBEXHLevel3X 12 2" xfId="6642"/>
    <cellStyle name="SAPBEXHLevel3X 12 3" xfId="6643"/>
    <cellStyle name="SAPBEXHLevel3X 12 4" xfId="6644"/>
    <cellStyle name="SAPBEXHLevel3X 13" xfId="6645"/>
    <cellStyle name="SAPBEXHLevel3X 14" xfId="6646"/>
    <cellStyle name="SAPBEXHLevel3X 14 2" xfId="6647"/>
    <cellStyle name="SAPBEXHLevel3X 15" xfId="6648"/>
    <cellStyle name="SAPBEXHLevel3X 2" xfId="244"/>
    <cellStyle name="SAPBEXHLevel3X 2 10" xfId="6649"/>
    <cellStyle name="SAPBEXHLevel3X 2 10 2" xfId="6650"/>
    <cellStyle name="SAPBEXHLevel3X 2 10 3" xfId="6651"/>
    <cellStyle name="SAPBEXHLevel3X 2 10 4" xfId="6652"/>
    <cellStyle name="SAPBEXHLevel3X 2 11" xfId="6653"/>
    <cellStyle name="SAPBEXHLevel3X 2 11 2" xfId="6654"/>
    <cellStyle name="SAPBEXHLevel3X 2 12" xfId="6655"/>
    <cellStyle name="SAPBEXHLevel3X 2 2" xfId="6656"/>
    <cellStyle name="SAPBEXHLevel3X 2 2 10" xfId="6657"/>
    <cellStyle name="SAPBEXHLevel3X 2 2 2" xfId="6658"/>
    <cellStyle name="SAPBEXHLevel3X 2 2 2 2" xfId="6659"/>
    <cellStyle name="SAPBEXHLevel3X 2 2 2 2 2" xfId="6660"/>
    <cellStyle name="SAPBEXHLevel3X 2 2 2 2 2 2" xfId="6661"/>
    <cellStyle name="SAPBEXHLevel3X 2 2 2 2 2 3" xfId="6662"/>
    <cellStyle name="SAPBEXHLevel3X 2 2 2 2 3" xfId="6663"/>
    <cellStyle name="SAPBEXHLevel3X 2 2 2 2 4" xfId="6664"/>
    <cellStyle name="SAPBEXHLevel3X 2 2 2 3" xfId="6665"/>
    <cellStyle name="SAPBEXHLevel3X 2 2 2 3 2" xfId="6666"/>
    <cellStyle name="SAPBEXHLevel3X 2 2 2 3 3" xfId="6667"/>
    <cellStyle name="SAPBEXHLevel3X 2 2 2 4" xfId="6668"/>
    <cellStyle name="SAPBEXHLevel3X 2 2 2 4 2" xfId="6669"/>
    <cellStyle name="SAPBEXHLevel3X 2 2 2 4 3" xfId="6670"/>
    <cellStyle name="SAPBEXHLevel3X 2 2 2 5" xfId="6671"/>
    <cellStyle name="SAPBEXHLevel3X 2 2 2 6" xfId="6672"/>
    <cellStyle name="SAPBEXHLevel3X 2 2 2_Информация по ТТ" xfId="6673"/>
    <cellStyle name="SAPBEXHLevel3X 2 2 3" xfId="6674"/>
    <cellStyle name="SAPBEXHLevel3X 2 2 3 2" xfId="6675"/>
    <cellStyle name="SAPBEXHLevel3X 2 2 3 2 2" xfId="6676"/>
    <cellStyle name="SAPBEXHLevel3X 2 2 3 2 3" xfId="6677"/>
    <cellStyle name="SAPBEXHLevel3X 2 2 3 3" xfId="6678"/>
    <cellStyle name="SAPBEXHLevel3X 2 2 3 4" xfId="6679"/>
    <cellStyle name="SAPBEXHLevel3X 2 2 4" xfId="6680"/>
    <cellStyle name="SAPBEXHLevel3X 2 2 4 2" xfId="6681"/>
    <cellStyle name="SAPBEXHLevel3X 2 2 4 3" xfId="6682"/>
    <cellStyle name="SAPBEXHLevel3X 2 2 5" xfId="6683"/>
    <cellStyle name="SAPBEXHLevel3X 2 2 5 2" xfId="6684"/>
    <cellStyle name="SAPBEXHLevel3X 2 2 5 3" xfId="6685"/>
    <cellStyle name="SAPBEXHLevel3X 2 2 5 4" xfId="6686"/>
    <cellStyle name="SAPBEXHLevel3X 2 2 5 5" xfId="6687"/>
    <cellStyle name="SAPBEXHLevel3X 2 2 6" xfId="6688"/>
    <cellStyle name="SAPBEXHLevel3X 2 2 6 2" xfId="6689"/>
    <cellStyle name="SAPBEXHLevel3X 2 2 6 3" xfId="6690"/>
    <cellStyle name="SAPBEXHLevel3X 2 2 7" xfId="6691"/>
    <cellStyle name="SAPBEXHLevel3X 2 2 8" xfId="6692"/>
    <cellStyle name="SAPBEXHLevel3X 2 2 9" xfId="6693"/>
    <cellStyle name="SAPBEXHLevel3X 2 2_Информация по ТТ" xfId="6694"/>
    <cellStyle name="SAPBEXHLevel3X 2 3" xfId="6695"/>
    <cellStyle name="SAPBEXHLevel3X 2 3 2" xfId="6696"/>
    <cellStyle name="SAPBEXHLevel3X 2 3 2 2" xfId="6697"/>
    <cellStyle name="SAPBEXHLevel3X 2 3 2 2 2" xfId="6698"/>
    <cellStyle name="SAPBEXHLevel3X 2 3 2 2 3" xfId="6699"/>
    <cellStyle name="SAPBEXHLevel3X 2 3 2 3" xfId="6700"/>
    <cellStyle name="SAPBEXHLevel3X 2 3 2 4" xfId="6701"/>
    <cellStyle name="SAPBEXHLevel3X 2 3 3" xfId="6702"/>
    <cellStyle name="SAPBEXHLevel3X 2 3 3 2" xfId="6703"/>
    <cellStyle name="SAPBEXHLevel3X 2 3 3 3" xfId="6704"/>
    <cellStyle name="SAPBEXHLevel3X 2 3 4" xfId="6705"/>
    <cellStyle name="SAPBEXHLevel3X 2 3 4 2" xfId="6706"/>
    <cellStyle name="SAPBEXHLevel3X 2 3 4 3" xfId="6707"/>
    <cellStyle name="SAPBEXHLevel3X 2 3 5" xfId="6708"/>
    <cellStyle name="SAPBEXHLevel3X 2 3 5 2" xfId="6709"/>
    <cellStyle name="SAPBEXHLevel3X 2 3 5 3" xfId="6710"/>
    <cellStyle name="SAPBEXHLevel3X 2 3 6" xfId="6711"/>
    <cellStyle name="SAPBEXHLevel3X 2 3 7" xfId="6712"/>
    <cellStyle name="SAPBEXHLevel3X 2 3_Информация по ТТ" xfId="6713"/>
    <cellStyle name="SAPBEXHLevel3X 2 4" xfId="6714"/>
    <cellStyle name="SAPBEXHLevel3X 2 4 2" xfId="6715"/>
    <cellStyle name="SAPBEXHLevel3X 2 4 2 2" xfId="6716"/>
    <cellStyle name="SAPBEXHLevel3X 2 4 2 3" xfId="6717"/>
    <cellStyle name="SAPBEXHLevel3X 2 4 3" xfId="6718"/>
    <cellStyle name="SAPBEXHLevel3X 2 4 4" xfId="6719"/>
    <cellStyle name="SAPBEXHLevel3X 2 5" xfId="6720"/>
    <cellStyle name="SAPBEXHLevel3X 2 5 2" xfId="6721"/>
    <cellStyle name="SAPBEXHLevel3X 2 5 3" xfId="6722"/>
    <cellStyle name="SAPBEXHLevel3X 2 6" xfId="6723"/>
    <cellStyle name="SAPBEXHLevel3X 2 6 2" xfId="6724"/>
    <cellStyle name="SAPBEXHLevel3X 2 6 3" xfId="6725"/>
    <cellStyle name="SAPBEXHLevel3X 2 7" xfId="6726"/>
    <cellStyle name="SAPBEXHLevel3X 2 7 2" xfId="6727"/>
    <cellStyle name="SAPBEXHLevel3X 2 7 3" xfId="6728"/>
    <cellStyle name="SAPBEXHLevel3X 2 7 4" xfId="6729"/>
    <cellStyle name="SAPBEXHLevel3X 2 7 5" xfId="6730"/>
    <cellStyle name="SAPBEXHLevel3X 2 8" xfId="6731"/>
    <cellStyle name="SAPBEXHLevel3X 2 9" xfId="6732"/>
    <cellStyle name="SAPBEXHLevel3X 2_Информация по ТТ" xfId="6733"/>
    <cellStyle name="SAPBEXHLevel3X 3" xfId="245"/>
    <cellStyle name="SAPBEXHLevel3X 3 10" xfId="6734"/>
    <cellStyle name="SAPBEXHLevel3X 3 11" xfId="6735"/>
    <cellStyle name="SAPBEXHLevel3X 3 12" xfId="6736"/>
    <cellStyle name="SAPBEXHLevel3X 3 13" xfId="6737"/>
    <cellStyle name="SAPBEXHLevel3X 3 14" xfId="6738"/>
    <cellStyle name="SAPBEXHLevel3X 3 2" xfId="6739"/>
    <cellStyle name="SAPBEXHLevel3X 3 2 10" xfId="6740"/>
    <cellStyle name="SAPBEXHLevel3X 3 2 2" xfId="6741"/>
    <cellStyle name="SAPBEXHLevel3X 3 2 2 2" xfId="6742"/>
    <cellStyle name="SAPBEXHLevel3X 3 2 2 2 2" xfId="6743"/>
    <cellStyle name="SAPBEXHLevel3X 3 2 2 2 2 2" xfId="6744"/>
    <cellStyle name="SAPBEXHLevel3X 3 2 2 2 2 3" xfId="6745"/>
    <cellStyle name="SAPBEXHLevel3X 3 2 2 2 3" xfId="6746"/>
    <cellStyle name="SAPBEXHLevel3X 3 2 2 2 4" xfId="6747"/>
    <cellStyle name="SAPBEXHLevel3X 3 2 2 3" xfId="6748"/>
    <cellStyle name="SAPBEXHLevel3X 3 2 2 3 2" xfId="6749"/>
    <cellStyle name="SAPBEXHLevel3X 3 2 2 3 3" xfId="6750"/>
    <cellStyle name="SAPBEXHLevel3X 3 2 2 4" xfId="6751"/>
    <cellStyle name="SAPBEXHLevel3X 3 2 2 5" xfId="6752"/>
    <cellStyle name="SAPBEXHLevel3X 3 2 2_Информация по ТТ" xfId="6753"/>
    <cellStyle name="SAPBEXHLevel3X 3 2 3" xfId="6754"/>
    <cellStyle name="SAPBEXHLevel3X 3 2 3 2" xfId="6755"/>
    <cellStyle name="SAPBEXHLevel3X 3 2 3 2 2" xfId="6756"/>
    <cellStyle name="SAPBEXHLevel3X 3 2 3 2 3" xfId="6757"/>
    <cellStyle name="SAPBEXHLevel3X 3 2 3 3" xfId="6758"/>
    <cellStyle name="SAPBEXHLevel3X 3 2 3 4" xfId="6759"/>
    <cellStyle name="SAPBEXHLevel3X 3 2 4" xfId="6760"/>
    <cellStyle name="SAPBEXHLevel3X 3 2 4 2" xfId="6761"/>
    <cellStyle name="SAPBEXHLevel3X 3 2 4 3" xfId="6762"/>
    <cellStyle name="SAPBEXHLevel3X 3 2 5" xfId="6763"/>
    <cellStyle name="SAPBEXHLevel3X 3 2 5 2" xfId="6764"/>
    <cellStyle name="SAPBEXHLevel3X 3 2 5 3" xfId="6765"/>
    <cellStyle name="SAPBEXHLevel3X 3 2 6" xfId="6766"/>
    <cellStyle name="SAPBEXHLevel3X 3 2 6 2" xfId="6767"/>
    <cellStyle name="SAPBEXHLevel3X 3 2 6 3" xfId="6768"/>
    <cellStyle name="SAPBEXHLevel3X 3 2 7" xfId="6769"/>
    <cellStyle name="SAPBEXHLevel3X 3 2 8" xfId="6770"/>
    <cellStyle name="SAPBEXHLevel3X 3 2 9" xfId="6771"/>
    <cellStyle name="SAPBEXHLevel3X 3 2_Информация по ТТ" xfId="6772"/>
    <cellStyle name="SAPBEXHLevel3X 3 3" xfId="6773"/>
    <cellStyle name="SAPBEXHLevel3X 3 3 2" xfId="6774"/>
    <cellStyle name="SAPBEXHLevel3X 3 3 2 2" xfId="6775"/>
    <cellStyle name="SAPBEXHLevel3X 3 3 2 2 2" xfId="6776"/>
    <cellStyle name="SAPBEXHLevel3X 3 3 2 2 3" xfId="6777"/>
    <cellStyle name="SAPBEXHLevel3X 3 3 2 3" xfId="6778"/>
    <cellStyle name="SAPBEXHLevel3X 3 3 2 4" xfId="6779"/>
    <cellStyle name="SAPBEXHLevel3X 3 3 3" xfId="6780"/>
    <cellStyle name="SAPBEXHLevel3X 3 3 3 2" xfId="6781"/>
    <cellStyle name="SAPBEXHLevel3X 3 3 3 3" xfId="6782"/>
    <cellStyle name="SAPBEXHLevel3X 3 3 4" xfId="6783"/>
    <cellStyle name="SAPBEXHLevel3X 3 3 5" xfId="6784"/>
    <cellStyle name="SAPBEXHLevel3X 3 3 6" xfId="6785"/>
    <cellStyle name="SAPBEXHLevel3X 3 3_Информация по ТТ" xfId="6786"/>
    <cellStyle name="SAPBEXHLevel3X 3 4" xfId="6787"/>
    <cellStyle name="SAPBEXHLevel3X 3 4 2" xfId="6788"/>
    <cellStyle name="SAPBEXHLevel3X 3 4 2 2" xfId="6789"/>
    <cellStyle name="SAPBEXHLevel3X 3 4 2 3" xfId="6790"/>
    <cellStyle name="SAPBEXHLevel3X 3 4 3" xfId="6791"/>
    <cellStyle name="SAPBEXHLevel3X 3 4 4" xfId="6792"/>
    <cellStyle name="SAPBEXHLevel3X 3 5" xfId="6793"/>
    <cellStyle name="SAPBEXHLevel3X 3 5 2" xfId="6794"/>
    <cellStyle name="SAPBEXHLevel3X 3 5 3" xfId="6795"/>
    <cellStyle name="SAPBEXHLevel3X 3 6" xfId="6796"/>
    <cellStyle name="SAPBEXHLevel3X 3 6 2" xfId="6797"/>
    <cellStyle name="SAPBEXHLevel3X 3 6 3" xfId="6798"/>
    <cellStyle name="SAPBEXHLevel3X 3 7" xfId="6799"/>
    <cellStyle name="SAPBEXHLevel3X 3 7 2" xfId="6800"/>
    <cellStyle name="SAPBEXHLevel3X 3 7 3" xfId="6801"/>
    <cellStyle name="SAPBEXHLevel3X 3 7 4" xfId="6802"/>
    <cellStyle name="SAPBEXHLevel3X 3 7 5" xfId="6803"/>
    <cellStyle name="SAPBEXHLevel3X 3 8" xfId="6804"/>
    <cellStyle name="SAPBEXHLevel3X 3 8 2" xfId="6805"/>
    <cellStyle name="SAPBEXHLevel3X 3 8 3" xfId="6806"/>
    <cellStyle name="SAPBEXHLevel3X 3 9" xfId="6807"/>
    <cellStyle name="SAPBEXHLevel3X 3 9 2" xfId="6808"/>
    <cellStyle name="SAPBEXHLevel3X 3 9 3" xfId="6809"/>
    <cellStyle name="SAPBEXHLevel3X 3_Информация по ТТ" xfId="6810"/>
    <cellStyle name="SAPBEXHLevel3X 4" xfId="6811"/>
    <cellStyle name="SAPBEXHLevel3X 4 10" xfId="6812"/>
    <cellStyle name="SAPBEXHLevel3X 4 10 2" xfId="6813"/>
    <cellStyle name="SAPBEXHLevel3X 4 10 2 2" xfId="6814"/>
    <cellStyle name="SAPBEXHLevel3X 4 10 3" xfId="6815"/>
    <cellStyle name="SAPBEXHLevel3X 4 10 4" xfId="6816"/>
    <cellStyle name="SAPBEXHLevel3X 4 11" xfId="6817"/>
    <cellStyle name="SAPBEXHLevel3X 4 12" xfId="6818"/>
    <cellStyle name="SAPBEXHLevel3X 4 13" xfId="6819"/>
    <cellStyle name="SAPBEXHLevel3X 4 14" xfId="6820"/>
    <cellStyle name="SAPBEXHLevel3X 4 15" xfId="6821"/>
    <cellStyle name="SAPBEXHLevel3X 4 16" xfId="6822"/>
    <cellStyle name="SAPBEXHLevel3X 4 17" xfId="6823"/>
    <cellStyle name="SAPBEXHLevel3X 4 18" xfId="6824"/>
    <cellStyle name="SAPBEXHLevel3X 4 19" xfId="6825"/>
    <cellStyle name="SAPBEXHLevel3X 4 2" xfId="6826"/>
    <cellStyle name="SAPBEXHLevel3X 4 2 2" xfId="6827"/>
    <cellStyle name="SAPBEXHLevel3X 4 2 2 2" xfId="6828"/>
    <cellStyle name="SAPBEXHLevel3X 4 2 2 2 2" xfId="6829"/>
    <cellStyle name="SAPBEXHLevel3X 4 2 2 2 2 2" xfId="6830"/>
    <cellStyle name="SAPBEXHLevel3X 4 2 2 2 2 3" xfId="6831"/>
    <cellStyle name="SAPBEXHLevel3X 4 2 2 2 3" xfId="6832"/>
    <cellStyle name="SAPBEXHLevel3X 4 2 2 2 4" xfId="6833"/>
    <cellStyle name="SAPBEXHLevel3X 4 2 2 3" xfId="6834"/>
    <cellStyle name="SAPBEXHLevel3X 4 2 2 3 2" xfId="6835"/>
    <cellStyle name="SAPBEXHLevel3X 4 2 2 3 3" xfId="6836"/>
    <cellStyle name="SAPBEXHLevel3X 4 2 2 4" xfId="6837"/>
    <cellStyle name="SAPBEXHLevel3X 4 2 2 5" xfId="6838"/>
    <cellStyle name="SAPBEXHLevel3X 4 2 2_Информация по ТТ" xfId="6839"/>
    <cellStyle name="SAPBEXHLevel3X 4 2 3" xfId="6840"/>
    <cellStyle name="SAPBEXHLevel3X 4 2 3 2" xfId="6841"/>
    <cellStyle name="SAPBEXHLevel3X 4 2 3 2 2" xfId="6842"/>
    <cellStyle name="SAPBEXHLevel3X 4 2 3 2 3" xfId="6843"/>
    <cellStyle name="SAPBEXHLevel3X 4 2 3 3" xfId="6844"/>
    <cellStyle name="SAPBEXHLevel3X 4 2 3 4" xfId="6845"/>
    <cellStyle name="SAPBEXHLevel3X 4 2 4" xfId="6846"/>
    <cellStyle name="SAPBEXHLevel3X 4 2 4 2" xfId="6847"/>
    <cellStyle name="SAPBEXHLevel3X 4 2 4 3" xfId="6848"/>
    <cellStyle name="SAPBEXHLevel3X 4 2 5" xfId="6849"/>
    <cellStyle name="SAPBEXHLevel3X 4 2 6" xfId="6850"/>
    <cellStyle name="SAPBEXHLevel3X 4 2 7" xfId="6851"/>
    <cellStyle name="SAPBEXHLevel3X 4 2 8" xfId="6852"/>
    <cellStyle name="SAPBEXHLevel3X 4 2_Информация по ТТ" xfId="6853"/>
    <cellStyle name="SAPBEXHLevel3X 4 20" xfId="6854"/>
    <cellStyle name="SAPBEXHLevel3X 4 21" xfId="6855"/>
    <cellStyle name="SAPBEXHLevel3X 4 22" xfId="6856"/>
    <cellStyle name="SAPBEXHLevel3X 4 23" xfId="6857"/>
    <cellStyle name="SAPBEXHLevel3X 4 24" xfId="6858"/>
    <cellStyle name="SAPBEXHLevel3X 4 25" xfId="6859"/>
    <cellStyle name="SAPBEXHLevel3X 4 26" xfId="6860"/>
    <cellStyle name="SAPBEXHLevel3X 4 27" xfId="6861"/>
    <cellStyle name="SAPBEXHLevel3X 4 28" xfId="6862"/>
    <cellStyle name="SAPBEXHLevel3X 4 29" xfId="6863"/>
    <cellStyle name="SAPBEXHLevel3X 4 3" xfId="6864"/>
    <cellStyle name="SAPBEXHLevel3X 4 3 2" xfId="6865"/>
    <cellStyle name="SAPBEXHLevel3X 4 3 2 2" xfId="6866"/>
    <cellStyle name="SAPBEXHLevel3X 4 3 2 2 2" xfId="6867"/>
    <cellStyle name="SAPBEXHLevel3X 4 3 2 2 2 2" xfId="6868"/>
    <cellStyle name="SAPBEXHLevel3X 4 3 2 2 2 3" xfId="6869"/>
    <cellStyle name="SAPBEXHLevel3X 4 3 2 2 3" xfId="6870"/>
    <cellStyle name="SAPBEXHLevel3X 4 3 2 2 4" xfId="6871"/>
    <cellStyle name="SAPBEXHLevel3X 4 3 2 3" xfId="6872"/>
    <cellStyle name="SAPBEXHLevel3X 4 3 2 3 2" xfId="6873"/>
    <cellStyle name="SAPBEXHLevel3X 4 3 2 3 3" xfId="6874"/>
    <cellStyle name="SAPBEXHLevel3X 4 3 2 4" xfId="6875"/>
    <cellStyle name="SAPBEXHLevel3X 4 3 2 5" xfId="6876"/>
    <cellStyle name="SAPBEXHLevel3X 4 3 2_Информация по ТТ" xfId="6877"/>
    <cellStyle name="SAPBEXHLevel3X 4 3 3" xfId="6878"/>
    <cellStyle name="SAPBEXHLevel3X 4 3 3 2" xfId="6879"/>
    <cellStyle name="SAPBEXHLevel3X 4 3 3 2 2" xfId="6880"/>
    <cellStyle name="SAPBEXHLevel3X 4 3 3 2 3" xfId="6881"/>
    <cellStyle name="SAPBEXHLevel3X 4 3 3 3" xfId="6882"/>
    <cellStyle name="SAPBEXHLevel3X 4 3 3 4" xfId="6883"/>
    <cellStyle name="SAPBEXHLevel3X 4 3 4" xfId="6884"/>
    <cellStyle name="SAPBEXHLevel3X 4 3 4 2" xfId="6885"/>
    <cellStyle name="SAPBEXHLevel3X 4 3 4 3" xfId="6886"/>
    <cellStyle name="SAPBEXHLevel3X 4 3 5" xfId="6887"/>
    <cellStyle name="SAPBEXHLevel3X 4 3 6" xfId="6888"/>
    <cellStyle name="SAPBEXHLevel3X 4 3_Информация по ТТ" xfId="6889"/>
    <cellStyle name="SAPBEXHLevel3X 4 30" xfId="6890"/>
    <cellStyle name="SAPBEXHLevel3X 4 31" xfId="6891"/>
    <cellStyle name="SAPBEXHLevel3X 4 32" xfId="6892"/>
    <cellStyle name="SAPBEXHLevel3X 4 4" xfId="6893"/>
    <cellStyle name="SAPBEXHLevel3X 4 4 10" xfId="6894"/>
    <cellStyle name="SAPBEXHLevel3X 4 4 11" xfId="6895"/>
    <cellStyle name="SAPBEXHLevel3X 4 4 12" xfId="6896"/>
    <cellStyle name="SAPBEXHLevel3X 4 4 2" xfId="6897"/>
    <cellStyle name="SAPBEXHLevel3X 4 4 2 2" xfId="6898"/>
    <cellStyle name="SAPBEXHLevel3X 4 4 2 3" xfId="6899"/>
    <cellStyle name="SAPBEXHLevel3X 4 4 3" xfId="6900"/>
    <cellStyle name="SAPBEXHLevel3X 4 4 3 2" xfId="6901"/>
    <cellStyle name="SAPBEXHLevel3X 4 4 3 3" xfId="6902"/>
    <cellStyle name="SAPBEXHLevel3X 4 4 4" xfId="6903"/>
    <cellStyle name="SAPBEXHLevel3X 4 4 5" xfId="6904"/>
    <cellStyle name="SAPBEXHLevel3X 4 4 6" xfId="6905"/>
    <cellStyle name="SAPBEXHLevel3X 4 4 7" xfId="6906"/>
    <cellStyle name="SAPBEXHLevel3X 4 4 8" xfId="6907"/>
    <cellStyle name="SAPBEXHLevel3X 4 4 9" xfId="6908"/>
    <cellStyle name="SAPBEXHLevel3X 4 5" xfId="6909"/>
    <cellStyle name="SAPBEXHLevel3X 4 5 10" xfId="6910"/>
    <cellStyle name="SAPBEXHLevel3X 4 5 11" xfId="6911"/>
    <cellStyle name="SAPBEXHLevel3X 4 5 2" xfId="6912"/>
    <cellStyle name="SAPBEXHLevel3X 4 5 3" xfId="6913"/>
    <cellStyle name="SAPBEXHLevel3X 4 5 4" xfId="6914"/>
    <cellStyle name="SAPBEXHLevel3X 4 5 5" xfId="6915"/>
    <cellStyle name="SAPBEXHLevel3X 4 5 6" xfId="6916"/>
    <cellStyle name="SAPBEXHLevel3X 4 5 7" xfId="6917"/>
    <cellStyle name="SAPBEXHLevel3X 4 5 8" xfId="6918"/>
    <cellStyle name="SAPBEXHLevel3X 4 5 9" xfId="6919"/>
    <cellStyle name="SAPBEXHLevel3X 4 6" xfId="6920"/>
    <cellStyle name="SAPBEXHLevel3X 4 6 10" xfId="6921"/>
    <cellStyle name="SAPBEXHLevel3X 4 6 11" xfId="6922"/>
    <cellStyle name="SAPBEXHLevel3X 4 6 12" xfId="6923"/>
    <cellStyle name="SAPBEXHLevel3X 4 6 13" xfId="6924"/>
    <cellStyle name="SAPBEXHLevel3X 4 6 14" xfId="6925"/>
    <cellStyle name="SAPBEXHLevel3X 4 6 2" xfId="6926"/>
    <cellStyle name="SAPBEXHLevel3X 4 6 3" xfId="6927"/>
    <cellStyle name="SAPBEXHLevel3X 4 6 4" xfId="6928"/>
    <cellStyle name="SAPBEXHLevel3X 4 6 5" xfId="6929"/>
    <cellStyle name="SAPBEXHLevel3X 4 6 6" xfId="6930"/>
    <cellStyle name="SAPBEXHLevel3X 4 6 7" xfId="6931"/>
    <cellStyle name="SAPBEXHLevel3X 4 6 8" xfId="6932"/>
    <cellStyle name="SAPBEXHLevel3X 4 6 9" xfId="6933"/>
    <cellStyle name="SAPBEXHLevel3X 4 7" xfId="6934"/>
    <cellStyle name="SAPBEXHLevel3X 4 7 2" xfId="6935"/>
    <cellStyle name="SAPBEXHLevel3X 4 7 3" xfId="6936"/>
    <cellStyle name="SAPBEXHLevel3X 4 8" xfId="6937"/>
    <cellStyle name="SAPBEXHLevel3X 4 8 2" xfId="6938"/>
    <cellStyle name="SAPBEXHLevel3X 4 8 2 2" xfId="6939"/>
    <cellStyle name="SAPBEXHLevel3X 4 8 3" xfId="6940"/>
    <cellStyle name="SAPBEXHLevel3X 4 8 4" xfId="6941"/>
    <cellStyle name="SAPBEXHLevel3X 4 9" xfId="6942"/>
    <cellStyle name="SAPBEXHLevel3X 4 9 2" xfId="6943"/>
    <cellStyle name="SAPBEXHLevel3X 4 9 2 2" xfId="6944"/>
    <cellStyle name="SAPBEXHLevel3X 4 9 3" xfId="6945"/>
    <cellStyle name="SAPBEXHLevel3X 4 9 4" xfId="6946"/>
    <cellStyle name="SAPBEXHLevel3X 4_Информация по ТТ" xfId="6947"/>
    <cellStyle name="SAPBEXHLevel3X 5" xfId="6948"/>
    <cellStyle name="SAPBEXHLevel3X 5 2" xfId="6949"/>
    <cellStyle name="SAPBEXHLevel3X 5 2 2" xfId="6950"/>
    <cellStyle name="SAPBEXHLevel3X 5 2 2 2" xfId="6951"/>
    <cellStyle name="SAPBEXHLevel3X 5 2 2 2 2" xfId="6952"/>
    <cellStyle name="SAPBEXHLevel3X 5 2 2 2 3" xfId="6953"/>
    <cellStyle name="SAPBEXHLevel3X 5 2 2 3" xfId="6954"/>
    <cellStyle name="SAPBEXHLevel3X 5 2 2 4" xfId="6955"/>
    <cellStyle name="SAPBEXHLevel3X 5 2 3" xfId="6956"/>
    <cellStyle name="SAPBEXHLevel3X 5 2 3 2" xfId="6957"/>
    <cellStyle name="SAPBEXHLevel3X 5 2 3 3" xfId="6958"/>
    <cellStyle name="SAPBEXHLevel3X 5 2 4" xfId="6959"/>
    <cellStyle name="SAPBEXHLevel3X 5 2 5" xfId="6960"/>
    <cellStyle name="SAPBEXHLevel3X 5 2_Информация по ТТ" xfId="6961"/>
    <cellStyle name="SAPBEXHLevel3X 5 3" xfId="6962"/>
    <cellStyle name="SAPBEXHLevel3X 5 3 2" xfId="6963"/>
    <cellStyle name="SAPBEXHLevel3X 5 3 2 2" xfId="6964"/>
    <cellStyle name="SAPBEXHLevel3X 5 3 2 3" xfId="6965"/>
    <cellStyle name="SAPBEXHLevel3X 5 3 3" xfId="6966"/>
    <cellStyle name="SAPBEXHLevel3X 5 3 4" xfId="6967"/>
    <cellStyle name="SAPBEXHLevel3X 5 4" xfId="6968"/>
    <cellStyle name="SAPBEXHLevel3X 5 4 2" xfId="6969"/>
    <cellStyle name="SAPBEXHLevel3X 5 4 3" xfId="6970"/>
    <cellStyle name="SAPBEXHLevel3X 5 5" xfId="6971"/>
    <cellStyle name="SAPBEXHLevel3X 5 6" xfId="6972"/>
    <cellStyle name="SAPBEXHLevel3X 5 7" xfId="6973"/>
    <cellStyle name="SAPBEXHLevel3X 5 8" xfId="6974"/>
    <cellStyle name="SAPBEXHLevel3X 5_Информация по ТТ" xfId="6975"/>
    <cellStyle name="SAPBEXHLevel3X 6" xfId="6976"/>
    <cellStyle name="SAPBEXHLevel3X 6 2" xfId="6977"/>
    <cellStyle name="SAPBEXHLevel3X 6 2 2" xfId="6978"/>
    <cellStyle name="SAPBEXHLevel3X 6 2 2 2" xfId="6979"/>
    <cellStyle name="SAPBEXHLevel3X 6 2 2 3" xfId="6980"/>
    <cellStyle name="SAPBEXHLevel3X 6 2 3" xfId="6981"/>
    <cellStyle name="SAPBEXHLevel3X 6 2 4" xfId="6982"/>
    <cellStyle name="SAPBEXHLevel3X 6 3" xfId="6983"/>
    <cellStyle name="SAPBEXHLevel3X 6 3 2" xfId="6984"/>
    <cellStyle name="SAPBEXHLevel3X 6 3 3" xfId="6985"/>
    <cellStyle name="SAPBEXHLevel3X 6 4" xfId="6986"/>
    <cellStyle name="SAPBEXHLevel3X 6 5" xfId="6987"/>
    <cellStyle name="SAPBEXHLevel3X 6 6" xfId="6988"/>
    <cellStyle name="SAPBEXHLevel3X 6_Информация по ТТ" xfId="6989"/>
    <cellStyle name="SAPBEXHLevel3X 7" xfId="6990"/>
    <cellStyle name="SAPBEXHLevel3X 7 2" xfId="6991"/>
    <cellStyle name="SAPBEXHLevel3X 7 2 2" xfId="6992"/>
    <cellStyle name="SAPBEXHLevel3X 7 2 3" xfId="6993"/>
    <cellStyle name="SAPBEXHLevel3X 7 3" xfId="6994"/>
    <cellStyle name="SAPBEXHLevel3X 7 4" xfId="6995"/>
    <cellStyle name="SAPBEXHLevel3X 7 5" xfId="6996"/>
    <cellStyle name="SAPBEXHLevel3X 8" xfId="6997"/>
    <cellStyle name="SAPBEXHLevel3X 8 10" xfId="6998"/>
    <cellStyle name="SAPBEXHLevel3X 8 11" xfId="6999"/>
    <cellStyle name="SAPBEXHLevel3X 8 12" xfId="7000"/>
    <cellStyle name="SAPBEXHLevel3X 8 2" xfId="7001"/>
    <cellStyle name="SAPBEXHLevel3X 8 3" xfId="7002"/>
    <cellStyle name="SAPBEXHLevel3X 8 4" xfId="7003"/>
    <cellStyle name="SAPBEXHLevel3X 8 5" xfId="7004"/>
    <cellStyle name="SAPBEXHLevel3X 8 6" xfId="7005"/>
    <cellStyle name="SAPBEXHLevel3X 8 7" xfId="7006"/>
    <cellStyle name="SAPBEXHLevel3X 8 8" xfId="7007"/>
    <cellStyle name="SAPBEXHLevel3X 8 9" xfId="7008"/>
    <cellStyle name="SAPBEXHLevel3X 9" xfId="7009"/>
    <cellStyle name="SAPBEXHLevel3X 9 2" xfId="7010"/>
    <cellStyle name="SAPBEXHLevel3X 9 3" xfId="7011"/>
    <cellStyle name="SAPBEXHLevel3X 9 4" xfId="7012"/>
    <cellStyle name="SAPBEXHLevel3X 9 5" xfId="7013"/>
    <cellStyle name="SAPBEXHLevel3X_Информация по ТТ" xfId="7014"/>
    <cellStyle name="SAPBEXinputData" xfId="246"/>
    <cellStyle name="SAPBEXinputData 10" xfId="7015"/>
    <cellStyle name="SAPBEXinputData 10 2" xfId="7016"/>
    <cellStyle name="SAPBEXinputData 10 3" xfId="7017"/>
    <cellStyle name="SAPBEXinputData 11" xfId="7018"/>
    <cellStyle name="SAPBEXinputData 11 2" xfId="7019"/>
    <cellStyle name="SAPBEXinputData 11 3" xfId="7020"/>
    <cellStyle name="SAPBEXinputData 11 4" xfId="7021"/>
    <cellStyle name="SAPBEXinputData 11 5" xfId="7022"/>
    <cellStyle name="SAPBEXinputData 12" xfId="7023"/>
    <cellStyle name="SAPBEXinputData 12 2" xfId="7024"/>
    <cellStyle name="SAPBEXinputData 12 3" xfId="7025"/>
    <cellStyle name="SAPBEXinputData 12 4" xfId="7026"/>
    <cellStyle name="SAPBEXinputData 13" xfId="7027"/>
    <cellStyle name="SAPBEXinputData 14" xfId="7028"/>
    <cellStyle name="SAPBEXinputData 14 2" xfId="7029"/>
    <cellStyle name="SAPBEXinputData 15" xfId="7030"/>
    <cellStyle name="SAPBEXinputData 2" xfId="247"/>
    <cellStyle name="SAPBEXinputData 2 10" xfId="7031"/>
    <cellStyle name="SAPBEXinputData 2 10 2" xfId="7032"/>
    <cellStyle name="SAPBEXinputData 2 10 3" xfId="7033"/>
    <cellStyle name="SAPBEXinputData 2 10 4" xfId="7034"/>
    <cellStyle name="SAPBEXinputData 2 11" xfId="7035"/>
    <cellStyle name="SAPBEXinputData 2 11 2" xfId="7036"/>
    <cellStyle name="SAPBEXinputData 2 12" xfId="7037"/>
    <cellStyle name="SAPBEXinputData 2 2" xfId="7038"/>
    <cellStyle name="SAPBEXinputData 2 2 10" xfId="7039"/>
    <cellStyle name="SAPBEXinputData 2 2 2" xfId="7040"/>
    <cellStyle name="SAPBEXinputData 2 2 2 2" xfId="7041"/>
    <cellStyle name="SAPBEXinputData 2 2 2 2 2" xfId="7042"/>
    <cellStyle name="SAPBEXinputData 2 2 2 2 2 2" xfId="7043"/>
    <cellStyle name="SAPBEXinputData 2 2 2 2 2 3" xfId="7044"/>
    <cellStyle name="SAPBEXinputData 2 2 2 2 3" xfId="7045"/>
    <cellStyle name="SAPBEXinputData 2 2 2 2 4" xfId="7046"/>
    <cellStyle name="SAPBEXinputData 2 2 2 3" xfId="7047"/>
    <cellStyle name="SAPBEXinputData 2 2 2 3 2" xfId="7048"/>
    <cellStyle name="SAPBEXinputData 2 2 2 3 3" xfId="7049"/>
    <cellStyle name="SAPBEXinputData 2 2 2 4" xfId="7050"/>
    <cellStyle name="SAPBEXinputData 2 2 2 4 2" xfId="7051"/>
    <cellStyle name="SAPBEXinputData 2 2 2 4 3" xfId="7052"/>
    <cellStyle name="SAPBEXinputData 2 2 2 5" xfId="7053"/>
    <cellStyle name="SAPBEXinputData 2 2 2 6" xfId="7054"/>
    <cellStyle name="SAPBEXinputData 2 2 2_Информация по ТТ" xfId="7055"/>
    <cellStyle name="SAPBEXinputData 2 2 3" xfId="7056"/>
    <cellStyle name="SAPBEXinputData 2 2 3 2" xfId="7057"/>
    <cellStyle name="SAPBEXinputData 2 2 3 2 2" xfId="7058"/>
    <cellStyle name="SAPBEXinputData 2 2 3 2 3" xfId="7059"/>
    <cellStyle name="SAPBEXinputData 2 2 3 3" xfId="7060"/>
    <cellStyle name="SAPBEXinputData 2 2 3 4" xfId="7061"/>
    <cellStyle name="SAPBEXinputData 2 2 4" xfId="7062"/>
    <cellStyle name="SAPBEXinputData 2 2 4 2" xfId="7063"/>
    <cellStyle name="SAPBEXinputData 2 2 4 3" xfId="7064"/>
    <cellStyle name="SAPBEXinputData 2 2 5" xfId="7065"/>
    <cellStyle name="SAPBEXinputData 2 2 5 2" xfId="7066"/>
    <cellStyle name="SAPBEXinputData 2 2 5 3" xfId="7067"/>
    <cellStyle name="SAPBEXinputData 2 2 5 4" xfId="7068"/>
    <cellStyle name="SAPBEXinputData 2 2 5 5" xfId="7069"/>
    <cellStyle name="SAPBEXinputData 2 2 6" xfId="7070"/>
    <cellStyle name="SAPBEXinputData 2 2 6 2" xfId="7071"/>
    <cellStyle name="SAPBEXinputData 2 2 6 3" xfId="7072"/>
    <cellStyle name="SAPBEXinputData 2 2 7" xfId="7073"/>
    <cellStyle name="SAPBEXinputData 2 2 8" xfId="7074"/>
    <cellStyle name="SAPBEXinputData 2 2 9" xfId="7075"/>
    <cellStyle name="SAPBEXinputData 2 2_Информация по ТТ" xfId="7076"/>
    <cellStyle name="SAPBEXinputData 2 3" xfId="7077"/>
    <cellStyle name="SAPBEXinputData 2 3 2" xfId="7078"/>
    <cellStyle name="SAPBEXinputData 2 3 2 2" xfId="7079"/>
    <cellStyle name="SAPBEXinputData 2 3 2 2 2" xfId="7080"/>
    <cellStyle name="SAPBEXinputData 2 3 2 2 3" xfId="7081"/>
    <cellStyle name="SAPBEXinputData 2 3 2 3" xfId="7082"/>
    <cellStyle name="SAPBEXinputData 2 3 2 4" xfId="7083"/>
    <cellStyle name="SAPBEXinputData 2 3 3" xfId="7084"/>
    <cellStyle name="SAPBEXinputData 2 3 3 2" xfId="7085"/>
    <cellStyle name="SAPBEXinputData 2 3 3 3" xfId="7086"/>
    <cellStyle name="SAPBEXinputData 2 3 4" xfId="7087"/>
    <cellStyle name="SAPBEXinputData 2 3 4 2" xfId="7088"/>
    <cellStyle name="SAPBEXinputData 2 3 4 3" xfId="7089"/>
    <cellStyle name="SAPBEXinputData 2 3 5" xfId="7090"/>
    <cellStyle name="SAPBEXinputData 2 3 5 2" xfId="7091"/>
    <cellStyle name="SAPBEXinputData 2 3 5 3" xfId="7092"/>
    <cellStyle name="SAPBEXinputData 2 3 6" xfId="7093"/>
    <cellStyle name="SAPBEXinputData 2 3 7" xfId="7094"/>
    <cellStyle name="SAPBEXinputData 2 3_Информация по ТТ" xfId="7095"/>
    <cellStyle name="SAPBEXinputData 2 4" xfId="7096"/>
    <cellStyle name="SAPBEXinputData 2 4 2" xfId="7097"/>
    <cellStyle name="SAPBEXinputData 2 4 2 2" xfId="7098"/>
    <cellStyle name="SAPBEXinputData 2 4 2 3" xfId="7099"/>
    <cellStyle name="SAPBEXinputData 2 4 3" xfId="7100"/>
    <cellStyle name="SAPBEXinputData 2 4 4" xfId="7101"/>
    <cellStyle name="SAPBEXinputData 2 5" xfId="7102"/>
    <cellStyle name="SAPBEXinputData 2 5 2" xfId="7103"/>
    <cellStyle name="SAPBEXinputData 2 5 3" xfId="7104"/>
    <cellStyle name="SAPBEXinputData 2 6" xfId="7105"/>
    <cellStyle name="SAPBEXinputData 2 6 2" xfId="7106"/>
    <cellStyle name="SAPBEXinputData 2 6 3" xfId="7107"/>
    <cellStyle name="SAPBEXinputData 2 7" xfId="7108"/>
    <cellStyle name="SAPBEXinputData 2 7 2" xfId="7109"/>
    <cellStyle name="SAPBEXinputData 2 7 3" xfId="7110"/>
    <cellStyle name="SAPBEXinputData 2 7 4" xfId="7111"/>
    <cellStyle name="SAPBEXinputData 2 7 5" xfId="7112"/>
    <cellStyle name="SAPBEXinputData 2 8" xfId="7113"/>
    <cellStyle name="SAPBEXinputData 2 9" xfId="7114"/>
    <cellStyle name="SAPBEXinputData 2_Информация по ТТ" xfId="7115"/>
    <cellStyle name="SAPBEXinputData 3" xfId="248"/>
    <cellStyle name="SAPBEXinputData 3 10" xfId="7116"/>
    <cellStyle name="SAPBEXinputData 3 11" xfId="7117"/>
    <cellStyle name="SAPBEXinputData 3 12" xfId="7118"/>
    <cellStyle name="SAPBEXinputData 3 13" xfId="7119"/>
    <cellStyle name="SAPBEXinputData 3 14" xfId="7120"/>
    <cellStyle name="SAPBEXinputData 3 2" xfId="7121"/>
    <cellStyle name="SAPBEXinputData 3 2 10" xfId="7122"/>
    <cellStyle name="SAPBEXinputData 3 2 2" xfId="7123"/>
    <cellStyle name="SAPBEXinputData 3 2 2 2" xfId="7124"/>
    <cellStyle name="SAPBEXinputData 3 2 2 2 2" xfId="7125"/>
    <cellStyle name="SAPBEXinputData 3 2 2 2 2 2" xfId="7126"/>
    <cellStyle name="SAPBEXinputData 3 2 2 2 2 3" xfId="7127"/>
    <cellStyle name="SAPBEXinputData 3 2 2 2 3" xfId="7128"/>
    <cellStyle name="SAPBEXinputData 3 2 2 2 4" xfId="7129"/>
    <cellStyle name="SAPBEXinputData 3 2 2 3" xfId="7130"/>
    <cellStyle name="SAPBEXinputData 3 2 2 3 2" xfId="7131"/>
    <cellStyle name="SAPBEXinputData 3 2 2 3 3" xfId="7132"/>
    <cellStyle name="SAPBEXinputData 3 2 2 4" xfId="7133"/>
    <cellStyle name="SAPBEXinputData 3 2 2 5" xfId="7134"/>
    <cellStyle name="SAPBEXinputData 3 2 2_Информация по ТТ" xfId="7135"/>
    <cellStyle name="SAPBEXinputData 3 2 3" xfId="7136"/>
    <cellStyle name="SAPBEXinputData 3 2 3 2" xfId="7137"/>
    <cellStyle name="SAPBEXinputData 3 2 3 2 2" xfId="7138"/>
    <cellStyle name="SAPBEXinputData 3 2 3 2 3" xfId="7139"/>
    <cellStyle name="SAPBEXinputData 3 2 3 3" xfId="7140"/>
    <cellStyle name="SAPBEXinputData 3 2 3 4" xfId="7141"/>
    <cellStyle name="SAPBEXinputData 3 2 4" xfId="7142"/>
    <cellStyle name="SAPBEXinputData 3 2 4 2" xfId="7143"/>
    <cellStyle name="SAPBEXinputData 3 2 4 3" xfId="7144"/>
    <cellStyle name="SAPBEXinputData 3 2 5" xfId="7145"/>
    <cellStyle name="SAPBEXinputData 3 2 5 2" xfId="7146"/>
    <cellStyle name="SAPBEXinputData 3 2 5 3" xfId="7147"/>
    <cellStyle name="SAPBEXinputData 3 2 6" xfId="7148"/>
    <cellStyle name="SAPBEXinputData 3 2 6 2" xfId="7149"/>
    <cellStyle name="SAPBEXinputData 3 2 6 3" xfId="7150"/>
    <cellStyle name="SAPBEXinputData 3 2 7" xfId="7151"/>
    <cellStyle name="SAPBEXinputData 3 2 8" xfId="7152"/>
    <cellStyle name="SAPBEXinputData 3 2 9" xfId="7153"/>
    <cellStyle name="SAPBEXinputData 3 2_Информация по ТТ" xfId="7154"/>
    <cellStyle name="SAPBEXinputData 3 3" xfId="7155"/>
    <cellStyle name="SAPBEXinputData 3 3 2" xfId="7156"/>
    <cellStyle name="SAPBEXinputData 3 3 2 2" xfId="7157"/>
    <cellStyle name="SAPBEXinputData 3 3 2 2 2" xfId="7158"/>
    <cellStyle name="SAPBEXinputData 3 3 2 2 3" xfId="7159"/>
    <cellStyle name="SAPBEXinputData 3 3 2 3" xfId="7160"/>
    <cellStyle name="SAPBEXinputData 3 3 2 4" xfId="7161"/>
    <cellStyle name="SAPBEXinputData 3 3 3" xfId="7162"/>
    <cellStyle name="SAPBEXinputData 3 3 3 2" xfId="7163"/>
    <cellStyle name="SAPBEXinputData 3 3 3 3" xfId="7164"/>
    <cellStyle name="SAPBEXinputData 3 3 4" xfId="7165"/>
    <cellStyle name="SAPBEXinputData 3 3 5" xfId="7166"/>
    <cellStyle name="SAPBEXinputData 3 3 6" xfId="7167"/>
    <cellStyle name="SAPBEXinputData 3 3_Информация по ТТ" xfId="7168"/>
    <cellStyle name="SAPBEXinputData 3 4" xfId="7169"/>
    <cellStyle name="SAPBEXinputData 3 4 2" xfId="7170"/>
    <cellStyle name="SAPBEXinputData 3 4 2 2" xfId="7171"/>
    <cellStyle name="SAPBEXinputData 3 4 2 3" xfId="7172"/>
    <cellStyle name="SAPBEXinputData 3 4 3" xfId="7173"/>
    <cellStyle name="SAPBEXinputData 3 4 4" xfId="7174"/>
    <cellStyle name="SAPBEXinputData 3 5" xfId="7175"/>
    <cellStyle name="SAPBEXinputData 3 5 2" xfId="7176"/>
    <cellStyle name="SAPBEXinputData 3 5 3" xfId="7177"/>
    <cellStyle name="SAPBEXinputData 3 6" xfId="7178"/>
    <cellStyle name="SAPBEXinputData 3 6 2" xfId="7179"/>
    <cellStyle name="SAPBEXinputData 3 6 3" xfId="7180"/>
    <cellStyle name="SAPBEXinputData 3 7" xfId="7181"/>
    <cellStyle name="SAPBEXinputData 3 7 2" xfId="7182"/>
    <cellStyle name="SAPBEXinputData 3 7 3" xfId="7183"/>
    <cellStyle name="SAPBEXinputData 3 7 4" xfId="7184"/>
    <cellStyle name="SAPBEXinputData 3 7 5" xfId="7185"/>
    <cellStyle name="SAPBEXinputData 3 8" xfId="7186"/>
    <cellStyle name="SAPBEXinputData 3 8 2" xfId="7187"/>
    <cellStyle name="SAPBEXinputData 3 8 3" xfId="7188"/>
    <cellStyle name="SAPBEXinputData 3 9" xfId="7189"/>
    <cellStyle name="SAPBEXinputData 3 9 2" xfId="7190"/>
    <cellStyle name="SAPBEXinputData 3 9 3" xfId="7191"/>
    <cellStyle name="SAPBEXinputData 3_Информация по ТТ" xfId="7192"/>
    <cellStyle name="SAPBEXinputData 4" xfId="7193"/>
    <cellStyle name="SAPBEXinputData 4 10" xfId="7194"/>
    <cellStyle name="SAPBEXinputData 4 10 2" xfId="7195"/>
    <cellStyle name="SAPBEXinputData 4 10 2 2" xfId="7196"/>
    <cellStyle name="SAPBEXinputData 4 10 3" xfId="7197"/>
    <cellStyle name="SAPBEXinputData 4 10 4" xfId="7198"/>
    <cellStyle name="SAPBEXinputData 4 11" xfId="7199"/>
    <cellStyle name="SAPBEXinputData 4 12" xfId="7200"/>
    <cellStyle name="SAPBEXinputData 4 13" xfId="7201"/>
    <cellStyle name="SAPBEXinputData 4 14" xfId="7202"/>
    <cellStyle name="SAPBEXinputData 4 15" xfId="7203"/>
    <cellStyle name="SAPBEXinputData 4 16" xfId="7204"/>
    <cellStyle name="SAPBEXinputData 4 17" xfId="7205"/>
    <cellStyle name="SAPBEXinputData 4 18" xfId="7206"/>
    <cellStyle name="SAPBEXinputData 4 19" xfId="7207"/>
    <cellStyle name="SAPBEXinputData 4 2" xfId="7208"/>
    <cellStyle name="SAPBEXinputData 4 2 2" xfId="7209"/>
    <cellStyle name="SAPBEXinputData 4 2 2 2" xfId="7210"/>
    <cellStyle name="SAPBEXinputData 4 2 2 2 2" xfId="7211"/>
    <cellStyle name="SAPBEXinputData 4 2 2 2 2 2" xfId="7212"/>
    <cellStyle name="SAPBEXinputData 4 2 2 2 2 3" xfId="7213"/>
    <cellStyle name="SAPBEXinputData 4 2 2 2 3" xfId="7214"/>
    <cellStyle name="SAPBEXinputData 4 2 2 2 4" xfId="7215"/>
    <cellStyle name="SAPBEXinputData 4 2 2 3" xfId="7216"/>
    <cellStyle name="SAPBEXinputData 4 2 2 3 2" xfId="7217"/>
    <cellStyle name="SAPBEXinputData 4 2 2 3 3" xfId="7218"/>
    <cellStyle name="SAPBEXinputData 4 2 2 4" xfId="7219"/>
    <cellStyle name="SAPBEXinputData 4 2 2 5" xfId="7220"/>
    <cellStyle name="SAPBEXinputData 4 2 2_Информация по ТТ" xfId="7221"/>
    <cellStyle name="SAPBEXinputData 4 2 3" xfId="7222"/>
    <cellStyle name="SAPBEXinputData 4 2 3 2" xfId="7223"/>
    <cellStyle name="SAPBEXinputData 4 2 3 2 2" xfId="7224"/>
    <cellStyle name="SAPBEXinputData 4 2 3 2 3" xfId="7225"/>
    <cellStyle name="SAPBEXinputData 4 2 3 3" xfId="7226"/>
    <cellStyle name="SAPBEXinputData 4 2 3 4" xfId="7227"/>
    <cellStyle name="SAPBEXinputData 4 2 4" xfId="7228"/>
    <cellStyle name="SAPBEXinputData 4 2 4 2" xfId="7229"/>
    <cellStyle name="SAPBEXinputData 4 2 4 3" xfId="7230"/>
    <cellStyle name="SAPBEXinputData 4 2 5" xfId="7231"/>
    <cellStyle name="SAPBEXinputData 4 2 6" xfId="7232"/>
    <cellStyle name="SAPBEXinputData 4 2 7" xfId="7233"/>
    <cellStyle name="SAPBEXinputData 4 2 8" xfId="7234"/>
    <cellStyle name="SAPBEXinputData 4 2_Информация по ТТ" xfId="7235"/>
    <cellStyle name="SAPBEXinputData 4 20" xfId="7236"/>
    <cellStyle name="SAPBEXinputData 4 21" xfId="7237"/>
    <cellStyle name="SAPBEXinputData 4 22" xfId="7238"/>
    <cellStyle name="SAPBEXinputData 4 23" xfId="7239"/>
    <cellStyle name="SAPBEXinputData 4 24" xfId="7240"/>
    <cellStyle name="SAPBEXinputData 4 25" xfId="7241"/>
    <cellStyle name="SAPBEXinputData 4 26" xfId="7242"/>
    <cellStyle name="SAPBEXinputData 4 27" xfId="7243"/>
    <cellStyle name="SAPBEXinputData 4 28" xfId="7244"/>
    <cellStyle name="SAPBEXinputData 4 29" xfId="7245"/>
    <cellStyle name="SAPBEXinputData 4 3" xfId="7246"/>
    <cellStyle name="SAPBEXinputData 4 3 2" xfId="7247"/>
    <cellStyle name="SAPBEXinputData 4 3 2 2" xfId="7248"/>
    <cellStyle name="SAPBEXinputData 4 3 2 2 2" xfId="7249"/>
    <cellStyle name="SAPBEXinputData 4 3 2 2 2 2" xfId="7250"/>
    <cellStyle name="SAPBEXinputData 4 3 2 2 2 3" xfId="7251"/>
    <cellStyle name="SAPBEXinputData 4 3 2 2 3" xfId="7252"/>
    <cellStyle name="SAPBEXinputData 4 3 2 2 4" xfId="7253"/>
    <cellStyle name="SAPBEXinputData 4 3 2 3" xfId="7254"/>
    <cellStyle name="SAPBEXinputData 4 3 2 3 2" xfId="7255"/>
    <cellStyle name="SAPBEXinputData 4 3 2 3 3" xfId="7256"/>
    <cellStyle name="SAPBEXinputData 4 3 2 4" xfId="7257"/>
    <cellStyle name="SAPBEXinputData 4 3 2 5" xfId="7258"/>
    <cellStyle name="SAPBEXinputData 4 3 2_Информация по ТТ" xfId="7259"/>
    <cellStyle name="SAPBEXinputData 4 3 3" xfId="7260"/>
    <cellStyle name="SAPBEXinputData 4 3 3 2" xfId="7261"/>
    <cellStyle name="SAPBEXinputData 4 3 3 2 2" xfId="7262"/>
    <cellStyle name="SAPBEXinputData 4 3 3 2 3" xfId="7263"/>
    <cellStyle name="SAPBEXinputData 4 3 3 3" xfId="7264"/>
    <cellStyle name="SAPBEXinputData 4 3 3 4" xfId="7265"/>
    <cellStyle name="SAPBEXinputData 4 3 4" xfId="7266"/>
    <cellStyle name="SAPBEXinputData 4 3 4 2" xfId="7267"/>
    <cellStyle name="SAPBEXinputData 4 3 4 3" xfId="7268"/>
    <cellStyle name="SAPBEXinputData 4 3 5" xfId="7269"/>
    <cellStyle name="SAPBEXinputData 4 3 6" xfId="7270"/>
    <cellStyle name="SAPBEXinputData 4 3_Информация по ТТ" xfId="7271"/>
    <cellStyle name="SAPBEXinputData 4 30" xfId="7272"/>
    <cellStyle name="SAPBEXinputData 4 31" xfId="7273"/>
    <cellStyle name="SAPBEXinputData 4 32" xfId="7274"/>
    <cellStyle name="SAPBEXinputData 4 4" xfId="7275"/>
    <cellStyle name="SAPBEXinputData 4 4 10" xfId="7276"/>
    <cellStyle name="SAPBEXinputData 4 4 11" xfId="7277"/>
    <cellStyle name="SAPBEXinputData 4 4 12" xfId="7278"/>
    <cellStyle name="SAPBEXinputData 4 4 2" xfId="7279"/>
    <cellStyle name="SAPBEXinputData 4 4 2 2" xfId="7280"/>
    <cellStyle name="SAPBEXinputData 4 4 2 3" xfId="7281"/>
    <cellStyle name="SAPBEXinputData 4 4 3" xfId="7282"/>
    <cellStyle name="SAPBEXinputData 4 4 3 2" xfId="7283"/>
    <cellStyle name="SAPBEXinputData 4 4 3 3" xfId="7284"/>
    <cellStyle name="SAPBEXinputData 4 4 4" xfId="7285"/>
    <cellStyle name="SAPBEXinputData 4 4 5" xfId="7286"/>
    <cellStyle name="SAPBEXinputData 4 4 6" xfId="7287"/>
    <cellStyle name="SAPBEXinputData 4 4 7" xfId="7288"/>
    <cellStyle name="SAPBEXinputData 4 4 8" xfId="7289"/>
    <cellStyle name="SAPBEXinputData 4 4 9" xfId="7290"/>
    <cellStyle name="SAPBEXinputData 4 5" xfId="7291"/>
    <cellStyle name="SAPBEXinputData 4 5 10" xfId="7292"/>
    <cellStyle name="SAPBEXinputData 4 5 11" xfId="7293"/>
    <cellStyle name="SAPBEXinputData 4 5 2" xfId="7294"/>
    <cellStyle name="SAPBEXinputData 4 5 3" xfId="7295"/>
    <cellStyle name="SAPBEXinputData 4 5 4" xfId="7296"/>
    <cellStyle name="SAPBEXinputData 4 5 5" xfId="7297"/>
    <cellStyle name="SAPBEXinputData 4 5 6" xfId="7298"/>
    <cellStyle name="SAPBEXinputData 4 5 7" xfId="7299"/>
    <cellStyle name="SAPBEXinputData 4 5 8" xfId="7300"/>
    <cellStyle name="SAPBEXinputData 4 5 9" xfId="7301"/>
    <cellStyle name="SAPBEXinputData 4 6" xfId="7302"/>
    <cellStyle name="SAPBEXinputData 4 6 10" xfId="7303"/>
    <cellStyle name="SAPBEXinputData 4 6 11" xfId="7304"/>
    <cellStyle name="SAPBEXinputData 4 6 12" xfId="7305"/>
    <cellStyle name="SAPBEXinputData 4 6 13" xfId="7306"/>
    <cellStyle name="SAPBEXinputData 4 6 14" xfId="7307"/>
    <cellStyle name="SAPBEXinputData 4 6 2" xfId="7308"/>
    <cellStyle name="SAPBEXinputData 4 6 3" xfId="7309"/>
    <cellStyle name="SAPBEXinputData 4 6 4" xfId="7310"/>
    <cellStyle name="SAPBEXinputData 4 6 5" xfId="7311"/>
    <cellStyle name="SAPBEXinputData 4 6 6" xfId="7312"/>
    <cellStyle name="SAPBEXinputData 4 6 7" xfId="7313"/>
    <cellStyle name="SAPBEXinputData 4 6 8" xfId="7314"/>
    <cellStyle name="SAPBEXinputData 4 6 9" xfId="7315"/>
    <cellStyle name="SAPBEXinputData 4 7" xfId="7316"/>
    <cellStyle name="SAPBEXinputData 4 7 2" xfId="7317"/>
    <cellStyle name="SAPBEXinputData 4 7 3" xfId="7318"/>
    <cellStyle name="SAPBEXinputData 4 8" xfId="7319"/>
    <cellStyle name="SAPBEXinputData 4 8 2" xfId="7320"/>
    <cellStyle name="SAPBEXinputData 4 8 2 2" xfId="7321"/>
    <cellStyle name="SAPBEXinputData 4 8 3" xfId="7322"/>
    <cellStyle name="SAPBEXinputData 4 8 4" xfId="7323"/>
    <cellStyle name="SAPBEXinputData 4 9" xfId="7324"/>
    <cellStyle name="SAPBEXinputData 4 9 2" xfId="7325"/>
    <cellStyle name="SAPBEXinputData 4 9 2 2" xfId="7326"/>
    <cellStyle name="SAPBEXinputData 4 9 3" xfId="7327"/>
    <cellStyle name="SAPBEXinputData 4 9 4" xfId="7328"/>
    <cellStyle name="SAPBEXinputData 4_Информация по ТТ" xfId="7329"/>
    <cellStyle name="SAPBEXinputData 5" xfId="7330"/>
    <cellStyle name="SAPBEXinputData 5 2" xfId="7331"/>
    <cellStyle name="SAPBEXinputData 5 2 2" xfId="7332"/>
    <cellStyle name="SAPBEXinputData 5 2 2 2" xfId="7333"/>
    <cellStyle name="SAPBEXinputData 5 2 2 2 2" xfId="7334"/>
    <cellStyle name="SAPBEXinputData 5 2 2 2 3" xfId="7335"/>
    <cellStyle name="SAPBEXinputData 5 2 2 3" xfId="7336"/>
    <cellStyle name="SAPBEXinputData 5 2 2 4" xfId="7337"/>
    <cellStyle name="SAPBEXinputData 5 2 3" xfId="7338"/>
    <cellStyle name="SAPBEXinputData 5 2 3 2" xfId="7339"/>
    <cellStyle name="SAPBEXinputData 5 2 3 3" xfId="7340"/>
    <cellStyle name="SAPBEXinputData 5 2 4" xfId="7341"/>
    <cellStyle name="SAPBEXinputData 5 2 5" xfId="7342"/>
    <cellStyle name="SAPBEXinputData 5 2_Информация по ТТ" xfId="7343"/>
    <cellStyle name="SAPBEXinputData 5 3" xfId="7344"/>
    <cellStyle name="SAPBEXinputData 5 3 2" xfId="7345"/>
    <cellStyle name="SAPBEXinputData 5 3 2 2" xfId="7346"/>
    <cellStyle name="SAPBEXinputData 5 3 2 3" xfId="7347"/>
    <cellStyle name="SAPBEXinputData 5 3 3" xfId="7348"/>
    <cellStyle name="SAPBEXinputData 5 3 4" xfId="7349"/>
    <cellStyle name="SAPBEXinputData 5 4" xfId="7350"/>
    <cellStyle name="SAPBEXinputData 5 4 2" xfId="7351"/>
    <cellStyle name="SAPBEXinputData 5 4 3" xfId="7352"/>
    <cellStyle name="SAPBEXinputData 5 5" xfId="7353"/>
    <cellStyle name="SAPBEXinputData 5 6" xfId="7354"/>
    <cellStyle name="SAPBEXinputData 5 7" xfId="7355"/>
    <cellStyle name="SAPBEXinputData 5 8" xfId="7356"/>
    <cellStyle name="SAPBEXinputData 5_Информация по ТТ" xfId="7357"/>
    <cellStyle name="SAPBEXinputData 6" xfId="7358"/>
    <cellStyle name="SAPBEXinputData 6 2" xfId="7359"/>
    <cellStyle name="SAPBEXinputData 6 2 2" xfId="7360"/>
    <cellStyle name="SAPBEXinputData 6 2 2 2" xfId="7361"/>
    <cellStyle name="SAPBEXinputData 6 2 2 3" xfId="7362"/>
    <cellStyle name="SAPBEXinputData 6 2 3" xfId="7363"/>
    <cellStyle name="SAPBEXinputData 6 2 4" xfId="7364"/>
    <cellStyle name="SAPBEXinputData 6 3" xfId="7365"/>
    <cellStyle name="SAPBEXinputData 6 3 2" xfId="7366"/>
    <cellStyle name="SAPBEXinputData 6 3 3" xfId="7367"/>
    <cellStyle name="SAPBEXinputData 6 4" xfId="7368"/>
    <cellStyle name="SAPBEXinputData 6 5" xfId="7369"/>
    <cellStyle name="SAPBEXinputData 6_Информация по ТТ" xfId="7370"/>
    <cellStyle name="SAPBEXinputData 7" xfId="7371"/>
    <cellStyle name="SAPBEXinputData 7 2" xfId="7372"/>
    <cellStyle name="SAPBEXinputData 7 2 2" xfId="7373"/>
    <cellStyle name="SAPBEXinputData 7 2 3" xfId="7374"/>
    <cellStyle name="SAPBEXinputData 7 3" xfId="7375"/>
    <cellStyle name="SAPBEXinputData 7 4" xfId="7376"/>
    <cellStyle name="SAPBEXinputData 7 5" xfId="7377"/>
    <cellStyle name="SAPBEXinputData 8" xfId="7378"/>
    <cellStyle name="SAPBEXinputData 8 10" xfId="7379"/>
    <cellStyle name="SAPBEXinputData 8 11" xfId="7380"/>
    <cellStyle name="SAPBEXinputData 8 12" xfId="7381"/>
    <cellStyle name="SAPBEXinputData 8 2" xfId="7382"/>
    <cellStyle name="SAPBEXinputData 8 3" xfId="7383"/>
    <cellStyle name="SAPBEXinputData 8 4" xfId="7384"/>
    <cellStyle name="SAPBEXinputData 8 5" xfId="7385"/>
    <cellStyle name="SAPBEXinputData 8 6" xfId="7386"/>
    <cellStyle name="SAPBEXinputData 8 7" xfId="7387"/>
    <cellStyle name="SAPBEXinputData 8 8" xfId="7388"/>
    <cellStyle name="SAPBEXinputData 8 9" xfId="7389"/>
    <cellStyle name="SAPBEXinputData 9" xfId="7390"/>
    <cellStyle name="SAPBEXinputData 9 2" xfId="7391"/>
    <cellStyle name="SAPBEXinputData 9 3" xfId="7392"/>
    <cellStyle name="SAPBEXinputData 9 4" xfId="7393"/>
    <cellStyle name="SAPBEXinputData 9 5" xfId="7394"/>
    <cellStyle name="SAPBEXinputData_Информация по ТТ" xfId="7395"/>
    <cellStyle name="SAPBEXItemHeader" xfId="249"/>
    <cellStyle name="SAPBEXItemHeader 2" xfId="7396"/>
    <cellStyle name="SAPBEXItemHeader 2 2" xfId="7397"/>
    <cellStyle name="SAPBEXItemHeader 2 3" xfId="7398"/>
    <cellStyle name="SAPBEXItemHeader 3" xfId="7399"/>
    <cellStyle name="SAPBEXItemHeader 4" xfId="7400"/>
    <cellStyle name="SAPBEXItemHeader 5" xfId="7401"/>
    <cellStyle name="SAPBEXItemHeader 6" xfId="7402"/>
    <cellStyle name="SAPBEXresData" xfId="250"/>
    <cellStyle name="SAPBEXresData 2" xfId="251"/>
    <cellStyle name="SAPBEXresData 2 2" xfId="7403"/>
    <cellStyle name="SAPBEXresData 2 2 2" xfId="7404"/>
    <cellStyle name="SAPBEXresData 2 3" xfId="7405"/>
    <cellStyle name="SAPBEXresData 2 3 2" xfId="7406"/>
    <cellStyle name="SAPBEXresData 3" xfId="7407"/>
    <cellStyle name="SAPBEXresData 3 2" xfId="7408"/>
    <cellStyle name="SAPBEXresData 4" xfId="7409"/>
    <cellStyle name="SAPBEXresData 4 2" xfId="7410"/>
    <cellStyle name="SAPBEXresData 5" xfId="7411"/>
    <cellStyle name="SAPBEXresData 6" xfId="7412"/>
    <cellStyle name="SAPBEXresData_начало продаж" xfId="7413"/>
    <cellStyle name="SAPBEXresDataEmph" xfId="252"/>
    <cellStyle name="SAPBEXresDataEmph 2" xfId="253"/>
    <cellStyle name="SAPBEXresDataEmph 2 2" xfId="7414"/>
    <cellStyle name="SAPBEXresDataEmph 2 2 2" xfId="7415"/>
    <cellStyle name="SAPBEXresDataEmph 2 3" xfId="7416"/>
    <cellStyle name="SAPBEXresDataEmph 2 3 2" xfId="7417"/>
    <cellStyle name="SAPBEXresDataEmph 3" xfId="7418"/>
    <cellStyle name="SAPBEXresDataEmph 3 2" xfId="7419"/>
    <cellStyle name="SAPBEXresDataEmph 4" xfId="7420"/>
    <cellStyle name="SAPBEXresDataEmph 4 2" xfId="7421"/>
    <cellStyle name="SAPBEXresDataEmph 5" xfId="7422"/>
    <cellStyle name="SAPBEXresDataEmph_начало продаж" xfId="7423"/>
    <cellStyle name="SAPBEXresItem" xfId="254"/>
    <cellStyle name="SAPBEXresItem 2" xfId="255"/>
    <cellStyle name="SAPBEXresItem 2 2" xfId="7424"/>
    <cellStyle name="SAPBEXresItem 2 2 2" xfId="7425"/>
    <cellStyle name="SAPBEXresItem 2 3" xfId="7426"/>
    <cellStyle name="SAPBEXresItem 2 3 2" xfId="7427"/>
    <cellStyle name="SAPBEXresItem 3" xfId="7428"/>
    <cellStyle name="SAPBEXresItem 3 2" xfId="7429"/>
    <cellStyle name="SAPBEXresItem 4" xfId="7430"/>
    <cellStyle name="SAPBEXresItem 4 2" xfId="7431"/>
    <cellStyle name="SAPBEXresItem 5" xfId="7432"/>
    <cellStyle name="SAPBEXresItem 6" xfId="7433"/>
    <cellStyle name="SAPBEXresItem_начало продаж" xfId="7434"/>
    <cellStyle name="SAPBEXresItemX" xfId="256"/>
    <cellStyle name="SAPBEXresItemX 2" xfId="257"/>
    <cellStyle name="SAPBEXresItemX 2 2" xfId="7435"/>
    <cellStyle name="SAPBEXresItemX 2 2 2" xfId="7436"/>
    <cellStyle name="SAPBEXresItemX 2 2 3" xfId="7437"/>
    <cellStyle name="SAPBEXresItemX 2 2 4" xfId="7438"/>
    <cellStyle name="SAPBEXresItemX 2 2 5" xfId="7439"/>
    <cellStyle name="SAPBEXresItemX 2 3" xfId="7440"/>
    <cellStyle name="SAPBEXresItemX 2 3 2" xfId="7441"/>
    <cellStyle name="SAPBEXresItemX 2 3 3" xfId="7442"/>
    <cellStyle name="SAPBEXresItemX 2 4" xfId="7443"/>
    <cellStyle name="SAPBEXresItemX 2 4 2" xfId="7444"/>
    <cellStyle name="SAPBEXresItemX 3" xfId="7445"/>
    <cellStyle name="SAPBEXresItemX 3 2" xfId="7446"/>
    <cellStyle name="SAPBEXresItemX 3 2 2" xfId="7447"/>
    <cellStyle name="SAPBEXresItemX 3 2 3" xfId="7448"/>
    <cellStyle name="SAPBEXresItemX 3 2 4" xfId="7449"/>
    <cellStyle name="SAPBEXresItemX 3 3" xfId="7450"/>
    <cellStyle name="SAPBEXresItemX 3 3 2" xfId="7451"/>
    <cellStyle name="SAPBEXresItemX 3 3 3" xfId="7452"/>
    <cellStyle name="SAPBEXresItemX 4" xfId="7453"/>
    <cellStyle name="SAPBEXresItemX 4 2" xfId="7454"/>
    <cellStyle name="SAPBEXresItemX 4 3" xfId="7455"/>
    <cellStyle name="SAPBEXresItemX 4 4" xfId="7456"/>
    <cellStyle name="SAPBEXresItemX 5" xfId="7457"/>
    <cellStyle name="SAPBEXresItemX 5 2" xfId="7458"/>
    <cellStyle name="SAPBEXresItemX 5 3" xfId="7459"/>
    <cellStyle name="SAPBEXresItemX 5 4" xfId="7460"/>
    <cellStyle name="SAPBEXresItemX 6" xfId="7461"/>
    <cellStyle name="SAPBEXresItemX 6 2" xfId="7462"/>
    <cellStyle name="SAPBEXresItemX 6 3" xfId="7463"/>
    <cellStyle name="SAPBEXresItemX 7" xfId="7464"/>
    <cellStyle name="SAPBEXresItemX 8" xfId="7465"/>
    <cellStyle name="SAPBEXresItemX_начало продаж" xfId="7466"/>
    <cellStyle name="SAPBEXstdData" xfId="258"/>
    <cellStyle name="SAPBEXstdData 2" xfId="259"/>
    <cellStyle name="SAPBEXstdData 2 2" xfId="7467"/>
    <cellStyle name="SAPBEXstdData 2 2 2" xfId="7468"/>
    <cellStyle name="SAPBEXstdData 2 3" xfId="7469"/>
    <cellStyle name="SAPBEXstdData 3" xfId="7470"/>
    <cellStyle name="SAPBEXstdData 3 2" xfId="7471"/>
    <cellStyle name="SAPBEXstdData 4" xfId="7472"/>
    <cellStyle name="SAPBEXstdData 5" xfId="7473"/>
    <cellStyle name="SAPBEXstdData 6" xfId="7474"/>
    <cellStyle name="SAPBEXstdData 6 2" xfId="7475"/>
    <cellStyle name="SAPBEXstdData 6 3" xfId="7476"/>
    <cellStyle name="SAPBEXstdData 7" xfId="7477"/>
    <cellStyle name="SAPBEXstdData 8" xfId="7478"/>
    <cellStyle name="SAPBEXstdData_Выполнение задач по ФТ 13 февраль 2012" xfId="7479"/>
    <cellStyle name="SAPBEXstdDataEmph" xfId="260"/>
    <cellStyle name="SAPBEXstdDataEmph 2" xfId="261"/>
    <cellStyle name="SAPBEXstdDataEmph 2 2" xfId="7480"/>
    <cellStyle name="SAPBEXstdDataEmph 2 2 2" xfId="7481"/>
    <cellStyle name="SAPBEXstdDataEmph 2 3" xfId="7482"/>
    <cellStyle name="SAPBEXstdDataEmph 2 3 2" xfId="7483"/>
    <cellStyle name="SAPBEXstdDataEmph 3" xfId="7484"/>
    <cellStyle name="SAPBEXstdDataEmph 3 2" xfId="7485"/>
    <cellStyle name="SAPBEXstdDataEmph 4" xfId="7486"/>
    <cellStyle name="SAPBEXstdDataEmph 4 2" xfId="7487"/>
    <cellStyle name="SAPBEXstdDataEmph 5" xfId="7488"/>
    <cellStyle name="SAPBEXstdDataEmph_начало продаж" xfId="7489"/>
    <cellStyle name="SAPBEXstdItem" xfId="262"/>
    <cellStyle name="SAPBEXstdItem 10" xfId="7490"/>
    <cellStyle name="SAPBEXstdItem 10 2" xfId="7491"/>
    <cellStyle name="SAPBEXstdItem 10 3" xfId="7492"/>
    <cellStyle name="SAPBEXstdItem 11" xfId="7493"/>
    <cellStyle name="SAPBEXstdItem 12" xfId="7494"/>
    <cellStyle name="SAPBEXstdItem 13" xfId="7495"/>
    <cellStyle name="SAPBEXstdItem 14" xfId="7496"/>
    <cellStyle name="SAPBEXstdItem 15" xfId="7497"/>
    <cellStyle name="SAPBEXstdItem 16" xfId="7498"/>
    <cellStyle name="SAPBEXstdItem 17" xfId="7499"/>
    <cellStyle name="SAPBEXstdItem 18" xfId="7500"/>
    <cellStyle name="SAPBEXstdItem 18 2" xfId="7501"/>
    <cellStyle name="SAPBEXstdItem 18 3" xfId="7502"/>
    <cellStyle name="SAPBEXstdItem 18 4" xfId="7503"/>
    <cellStyle name="SAPBEXstdItem 18 5" xfId="7504"/>
    <cellStyle name="SAPBEXstdItem 18 6" xfId="7505"/>
    <cellStyle name="SAPBEXstdItem 18 7" xfId="7506"/>
    <cellStyle name="SAPBEXstdItem 19" xfId="7507"/>
    <cellStyle name="SAPBEXstdItem 2" xfId="263"/>
    <cellStyle name="SAPBEXstdItem 2 10" xfId="7508"/>
    <cellStyle name="SAPBEXstdItem 2 11" xfId="7509"/>
    <cellStyle name="SAPBEXstdItem 2 12" xfId="7510"/>
    <cellStyle name="SAPBEXstdItem 2 13" xfId="7511"/>
    <cellStyle name="SAPBEXstdItem 2 14" xfId="7512"/>
    <cellStyle name="SAPBEXstdItem 2 15" xfId="7513"/>
    <cellStyle name="SAPBEXstdItem 2 16" xfId="7514"/>
    <cellStyle name="SAPBEXstdItem 2 17" xfId="7515"/>
    <cellStyle name="SAPBEXstdItem 2 18" xfId="7516"/>
    <cellStyle name="SAPBEXstdItem 2 19" xfId="7517"/>
    <cellStyle name="SAPBEXstdItem 2 2" xfId="7518"/>
    <cellStyle name="SAPBEXstdItem 2 2 2" xfId="7519"/>
    <cellStyle name="SAPBEXstdItem 2 2 2 2" xfId="7520"/>
    <cellStyle name="SAPBEXstdItem 2 2 2 3" xfId="7521"/>
    <cellStyle name="SAPBEXstdItem 2 2 2 4" xfId="7522"/>
    <cellStyle name="SAPBEXstdItem 2 2 3" xfId="7523"/>
    <cellStyle name="SAPBEXstdItem 2 2 3 2" xfId="7524"/>
    <cellStyle name="SAPBEXstdItem 2 2 3 3" xfId="7525"/>
    <cellStyle name="SAPBEXstdItem 2 2 4" xfId="7526"/>
    <cellStyle name="SAPBEXstdItem 2 3" xfId="7527"/>
    <cellStyle name="SAPBEXstdItem 2 3 2" xfId="7528"/>
    <cellStyle name="SAPBEXstdItem 2 3 3" xfId="7529"/>
    <cellStyle name="SAPBEXstdItem 2 3 4" xfId="7530"/>
    <cellStyle name="SAPBEXstdItem 2 3 5" xfId="7531"/>
    <cellStyle name="SAPBEXstdItem 2 3 5 2" xfId="7532"/>
    <cellStyle name="SAPBEXstdItem 2 3 5 3" xfId="7533"/>
    <cellStyle name="SAPBEXstdItem 2 3 5 4" xfId="7534"/>
    <cellStyle name="SAPBEXstdItem 2 3 5 5" xfId="7535"/>
    <cellStyle name="SAPBEXstdItem 2 3 5 6" xfId="7536"/>
    <cellStyle name="SAPBEXstdItem 2 3 6" xfId="7537"/>
    <cellStyle name="SAPBEXstdItem 2 3 7" xfId="7538"/>
    <cellStyle name="SAPBEXstdItem 2 3 8" xfId="7539"/>
    <cellStyle name="SAPBEXstdItem 2 4" xfId="7540"/>
    <cellStyle name="SAPBEXstdItem 2 4 2" xfId="7541"/>
    <cellStyle name="SAPBEXstdItem 2 4 3" xfId="7542"/>
    <cellStyle name="SAPBEXstdItem 2 4 4" xfId="7543"/>
    <cellStyle name="SAPBEXstdItem 2 5" xfId="7544"/>
    <cellStyle name="SAPBEXstdItem 2 6" xfId="7545"/>
    <cellStyle name="SAPBEXstdItem 2 7" xfId="7546"/>
    <cellStyle name="SAPBEXstdItem 2 8" xfId="7547"/>
    <cellStyle name="SAPBEXstdItem 2 9" xfId="7548"/>
    <cellStyle name="SAPBEXstdItem 20" xfId="7549"/>
    <cellStyle name="SAPBEXstdItem 21" xfId="7550"/>
    <cellStyle name="SAPBEXstdItem 22" xfId="7551"/>
    <cellStyle name="SAPBEXstdItem 23" xfId="7552"/>
    <cellStyle name="SAPBEXstdItem 24" xfId="7553"/>
    <cellStyle name="SAPBEXstdItem 25" xfId="7554"/>
    <cellStyle name="SAPBEXstdItem 26" xfId="7555"/>
    <cellStyle name="SAPBEXstdItem 27" xfId="7556"/>
    <cellStyle name="SAPBEXstdItem 28" xfId="7557"/>
    <cellStyle name="SAPBEXstdItem 29" xfId="7558"/>
    <cellStyle name="SAPBEXstdItem 29 2" xfId="7559"/>
    <cellStyle name="SAPBEXstdItem 29 3" xfId="7560"/>
    <cellStyle name="SAPBEXstdItem 29 4" xfId="7561"/>
    <cellStyle name="SAPBEXstdItem 3" xfId="264"/>
    <cellStyle name="SAPBEXstdItem 3 2" xfId="7562"/>
    <cellStyle name="SAPBEXstdItem 3 2 2" xfId="7563"/>
    <cellStyle name="SAPBEXstdItem 3 2 3" xfId="7564"/>
    <cellStyle name="SAPBEXstdItem 3 2 4" xfId="7565"/>
    <cellStyle name="SAPBEXstdItem 3 2 5" xfId="7566"/>
    <cellStyle name="SAPBEXstdItem 3 3" xfId="7567"/>
    <cellStyle name="SAPBEXstdItem 3 3 2" xfId="7568"/>
    <cellStyle name="SAPBEXstdItem 3 3 3" xfId="7569"/>
    <cellStyle name="SAPBEXstdItem 3 3 4" xfId="7570"/>
    <cellStyle name="SAPBEXstdItem 3 3 5" xfId="7571"/>
    <cellStyle name="SAPBEXstdItem 3 4" xfId="7572"/>
    <cellStyle name="SAPBEXstdItem 3 5" xfId="7573"/>
    <cellStyle name="SAPBEXstdItem 3 6" xfId="7574"/>
    <cellStyle name="SAPBEXstdItem 30" xfId="7575"/>
    <cellStyle name="SAPBEXstdItem 31" xfId="7576"/>
    <cellStyle name="SAPBEXstdItem 4" xfId="265"/>
    <cellStyle name="SAPBEXstdItem 4 10" xfId="7577"/>
    <cellStyle name="SAPBEXstdItem 4 11" xfId="7578"/>
    <cellStyle name="SAPBEXstdItem 4 12" xfId="7579"/>
    <cellStyle name="SAPBEXstdItem 4 13" xfId="7580"/>
    <cellStyle name="SAPBEXstdItem 4 14" xfId="7581"/>
    <cellStyle name="SAPBEXstdItem 4 15" xfId="7582"/>
    <cellStyle name="SAPBEXstdItem 4 16" xfId="7583"/>
    <cellStyle name="SAPBEXstdItem 4 17" xfId="7584"/>
    <cellStyle name="SAPBEXstdItem 4 18" xfId="7585"/>
    <cellStyle name="SAPBEXstdItem 4 19" xfId="7586"/>
    <cellStyle name="SAPBEXstdItem 4 2" xfId="7587"/>
    <cellStyle name="SAPBEXstdItem 4 2 2" xfId="7588"/>
    <cellStyle name="SAPBEXstdItem 4 2 3" xfId="7589"/>
    <cellStyle name="SAPBEXstdItem 4 20" xfId="7590"/>
    <cellStyle name="SAPBEXstdItem 4 21" xfId="7591"/>
    <cellStyle name="SAPBEXstdItem 4 22" xfId="7592"/>
    <cellStyle name="SAPBEXstdItem 4 23" xfId="7593"/>
    <cellStyle name="SAPBEXstdItem 4 24" xfId="7594"/>
    <cellStyle name="SAPBEXstdItem 4 25" xfId="7595"/>
    <cellStyle name="SAPBEXstdItem 4 26" xfId="7596"/>
    <cellStyle name="SAPBEXstdItem 4 3" xfId="7597"/>
    <cellStyle name="SAPBEXstdItem 4 3 2" xfId="7598"/>
    <cellStyle name="SAPBEXstdItem 4 3 3" xfId="7599"/>
    <cellStyle name="SAPBEXstdItem 4 3 4" xfId="7600"/>
    <cellStyle name="SAPBEXstdItem 4 4" xfId="7601"/>
    <cellStyle name="SAPBEXstdItem 4 4 2" xfId="7602"/>
    <cellStyle name="SAPBEXstdItem 4 4 2 2" xfId="7603"/>
    <cellStyle name="SAPBEXstdItem 4 4 2 3" xfId="7604"/>
    <cellStyle name="SAPBEXstdItem 4 4 3" xfId="7605"/>
    <cellStyle name="SAPBEXstdItem 4 4 3 2" xfId="7606"/>
    <cellStyle name="SAPBEXstdItem 4 4 3 3" xfId="7607"/>
    <cellStyle name="SAPBEXstdItem 4 4 4" xfId="7608"/>
    <cellStyle name="SAPBEXstdItem 4 4 5" xfId="7609"/>
    <cellStyle name="SAPBEXstdItem 4 5" xfId="7610"/>
    <cellStyle name="SAPBEXstdItem 4 5 2" xfId="7611"/>
    <cellStyle name="SAPBEXstdItem 4 5 3" xfId="7612"/>
    <cellStyle name="SAPBEXstdItem 4 5 4" xfId="7613"/>
    <cellStyle name="SAPBEXstdItem 4 5 5" xfId="7614"/>
    <cellStyle name="SAPBEXstdItem 4 6" xfId="7615"/>
    <cellStyle name="SAPBEXstdItem 4 6 2" xfId="7616"/>
    <cellStyle name="SAPBEXstdItem 4 6 3" xfId="7617"/>
    <cellStyle name="SAPBEXstdItem 4 7" xfId="7618"/>
    <cellStyle name="SAPBEXstdItem 4 7 2" xfId="7619"/>
    <cellStyle name="SAPBEXstdItem 4 7 3" xfId="7620"/>
    <cellStyle name="SAPBEXstdItem 4 8" xfId="7621"/>
    <cellStyle name="SAPBEXstdItem 4 8 2" xfId="7622"/>
    <cellStyle name="SAPBEXstdItem 4 8 3" xfId="7623"/>
    <cellStyle name="SAPBEXstdItem 4 9" xfId="7624"/>
    <cellStyle name="SAPBEXstdItem 4 9 2" xfId="7625"/>
    <cellStyle name="SAPBEXstdItem 4 9 3" xfId="7626"/>
    <cellStyle name="SAPBEXstdItem 4_Информация по ТТ" xfId="7627"/>
    <cellStyle name="SAPBEXstdItem 5" xfId="7628"/>
    <cellStyle name="SAPBEXstdItem 5 2" xfId="7629"/>
    <cellStyle name="SAPBEXstdItem 5 3" xfId="7630"/>
    <cellStyle name="SAPBEXstdItem 5 4" xfId="7631"/>
    <cellStyle name="SAPBEXstdItem 5 5" xfId="7632"/>
    <cellStyle name="SAPBEXstdItem 6" xfId="7633"/>
    <cellStyle name="SAPBEXstdItem 6 2" xfId="7634"/>
    <cellStyle name="SAPBEXstdItem 6 3" xfId="7635"/>
    <cellStyle name="SAPBEXstdItem 6 4" xfId="7636"/>
    <cellStyle name="SAPBEXstdItem 6 5" xfId="7637"/>
    <cellStyle name="SAPBEXstdItem 6 6" xfId="7638"/>
    <cellStyle name="SAPBEXstdItem 7" xfId="7639"/>
    <cellStyle name="SAPBEXstdItem 7 2" xfId="7640"/>
    <cellStyle name="SAPBEXstdItem 7 3" xfId="7641"/>
    <cellStyle name="SAPBEXstdItem 7 4" xfId="7642"/>
    <cellStyle name="SAPBEXstdItem 7 5" xfId="7643"/>
    <cellStyle name="SAPBEXstdItem 8" xfId="7644"/>
    <cellStyle name="SAPBEXstdItem 8 2" xfId="7645"/>
    <cellStyle name="SAPBEXstdItem 8 3" xfId="7646"/>
    <cellStyle name="SAPBEXstdItem 8 4" xfId="7647"/>
    <cellStyle name="SAPBEXstdItem 8 5" xfId="7648"/>
    <cellStyle name="SAPBEXstdItem 9" xfId="7649"/>
    <cellStyle name="SAPBEXstdItem 9 2" xfId="7650"/>
    <cellStyle name="SAPBEXstdItem 9 3" xfId="7651"/>
    <cellStyle name="SAPBEXstdItem 9 4" xfId="7652"/>
    <cellStyle name="SAPBEXstdItem 9 5" xfId="7653"/>
    <cellStyle name="SAPBEXstdItem_Выполнение задач по ФТ 13 февраль 2012" xfId="7654"/>
    <cellStyle name="SAPBEXstdItemX" xfId="266"/>
    <cellStyle name="SAPBEXstdItemX 2" xfId="267"/>
    <cellStyle name="SAPBEXstdItemX 2 2" xfId="7655"/>
    <cellStyle name="SAPBEXstdItemX 2 2 2" xfId="7656"/>
    <cellStyle name="SAPBEXstdItemX 2 2 3" xfId="7657"/>
    <cellStyle name="SAPBEXstdItemX 2 2 4" xfId="7658"/>
    <cellStyle name="SAPBEXstdItemX 2 2 5" xfId="7659"/>
    <cellStyle name="SAPBEXstdItemX 2 2 6" xfId="7660"/>
    <cellStyle name="SAPBEXstdItemX 2 3" xfId="7661"/>
    <cellStyle name="SAPBEXstdItemX 2 3 2" xfId="7662"/>
    <cellStyle name="SAPBEXstdItemX 2 3 3" xfId="7663"/>
    <cellStyle name="SAPBEXstdItemX 2 4" xfId="7664"/>
    <cellStyle name="SAPBEXstdItemX 2 4 2" xfId="7665"/>
    <cellStyle name="SAPBEXstdItemX 2 5" xfId="7666"/>
    <cellStyle name="SAPBEXstdItemX 2 6" xfId="7667"/>
    <cellStyle name="SAPBEXstdItemX 2 7" xfId="7668"/>
    <cellStyle name="SAPBEXstdItemX 3" xfId="7669"/>
    <cellStyle name="SAPBEXstdItemX 3 2" xfId="7670"/>
    <cellStyle name="SAPBEXstdItemX 3 2 2" xfId="7671"/>
    <cellStyle name="SAPBEXstdItemX 3 2 3" xfId="7672"/>
    <cellStyle name="SAPBEXstdItemX 3 2 4" xfId="7673"/>
    <cellStyle name="SAPBEXstdItemX 3 2 5" xfId="7674"/>
    <cellStyle name="SAPBEXstdItemX 3 3" xfId="7675"/>
    <cellStyle name="SAPBEXstdItemX 3 3 2" xfId="7676"/>
    <cellStyle name="SAPBEXstdItemX 3 3 3" xfId="7677"/>
    <cellStyle name="SAPBEXstdItemX 3 4" xfId="7678"/>
    <cellStyle name="SAPBEXstdItemX 3 5" xfId="7679"/>
    <cellStyle name="SAPBEXstdItemX 4" xfId="7680"/>
    <cellStyle name="SAPBEXstdItemX 4 2" xfId="7681"/>
    <cellStyle name="SAPBEXstdItemX 4 3" xfId="7682"/>
    <cellStyle name="SAPBEXstdItemX 4 4" xfId="7683"/>
    <cellStyle name="SAPBEXstdItemX 5" xfId="7684"/>
    <cellStyle name="SAPBEXstdItemX 5 2" xfId="7685"/>
    <cellStyle name="SAPBEXstdItemX 5 2 2" xfId="7686"/>
    <cellStyle name="SAPBEXstdItemX 5 2 3" xfId="7687"/>
    <cellStyle name="SAPBEXstdItemX 5 3" xfId="7688"/>
    <cellStyle name="SAPBEXstdItemX 5 4" xfId="7689"/>
    <cellStyle name="SAPBEXstdItemX 6" xfId="7690"/>
    <cellStyle name="SAPBEXstdItemX 6 2" xfId="7691"/>
    <cellStyle name="SAPBEXstdItemX 6 3" xfId="7692"/>
    <cellStyle name="SAPBEXstdItemX 6 4" xfId="7693"/>
    <cellStyle name="SAPBEXstdItemX 7" xfId="7694"/>
    <cellStyle name="SAPBEXstdItemX 8" xfId="7695"/>
    <cellStyle name="SAPBEXstdItemX_начало продаж" xfId="7696"/>
    <cellStyle name="SAPBEXtitle" xfId="268"/>
    <cellStyle name="SAPBEXtitle 2" xfId="269"/>
    <cellStyle name="SAPBEXtitle 2 2" xfId="7697"/>
    <cellStyle name="SAPBEXtitle 2 2 2" xfId="7698"/>
    <cellStyle name="SAPBEXtitle 2 2 3" xfId="7699"/>
    <cellStyle name="SAPBEXtitle 2 2 4" xfId="7700"/>
    <cellStyle name="SAPBEXtitle 2 3" xfId="7701"/>
    <cellStyle name="SAPBEXtitle 2 3 2" xfId="7702"/>
    <cellStyle name="SAPBEXtitle 2 3 3" xfId="7703"/>
    <cellStyle name="SAPBEXtitle 2 4" xfId="7704"/>
    <cellStyle name="SAPBEXtitle 2 5" xfId="7705"/>
    <cellStyle name="SAPBEXtitle 3" xfId="7706"/>
    <cellStyle name="SAPBEXtitle 3 2" xfId="7707"/>
    <cellStyle name="SAPBEXtitle 3 3" xfId="7708"/>
    <cellStyle name="SAPBEXtitle 3 4" xfId="7709"/>
    <cellStyle name="SAPBEXtitle 4" xfId="7710"/>
    <cellStyle name="SAPBEXtitle 4 2" xfId="7711"/>
    <cellStyle name="SAPBEXtitle 5" xfId="7712"/>
    <cellStyle name="SAPBEXtitle 5 2" xfId="7713"/>
    <cellStyle name="SAPBEXtitle 6" xfId="7714"/>
    <cellStyle name="SAPBEXtitle 6 2" xfId="7715"/>
    <cellStyle name="SAPBEXtitle_начало продаж" xfId="7716"/>
    <cellStyle name="SAPBEXunassignedItem" xfId="270"/>
    <cellStyle name="SAPBEXunassignedItem 10" xfId="7717"/>
    <cellStyle name="SAPBEXunassignedItem 10 2" xfId="7718"/>
    <cellStyle name="SAPBEXunassignedItem 10 3" xfId="7719"/>
    <cellStyle name="SAPBEXunassignedItem 11" xfId="7720"/>
    <cellStyle name="SAPBEXunassignedItem 2" xfId="7721"/>
    <cellStyle name="SAPBEXunassignedItem 2 2" xfId="7722"/>
    <cellStyle name="SAPBEXunassignedItem 2 2 2" xfId="7723"/>
    <cellStyle name="SAPBEXunassignedItem 2 2 3" xfId="7724"/>
    <cellStyle name="SAPBEXunassignedItem 2 2 4" xfId="7725"/>
    <cellStyle name="SAPBEXunassignedItem 2 2 5" xfId="7726"/>
    <cellStyle name="SAPBEXunassignedItem 2 3" xfId="7727"/>
    <cellStyle name="SAPBEXunassignedItem 2 3 2" xfId="7728"/>
    <cellStyle name="SAPBEXunassignedItem 2 3 3" xfId="7729"/>
    <cellStyle name="SAPBEXunassignedItem 2 4" xfId="7730"/>
    <cellStyle name="SAPBEXunassignedItem 2 5" xfId="7731"/>
    <cellStyle name="SAPBEXunassignedItem 2 6" xfId="7732"/>
    <cellStyle name="SAPBEXunassignedItem 2 7" xfId="7733"/>
    <cellStyle name="SAPBEXunassignedItem 3" xfId="7734"/>
    <cellStyle name="SAPBEXunassignedItem 3 2" xfId="7735"/>
    <cellStyle name="SAPBEXunassignedItem 3 2 2" xfId="7736"/>
    <cellStyle name="SAPBEXunassignedItem 3 2 3" xfId="7737"/>
    <cellStyle name="SAPBEXunassignedItem 3 2 4" xfId="7738"/>
    <cellStyle name="SAPBEXunassignedItem 3 2 5" xfId="7739"/>
    <cellStyle name="SAPBEXunassignedItem 3 3" xfId="7740"/>
    <cellStyle name="SAPBEXunassignedItem 3 4" xfId="7741"/>
    <cellStyle name="SAPBEXunassignedItem 3 5" xfId="7742"/>
    <cellStyle name="SAPBEXunassignedItem 4" xfId="7743"/>
    <cellStyle name="SAPBEXunassignedItem 4 2" xfId="7744"/>
    <cellStyle name="SAPBEXunassignedItem 4 3" xfId="7745"/>
    <cellStyle name="SAPBEXunassignedItem 4 4" xfId="7746"/>
    <cellStyle name="SAPBEXunassignedItem 5" xfId="7747"/>
    <cellStyle name="SAPBEXunassignedItem 5 2" xfId="7748"/>
    <cellStyle name="SAPBEXunassignedItem 5 3" xfId="7749"/>
    <cellStyle name="SAPBEXunassignedItem 5 4" xfId="7750"/>
    <cellStyle name="SAPBEXunassignedItem 5 5" xfId="7751"/>
    <cellStyle name="SAPBEXunassignedItem 6" xfId="7752"/>
    <cellStyle name="SAPBEXunassignedItem 6 2" xfId="7753"/>
    <cellStyle name="SAPBEXunassignedItem 6 3" xfId="7754"/>
    <cellStyle name="SAPBEXunassignedItem 7" xfId="7755"/>
    <cellStyle name="SAPBEXunassignedItem 8" xfId="7756"/>
    <cellStyle name="SAPBEXunassignedItem 9" xfId="7757"/>
    <cellStyle name="SAPBEXundefined" xfId="271"/>
    <cellStyle name="SAPBEXundefined 2" xfId="272"/>
    <cellStyle name="SAPBEXundefined 2 2" xfId="7758"/>
    <cellStyle name="SAPBEXundefined 2 2 2" xfId="7759"/>
    <cellStyle name="SAPBEXundefined 2 2 3" xfId="7760"/>
    <cellStyle name="SAPBEXundefined 2 2 4" xfId="7761"/>
    <cellStyle name="SAPBEXundefined 2 3" xfId="7762"/>
    <cellStyle name="SAPBEXundefined 2 3 2" xfId="7763"/>
    <cellStyle name="SAPBEXundefined 2 4" xfId="7764"/>
    <cellStyle name="SAPBEXundefined 2 5" xfId="7765"/>
    <cellStyle name="SAPBEXundefined 3" xfId="7766"/>
    <cellStyle name="SAPBEXundefined 3 2" xfId="7767"/>
    <cellStyle name="SAPBEXundefined 3 3" xfId="7768"/>
    <cellStyle name="SAPBEXundefined 3 4" xfId="7769"/>
    <cellStyle name="SAPBEXundefined 4" xfId="7770"/>
    <cellStyle name="SAPBEXundefined 4 2" xfId="7771"/>
    <cellStyle name="SAPBEXundefined 5" xfId="7772"/>
    <cellStyle name="SAPBEXundefined 5 2" xfId="7773"/>
    <cellStyle name="SAPBEXundefined 6" xfId="7774"/>
    <cellStyle name="SAPBEXundefined_начало продаж" xfId="7775"/>
    <cellStyle name="Sheet Title" xfId="273"/>
    <cellStyle name="Sheet Title 2" xfId="7776"/>
    <cellStyle name="Sheet Title 2 2" xfId="7777"/>
    <cellStyle name="Sheet Title 2 3" xfId="7778"/>
    <cellStyle name="Sheet Title 2 4" xfId="7779"/>
    <cellStyle name="Sheet Title 2 5" xfId="7780"/>
    <cellStyle name="Sheet Title 3" xfId="7781"/>
    <cellStyle name="Sheet Title 3 2" xfId="7782"/>
    <cellStyle name="Sheet Title 3 3" xfId="7783"/>
    <cellStyle name="Sheet Title 4" xfId="7784"/>
    <cellStyle name="Sheet Title 5" xfId="7785"/>
    <cellStyle name="Sheet Title 6" xfId="7786"/>
    <cellStyle name="Style 1" xfId="7787"/>
    <cellStyle name="Title" xfId="274"/>
    <cellStyle name="Title 2" xfId="7788"/>
    <cellStyle name="Title 2 2" xfId="7789"/>
    <cellStyle name="Title 2 2 2" xfId="7790"/>
    <cellStyle name="Title 2 2 3" xfId="7791"/>
    <cellStyle name="Title 2 3" xfId="7792"/>
    <cellStyle name="Title 2 3 2" xfId="7793"/>
    <cellStyle name="Title 2 3 3" xfId="7794"/>
    <cellStyle name="Title 2 4" xfId="7795"/>
    <cellStyle name="Title 2 5" xfId="7796"/>
    <cellStyle name="Title 2 6" xfId="7797"/>
    <cellStyle name="Title 3" xfId="7798"/>
    <cellStyle name="Title 3 2" xfId="7799"/>
    <cellStyle name="Title 3 3" xfId="7800"/>
    <cellStyle name="Title 3 4" xfId="7801"/>
    <cellStyle name="Title 3 5" xfId="7802"/>
    <cellStyle name="Title 4" xfId="7803"/>
    <cellStyle name="Title 5" xfId="7804"/>
    <cellStyle name="Total" xfId="275"/>
    <cellStyle name="Total 2" xfId="7805"/>
    <cellStyle name="Total 2 2" xfId="7806"/>
    <cellStyle name="Total 2 2 2" xfId="7807"/>
    <cellStyle name="Total 2 2 3" xfId="7808"/>
    <cellStyle name="Total 2 3" xfId="7809"/>
    <cellStyle name="Total 2 3 2" xfId="7810"/>
    <cellStyle name="Total 2 3 3" xfId="7811"/>
    <cellStyle name="Total 2 4" xfId="7812"/>
    <cellStyle name="Total 2 5" xfId="7813"/>
    <cellStyle name="Total 2 6" xfId="7814"/>
    <cellStyle name="Total 3" xfId="7815"/>
    <cellStyle name="Total 3 2" xfId="7816"/>
    <cellStyle name="Total 3 3" xfId="7817"/>
    <cellStyle name="Total 3 4" xfId="7818"/>
    <cellStyle name="Total 3 5" xfId="7819"/>
    <cellStyle name="Total 3 6" xfId="7820"/>
    <cellStyle name="Total 4" xfId="7821"/>
    <cellStyle name="Total 4 2" xfId="7822"/>
    <cellStyle name="Total 4 3" xfId="7823"/>
    <cellStyle name="Total 4 4" xfId="7824"/>
    <cellStyle name="Total 4 5" xfId="7825"/>
    <cellStyle name="Total 5" xfId="7826"/>
    <cellStyle name="Total 5 2" xfId="7827"/>
    <cellStyle name="Total 5 3" xfId="7828"/>
    <cellStyle name="Total 6" xfId="7829"/>
    <cellStyle name="Total 7" xfId="7830"/>
    <cellStyle name="Total 8" xfId="7831"/>
    <cellStyle name="Total 9" xfId="7832"/>
    <cellStyle name="Warning Text" xfId="276"/>
    <cellStyle name="Warning Text 10" xfId="7833"/>
    <cellStyle name="Warning Text 11" xfId="7834"/>
    <cellStyle name="Warning Text 2" xfId="277"/>
    <cellStyle name="Warning Text 2 2" xfId="7835"/>
    <cellStyle name="Warning Text 2 2 2" xfId="7836"/>
    <cellStyle name="Warning Text 2 2 3" xfId="7837"/>
    <cellStyle name="Warning Text 2 2 4" xfId="7838"/>
    <cellStyle name="Warning Text 2 2 5" xfId="7839"/>
    <cellStyle name="Warning Text 2 3" xfId="7840"/>
    <cellStyle name="Warning Text 2 3 2" xfId="7841"/>
    <cellStyle name="Warning Text 2 3 3" xfId="7842"/>
    <cellStyle name="Warning Text 2 4" xfId="7843"/>
    <cellStyle name="Warning Text 2 4 2" xfId="7844"/>
    <cellStyle name="Warning Text 2 4 3" xfId="7845"/>
    <cellStyle name="Warning Text 2 5" xfId="7846"/>
    <cellStyle name="Warning Text 2 6" xfId="7847"/>
    <cellStyle name="Warning Text 2 7" xfId="7848"/>
    <cellStyle name="Warning Text 3" xfId="7849"/>
    <cellStyle name="Warning Text 3 2" xfId="7850"/>
    <cellStyle name="Warning Text 3 3" xfId="7851"/>
    <cellStyle name="Warning Text 3 4" xfId="7852"/>
    <cellStyle name="Warning Text 3 5" xfId="7853"/>
    <cellStyle name="Warning Text 3 6" xfId="7854"/>
    <cellStyle name="Warning Text 3 7" xfId="7855"/>
    <cellStyle name="Warning Text 4" xfId="7856"/>
    <cellStyle name="Warning Text 4 2" xfId="7857"/>
    <cellStyle name="Warning Text 4 3" xfId="7858"/>
    <cellStyle name="Warning Text 4 4" xfId="7859"/>
    <cellStyle name="Warning Text 5" xfId="7860"/>
    <cellStyle name="Warning Text 5 2" xfId="7861"/>
    <cellStyle name="Warning Text 5 3" xfId="7862"/>
    <cellStyle name="Warning Text 5 4" xfId="7863"/>
    <cellStyle name="Warning Text 5 5" xfId="7864"/>
    <cellStyle name="Warning Text 6" xfId="7865"/>
    <cellStyle name="Warning Text 6 2" xfId="7866"/>
    <cellStyle name="Warning Text 6 3" xfId="7867"/>
    <cellStyle name="Warning Text 7" xfId="7868"/>
    <cellStyle name="Warning Text 8" xfId="7869"/>
    <cellStyle name="Warning Text 9" xfId="7870"/>
    <cellStyle name="Warning Text_начало продаж" xfId="7871"/>
    <cellStyle name="Акцент1" xfId="278" builtinId="29" customBuiltin="1"/>
    <cellStyle name="Акцент1 10" xfId="7872"/>
    <cellStyle name="Акцент1 10 2" xfId="7873"/>
    <cellStyle name="Акцент1 10 3" xfId="7874"/>
    <cellStyle name="Акцент1 11" xfId="7875"/>
    <cellStyle name="Акцент1 12" xfId="7876"/>
    <cellStyle name="Акцент1 13" xfId="7877"/>
    <cellStyle name="Акцент1 14" xfId="7878"/>
    <cellStyle name="Акцент1 2" xfId="279"/>
    <cellStyle name="Акцент1 2 2" xfId="7879"/>
    <cellStyle name="Акцент1 2 2 2" xfId="7880"/>
    <cellStyle name="Акцент1 2 2 2 2" xfId="7881"/>
    <cellStyle name="Акцент1 2 2 2 3" xfId="7882"/>
    <cellStyle name="Акцент1 2 2 2 4" xfId="7883"/>
    <cellStyle name="Акцент1 2 2 2 5" xfId="7884"/>
    <cellStyle name="Акцент1 2 2 3" xfId="7885"/>
    <cellStyle name="Акцент1 2 2 3 2" xfId="7886"/>
    <cellStyle name="Акцент1 2 2 3 3" xfId="7887"/>
    <cellStyle name="Акцент1 2 2 4" xfId="7888"/>
    <cellStyle name="Акцент1 2 2 5" xfId="7889"/>
    <cellStyle name="Акцент1 2 2 6" xfId="7890"/>
    <cellStyle name="Акцент1 2 3" xfId="7891"/>
    <cellStyle name="Акцент1 2 3 2" xfId="7892"/>
    <cellStyle name="Акцент1 2 3 3" xfId="7893"/>
    <cellStyle name="Акцент1 2 3 4" xfId="7894"/>
    <cellStyle name="Акцент1 2 3 5" xfId="7895"/>
    <cellStyle name="Акцент1 2 4" xfId="7896"/>
    <cellStyle name="Акцент1 2 4 2" xfId="7897"/>
    <cellStyle name="Акцент1 2 4 3" xfId="7898"/>
    <cellStyle name="Акцент1 2 5" xfId="7899"/>
    <cellStyle name="Акцент1 2 5 2" xfId="7900"/>
    <cellStyle name="Акцент1 2 5 3" xfId="7901"/>
    <cellStyle name="Акцент1 2 6" xfId="7902"/>
    <cellStyle name="Акцент1 2 6 2" xfId="7903"/>
    <cellStyle name="Акцент1 2 7" xfId="7904"/>
    <cellStyle name="Акцент1 2 8" xfId="7905"/>
    <cellStyle name="Акцент1 2 9" xfId="7906"/>
    <cellStyle name="Акцент1 3" xfId="280"/>
    <cellStyle name="Акцент1 3 2" xfId="7907"/>
    <cellStyle name="Акцент1 3 2 2" xfId="7908"/>
    <cellStyle name="Акцент1 3 2 2 2" xfId="7909"/>
    <cellStyle name="Акцент1 3 2 2 3" xfId="7910"/>
    <cellStyle name="Акцент1 3 2 3" xfId="7911"/>
    <cellStyle name="Акцент1 3 2 4" xfId="7912"/>
    <cellStyle name="Акцент1 3 2 5" xfId="7913"/>
    <cellStyle name="Акцент1 3 3" xfId="7914"/>
    <cellStyle name="Акцент1 3 3 2" xfId="7915"/>
    <cellStyle name="Акцент1 3 3 3" xfId="7916"/>
    <cellStyle name="Акцент1 3 3 4" xfId="7917"/>
    <cellStyle name="Акцент1 3 3 5" xfId="7918"/>
    <cellStyle name="Акцент1 3 4" xfId="7919"/>
    <cellStyle name="Акцент1 3 4 2" xfId="7920"/>
    <cellStyle name="Акцент1 3 4 3" xfId="7921"/>
    <cellStyle name="Акцент1 3 5" xfId="7922"/>
    <cellStyle name="Акцент1 3 6" xfId="7923"/>
    <cellStyle name="Акцент1 3 7" xfId="7924"/>
    <cellStyle name="Акцент1 3 8" xfId="7925"/>
    <cellStyle name="Акцент1 3 9" xfId="7926"/>
    <cellStyle name="Акцент1 4" xfId="7927"/>
    <cellStyle name="Акцент1 4 2" xfId="7928"/>
    <cellStyle name="Акцент1 4 3" xfId="7929"/>
    <cellStyle name="Акцент1 4 4" xfId="7930"/>
    <cellStyle name="Акцент1 4 5" xfId="7931"/>
    <cellStyle name="Акцент1 4 6" xfId="7932"/>
    <cellStyle name="Акцент1 4 7" xfId="7933"/>
    <cellStyle name="Акцент1 4 8" xfId="7934"/>
    <cellStyle name="Акцент1 4 9" xfId="7935"/>
    <cellStyle name="Акцент1 5" xfId="7936"/>
    <cellStyle name="Акцент1 5 2" xfId="7937"/>
    <cellStyle name="Акцент1 5 3" xfId="7938"/>
    <cellStyle name="Акцент1 5 4" xfId="7939"/>
    <cellStyle name="Акцент1 5 5" xfId="7940"/>
    <cellStyle name="Акцент1 6" xfId="7941"/>
    <cellStyle name="Акцент1 6 2" xfId="7942"/>
    <cellStyle name="Акцент1 6 3" xfId="7943"/>
    <cellStyle name="Акцент1 7" xfId="7944"/>
    <cellStyle name="Акцент1 7 2" xfId="7945"/>
    <cellStyle name="Акцент1 7 3" xfId="7946"/>
    <cellStyle name="Акцент1 8" xfId="7947"/>
    <cellStyle name="Акцент1 8 2" xfId="7948"/>
    <cellStyle name="Акцент1 8 3" xfId="7949"/>
    <cellStyle name="Акцент1 9" xfId="7950"/>
    <cellStyle name="Акцент1 9 2" xfId="7951"/>
    <cellStyle name="Акцент1 9 3" xfId="7952"/>
    <cellStyle name="Акцент2" xfId="281" builtinId="33" customBuiltin="1"/>
    <cellStyle name="Акцент2 10" xfId="7953"/>
    <cellStyle name="Акцент2 10 2" xfId="7954"/>
    <cellStyle name="Акцент2 10 3" xfId="7955"/>
    <cellStyle name="Акцент2 11" xfId="7956"/>
    <cellStyle name="Акцент2 12" xfId="7957"/>
    <cellStyle name="Акцент2 13" xfId="7958"/>
    <cellStyle name="Акцент2 14" xfId="7959"/>
    <cellStyle name="Акцент2 2" xfId="282"/>
    <cellStyle name="Акцент2 2 2" xfId="7960"/>
    <cellStyle name="Акцент2 2 2 2" xfId="7961"/>
    <cellStyle name="Акцент2 2 2 2 2" xfId="7962"/>
    <cellStyle name="Акцент2 2 2 2 3" xfId="7963"/>
    <cellStyle name="Акцент2 2 2 2 4" xfId="7964"/>
    <cellStyle name="Акцент2 2 2 2 5" xfId="7965"/>
    <cellStyle name="Акцент2 2 2 3" xfId="7966"/>
    <cellStyle name="Акцент2 2 2 3 2" xfId="7967"/>
    <cellStyle name="Акцент2 2 2 3 3" xfId="7968"/>
    <cellStyle name="Акцент2 2 2 4" xfId="7969"/>
    <cellStyle name="Акцент2 2 2 5" xfId="7970"/>
    <cellStyle name="Акцент2 2 2 6" xfId="7971"/>
    <cellStyle name="Акцент2 2 3" xfId="7972"/>
    <cellStyle name="Акцент2 2 3 2" xfId="7973"/>
    <cellStyle name="Акцент2 2 3 3" xfId="7974"/>
    <cellStyle name="Акцент2 2 3 4" xfId="7975"/>
    <cellStyle name="Акцент2 2 3 5" xfId="7976"/>
    <cellStyle name="Акцент2 2 4" xfId="7977"/>
    <cellStyle name="Акцент2 2 4 2" xfId="7978"/>
    <cellStyle name="Акцент2 2 4 3" xfId="7979"/>
    <cellStyle name="Акцент2 2 5" xfId="7980"/>
    <cellStyle name="Акцент2 2 5 2" xfId="7981"/>
    <cellStyle name="Акцент2 2 5 3" xfId="7982"/>
    <cellStyle name="Акцент2 2 6" xfId="7983"/>
    <cellStyle name="Акцент2 2 6 2" xfId="7984"/>
    <cellStyle name="Акцент2 2 7" xfId="7985"/>
    <cellStyle name="Акцент2 2 8" xfId="7986"/>
    <cellStyle name="Акцент2 2 9" xfId="7987"/>
    <cellStyle name="Акцент2 3" xfId="283"/>
    <cellStyle name="Акцент2 3 2" xfId="7988"/>
    <cellStyle name="Акцент2 3 2 2" xfId="7989"/>
    <cellStyle name="Акцент2 3 2 2 2" xfId="7990"/>
    <cellStyle name="Акцент2 3 2 2 3" xfId="7991"/>
    <cellStyle name="Акцент2 3 2 3" xfId="7992"/>
    <cellStyle name="Акцент2 3 2 4" xfId="7993"/>
    <cellStyle name="Акцент2 3 2 5" xfId="7994"/>
    <cellStyle name="Акцент2 3 3" xfId="7995"/>
    <cellStyle name="Акцент2 3 3 2" xfId="7996"/>
    <cellStyle name="Акцент2 3 3 3" xfId="7997"/>
    <cellStyle name="Акцент2 3 3 4" xfId="7998"/>
    <cellStyle name="Акцент2 3 3 5" xfId="7999"/>
    <cellStyle name="Акцент2 3 4" xfId="8000"/>
    <cellStyle name="Акцент2 3 4 2" xfId="8001"/>
    <cellStyle name="Акцент2 3 4 3" xfId="8002"/>
    <cellStyle name="Акцент2 3 5" xfId="8003"/>
    <cellStyle name="Акцент2 3 5 2" xfId="8004"/>
    <cellStyle name="Акцент2 3 6" xfId="8005"/>
    <cellStyle name="Акцент2 3 7" xfId="8006"/>
    <cellStyle name="Акцент2 3 8" xfId="8007"/>
    <cellStyle name="Акцент2 3 9" xfId="8008"/>
    <cellStyle name="Акцент2 4" xfId="8009"/>
    <cellStyle name="Акцент2 4 2" xfId="8010"/>
    <cellStyle name="Акцент2 4 3" xfId="8011"/>
    <cellStyle name="Акцент2 4 4" xfId="8012"/>
    <cellStyle name="Акцент2 4 5" xfId="8013"/>
    <cellStyle name="Акцент2 4 6" xfId="8014"/>
    <cellStyle name="Акцент2 4 7" xfId="8015"/>
    <cellStyle name="Акцент2 4 8" xfId="8016"/>
    <cellStyle name="Акцент2 4 9" xfId="8017"/>
    <cellStyle name="Акцент2 5" xfId="8018"/>
    <cellStyle name="Акцент2 5 2" xfId="8019"/>
    <cellStyle name="Акцент2 5 3" xfId="8020"/>
    <cellStyle name="Акцент2 5 4" xfId="8021"/>
    <cellStyle name="Акцент2 5 5" xfId="8022"/>
    <cellStyle name="Акцент2 6" xfId="8023"/>
    <cellStyle name="Акцент2 6 2" xfId="8024"/>
    <cellStyle name="Акцент2 6 3" xfId="8025"/>
    <cellStyle name="Акцент2 7" xfId="8026"/>
    <cellStyle name="Акцент2 7 2" xfId="8027"/>
    <cellStyle name="Акцент2 7 3" xfId="8028"/>
    <cellStyle name="Акцент2 8" xfId="8029"/>
    <cellStyle name="Акцент2 8 2" xfId="8030"/>
    <cellStyle name="Акцент2 8 3" xfId="8031"/>
    <cellStyle name="Акцент2 9" xfId="8032"/>
    <cellStyle name="Акцент2 9 2" xfId="8033"/>
    <cellStyle name="Акцент2 9 3" xfId="8034"/>
    <cellStyle name="Акцент3" xfId="284" builtinId="37" customBuiltin="1"/>
    <cellStyle name="Акцент3 10" xfId="8035"/>
    <cellStyle name="Акцент3 10 2" xfId="8036"/>
    <cellStyle name="Акцент3 10 3" xfId="8037"/>
    <cellStyle name="Акцент3 11" xfId="8038"/>
    <cellStyle name="Акцент3 12" xfId="8039"/>
    <cellStyle name="Акцент3 13" xfId="8040"/>
    <cellStyle name="Акцент3 14" xfId="8041"/>
    <cellStyle name="Акцент3 2" xfId="285"/>
    <cellStyle name="Акцент3 2 2" xfId="8042"/>
    <cellStyle name="Акцент3 2 2 2" xfId="8043"/>
    <cellStyle name="Акцент3 2 2 2 2" xfId="8044"/>
    <cellStyle name="Акцент3 2 2 2 3" xfId="8045"/>
    <cellStyle name="Акцент3 2 2 2 4" xfId="8046"/>
    <cellStyle name="Акцент3 2 2 2 5" xfId="8047"/>
    <cellStyle name="Акцент3 2 2 3" xfId="8048"/>
    <cellStyle name="Акцент3 2 2 3 2" xfId="8049"/>
    <cellStyle name="Акцент3 2 2 3 3" xfId="8050"/>
    <cellStyle name="Акцент3 2 2 4" xfId="8051"/>
    <cellStyle name="Акцент3 2 2 5" xfId="8052"/>
    <cellStyle name="Акцент3 2 2 6" xfId="8053"/>
    <cellStyle name="Акцент3 2 3" xfId="8054"/>
    <cellStyle name="Акцент3 2 3 2" xfId="8055"/>
    <cellStyle name="Акцент3 2 3 3" xfId="8056"/>
    <cellStyle name="Акцент3 2 3 4" xfId="8057"/>
    <cellStyle name="Акцент3 2 3 5" xfId="8058"/>
    <cellStyle name="Акцент3 2 4" xfId="8059"/>
    <cellStyle name="Акцент3 2 4 2" xfId="8060"/>
    <cellStyle name="Акцент3 2 4 3" xfId="8061"/>
    <cellStyle name="Акцент3 2 5" xfId="8062"/>
    <cellStyle name="Акцент3 2 5 2" xfId="8063"/>
    <cellStyle name="Акцент3 2 5 3" xfId="8064"/>
    <cellStyle name="Акцент3 2 6" xfId="8065"/>
    <cellStyle name="Акцент3 2 6 2" xfId="8066"/>
    <cellStyle name="Акцент3 2 7" xfId="8067"/>
    <cellStyle name="Акцент3 2 8" xfId="8068"/>
    <cellStyle name="Акцент3 2 9" xfId="8069"/>
    <cellStyle name="Акцент3 3" xfId="286"/>
    <cellStyle name="Акцент3 3 2" xfId="8070"/>
    <cellStyle name="Акцент3 3 2 2" xfId="8071"/>
    <cellStyle name="Акцент3 3 2 2 2" xfId="8072"/>
    <cellStyle name="Акцент3 3 2 2 3" xfId="8073"/>
    <cellStyle name="Акцент3 3 2 3" xfId="8074"/>
    <cellStyle name="Акцент3 3 2 4" xfId="8075"/>
    <cellStyle name="Акцент3 3 2 5" xfId="8076"/>
    <cellStyle name="Акцент3 3 3" xfId="8077"/>
    <cellStyle name="Акцент3 3 3 2" xfId="8078"/>
    <cellStyle name="Акцент3 3 3 3" xfId="8079"/>
    <cellStyle name="Акцент3 3 3 4" xfId="8080"/>
    <cellStyle name="Акцент3 3 3 5" xfId="8081"/>
    <cellStyle name="Акцент3 3 4" xfId="8082"/>
    <cellStyle name="Акцент3 3 4 2" xfId="8083"/>
    <cellStyle name="Акцент3 3 4 3" xfId="8084"/>
    <cellStyle name="Акцент3 3 5" xfId="8085"/>
    <cellStyle name="Акцент3 3 6" xfId="8086"/>
    <cellStyle name="Акцент3 3 7" xfId="8087"/>
    <cellStyle name="Акцент3 3 8" xfId="8088"/>
    <cellStyle name="Акцент3 3 9" xfId="8089"/>
    <cellStyle name="Акцент3 4" xfId="8090"/>
    <cellStyle name="Акцент3 4 2" xfId="8091"/>
    <cellStyle name="Акцент3 4 3" xfId="8092"/>
    <cellStyle name="Акцент3 4 4" xfId="8093"/>
    <cellStyle name="Акцент3 4 5" xfId="8094"/>
    <cellStyle name="Акцент3 4 6" xfId="8095"/>
    <cellStyle name="Акцент3 4 7" xfId="8096"/>
    <cellStyle name="Акцент3 4 8" xfId="8097"/>
    <cellStyle name="Акцент3 4 9" xfId="8098"/>
    <cellStyle name="Акцент3 5" xfId="8099"/>
    <cellStyle name="Акцент3 5 2" xfId="8100"/>
    <cellStyle name="Акцент3 5 3" xfId="8101"/>
    <cellStyle name="Акцент3 5 4" xfId="8102"/>
    <cellStyle name="Акцент3 5 5" xfId="8103"/>
    <cellStyle name="Акцент3 6" xfId="8104"/>
    <cellStyle name="Акцент3 6 2" xfId="8105"/>
    <cellStyle name="Акцент3 6 3" xfId="8106"/>
    <cellStyle name="Акцент3 7" xfId="8107"/>
    <cellStyle name="Акцент3 7 2" xfId="8108"/>
    <cellStyle name="Акцент3 7 3" xfId="8109"/>
    <cellStyle name="Акцент3 8" xfId="8110"/>
    <cellStyle name="Акцент3 8 2" xfId="8111"/>
    <cellStyle name="Акцент3 8 3" xfId="8112"/>
    <cellStyle name="Акцент3 9" xfId="8113"/>
    <cellStyle name="Акцент3 9 2" xfId="8114"/>
    <cellStyle name="Акцент3 9 3" xfId="8115"/>
    <cellStyle name="Акцент4" xfId="287" builtinId="41" customBuiltin="1"/>
    <cellStyle name="Акцент4 10" xfId="8116"/>
    <cellStyle name="Акцент4 10 2" xfId="8117"/>
    <cellStyle name="Акцент4 10 3" xfId="8118"/>
    <cellStyle name="Акцент4 11" xfId="8119"/>
    <cellStyle name="Акцент4 12" xfId="8120"/>
    <cellStyle name="Акцент4 13" xfId="8121"/>
    <cellStyle name="Акцент4 14" xfId="8122"/>
    <cellStyle name="Акцент4 2" xfId="288"/>
    <cellStyle name="Акцент4 2 2" xfId="8123"/>
    <cellStyle name="Акцент4 2 2 2" xfId="8124"/>
    <cellStyle name="Акцент4 2 2 2 2" xfId="8125"/>
    <cellStyle name="Акцент4 2 2 2 3" xfId="8126"/>
    <cellStyle name="Акцент4 2 2 2 4" xfId="8127"/>
    <cellStyle name="Акцент4 2 2 2 5" xfId="8128"/>
    <cellStyle name="Акцент4 2 2 3" xfId="8129"/>
    <cellStyle name="Акцент4 2 2 3 2" xfId="8130"/>
    <cellStyle name="Акцент4 2 2 3 3" xfId="8131"/>
    <cellStyle name="Акцент4 2 2 4" xfId="8132"/>
    <cellStyle name="Акцент4 2 2 5" xfId="8133"/>
    <cellStyle name="Акцент4 2 2 6" xfId="8134"/>
    <cellStyle name="Акцент4 2 3" xfId="8135"/>
    <cellStyle name="Акцент4 2 3 2" xfId="8136"/>
    <cellStyle name="Акцент4 2 3 3" xfId="8137"/>
    <cellStyle name="Акцент4 2 3 4" xfId="8138"/>
    <cellStyle name="Акцент4 2 3 5" xfId="8139"/>
    <cellStyle name="Акцент4 2 4" xfId="8140"/>
    <cellStyle name="Акцент4 2 4 2" xfId="8141"/>
    <cellStyle name="Акцент4 2 4 3" xfId="8142"/>
    <cellStyle name="Акцент4 2 5" xfId="8143"/>
    <cellStyle name="Акцент4 2 5 2" xfId="8144"/>
    <cellStyle name="Акцент4 2 5 3" xfId="8145"/>
    <cellStyle name="Акцент4 2 6" xfId="8146"/>
    <cellStyle name="Акцент4 2 6 2" xfId="8147"/>
    <cellStyle name="Акцент4 2 7" xfId="8148"/>
    <cellStyle name="Акцент4 2 8" xfId="8149"/>
    <cellStyle name="Акцент4 2 9" xfId="8150"/>
    <cellStyle name="Акцент4 3" xfId="289"/>
    <cellStyle name="Акцент4 3 2" xfId="8151"/>
    <cellStyle name="Акцент4 3 2 2" xfId="8152"/>
    <cellStyle name="Акцент4 3 2 2 2" xfId="8153"/>
    <cellStyle name="Акцент4 3 2 2 3" xfId="8154"/>
    <cellStyle name="Акцент4 3 2 3" xfId="8155"/>
    <cellStyle name="Акцент4 3 2 4" xfId="8156"/>
    <cellStyle name="Акцент4 3 2 5" xfId="8157"/>
    <cellStyle name="Акцент4 3 3" xfId="8158"/>
    <cellStyle name="Акцент4 3 3 2" xfId="8159"/>
    <cellStyle name="Акцент4 3 3 3" xfId="8160"/>
    <cellStyle name="Акцент4 3 3 4" xfId="8161"/>
    <cellStyle name="Акцент4 3 3 5" xfId="8162"/>
    <cellStyle name="Акцент4 3 4" xfId="8163"/>
    <cellStyle name="Акцент4 3 4 2" xfId="8164"/>
    <cellStyle name="Акцент4 3 4 3" xfId="8165"/>
    <cellStyle name="Акцент4 3 5" xfId="8166"/>
    <cellStyle name="Акцент4 3 5 2" xfId="8167"/>
    <cellStyle name="Акцент4 3 6" xfId="8168"/>
    <cellStyle name="Акцент4 3 7" xfId="8169"/>
    <cellStyle name="Акцент4 3 8" xfId="8170"/>
    <cellStyle name="Акцент4 3 9" xfId="8171"/>
    <cellStyle name="Акцент4 4" xfId="8172"/>
    <cellStyle name="Акцент4 4 2" xfId="8173"/>
    <cellStyle name="Акцент4 4 3" xfId="8174"/>
    <cellStyle name="Акцент4 4 4" xfId="8175"/>
    <cellStyle name="Акцент4 4 5" xfId="8176"/>
    <cellStyle name="Акцент4 4 6" xfId="8177"/>
    <cellStyle name="Акцент4 4 7" xfId="8178"/>
    <cellStyle name="Акцент4 4 8" xfId="8179"/>
    <cellStyle name="Акцент4 4 9" xfId="8180"/>
    <cellStyle name="Акцент4 5" xfId="8181"/>
    <cellStyle name="Акцент4 5 2" xfId="8182"/>
    <cellStyle name="Акцент4 5 3" xfId="8183"/>
    <cellStyle name="Акцент4 5 4" xfId="8184"/>
    <cellStyle name="Акцент4 5 5" xfId="8185"/>
    <cellStyle name="Акцент4 6" xfId="8186"/>
    <cellStyle name="Акцент4 6 2" xfId="8187"/>
    <cellStyle name="Акцент4 6 3" xfId="8188"/>
    <cellStyle name="Акцент4 7" xfId="8189"/>
    <cellStyle name="Акцент4 7 2" xfId="8190"/>
    <cellStyle name="Акцент4 7 3" xfId="8191"/>
    <cellStyle name="Акцент4 8" xfId="8192"/>
    <cellStyle name="Акцент4 8 2" xfId="8193"/>
    <cellStyle name="Акцент4 8 3" xfId="8194"/>
    <cellStyle name="Акцент4 9" xfId="8195"/>
    <cellStyle name="Акцент4 9 2" xfId="8196"/>
    <cellStyle name="Акцент4 9 3" xfId="8197"/>
    <cellStyle name="Акцент5" xfId="290" builtinId="45" customBuiltin="1"/>
    <cellStyle name="Акцент5 10" xfId="8198"/>
    <cellStyle name="Акцент5 10 2" xfId="8199"/>
    <cellStyle name="Акцент5 10 3" xfId="8200"/>
    <cellStyle name="Акцент5 11" xfId="8201"/>
    <cellStyle name="Акцент5 12" xfId="8202"/>
    <cellStyle name="Акцент5 13" xfId="8203"/>
    <cellStyle name="Акцент5 14" xfId="8204"/>
    <cellStyle name="Акцент5 2" xfId="291"/>
    <cellStyle name="Акцент5 2 2" xfId="8205"/>
    <cellStyle name="Акцент5 2 2 2" xfId="8206"/>
    <cellStyle name="Акцент5 2 2 2 2" xfId="8207"/>
    <cellStyle name="Акцент5 2 2 2 3" xfId="8208"/>
    <cellStyle name="Акцент5 2 2 2 4" xfId="8209"/>
    <cellStyle name="Акцент5 2 2 2 5" xfId="8210"/>
    <cellStyle name="Акцент5 2 2 3" xfId="8211"/>
    <cellStyle name="Акцент5 2 2 3 2" xfId="8212"/>
    <cellStyle name="Акцент5 2 2 3 3" xfId="8213"/>
    <cellStyle name="Акцент5 2 2 4" xfId="8214"/>
    <cellStyle name="Акцент5 2 2 5" xfId="8215"/>
    <cellStyle name="Акцент5 2 2 6" xfId="8216"/>
    <cellStyle name="Акцент5 2 3" xfId="8217"/>
    <cellStyle name="Акцент5 2 3 2" xfId="8218"/>
    <cellStyle name="Акцент5 2 3 3" xfId="8219"/>
    <cellStyle name="Акцент5 2 3 4" xfId="8220"/>
    <cellStyle name="Акцент5 2 3 5" xfId="8221"/>
    <cellStyle name="Акцент5 2 4" xfId="8222"/>
    <cellStyle name="Акцент5 2 4 2" xfId="8223"/>
    <cellStyle name="Акцент5 2 4 3" xfId="8224"/>
    <cellStyle name="Акцент5 2 5" xfId="8225"/>
    <cellStyle name="Акцент5 2 5 2" xfId="8226"/>
    <cellStyle name="Акцент5 2 5 3" xfId="8227"/>
    <cellStyle name="Акцент5 2 6" xfId="8228"/>
    <cellStyle name="Акцент5 2 6 2" xfId="8229"/>
    <cellStyle name="Акцент5 2 7" xfId="8230"/>
    <cellStyle name="Акцент5 2 8" xfId="8231"/>
    <cellStyle name="Акцент5 2 9" xfId="8232"/>
    <cellStyle name="Акцент5 3" xfId="292"/>
    <cellStyle name="Акцент5 3 2" xfId="8233"/>
    <cellStyle name="Акцент5 3 2 2" xfId="8234"/>
    <cellStyle name="Акцент5 3 2 2 2" xfId="8235"/>
    <cellStyle name="Акцент5 3 2 2 3" xfId="8236"/>
    <cellStyle name="Акцент5 3 2 3" xfId="8237"/>
    <cellStyle name="Акцент5 3 2 4" xfId="8238"/>
    <cellStyle name="Акцент5 3 2 5" xfId="8239"/>
    <cellStyle name="Акцент5 3 3" xfId="8240"/>
    <cellStyle name="Акцент5 3 3 2" xfId="8241"/>
    <cellStyle name="Акцент5 3 3 3" xfId="8242"/>
    <cellStyle name="Акцент5 3 3 4" xfId="8243"/>
    <cellStyle name="Акцент5 3 3 5" xfId="8244"/>
    <cellStyle name="Акцент5 3 4" xfId="8245"/>
    <cellStyle name="Акцент5 3 4 2" xfId="8246"/>
    <cellStyle name="Акцент5 3 4 3" xfId="8247"/>
    <cellStyle name="Акцент5 3 5" xfId="8248"/>
    <cellStyle name="Акцент5 3 5 2" xfId="8249"/>
    <cellStyle name="Акцент5 3 6" xfId="8250"/>
    <cellStyle name="Акцент5 3 7" xfId="8251"/>
    <cellStyle name="Акцент5 3 8" xfId="8252"/>
    <cellStyle name="Акцент5 3 9" xfId="8253"/>
    <cellStyle name="Акцент5 4" xfId="8254"/>
    <cellStyle name="Акцент5 4 2" xfId="8255"/>
    <cellStyle name="Акцент5 4 3" xfId="8256"/>
    <cellStyle name="Акцент5 4 4" xfId="8257"/>
    <cellStyle name="Акцент5 4 5" xfId="8258"/>
    <cellStyle name="Акцент5 4 6" xfId="8259"/>
    <cellStyle name="Акцент5 4 7" xfId="8260"/>
    <cellStyle name="Акцент5 4 8" xfId="8261"/>
    <cellStyle name="Акцент5 4 9" xfId="8262"/>
    <cellStyle name="Акцент5 5" xfId="8263"/>
    <cellStyle name="Акцент5 5 2" xfId="8264"/>
    <cellStyle name="Акцент5 5 3" xfId="8265"/>
    <cellStyle name="Акцент5 5 4" xfId="8266"/>
    <cellStyle name="Акцент5 5 5" xfId="8267"/>
    <cellStyle name="Акцент5 6" xfId="8268"/>
    <cellStyle name="Акцент5 6 2" xfId="8269"/>
    <cellStyle name="Акцент5 6 3" xfId="8270"/>
    <cellStyle name="Акцент5 7" xfId="8271"/>
    <cellStyle name="Акцент5 7 2" xfId="8272"/>
    <cellStyle name="Акцент5 7 3" xfId="8273"/>
    <cellStyle name="Акцент5 8" xfId="8274"/>
    <cellStyle name="Акцент5 8 2" xfId="8275"/>
    <cellStyle name="Акцент5 8 3" xfId="8276"/>
    <cellStyle name="Акцент5 9" xfId="8277"/>
    <cellStyle name="Акцент5 9 2" xfId="8278"/>
    <cellStyle name="Акцент5 9 3" xfId="8279"/>
    <cellStyle name="Акцент6" xfId="293" builtinId="49" customBuiltin="1"/>
    <cellStyle name="Акцент6 10" xfId="8280"/>
    <cellStyle name="Акцент6 10 2" xfId="8281"/>
    <cellStyle name="Акцент6 10 3" xfId="8282"/>
    <cellStyle name="Акцент6 11" xfId="8283"/>
    <cellStyle name="Акцент6 12" xfId="8284"/>
    <cellStyle name="Акцент6 13" xfId="8285"/>
    <cellStyle name="Акцент6 14" xfId="8286"/>
    <cellStyle name="Акцент6 2" xfId="294"/>
    <cellStyle name="Акцент6 2 2" xfId="8287"/>
    <cellStyle name="Акцент6 2 2 2" xfId="8288"/>
    <cellStyle name="Акцент6 2 2 2 2" xfId="8289"/>
    <cellStyle name="Акцент6 2 2 2 3" xfId="8290"/>
    <cellStyle name="Акцент6 2 2 2 4" xfId="8291"/>
    <cellStyle name="Акцент6 2 2 2 5" xfId="8292"/>
    <cellStyle name="Акцент6 2 2 3" xfId="8293"/>
    <cellStyle name="Акцент6 2 2 3 2" xfId="8294"/>
    <cellStyle name="Акцент6 2 2 3 3" xfId="8295"/>
    <cellStyle name="Акцент6 2 2 4" xfId="8296"/>
    <cellStyle name="Акцент6 2 2 5" xfId="8297"/>
    <cellStyle name="Акцент6 2 2 6" xfId="8298"/>
    <cellStyle name="Акцент6 2 3" xfId="8299"/>
    <cellStyle name="Акцент6 2 3 2" xfId="8300"/>
    <cellStyle name="Акцент6 2 3 3" xfId="8301"/>
    <cellStyle name="Акцент6 2 3 4" xfId="8302"/>
    <cellStyle name="Акцент6 2 3 5" xfId="8303"/>
    <cellStyle name="Акцент6 2 4" xfId="8304"/>
    <cellStyle name="Акцент6 2 4 2" xfId="8305"/>
    <cellStyle name="Акцент6 2 4 3" xfId="8306"/>
    <cellStyle name="Акцент6 2 5" xfId="8307"/>
    <cellStyle name="Акцент6 2 5 2" xfId="8308"/>
    <cellStyle name="Акцент6 2 5 3" xfId="8309"/>
    <cellStyle name="Акцент6 2 6" xfId="8310"/>
    <cellStyle name="Акцент6 2 6 2" xfId="8311"/>
    <cellStyle name="Акцент6 2 7" xfId="8312"/>
    <cellStyle name="Акцент6 2 8" xfId="8313"/>
    <cellStyle name="Акцент6 2 9" xfId="8314"/>
    <cellStyle name="Акцент6 3" xfId="295"/>
    <cellStyle name="Акцент6 3 2" xfId="8315"/>
    <cellStyle name="Акцент6 3 2 2" xfId="8316"/>
    <cellStyle name="Акцент6 3 2 2 2" xfId="8317"/>
    <cellStyle name="Акцент6 3 2 2 3" xfId="8318"/>
    <cellStyle name="Акцент6 3 2 3" xfId="8319"/>
    <cellStyle name="Акцент6 3 2 4" xfId="8320"/>
    <cellStyle name="Акцент6 3 2 5" xfId="8321"/>
    <cellStyle name="Акцент6 3 3" xfId="8322"/>
    <cellStyle name="Акцент6 3 3 2" xfId="8323"/>
    <cellStyle name="Акцент6 3 3 3" xfId="8324"/>
    <cellStyle name="Акцент6 3 3 4" xfId="8325"/>
    <cellStyle name="Акцент6 3 3 5" xfId="8326"/>
    <cellStyle name="Акцент6 3 4" xfId="8327"/>
    <cellStyle name="Акцент6 3 4 2" xfId="8328"/>
    <cellStyle name="Акцент6 3 4 3" xfId="8329"/>
    <cellStyle name="Акцент6 3 5" xfId="8330"/>
    <cellStyle name="Акцент6 3 6" xfId="8331"/>
    <cellStyle name="Акцент6 3 7" xfId="8332"/>
    <cellStyle name="Акцент6 3 8" xfId="8333"/>
    <cellStyle name="Акцент6 3 9" xfId="8334"/>
    <cellStyle name="Акцент6 4" xfId="8335"/>
    <cellStyle name="Акцент6 4 2" xfId="8336"/>
    <cellStyle name="Акцент6 4 3" xfId="8337"/>
    <cellStyle name="Акцент6 4 4" xfId="8338"/>
    <cellStyle name="Акцент6 4 5" xfId="8339"/>
    <cellStyle name="Акцент6 4 6" xfId="8340"/>
    <cellStyle name="Акцент6 4 7" xfId="8341"/>
    <cellStyle name="Акцент6 4 8" xfId="8342"/>
    <cellStyle name="Акцент6 4 9" xfId="8343"/>
    <cellStyle name="Акцент6 5" xfId="8344"/>
    <cellStyle name="Акцент6 5 2" xfId="8345"/>
    <cellStyle name="Акцент6 5 3" xfId="8346"/>
    <cellStyle name="Акцент6 5 4" xfId="8347"/>
    <cellStyle name="Акцент6 5 5" xfId="8348"/>
    <cellStyle name="Акцент6 6" xfId="8349"/>
    <cellStyle name="Акцент6 6 2" xfId="8350"/>
    <cellStyle name="Акцент6 6 3" xfId="8351"/>
    <cellStyle name="Акцент6 7" xfId="8352"/>
    <cellStyle name="Акцент6 7 2" xfId="8353"/>
    <cellStyle name="Акцент6 7 3" xfId="8354"/>
    <cellStyle name="Акцент6 8" xfId="8355"/>
    <cellStyle name="Акцент6 8 2" xfId="8356"/>
    <cellStyle name="Акцент6 8 3" xfId="8357"/>
    <cellStyle name="Акцент6 9" xfId="8358"/>
    <cellStyle name="Акцент6 9 2" xfId="8359"/>
    <cellStyle name="Акцент6 9 3" xfId="8360"/>
    <cellStyle name="Ввод " xfId="296" builtinId="20" customBuiltin="1"/>
    <cellStyle name="Ввод  10" xfId="8361"/>
    <cellStyle name="Ввод  10 2" xfId="8362"/>
    <cellStyle name="Ввод  10 3" xfId="8363"/>
    <cellStyle name="Ввод  11" xfId="8364"/>
    <cellStyle name="Ввод  12" xfId="8365"/>
    <cellStyle name="Ввод  13" xfId="8366"/>
    <cellStyle name="Ввод  14" xfId="8367"/>
    <cellStyle name="Ввод  2" xfId="297"/>
    <cellStyle name="Ввод  2 2" xfId="8368"/>
    <cellStyle name="Ввод  2 2 2" xfId="8369"/>
    <cellStyle name="Ввод  2 2 2 2" xfId="8370"/>
    <cellStyle name="Ввод  2 2 2 3" xfId="8371"/>
    <cellStyle name="Ввод  2 2 2 4" xfId="8372"/>
    <cellStyle name="Ввод  2 2 2 5" xfId="8373"/>
    <cellStyle name="Ввод  2 2 3" xfId="8374"/>
    <cellStyle name="Ввод  2 2 3 2" xfId="8375"/>
    <cellStyle name="Ввод  2 2 3 3" xfId="8376"/>
    <cellStyle name="Ввод  2 2 4" xfId="8377"/>
    <cellStyle name="Ввод  2 2 5" xfId="8378"/>
    <cellStyle name="Ввод  2 2 6" xfId="8379"/>
    <cellStyle name="Ввод  2 3" xfId="8380"/>
    <cellStyle name="Ввод  2 3 2" xfId="8381"/>
    <cellStyle name="Ввод  2 3 3" xfId="8382"/>
    <cellStyle name="Ввод  2 3 4" xfId="8383"/>
    <cellStyle name="Ввод  2 3 5" xfId="8384"/>
    <cellStyle name="Ввод  2 4" xfId="8385"/>
    <cellStyle name="Ввод  2 4 2" xfId="8386"/>
    <cellStyle name="Ввод  2 4 3" xfId="8387"/>
    <cellStyle name="Ввод  2 5" xfId="8388"/>
    <cellStyle name="Ввод  2 5 2" xfId="8389"/>
    <cellStyle name="Ввод  2 5 3" xfId="8390"/>
    <cellStyle name="Ввод  2 6" xfId="8391"/>
    <cellStyle name="Ввод  2 6 2" xfId="8392"/>
    <cellStyle name="Ввод  2 7" xfId="8393"/>
    <cellStyle name="Ввод  2 8" xfId="8394"/>
    <cellStyle name="Ввод  2 9" xfId="8395"/>
    <cellStyle name="Ввод  3" xfId="298"/>
    <cellStyle name="Ввод  3 2" xfId="8396"/>
    <cellStyle name="Ввод  3 2 2" xfId="8397"/>
    <cellStyle name="Ввод  3 2 2 2" xfId="8398"/>
    <cellStyle name="Ввод  3 2 2 3" xfId="8399"/>
    <cellStyle name="Ввод  3 2 3" xfId="8400"/>
    <cellStyle name="Ввод  3 2 4" xfId="8401"/>
    <cellStyle name="Ввод  3 2 5" xfId="8402"/>
    <cellStyle name="Ввод  3 3" xfId="8403"/>
    <cellStyle name="Ввод  3 3 2" xfId="8404"/>
    <cellStyle name="Ввод  3 3 3" xfId="8405"/>
    <cellStyle name="Ввод  3 3 4" xfId="8406"/>
    <cellStyle name="Ввод  3 3 5" xfId="8407"/>
    <cellStyle name="Ввод  3 4" xfId="8408"/>
    <cellStyle name="Ввод  3 4 2" xfId="8409"/>
    <cellStyle name="Ввод  3 4 3" xfId="8410"/>
    <cellStyle name="Ввод  3 5" xfId="8411"/>
    <cellStyle name="Ввод  3 5 2" xfId="8412"/>
    <cellStyle name="Ввод  3 6" xfId="8413"/>
    <cellStyle name="Ввод  3 7" xfId="8414"/>
    <cellStyle name="Ввод  3 8" xfId="8415"/>
    <cellStyle name="Ввод  3 9" xfId="8416"/>
    <cellStyle name="Ввод  4" xfId="8417"/>
    <cellStyle name="Ввод  4 2" xfId="8418"/>
    <cellStyle name="Ввод  4 3" xfId="8419"/>
    <cellStyle name="Ввод  4 4" xfId="8420"/>
    <cellStyle name="Ввод  4 5" xfId="8421"/>
    <cellStyle name="Ввод  4 6" xfId="8422"/>
    <cellStyle name="Ввод  4 7" xfId="8423"/>
    <cellStyle name="Ввод  4 8" xfId="8424"/>
    <cellStyle name="Ввод  4 9" xfId="8425"/>
    <cellStyle name="Ввод  5" xfId="8426"/>
    <cellStyle name="Ввод  5 2" xfId="8427"/>
    <cellStyle name="Ввод  5 3" xfId="8428"/>
    <cellStyle name="Ввод  5 4" xfId="8429"/>
    <cellStyle name="Ввод  5 5" xfId="8430"/>
    <cellStyle name="Ввод  6" xfId="8431"/>
    <cellStyle name="Ввод  6 2" xfId="8432"/>
    <cellStyle name="Ввод  6 3" xfId="8433"/>
    <cellStyle name="Ввод  7" xfId="8434"/>
    <cellStyle name="Ввод  7 2" xfId="8435"/>
    <cellStyle name="Ввод  7 3" xfId="8436"/>
    <cellStyle name="Ввод  8" xfId="8437"/>
    <cellStyle name="Ввод  8 2" xfId="8438"/>
    <cellStyle name="Ввод  8 3" xfId="8439"/>
    <cellStyle name="Ввод  9" xfId="8440"/>
    <cellStyle name="Ввод  9 2" xfId="8441"/>
    <cellStyle name="Ввод  9 3" xfId="8442"/>
    <cellStyle name="Вывод" xfId="299" builtinId="21" customBuiltin="1"/>
    <cellStyle name="Вывод 10" xfId="8443"/>
    <cellStyle name="Вывод 10 2" xfId="8444"/>
    <cellStyle name="Вывод 10 3" xfId="8445"/>
    <cellStyle name="Вывод 11" xfId="8446"/>
    <cellStyle name="Вывод 12" xfId="8447"/>
    <cellStyle name="Вывод 13" xfId="8448"/>
    <cellStyle name="Вывод 14" xfId="8449"/>
    <cellStyle name="Вывод 2" xfId="300"/>
    <cellStyle name="Вывод 2 2" xfId="8450"/>
    <cellStyle name="Вывод 2 2 2" xfId="8451"/>
    <cellStyle name="Вывод 2 2 2 2" xfId="8452"/>
    <cellStyle name="Вывод 2 2 2 3" xfId="8453"/>
    <cellStyle name="Вывод 2 2 2 4" xfId="8454"/>
    <cellStyle name="Вывод 2 2 2 5" xfId="8455"/>
    <cellStyle name="Вывод 2 2 3" xfId="8456"/>
    <cellStyle name="Вывод 2 2 3 2" xfId="8457"/>
    <cellStyle name="Вывод 2 2 3 3" xfId="8458"/>
    <cellStyle name="Вывод 2 2 4" xfId="8459"/>
    <cellStyle name="Вывод 2 2 5" xfId="8460"/>
    <cellStyle name="Вывод 2 2 6" xfId="8461"/>
    <cellStyle name="Вывод 2 3" xfId="8462"/>
    <cellStyle name="Вывод 2 3 2" xfId="8463"/>
    <cellStyle name="Вывод 2 3 3" xfId="8464"/>
    <cellStyle name="Вывод 2 3 4" xfId="8465"/>
    <cellStyle name="Вывод 2 3 5" xfId="8466"/>
    <cellStyle name="Вывод 2 4" xfId="8467"/>
    <cellStyle name="Вывод 2 4 2" xfId="8468"/>
    <cellStyle name="Вывод 2 4 3" xfId="8469"/>
    <cellStyle name="Вывод 2 5" xfId="8470"/>
    <cellStyle name="Вывод 2 5 2" xfId="8471"/>
    <cellStyle name="Вывод 2 5 3" xfId="8472"/>
    <cellStyle name="Вывод 2 6" xfId="8473"/>
    <cellStyle name="Вывод 2 6 2" xfId="8474"/>
    <cellStyle name="Вывод 2 7" xfId="8475"/>
    <cellStyle name="Вывод 2 8" xfId="8476"/>
    <cellStyle name="Вывод 2 9" xfId="8477"/>
    <cellStyle name="Вывод 3" xfId="301"/>
    <cellStyle name="Вывод 3 2" xfId="8478"/>
    <cellStyle name="Вывод 3 2 2" xfId="8479"/>
    <cellStyle name="Вывод 3 2 2 2" xfId="8480"/>
    <cellStyle name="Вывод 3 2 2 3" xfId="8481"/>
    <cellStyle name="Вывод 3 2 3" xfId="8482"/>
    <cellStyle name="Вывод 3 2 4" xfId="8483"/>
    <cellStyle name="Вывод 3 2 5" xfId="8484"/>
    <cellStyle name="Вывод 3 3" xfId="8485"/>
    <cellStyle name="Вывод 3 3 2" xfId="8486"/>
    <cellStyle name="Вывод 3 3 3" xfId="8487"/>
    <cellStyle name="Вывод 3 3 4" xfId="8488"/>
    <cellStyle name="Вывод 3 3 5" xfId="8489"/>
    <cellStyle name="Вывод 3 4" xfId="8490"/>
    <cellStyle name="Вывод 3 4 2" xfId="8491"/>
    <cellStyle name="Вывод 3 4 3" xfId="8492"/>
    <cellStyle name="Вывод 3 5" xfId="8493"/>
    <cellStyle name="Вывод 3 5 2" xfId="8494"/>
    <cellStyle name="Вывод 3 6" xfId="8495"/>
    <cellStyle name="Вывод 3 7" xfId="8496"/>
    <cellStyle name="Вывод 3 8" xfId="8497"/>
    <cellStyle name="Вывод 3 9" xfId="8498"/>
    <cellStyle name="Вывод 4" xfId="8499"/>
    <cellStyle name="Вывод 4 2" xfId="8500"/>
    <cellStyle name="Вывод 4 3" xfId="8501"/>
    <cellStyle name="Вывод 4 4" xfId="8502"/>
    <cellStyle name="Вывод 4 5" xfId="8503"/>
    <cellStyle name="Вывод 4 6" xfId="8504"/>
    <cellStyle name="Вывод 4 7" xfId="8505"/>
    <cellStyle name="Вывод 4 8" xfId="8506"/>
    <cellStyle name="Вывод 4 9" xfId="8507"/>
    <cellStyle name="Вывод 5" xfId="8508"/>
    <cellStyle name="Вывод 5 2" xfId="8509"/>
    <cellStyle name="Вывод 5 3" xfId="8510"/>
    <cellStyle name="Вывод 5 4" xfId="8511"/>
    <cellStyle name="Вывод 5 5" xfId="8512"/>
    <cellStyle name="Вывод 6" xfId="8513"/>
    <cellStyle name="Вывод 6 2" xfId="8514"/>
    <cellStyle name="Вывод 6 3" xfId="8515"/>
    <cellStyle name="Вывод 6 4" xfId="8516"/>
    <cellStyle name="Вывод 7" xfId="8517"/>
    <cellStyle name="Вывод 7 2" xfId="8518"/>
    <cellStyle name="Вывод 7 3" xfId="8519"/>
    <cellStyle name="Вывод 8" xfId="8520"/>
    <cellStyle name="Вывод 8 2" xfId="8521"/>
    <cellStyle name="Вывод 8 3" xfId="8522"/>
    <cellStyle name="Вывод 9" xfId="8523"/>
    <cellStyle name="Вывод 9 2" xfId="8524"/>
    <cellStyle name="Вывод 9 3" xfId="8525"/>
    <cellStyle name="Вычисление" xfId="302" builtinId="22" customBuiltin="1"/>
    <cellStyle name="Вычисление 10" xfId="8526"/>
    <cellStyle name="Вычисление 10 2" xfId="8527"/>
    <cellStyle name="Вычисление 10 3" xfId="8528"/>
    <cellStyle name="Вычисление 11" xfId="8529"/>
    <cellStyle name="Вычисление 12" xfId="8530"/>
    <cellStyle name="Вычисление 13" xfId="8531"/>
    <cellStyle name="Вычисление 14" xfId="8532"/>
    <cellStyle name="Вычисление 2" xfId="303"/>
    <cellStyle name="Вычисление 2 2" xfId="8533"/>
    <cellStyle name="Вычисление 2 2 2" xfId="8534"/>
    <cellStyle name="Вычисление 2 2 2 2" xfId="8535"/>
    <cellStyle name="Вычисление 2 2 2 3" xfId="8536"/>
    <cellStyle name="Вычисление 2 2 2 4" xfId="8537"/>
    <cellStyle name="Вычисление 2 2 2 5" xfId="8538"/>
    <cellStyle name="Вычисление 2 2 3" xfId="8539"/>
    <cellStyle name="Вычисление 2 2 3 2" xfId="8540"/>
    <cellStyle name="Вычисление 2 2 3 3" xfId="8541"/>
    <cellStyle name="Вычисление 2 2 4" xfId="8542"/>
    <cellStyle name="Вычисление 2 2 5" xfId="8543"/>
    <cellStyle name="Вычисление 2 2 6" xfId="8544"/>
    <cellStyle name="Вычисление 2 3" xfId="8545"/>
    <cellStyle name="Вычисление 2 3 2" xfId="8546"/>
    <cellStyle name="Вычисление 2 3 3" xfId="8547"/>
    <cellStyle name="Вычисление 2 3 4" xfId="8548"/>
    <cellStyle name="Вычисление 2 3 5" xfId="8549"/>
    <cellStyle name="Вычисление 2 4" xfId="8550"/>
    <cellStyle name="Вычисление 2 4 2" xfId="8551"/>
    <cellStyle name="Вычисление 2 4 3" xfId="8552"/>
    <cellStyle name="Вычисление 2 5" xfId="8553"/>
    <cellStyle name="Вычисление 2 5 2" xfId="8554"/>
    <cellStyle name="Вычисление 2 5 3" xfId="8555"/>
    <cellStyle name="Вычисление 2 6" xfId="8556"/>
    <cellStyle name="Вычисление 2 6 2" xfId="8557"/>
    <cellStyle name="Вычисление 2 7" xfId="8558"/>
    <cellStyle name="Вычисление 2 8" xfId="8559"/>
    <cellStyle name="Вычисление 2 9" xfId="8560"/>
    <cellStyle name="Вычисление 3" xfId="304"/>
    <cellStyle name="Вычисление 3 2" xfId="8561"/>
    <cellStyle name="Вычисление 3 2 2" xfId="8562"/>
    <cellStyle name="Вычисление 3 2 2 2" xfId="8563"/>
    <cellStyle name="Вычисление 3 2 2 3" xfId="8564"/>
    <cellStyle name="Вычисление 3 2 3" xfId="8565"/>
    <cellStyle name="Вычисление 3 2 4" xfId="8566"/>
    <cellStyle name="Вычисление 3 2 5" xfId="8567"/>
    <cellStyle name="Вычисление 3 3" xfId="8568"/>
    <cellStyle name="Вычисление 3 3 2" xfId="8569"/>
    <cellStyle name="Вычисление 3 3 3" xfId="8570"/>
    <cellStyle name="Вычисление 3 3 4" xfId="8571"/>
    <cellStyle name="Вычисление 3 3 5" xfId="8572"/>
    <cellStyle name="Вычисление 3 4" xfId="8573"/>
    <cellStyle name="Вычисление 3 4 2" xfId="8574"/>
    <cellStyle name="Вычисление 3 4 3" xfId="8575"/>
    <cellStyle name="Вычисление 3 5" xfId="8576"/>
    <cellStyle name="Вычисление 3 5 2" xfId="8577"/>
    <cellStyle name="Вычисление 3 6" xfId="8578"/>
    <cellStyle name="Вычисление 3 7" xfId="8579"/>
    <cellStyle name="Вычисление 3 8" xfId="8580"/>
    <cellStyle name="Вычисление 3 9" xfId="8581"/>
    <cellStyle name="Вычисление 4" xfId="8582"/>
    <cellStyle name="Вычисление 4 2" xfId="8583"/>
    <cellStyle name="Вычисление 4 3" xfId="8584"/>
    <cellStyle name="Вычисление 4 4" xfId="8585"/>
    <cellStyle name="Вычисление 4 5" xfId="8586"/>
    <cellStyle name="Вычисление 4 6" xfId="8587"/>
    <cellStyle name="Вычисление 4 7" xfId="8588"/>
    <cellStyle name="Вычисление 4 8" xfId="8589"/>
    <cellStyle name="Вычисление 4 9" xfId="8590"/>
    <cellStyle name="Вычисление 5" xfId="8591"/>
    <cellStyle name="Вычисление 5 2" xfId="8592"/>
    <cellStyle name="Вычисление 5 3" xfId="8593"/>
    <cellStyle name="Вычисление 5 4" xfId="8594"/>
    <cellStyle name="Вычисление 5 5" xfId="8595"/>
    <cellStyle name="Вычисление 6" xfId="8596"/>
    <cellStyle name="Вычисление 6 2" xfId="8597"/>
    <cellStyle name="Вычисление 6 3" xfId="8598"/>
    <cellStyle name="Вычисление 7" xfId="8599"/>
    <cellStyle name="Вычисление 7 2" xfId="8600"/>
    <cellStyle name="Вычисление 7 3" xfId="8601"/>
    <cellStyle name="Вычисление 8" xfId="8602"/>
    <cellStyle name="Вычисление 8 2" xfId="8603"/>
    <cellStyle name="Вычисление 8 3" xfId="8604"/>
    <cellStyle name="Вычисление 9" xfId="8605"/>
    <cellStyle name="Вычисление 9 2" xfId="8606"/>
    <cellStyle name="Вычисление 9 3" xfId="8607"/>
    <cellStyle name="Гиперссылка 2" xfId="8608"/>
    <cellStyle name="Гиперссылка 2 2" xfId="8609"/>
    <cellStyle name="Гиперссылка 2 3" xfId="8610"/>
    <cellStyle name="Гиперссылка 3" xfId="8611"/>
    <cellStyle name="Заголовок 1" xfId="305" builtinId="16" customBuiltin="1"/>
    <cellStyle name="Заголовок 1 10" xfId="8612"/>
    <cellStyle name="Заголовок 1 10 2" xfId="8613"/>
    <cellStyle name="Заголовок 1 10 3" xfId="8614"/>
    <cellStyle name="Заголовок 1 11" xfId="8615"/>
    <cellStyle name="Заголовок 1 12" xfId="8616"/>
    <cellStyle name="Заголовок 1 13" xfId="8617"/>
    <cellStyle name="Заголовок 1 14" xfId="8618"/>
    <cellStyle name="Заголовок 1 2" xfId="306"/>
    <cellStyle name="Заголовок 1 2 2" xfId="8619"/>
    <cellStyle name="Заголовок 1 2 2 2" xfId="8620"/>
    <cellStyle name="Заголовок 1 2 2 2 2" xfId="8621"/>
    <cellStyle name="Заголовок 1 2 2 2 3" xfId="8622"/>
    <cellStyle name="Заголовок 1 2 2 2 4" xfId="8623"/>
    <cellStyle name="Заголовок 1 2 2 2 5" xfId="8624"/>
    <cellStyle name="Заголовок 1 2 2 3" xfId="8625"/>
    <cellStyle name="Заголовок 1 2 2 3 2" xfId="8626"/>
    <cellStyle name="Заголовок 1 2 2 3 3" xfId="8627"/>
    <cellStyle name="Заголовок 1 2 2 4" xfId="8628"/>
    <cellStyle name="Заголовок 1 2 2 5" xfId="8629"/>
    <cellStyle name="Заголовок 1 2 2 6" xfId="8630"/>
    <cellStyle name="Заголовок 1 2 3" xfId="8631"/>
    <cellStyle name="Заголовок 1 2 3 2" xfId="8632"/>
    <cellStyle name="Заголовок 1 2 3 3" xfId="8633"/>
    <cellStyle name="Заголовок 1 2 3 4" xfId="8634"/>
    <cellStyle name="Заголовок 1 2 3 5" xfId="8635"/>
    <cellStyle name="Заголовок 1 2 4" xfId="8636"/>
    <cellStyle name="Заголовок 1 2 4 2" xfId="8637"/>
    <cellStyle name="Заголовок 1 2 4 3" xfId="8638"/>
    <cellStyle name="Заголовок 1 2 5" xfId="8639"/>
    <cellStyle name="Заголовок 1 2 5 2" xfId="8640"/>
    <cellStyle name="Заголовок 1 2 5 3" xfId="8641"/>
    <cellStyle name="Заголовок 1 2 6" xfId="8642"/>
    <cellStyle name="Заголовок 1 2 6 2" xfId="8643"/>
    <cellStyle name="Заголовок 1 2 7" xfId="8644"/>
    <cellStyle name="Заголовок 1 2 8" xfId="8645"/>
    <cellStyle name="Заголовок 1 2 9" xfId="8646"/>
    <cellStyle name="Заголовок 1 3" xfId="307"/>
    <cellStyle name="Заголовок 1 3 2" xfId="8647"/>
    <cellStyle name="Заголовок 1 3 2 2" xfId="8648"/>
    <cellStyle name="Заголовок 1 3 2 2 2" xfId="8649"/>
    <cellStyle name="Заголовок 1 3 2 2 3" xfId="8650"/>
    <cellStyle name="Заголовок 1 3 2 3" xfId="8651"/>
    <cellStyle name="Заголовок 1 3 2 4" xfId="8652"/>
    <cellStyle name="Заголовок 1 3 2 5" xfId="8653"/>
    <cellStyle name="Заголовок 1 3 3" xfId="8654"/>
    <cellStyle name="Заголовок 1 3 3 2" xfId="8655"/>
    <cellStyle name="Заголовок 1 3 3 3" xfId="8656"/>
    <cellStyle name="Заголовок 1 3 3 4" xfId="8657"/>
    <cellStyle name="Заголовок 1 3 3 5" xfId="8658"/>
    <cellStyle name="Заголовок 1 3 4" xfId="8659"/>
    <cellStyle name="Заголовок 1 3 4 2" xfId="8660"/>
    <cellStyle name="Заголовок 1 3 4 3" xfId="8661"/>
    <cellStyle name="Заголовок 1 3 5" xfId="8662"/>
    <cellStyle name="Заголовок 1 3 5 2" xfId="8663"/>
    <cellStyle name="Заголовок 1 3 6" xfId="8664"/>
    <cellStyle name="Заголовок 1 3 7" xfId="8665"/>
    <cellStyle name="Заголовок 1 3 8" xfId="8666"/>
    <cellStyle name="Заголовок 1 3 9" xfId="8667"/>
    <cellStyle name="Заголовок 1 4" xfId="8668"/>
    <cellStyle name="Заголовок 1 4 2" xfId="8669"/>
    <cellStyle name="Заголовок 1 4 3" xfId="8670"/>
    <cellStyle name="Заголовок 1 4 4" xfId="8671"/>
    <cellStyle name="Заголовок 1 4 5" xfId="8672"/>
    <cellStyle name="Заголовок 1 4 6" xfId="8673"/>
    <cellStyle name="Заголовок 1 4 7" xfId="8674"/>
    <cellStyle name="Заголовок 1 4 8" xfId="8675"/>
    <cellStyle name="Заголовок 1 4 9" xfId="8676"/>
    <cellStyle name="Заголовок 1 5" xfId="8677"/>
    <cellStyle name="Заголовок 1 5 2" xfId="8678"/>
    <cellStyle name="Заголовок 1 5 3" xfId="8679"/>
    <cellStyle name="Заголовок 1 5 4" xfId="8680"/>
    <cellStyle name="Заголовок 1 5 5" xfId="8681"/>
    <cellStyle name="Заголовок 1 6" xfId="8682"/>
    <cellStyle name="Заголовок 1 6 2" xfId="8683"/>
    <cellStyle name="Заголовок 1 6 3" xfId="8684"/>
    <cellStyle name="Заголовок 1 7" xfId="8685"/>
    <cellStyle name="Заголовок 1 7 2" xfId="8686"/>
    <cellStyle name="Заголовок 1 7 3" xfId="8687"/>
    <cellStyle name="Заголовок 1 8" xfId="8688"/>
    <cellStyle name="Заголовок 1 8 2" xfId="8689"/>
    <cellStyle name="Заголовок 1 8 3" xfId="8690"/>
    <cellStyle name="Заголовок 1 9" xfId="8691"/>
    <cellStyle name="Заголовок 1 9 2" xfId="8692"/>
    <cellStyle name="Заголовок 1 9 3" xfId="8693"/>
    <cellStyle name="Заголовок 2" xfId="308" builtinId="17" customBuiltin="1"/>
    <cellStyle name="Заголовок 2 10" xfId="8694"/>
    <cellStyle name="Заголовок 2 10 2" xfId="8695"/>
    <cellStyle name="Заголовок 2 10 3" xfId="8696"/>
    <cellStyle name="Заголовок 2 11" xfId="8697"/>
    <cellStyle name="Заголовок 2 12" xfId="8698"/>
    <cellStyle name="Заголовок 2 13" xfId="8699"/>
    <cellStyle name="Заголовок 2 14" xfId="8700"/>
    <cellStyle name="Заголовок 2 2" xfId="309"/>
    <cellStyle name="Заголовок 2 2 2" xfId="8701"/>
    <cellStyle name="Заголовок 2 2 2 2" xfId="8702"/>
    <cellStyle name="Заголовок 2 2 2 2 2" xfId="8703"/>
    <cellStyle name="Заголовок 2 2 2 2 3" xfId="8704"/>
    <cellStyle name="Заголовок 2 2 2 2 4" xfId="8705"/>
    <cellStyle name="Заголовок 2 2 2 2 5" xfId="8706"/>
    <cellStyle name="Заголовок 2 2 2 3" xfId="8707"/>
    <cellStyle name="Заголовок 2 2 2 3 2" xfId="8708"/>
    <cellStyle name="Заголовок 2 2 2 3 3" xfId="8709"/>
    <cellStyle name="Заголовок 2 2 2 4" xfId="8710"/>
    <cellStyle name="Заголовок 2 2 2 5" xfId="8711"/>
    <cellStyle name="Заголовок 2 2 2 6" xfId="8712"/>
    <cellStyle name="Заголовок 2 2 3" xfId="8713"/>
    <cellStyle name="Заголовок 2 2 3 2" xfId="8714"/>
    <cellStyle name="Заголовок 2 2 3 3" xfId="8715"/>
    <cellStyle name="Заголовок 2 2 3 4" xfId="8716"/>
    <cellStyle name="Заголовок 2 2 3 5" xfId="8717"/>
    <cellStyle name="Заголовок 2 2 4" xfId="8718"/>
    <cellStyle name="Заголовок 2 2 4 2" xfId="8719"/>
    <cellStyle name="Заголовок 2 2 4 3" xfId="8720"/>
    <cellStyle name="Заголовок 2 2 5" xfId="8721"/>
    <cellStyle name="Заголовок 2 2 5 2" xfId="8722"/>
    <cellStyle name="Заголовок 2 2 5 3" xfId="8723"/>
    <cellStyle name="Заголовок 2 2 6" xfId="8724"/>
    <cellStyle name="Заголовок 2 2 6 2" xfId="8725"/>
    <cellStyle name="Заголовок 2 2 7" xfId="8726"/>
    <cellStyle name="Заголовок 2 2 8" xfId="8727"/>
    <cellStyle name="Заголовок 2 2 9" xfId="8728"/>
    <cellStyle name="Заголовок 2 3" xfId="310"/>
    <cellStyle name="Заголовок 2 3 2" xfId="8729"/>
    <cellStyle name="Заголовок 2 3 2 2" xfId="8730"/>
    <cellStyle name="Заголовок 2 3 2 2 2" xfId="8731"/>
    <cellStyle name="Заголовок 2 3 2 2 3" xfId="8732"/>
    <cellStyle name="Заголовок 2 3 2 3" xfId="8733"/>
    <cellStyle name="Заголовок 2 3 2 4" xfId="8734"/>
    <cellStyle name="Заголовок 2 3 2 5" xfId="8735"/>
    <cellStyle name="Заголовок 2 3 3" xfId="8736"/>
    <cellStyle name="Заголовок 2 3 3 2" xfId="8737"/>
    <cellStyle name="Заголовок 2 3 3 3" xfId="8738"/>
    <cellStyle name="Заголовок 2 3 3 4" xfId="8739"/>
    <cellStyle name="Заголовок 2 3 3 5" xfId="8740"/>
    <cellStyle name="Заголовок 2 3 4" xfId="8741"/>
    <cellStyle name="Заголовок 2 3 4 2" xfId="8742"/>
    <cellStyle name="Заголовок 2 3 4 3" xfId="8743"/>
    <cellStyle name="Заголовок 2 3 5" xfId="8744"/>
    <cellStyle name="Заголовок 2 3 5 2" xfId="8745"/>
    <cellStyle name="Заголовок 2 3 6" xfId="8746"/>
    <cellStyle name="Заголовок 2 3 7" xfId="8747"/>
    <cellStyle name="Заголовок 2 3 8" xfId="8748"/>
    <cellStyle name="Заголовок 2 3 9" xfId="8749"/>
    <cellStyle name="Заголовок 2 4" xfId="8750"/>
    <cellStyle name="Заголовок 2 4 2" xfId="8751"/>
    <cellStyle name="Заголовок 2 4 3" xfId="8752"/>
    <cellStyle name="Заголовок 2 4 4" xfId="8753"/>
    <cellStyle name="Заголовок 2 4 5" xfId="8754"/>
    <cellStyle name="Заголовок 2 4 6" xfId="8755"/>
    <cellStyle name="Заголовок 2 4 7" xfId="8756"/>
    <cellStyle name="Заголовок 2 4 8" xfId="8757"/>
    <cellStyle name="Заголовок 2 4 9" xfId="8758"/>
    <cellStyle name="Заголовок 2 5" xfId="8759"/>
    <cellStyle name="Заголовок 2 5 2" xfId="8760"/>
    <cellStyle name="Заголовок 2 5 3" xfId="8761"/>
    <cellStyle name="Заголовок 2 5 4" xfId="8762"/>
    <cellStyle name="Заголовок 2 5 5" xfId="8763"/>
    <cellStyle name="Заголовок 2 6" xfId="8764"/>
    <cellStyle name="Заголовок 2 6 2" xfId="8765"/>
    <cellStyle name="Заголовок 2 6 3" xfId="8766"/>
    <cellStyle name="Заголовок 2 7" xfId="8767"/>
    <cellStyle name="Заголовок 2 7 2" xfId="8768"/>
    <cellStyle name="Заголовок 2 7 3" xfId="8769"/>
    <cellStyle name="Заголовок 2 8" xfId="8770"/>
    <cellStyle name="Заголовок 2 8 2" xfId="8771"/>
    <cellStyle name="Заголовок 2 8 3" xfId="8772"/>
    <cellStyle name="Заголовок 2 9" xfId="8773"/>
    <cellStyle name="Заголовок 2 9 2" xfId="8774"/>
    <cellStyle name="Заголовок 2 9 3" xfId="8775"/>
    <cellStyle name="Заголовок 3" xfId="311" builtinId="18" customBuiltin="1"/>
    <cellStyle name="Заголовок 3 10" xfId="8776"/>
    <cellStyle name="Заголовок 3 10 2" xfId="8777"/>
    <cellStyle name="Заголовок 3 10 3" xfId="8778"/>
    <cellStyle name="Заголовок 3 11" xfId="8779"/>
    <cellStyle name="Заголовок 3 12" xfId="8780"/>
    <cellStyle name="Заголовок 3 13" xfId="8781"/>
    <cellStyle name="Заголовок 3 14" xfId="8782"/>
    <cellStyle name="Заголовок 3 2" xfId="312"/>
    <cellStyle name="Заголовок 3 2 2" xfId="8783"/>
    <cellStyle name="Заголовок 3 2 2 2" xfId="8784"/>
    <cellStyle name="Заголовок 3 2 2 2 2" xfId="8785"/>
    <cellStyle name="Заголовок 3 2 2 2 3" xfId="8786"/>
    <cellStyle name="Заголовок 3 2 2 2 4" xfId="8787"/>
    <cellStyle name="Заголовок 3 2 2 2 5" xfId="8788"/>
    <cellStyle name="Заголовок 3 2 2 3" xfId="8789"/>
    <cellStyle name="Заголовок 3 2 2 3 2" xfId="8790"/>
    <cellStyle name="Заголовок 3 2 2 3 3" xfId="8791"/>
    <cellStyle name="Заголовок 3 2 2 4" xfId="8792"/>
    <cellStyle name="Заголовок 3 2 2 5" xfId="8793"/>
    <cellStyle name="Заголовок 3 2 2 6" xfId="8794"/>
    <cellStyle name="Заголовок 3 2 3" xfId="8795"/>
    <cellStyle name="Заголовок 3 2 3 2" xfId="8796"/>
    <cellStyle name="Заголовок 3 2 3 3" xfId="8797"/>
    <cellStyle name="Заголовок 3 2 3 4" xfId="8798"/>
    <cellStyle name="Заголовок 3 2 3 5" xfId="8799"/>
    <cellStyle name="Заголовок 3 2 4" xfId="8800"/>
    <cellStyle name="Заголовок 3 2 4 2" xfId="8801"/>
    <cellStyle name="Заголовок 3 2 4 3" xfId="8802"/>
    <cellStyle name="Заголовок 3 2 5" xfId="8803"/>
    <cellStyle name="Заголовок 3 2 5 2" xfId="8804"/>
    <cellStyle name="Заголовок 3 2 5 3" xfId="8805"/>
    <cellStyle name="Заголовок 3 2 6" xfId="8806"/>
    <cellStyle name="Заголовок 3 2 6 2" xfId="8807"/>
    <cellStyle name="Заголовок 3 2 7" xfId="8808"/>
    <cellStyle name="Заголовок 3 2 8" xfId="8809"/>
    <cellStyle name="Заголовок 3 2 9" xfId="8810"/>
    <cellStyle name="Заголовок 3 3" xfId="313"/>
    <cellStyle name="Заголовок 3 3 2" xfId="8811"/>
    <cellStyle name="Заголовок 3 3 2 2" xfId="8812"/>
    <cellStyle name="Заголовок 3 3 2 2 2" xfId="8813"/>
    <cellStyle name="Заголовок 3 3 2 2 3" xfId="8814"/>
    <cellStyle name="Заголовок 3 3 2 3" xfId="8815"/>
    <cellStyle name="Заголовок 3 3 2 4" xfId="8816"/>
    <cellStyle name="Заголовок 3 3 2 5" xfId="8817"/>
    <cellStyle name="Заголовок 3 3 3" xfId="8818"/>
    <cellStyle name="Заголовок 3 3 3 2" xfId="8819"/>
    <cellStyle name="Заголовок 3 3 3 3" xfId="8820"/>
    <cellStyle name="Заголовок 3 3 3 4" xfId="8821"/>
    <cellStyle name="Заголовок 3 3 3 5" xfId="8822"/>
    <cellStyle name="Заголовок 3 3 4" xfId="8823"/>
    <cellStyle name="Заголовок 3 3 4 2" xfId="8824"/>
    <cellStyle name="Заголовок 3 3 4 3" xfId="8825"/>
    <cellStyle name="Заголовок 3 3 5" xfId="8826"/>
    <cellStyle name="Заголовок 3 3 5 2" xfId="8827"/>
    <cellStyle name="Заголовок 3 3 6" xfId="8828"/>
    <cellStyle name="Заголовок 3 3 7" xfId="8829"/>
    <cellStyle name="Заголовок 3 3 8" xfId="8830"/>
    <cellStyle name="Заголовок 3 3 9" xfId="8831"/>
    <cellStyle name="Заголовок 3 4" xfId="8832"/>
    <cellStyle name="Заголовок 3 4 2" xfId="8833"/>
    <cellStyle name="Заголовок 3 4 3" xfId="8834"/>
    <cellStyle name="Заголовок 3 4 4" xfId="8835"/>
    <cellStyle name="Заголовок 3 4 5" xfId="8836"/>
    <cellStyle name="Заголовок 3 4 6" xfId="8837"/>
    <cellStyle name="Заголовок 3 4 7" xfId="8838"/>
    <cellStyle name="Заголовок 3 4 8" xfId="8839"/>
    <cellStyle name="Заголовок 3 4 9" xfId="8840"/>
    <cellStyle name="Заголовок 3 5" xfId="8841"/>
    <cellStyle name="Заголовок 3 5 2" xfId="8842"/>
    <cellStyle name="Заголовок 3 5 3" xfId="8843"/>
    <cellStyle name="Заголовок 3 5 4" xfId="8844"/>
    <cellStyle name="Заголовок 3 5 5" xfId="8845"/>
    <cellStyle name="Заголовок 3 6" xfId="8846"/>
    <cellStyle name="Заголовок 3 6 2" xfId="8847"/>
    <cellStyle name="Заголовок 3 6 3" xfId="8848"/>
    <cellStyle name="Заголовок 3 7" xfId="8849"/>
    <cellStyle name="Заголовок 3 7 2" xfId="8850"/>
    <cellStyle name="Заголовок 3 7 3" xfId="8851"/>
    <cellStyle name="Заголовок 3 8" xfId="8852"/>
    <cellStyle name="Заголовок 3 8 2" xfId="8853"/>
    <cellStyle name="Заголовок 3 8 3" xfId="8854"/>
    <cellStyle name="Заголовок 3 9" xfId="8855"/>
    <cellStyle name="Заголовок 3 9 2" xfId="8856"/>
    <cellStyle name="Заголовок 3 9 3" xfId="8857"/>
    <cellStyle name="Заголовок 4" xfId="314" builtinId="19" customBuiltin="1"/>
    <cellStyle name="Заголовок 4 10" xfId="8858"/>
    <cellStyle name="Заголовок 4 10 2" xfId="8859"/>
    <cellStyle name="Заголовок 4 10 3" xfId="8860"/>
    <cellStyle name="Заголовок 4 11" xfId="8861"/>
    <cellStyle name="Заголовок 4 12" xfId="8862"/>
    <cellStyle name="Заголовок 4 13" xfId="8863"/>
    <cellStyle name="Заголовок 4 14" xfId="8864"/>
    <cellStyle name="Заголовок 4 2" xfId="315"/>
    <cellStyle name="Заголовок 4 2 2" xfId="8865"/>
    <cellStyle name="Заголовок 4 2 2 2" xfId="8866"/>
    <cellStyle name="Заголовок 4 2 2 2 2" xfId="8867"/>
    <cellStyle name="Заголовок 4 2 2 2 3" xfId="8868"/>
    <cellStyle name="Заголовок 4 2 2 2 4" xfId="8869"/>
    <cellStyle name="Заголовок 4 2 2 2 5" xfId="8870"/>
    <cellStyle name="Заголовок 4 2 2 3" xfId="8871"/>
    <cellStyle name="Заголовок 4 2 2 3 2" xfId="8872"/>
    <cellStyle name="Заголовок 4 2 2 3 3" xfId="8873"/>
    <cellStyle name="Заголовок 4 2 2 4" xfId="8874"/>
    <cellStyle name="Заголовок 4 2 2 5" xfId="8875"/>
    <cellStyle name="Заголовок 4 2 2 6" xfId="8876"/>
    <cellStyle name="Заголовок 4 2 3" xfId="8877"/>
    <cellStyle name="Заголовок 4 2 3 2" xfId="8878"/>
    <cellStyle name="Заголовок 4 2 3 3" xfId="8879"/>
    <cellStyle name="Заголовок 4 2 3 4" xfId="8880"/>
    <cellStyle name="Заголовок 4 2 3 5" xfId="8881"/>
    <cellStyle name="Заголовок 4 2 4" xfId="8882"/>
    <cellStyle name="Заголовок 4 2 4 2" xfId="8883"/>
    <cellStyle name="Заголовок 4 2 4 3" xfId="8884"/>
    <cellStyle name="Заголовок 4 2 5" xfId="8885"/>
    <cellStyle name="Заголовок 4 2 5 2" xfId="8886"/>
    <cellStyle name="Заголовок 4 2 5 3" xfId="8887"/>
    <cellStyle name="Заголовок 4 2 6" xfId="8888"/>
    <cellStyle name="Заголовок 4 2 6 2" xfId="8889"/>
    <cellStyle name="Заголовок 4 2 7" xfId="8890"/>
    <cellStyle name="Заголовок 4 2 8" xfId="8891"/>
    <cellStyle name="Заголовок 4 2 9" xfId="8892"/>
    <cellStyle name="Заголовок 4 3" xfId="316"/>
    <cellStyle name="Заголовок 4 3 2" xfId="8893"/>
    <cellStyle name="Заголовок 4 3 2 2" xfId="8894"/>
    <cellStyle name="Заголовок 4 3 2 2 2" xfId="8895"/>
    <cellStyle name="Заголовок 4 3 2 2 3" xfId="8896"/>
    <cellStyle name="Заголовок 4 3 2 3" xfId="8897"/>
    <cellStyle name="Заголовок 4 3 2 4" xfId="8898"/>
    <cellStyle name="Заголовок 4 3 2 5" xfId="8899"/>
    <cellStyle name="Заголовок 4 3 3" xfId="8900"/>
    <cellStyle name="Заголовок 4 3 3 2" xfId="8901"/>
    <cellStyle name="Заголовок 4 3 3 3" xfId="8902"/>
    <cellStyle name="Заголовок 4 3 3 4" xfId="8903"/>
    <cellStyle name="Заголовок 4 3 3 5" xfId="8904"/>
    <cellStyle name="Заголовок 4 3 4" xfId="8905"/>
    <cellStyle name="Заголовок 4 3 4 2" xfId="8906"/>
    <cellStyle name="Заголовок 4 3 4 3" xfId="8907"/>
    <cellStyle name="Заголовок 4 3 5" xfId="8908"/>
    <cellStyle name="Заголовок 4 3 5 2" xfId="8909"/>
    <cellStyle name="Заголовок 4 3 6" xfId="8910"/>
    <cellStyle name="Заголовок 4 3 7" xfId="8911"/>
    <cellStyle name="Заголовок 4 3 8" xfId="8912"/>
    <cellStyle name="Заголовок 4 3 9" xfId="8913"/>
    <cellStyle name="Заголовок 4 4" xfId="8914"/>
    <cellStyle name="Заголовок 4 4 2" xfId="8915"/>
    <cellStyle name="Заголовок 4 4 3" xfId="8916"/>
    <cellStyle name="Заголовок 4 4 4" xfId="8917"/>
    <cellStyle name="Заголовок 4 4 5" xfId="8918"/>
    <cellStyle name="Заголовок 4 4 6" xfId="8919"/>
    <cellStyle name="Заголовок 4 4 7" xfId="8920"/>
    <cellStyle name="Заголовок 4 4 8" xfId="8921"/>
    <cellStyle name="Заголовок 4 4 9" xfId="8922"/>
    <cellStyle name="Заголовок 4 5" xfId="8923"/>
    <cellStyle name="Заголовок 4 5 2" xfId="8924"/>
    <cellStyle name="Заголовок 4 5 3" xfId="8925"/>
    <cellStyle name="Заголовок 4 5 4" xfId="8926"/>
    <cellStyle name="Заголовок 4 5 5" xfId="8927"/>
    <cellStyle name="Заголовок 4 6" xfId="8928"/>
    <cellStyle name="Заголовок 4 6 2" xfId="8929"/>
    <cellStyle name="Заголовок 4 6 3" xfId="8930"/>
    <cellStyle name="Заголовок 4 7" xfId="8931"/>
    <cellStyle name="Заголовок 4 7 2" xfId="8932"/>
    <cellStyle name="Заголовок 4 7 3" xfId="8933"/>
    <cellStyle name="Заголовок 4 8" xfId="8934"/>
    <cellStyle name="Заголовок 4 8 2" xfId="8935"/>
    <cellStyle name="Заголовок 4 8 3" xfId="8936"/>
    <cellStyle name="Заголовок 4 9" xfId="8937"/>
    <cellStyle name="Заголовок 4 9 2" xfId="8938"/>
    <cellStyle name="Заголовок 4 9 3" xfId="8939"/>
    <cellStyle name="Итог" xfId="317" builtinId="25" customBuiltin="1"/>
    <cellStyle name="Итог 10" xfId="8940"/>
    <cellStyle name="Итог 10 2" xfId="8941"/>
    <cellStyle name="Итог 10 3" xfId="8942"/>
    <cellStyle name="Итог 11" xfId="8943"/>
    <cellStyle name="Итог 12" xfId="8944"/>
    <cellStyle name="Итог 13" xfId="8945"/>
    <cellStyle name="Итог 14" xfId="8946"/>
    <cellStyle name="Итог 2" xfId="318"/>
    <cellStyle name="Итог 2 2" xfId="8947"/>
    <cellStyle name="Итог 2 2 2" xfId="8948"/>
    <cellStyle name="Итог 2 2 2 2" xfId="8949"/>
    <cellStyle name="Итог 2 2 2 3" xfId="8950"/>
    <cellStyle name="Итог 2 2 2 4" xfId="8951"/>
    <cellStyle name="Итог 2 2 2 5" xfId="8952"/>
    <cellStyle name="Итог 2 2 3" xfId="8953"/>
    <cellStyle name="Итог 2 2 3 2" xfId="8954"/>
    <cellStyle name="Итог 2 2 3 3" xfId="8955"/>
    <cellStyle name="Итог 2 2 4" xfId="8956"/>
    <cellStyle name="Итог 2 2 5" xfId="8957"/>
    <cellStyle name="Итог 2 2 6" xfId="8958"/>
    <cellStyle name="Итог 2 3" xfId="8959"/>
    <cellStyle name="Итог 2 3 2" xfId="8960"/>
    <cellStyle name="Итог 2 3 3" xfId="8961"/>
    <cellStyle name="Итог 2 3 4" xfId="8962"/>
    <cellStyle name="Итог 2 3 5" xfId="8963"/>
    <cellStyle name="Итог 2 4" xfId="8964"/>
    <cellStyle name="Итог 2 4 2" xfId="8965"/>
    <cellStyle name="Итог 2 4 3" xfId="8966"/>
    <cellStyle name="Итог 2 5" xfId="8967"/>
    <cellStyle name="Итог 2 5 2" xfId="8968"/>
    <cellStyle name="Итог 2 5 3" xfId="8969"/>
    <cellStyle name="Итог 2 6" xfId="8970"/>
    <cellStyle name="Итог 2 6 2" xfId="8971"/>
    <cellStyle name="Итог 2 7" xfId="8972"/>
    <cellStyle name="Итог 2 8" xfId="8973"/>
    <cellStyle name="Итог 2 9" xfId="8974"/>
    <cellStyle name="Итог 3" xfId="319"/>
    <cellStyle name="Итог 3 2" xfId="8975"/>
    <cellStyle name="Итог 3 2 2" xfId="8976"/>
    <cellStyle name="Итог 3 2 2 2" xfId="8977"/>
    <cellStyle name="Итог 3 2 2 3" xfId="8978"/>
    <cellStyle name="Итог 3 2 3" xfId="8979"/>
    <cellStyle name="Итог 3 2 4" xfId="8980"/>
    <cellStyle name="Итог 3 2 5" xfId="8981"/>
    <cellStyle name="Итог 3 3" xfId="8982"/>
    <cellStyle name="Итог 3 3 2" xfId="8983"/>
    <cellStyle name="Итог 3 3 3" xfId="8984"/>
    <cellStyle name="Итог 3 3 4" xfId="8985"/>
    <cellStyle name="Итог 3 3 5" xfId="8986"/>
    <cellStyle name="Итог 3 4" xfId="8987"/>
    <cellStyle name="Итог 3 4 2" xfId="8988"/>
    <cellStyle name="Итог 3 4 3" xfId="8989"/>
    <cellStyle name="Итог 3 5" xfId="8990"/>
    <cellStyle name="Итог 3 6" xfId="8991"/>
    <cellStyle name="Итог 3 7" xfId="8992"/>
    <cellStyle name="Итог 3 8" xfId="8993"/>
    <cellStyle name="Итог 3 9" xfId="8994"/>
    <cellStyle name="Итог 4" xfId="8995"/>
    <cellStyle name="Итог 4 2" xfId="8996"/>
    <cellStyle name="Итог 4 3" xfId="8997"/>
    <cellStyle name="Итог 4 4" xfId="8998"/>
    <cellStyle name="Итог 4 5" xfId="8999"/>
    <cellStyle name="Итог 4 6" xfId="9000"/>
    <cellStyle name="Итог 4 7" xfId="9001"/>
    <cellStyle name="Итог 4 8" xfId="9002"/>
    <cellStyle name="Итог 4 9" xfId="9003"/>
    <cellStyle name="Итог 5" xfId="9004"/>
    <cellStyle name="Итог 5 2" xfId="9005"/>
    <cellStyle name="Итог 5 3" xfId="9006"/>
    <cellStyle name="Итог 5 4" xfId="9007"/>
    <cellStyle name="Итог 5 5" xfId="9008"/>
    <cellStyle name="Итог 6" xfId="9009"/>
    <cellStyle name="Итог 6 2" xfId="9010"/>
    <cellStyle name="Итог 6 3" xfId="9011"/>
    <cellStyle name="Итог 6 4" xfId="9012"/>
    <cellStyle name="Итог 7" xfId="9013"/>
    <cellStyle name="Итог 7 2" xfId="9014"/>
    <cellStyle name="Итог 7 3" xfId="9015"/>
    <cellStyle name="Итог 8" xfId="9016"/>
    <cellStyle name="Итог 8 2" xfId="9017"/>
    <cellStyle name="Итог 8 3" xfId="9018"/>
    <cellStyle name="Итог 9" xfId="9019"/>
    <cellStyle name="Итог 9 2" xfId="9020"/>
    <cellStyle name="Итог 9 3" xfId="9021"/>
    <cellStyle name="Контрольная ячейка" xfId="320" builtinId="23" customBuiltin="1"/>
    <cellStyle name="Контрольная ячейка 10" xfId="9022"/>
    <cellStyle name="Контрольная ячейка 10 2" xfId="9023"/>
    <cellStyle name="Контрольная ячейка 10 3" xfId="9024"/>
    <cellStyle name="Контрольная ячейка 11" xfId="9025"/>
    <cellStyle name="Контрольная ячейка 12" xfId="9026"/>
    <cellStyle name="Контрольная ячейка 13" xfId="9027"/>
    <cellStyle name="Контрольная ячейка 14" xfId="9028"/>
    <cellStyle name="Контрольная ячейка 2" xfId="321"/>
    <cellStyle name="Контрольная ячейка 2 2" xfId="9029"/>
    <cellStyle name="Контрольная ячейка 2 2 2" xfId="9030"/>
    <cellStyle name="Контрольная ячейка 2 2 2 2" xfId="9031"/>
    <cellStyle name="Контрольная ячейка 2 2 2 3" xfId="9032"/>
    <cellStyle name="Контрольная ячейка 2 2 2 4" xfId="9033"/>
    <cellStyle name="Контрольная ячейка 2 2 2 5" xfId="9034"/>
    <cellStyle name="Контрольная ячейка 2 2 3" xfId="9035"/>
    <cellStyle name="Контрольная ячейка 2 2 3 2" xfId="9036"/>
    <cellStyle name="Контрольная ячейка 2 2 3 3" xfId="9037"/>
    <cellStyle name="Контрольная ячейка 2 2 4" xfId="9038"/>
    <cellStyle name="Контрольная ячейка 2 2 5" xfId="9039"/>
    <cellStyle name="Контрольная ячейка 2 2 6" xfId="9040"/>
    <cellStyle name="Контрольная ячейка 2 3" xfId="9041"/>
    <cellStyle name="Контрольная ячейка 2 3 2" xfId="9042"/>
    <cellStyle name="Контрольная ячейка 2 3 3" xfId="9043"/>
    <cellStyle name="Контрольная ячейка 2 3 4" xfId="9044"/>
    <cellStyle name="Контрольная ячейка 2 3 5" xfId="9045"/>
    <cellStyle name="Контрольная ячейка 2 4" xfId="9046"/>
    <cellStyle name="Контрольная ячейка 2 4 2" xfId="9047"/>
    <cellStyle name="Контрольная ячейка 2 4 3" xfId="9048"/>
    <cellStyle name="Контрольная ячейка 2 5" xfId="9049"/>
    <cellStyle name="Контрольная ячейка 2 5 2" xfId="9050"/>
    <cellStyle name="Контрольная ячейка 2 5 3" xfId="9051"/>
    <cellStyle name="Контрольная ячейка 2 6" xfId="9052"/>
    <cellStyle name="Контрольная ячейка 2 6 2" xfId="9053"/>
    <cellStyle name="Контрольная ячейка 2 7" xfId="9054"/>
    <cellStyle name="Контрольная ячейка 2 8" xfId="9055"/>
    <cellStyle name="Контрольная ячейка 2 9" xfId="9056"/>
    <cellStyle name="Контрольная ячейка 3" xfId="322"/>
    <cellStyle name="Контрольная ячейка 3 2" xfId="9057"/>
    <cellStyle name="Контрольная ячейка 3 2 2" xfId="9058"/>
    <cellStyle name="Контрольная ячейка 3 2 2 2" xfId="9059"/>
    <cellStyle name="Контрольная ячейка 3 2 2 3" xfId="9060"/>
    <cellStyle name="Контрольная ячейка 3 2 3" xfId="9061"/>
    <cellStyle name="Контрольная ячейка 3 2 4" xfId="9062"/>
    <cellStyle name="Контрольная ячейка 3 2 5" xfId="9063"/>
    <cellStyle name="Контрольная ячейка 3 3" xfId="9064"/>
    <cellStyle name="Контрольная ячейка 3 3 2" xfId="9065"/>
    <cellStyle name="Контрольная ячейка 3 3 3" xfId="9066"/>
    <cellStyle name="Контрольная ячейка 3 3 4" xfId="9067"/>
    <cellStyle name="Контрольная ячейка 3 3 5" xfId="9068"/>
    <cellStyle name="Контрольная ячейка 3 4" xfId="9069"/>
    <cellStyle name="Контрольная ячейка 3 4 2" xfId="9070"/>
    <cellStyle name="Контрольная ячейка 3 4 3" xfId="9071"/>
    <cellStyle name="Контрольная ячейка 3 5" xfId="9072"/>
    <cellStyle name="Контрольная ячейка 3 5 2" xfId="9073"/>
    <cellStyle name="Контрольная ячейка 3 6" xfId="9074"/>
    <cellStyle name="Контрольная ячейка 3 7" xfId="9075"/>
    <cellStyle name="Контрольная ячейка 3 8" xfId="9076"/>
    <cellStyle name="Контрольная ячейка 3 9" xfId="9077"/>
    <cellStyle name="Контрольная ячейка 4" xfId="9078"/>
    <cellStyle name="Контрольная ячейка 4 2" xfId="9079"/>
    <cellStyle name="Контрольная ячейка 4 3" xfId="9080"/>
    <cellStyle name="Контрольная ячейка 4 4" xfId="9081"/>
    <cellStyle name="Контрольная ячейка 4 5" xfId="9082"/>
    <cellStyle name="Контрольная ячейка 4 6" xfId="9083"/>
    <cellStyle name="Контрольная ячейка 4 7" xfId="9084"/>
    <cellStyle name="Контрольная ячейка 4 8" xfId="9085"/>
    <cellStyle name="Контрольная ячейка 4 9" xfId="9086"/>
    <cellStyle name="Контрольная ячейка 5" xfId="9087"/>
    <cellStyle name="Контрольная ячейка 5 2" xfId="9088"/>
    <cellStyle name="Контрольная ячейка 5 3" xfId="9089"/>
    <cellStyle name="Контрольная ячейка 5 4" xfId="9090"/>
    <cellStyle name="Контрольная ячейка 5 5" xfId="9091"/>
    <cellStyle name="Контрольная ячейка 6" xfId="9092"/>
    <cellStyle name="Контрольная ячейка 6 2" xfId="9093"/>
    <cellStyle name="Контрольная ячейка 6 3" xfId="9094"/>
    <cellStyle name="Контрольная ячейка 7" xfId="9095"/>
    <cellStyle name="Контрольная ячейка 7 2" xfId="9096"/>
    <cellStyle name="Контрольная ячейка 7 3" xfId="9097"/>
    <cellStyle name="Контрольная ячейка 8" xfId="9098"/>
    <cellStyle name="Контрольная ячейка 8 2" xfId="9099"/>
    <cellStyle name="Контрольная ячейка 8 3" xfId="9100"/>
    <cellStyle name="Контрольная ячейка 9" xfId="9101"/>
    <cellStyle name="Контрольная ячейка 9 2" xfId="9102"/>
    <cellStyle name="Контрольная ячейка 9 3" xfId="9103"/>
    <cellStyle name="Название" xfId="323" builtinId="15" customBuiltin="1"/>
    <cellStyle name="Название 10" xfId="9104"/>
    <cellStyle name="Название 10 2" xfId="9105"/>
    <cellStyle name="Название 10 3" xfId="9106"/>
    <cellStyle name="Название 11" xfId="9107"/>
    <cellStyle name="Название 11 2" xfId="9108"/>
    <cellStyle name="Название 11 3" xfId="9109"/>
    <cellStyle name="Название 12" xfId="9110"/>
    <cellStyle name="Название 13" xfId="9111"/>
    <cellStyle name="Название 14" xfId="9112"/>
    <cellStyle name="Название 2" xfId="324"/>
    <cellStyle name="Название 2 2" xfId="9113"/>
    <cellStyle name="Название 2 2 2" xfId="9114"/>
    <cellStyle name="Название 2 2 2 2" xfId="9115"/>
    <cellStyle name="Название 2 2 2 3" xfId="9116"/>
    <cellStyle name="Название 2 2 3" xfId="9117"/>
    <cellStyle name="Название 2 2 4" xfId="9118"/>
    <cellStyle name="Название 2 2 5" xfId="9119"/>
    <cellStyle name="Название 2 3" xfId="9120"/>
    <cellStyle name="Название 2 3 2" xfId="9121"/>
    <cellStyle name="Название 2 3 3" xfId="9122"/>
    <cellStyle name="Название 2 3 4" xfId="9123"/>
    <cellStyle name="Название 2 3 5" xfId="9124"/>
    <cellStyle name="Название 2 4" xfId="9125"/>
    <cellStyle name="Название 2 4 2" xfId="9126"/>
    <cellStyle name="Название 2 4 3" xfId="9127"/>
    <cellStyle name="Название 2 5" xfId="9128"/>
    <cellStyle name="Название 2 5 2" xfId="9129"/>
    <cellStyle name="Название 2 6" xfId="9130"/>
    <cellStyle name="Название 2 7" xfId="9131"/>
    <cellStyle name="Название 2 8" xfId="9132"/>
    <cellStyle name="Название 2 9" xfId="9133"/>
    <cellStyle name="Название 3" xfId="9134"/>
    <cellStyle name="Название 3 2" xfId="9135"/>
    <cellStyle name="Название 3 2 2" xfId="9136"/>
    <cellStyle name="Название 3 2 3" xfId="9137"/>
    <cellStyle name="Название 3 2 4" xfId="9138"/>
    <cellStyle name="Название 3 3" xfId="9139"/>
    <cellStyle name="Название 3 3 2" xfId="9140"/>
    <cellStyle name="Название 3 3 3" xfId="9141"/>
    <cellStyle name="Название 3 4" xfId="9142"/>
    <cellStyle name="Название 3 4 2" xfId="9143"/>
    <cellStyle name="Название 3 4 3" xfId="9144"/>
    <cellStyle name="Название 3 5" xfId="9145"/>
    <cellStyle name="Название 3 6" xfId="9146"/>
    <cellStyle name="Название 3 7" xfId="9147"/>
    <cellStyle name="Название 3 8" xfId="9148"/>
    <cellStyle name="Название 4" xfId="9149"/>
    <cellStyle name="Название 4 2" xfId="9150"/>
    <cellStyle name="Название 4 3" xfId="9151"/>
    <cellStyle name="Название 4 4" xfId="9152"/>
    <cellStyle name="Название 4 5" xfId="9153"/>
    <cellStyle name="Название 4 6" xfId="9154"/>
    <cellStyle name="Название 5" xfId="9155"/>
    <cellStyle name="Название 5 2" xfId="9156"/>
    <cellStyle name="Название 5 3" xfId="9157"/>
    <cellStyle name="Название 6" xfId="9158"/>
    <cellStyle name="Название 6 2" xfId="9159"/>
    <cellStyle name="Название 6 3" xfId="9160"/>
    <cellStyle name="Название 7" xfId="9161"/>
    <cellStyle name="Название 7 2" xfId="9162"/>
    <cellStyle name="Название 7 3" xfId="9163"/>
    <cellStyle name="Название 8" xfId="9164"/>
    <cellStyle name="Название 8 2" xfId="9165"/>
    <cellStyle name="Название 8 3" xfId="9166"/>
    <cellStyle name="Название 9" xfId="9167"/>
    <cellStyle name="Название 9 2" xfId="9168"/>
    <cellStyle name="Название 9 3" xfId="9169"/>
    <cellStyle name="Нейтральный" xfId="325" builtinId="28" customBuiltin="1"/>
    <cellStyle name="Нейтральный 10" xfId="9170"/>
    <cellStyle name="Нейтральный 10 2" xfId="9171"/>
    <cellStyle name="Нейтральный 10 3" xfId="9172"/>
    <cellStyle name="Нейтральный 11" xfId="9173"/>
    <cellStyle name="Нейтральный 11 2" xfId="9174"/>
    <cellStyle name="Нейтральный 11 3" xfId="9175"/>
    <cellStyle name="Нейтральный 12" xfId="9176"/>
    <cellStyle name="Нейтральный 13" xfId="9177"/>
    <cellStyle name="Нейтральный 14" xfId="9178"/>
    <cellStyle name="Нейтральный 15" xfId="9179"/>
    <cellStyle name="Нейтральный 2" xfId="326"/>
    <cellStyle name="Нейтральный 2 10" xfId="9180"/>
    <cellStyle name="Нейтральный 2 2" xfId="9181"/>
    <cellStyle name="Нейтральный 2 2 2" xfId="9182"/>
    <cellStyle name="Нейтральный 2 2 2 2" xfId="9183"/>
    <cellStyle name="Нейтральный 2 2 2 3" xfId="9184"/>
    <cellStyle name="Нейтральный 2 2 2 4" xfId="9185"/>
    <cellStyle name="Нейтральный 2 2 2 5" xfId="9186"/>
    <cellStyle name="Нейтральный 2 2 3" xfId="9187"/>
    <cellStyle name="Нейтральный 2 2 3 2" xfId="9188"/>
    <cellStyle name="Нейтральный 2 2 3 3" xfId="9189"/>
    <cellStyle name="Нейтральный 2 2 4" xfId="9190"/>
    <cellStyle name="Нейтральный 2 2 5" xfId="9191"/>
    <cellStyle name="Нейтральный 2 2 6" xfId="9192"/>
    <cellStyle name="Нейтральный 2 3" xfId="9193"/>
    <cellStyle name="Нейтральный 2 3 2" xfId="9194"/>
    <cellStyle name="Нейтральный 2 3 3" xfId="9195"/>
    <cellStyle name="Нейтральный 2 3 4" xfId="9196"/>
    <cellStyle name="Нейтральный 2 3 5" xfId="9197"/>
    <cellStyle name="Нейтральный 2 4" xfId="9198"/>
    <cellStyle name="Нейтральный 2 4 2" xfId="9199"/>
    <cellStyle name="Нейтральный 2 4 3" xfId="9200"/>
    <cellStyle name="Нейтральный 2 5" xfId="9201"/>
    <cellStyle name="Нейтральный 2 5 2" xfId="9202"/>
    <cellStyle name="Нейтральный 2 5 3" xfId="9203"/>
    <cellStyle name="Нейтральный 2 6" xfId="9204"/>
    <cellStyle name="Нейтральный 2 6 2" xfId="9205"/>
    <cellStyle name="Нейтральный 2 7" xfId="9206"/>
    <cellStyle name="Нейтральный 2 8" xfId="9207"/>
    <cellStyle name="Нейтральный 2 9" xfId="9208"/>
    <cellStyle name="Нейтральный 3" xfId="327"/>
    <cellStyle name="Нейтральный 3 2" xfId="9209"/>
    <cellStyle name="Нейтральный 3 2 2" xfId="9210"/>
    <cellStyle name="Нейтральный 3 2 2 2" xfId="9211"/>
    <cellStyle name="Нейтральный 3 2 2 3" xfId="9212"/>
    <cellStyle name="Нейтральный 3 2 3" xfId="9213"/>
    <cellStyle name="Нейтральный 3 2 4" xfId="9214"/>
    <cellStyle name="Нейтральный 3 2 5" xfId="9215"/>
    <cellStyle name="Нейтральный 3 3" xfId="9216"/>
    <cellStyle name="Нейтральный 3 3 2" xfId="9217"/>
    <cellStyle name="Нейтральный 3 3 3" xfId="9218"/>
    <cellStyle name="Нейтральный 3 3 4" xfId="9219"/>
    <cellStyle name="Нейтральный 3 3 5" xfId="9220"/>
    <cellStyle name="Нейтральный 3 4" xfId="9221"/>
    <cellStyle name="Нейтральный 3 4 2" xfId="9222"/>
    <cellStyle name="Нейтральный 3 4 3" xfId="9223"/>
    <cellStyle name="Нейтральный 3 5" xfId="9224"/>
    <cellStyle name="Нейтральный 3 5 2" xfId="9225"/>
    <cellStyle name="Нейтральный 3 6" xfId="9226"/>
    <cellStyle name="Нейтральный 3 7" xfId="9227"/>
    <cellStyle name="Нейтральный 3 8" xfId="9228"/>
    <cellStyle name="Нейтральный 3 9" xfId="9229"/>
    <cellStyle name="Нейтральный 4" xfId="9230"/>
    <cellStyle name="Нейтральный 4 2" xfId="9231"/>
    <cellStyle name="Нейтральный 4 3" xfId="9232"/>
    <cellStyle name="Нейтральный 4 4" xfId="9233"/>
    <cellStyle name="Нейтральный 4 5" xfId="9234"/>
    <cellStyle name="Нейтральный 4 6" xfId="9235"/>
    <cellStyle name="Нейтральный 4 7" xfId="9236"/>
    <cellStyle name="Нейтральный 4 8" xfId="9237"/>
    <cellStyle name="Нейтральный 4 9" xfId="9238"/>
    <cellStyle name="Нейтральный 5" xfId="9239"/>
    <cellStyle name="Нейтральный 5 2" xfId="9240"/>
    <cellStyle name="Нейтральный 5 3" xfId="9241"/>
    <cellStyle name="Нейтральный 5 4" xfId="9242"/>
    <cellStyle name="Нейтральный 5 5" xfId="9243"/>
    <cellStyle name="Нейтральный 5 6" xfId="9244"/>
    <cellStyle name="Нейтральный 5 7" xfId="9245"/>
    <cellStyle name="Нейтральный 6" xfId="9246"/>
    <cellStyle name="Нейтральный 6 2" xfId="9247"/>
    <cellStyle name="Нейтральный 6 3" xfId="9248"/>
    <cellStyle name="Нейтральный 6 4" xfId="9249"/>
    <cellStyle name="Нейтральный 6 5" xfId="9250"/>
    <cellStyle name="Нейтральный 7" xfId="9251"/>
    <cellStyle name="Нейтральный 7 2" xfId="9252"/>
    <cellStyle name="Нейтральный 7 3" xfId="9253"/>
    <cellStyle name="Нейтральный 7 4" xfId="9254"/>
    <cellStyle name="Нейтральный 7 5" xfId="9255"/>
    <cellStyle name="Нейтральный 8" xfId="9256"/>
    <cellStyle name="Нейтральный 8 2" xfId="9257"/>
    <cellStyle name="Нейтральный 8 3" xfId="9258"/>
    <cellStyle name="Нейтральный 9" xfId="9259"/>
    <cellStyle name="Нейтральный 9 2" xfId="9260"/>
    <cellStyle name="Нейтральный 9 3" xfId="9261"/>
    <cellStyle name="Обычный" xfId="0" builtinId="0"/>
    <cellStyle name="Обычный 10" xfId="9262"/>
    <cellStyle name="Обычный 10 10" xfId="9263"/>
    <cellStyle name="Обычный 10 10 10" xfId="9264"/>
    <cellStyle name="Обычный 10 10 11" xfId="9265"/>
    <cellStyle name="Обычный 10 10 12" xfId="9266"/>
    <cellStyle name="Обычный 10 10 2" xfId="9267"/>
    <cellStyle name="Обычный 10 10 3" xfId="9268"/>
    <cellStyle name="Обычный 10 10 3 2" xfId="9269"/>
    <cellStyle name="Обычный 10 10 3 3" xfId="9270"/>
    <cellStyle name="Обычный 10 10 4" xfId="9271"/>
    <cellStyle name="Обычный 10 10 5" xfId="9272"/>
    <cellStyle name="Обычный 10 10 5 2" xfId="9273"/>
    <cellStyle name="Обычный 10 10 5 2 2" xfId="9274"/>
    <cellStyle name="Обычный 10 10 5 2 3" xfId="9275"/>
    <cellStyle name="Обычный 10 10 5 3" xfId="9276"/>
    <cellStyle name="Обычный 10 10 5 4" xfId="9277"/>
    <cellStyle name="Обычный 10 10 5 4 2" xfId="9278"/>
    <cellStyle name="Обычный 10 10 5 4 3" xfId="9279"/>
    <cellStyle name="Обычный 10 10 5 5" xfId="9280"/>
    <cellStyle name="Обычный 10 10 5 5 2" xfId="9281"/>
    <cellStyle name="Обычный 10 10 5 5 3" xfId="9282"/>
    <cellStyle name="Обычный 10 10 5 6" xfId="9283"/>
    <cellStyle name="Обычный 10 10 5 6 2" xfId="9284"/>
    <cellStyle name="Обычный 10 10 5 6 3" xfId="9285"/>
    <cellStyle name="Обычный 10 10 6" xfId="9286"/>
    <cellStyle name="Обычный 10 10 7" xfId="9287"/>
    <cellStyle name="Обычный 10 10 8" xfId="9288"/>
    <cellStyle name="Обычный 10 10 9" xfId="9289"/>
    <cellStyle name="Обычный 10 11" xfId="9290"/>
    <cellStyle name="Обычный 10 11 2" xfId="9291"/>
    <cellStyle name="Обычный 10 11 3" xfId="9292"/>
    <cellStyle name="Обычный 10 11 4" xfId="9293"/>
    <cellStyle name="Обычный 10 11 5" xfId="9294"/>
    <cellStyle name="Обычный 10 12" xfId="9295"/>
    <cellStyle name="Обычный 10 12 2" xfId="9296"/>
    <cellStyle name="Обычный 10 12 3" xfId="9297"/>
    <cellStyle name="Обычный 10 13" xfId="9298"/>
    <cellStyle name="Обычный 10 13 2" xfId="9299"/>
    <cellStyle name="Обычный 10 13 3" xfId="9300"/>
    <cellStyle name="Обычный 10 13 3 2" xfId="9301"/>
    <cellStyle name="Обычный 10 13 3 3" xfId="9302"/>
    <cellStyle name="Обычный 10 13 4" xfId="9303"/>
    <cellStyle name="Обычный 10 13 5" xfId="9304"/>
    <cellStyle name="Обычный 10 14" xfId="9305"/>
    <cellStyle name="Обычный 10 14 2" xfId="9306"/>
    <cellStyle name="Обычный 10 14 2 2" xfId="9307"/>
    <cellStyle name="Обычный 10 14 2 3" xfId="9308"/>
    <cellStyle name="Обычный 10 14 3" xfId="9309"/>
    <cellStyle name="Обычный 10 14 4" xfId="9310"/>
    <cellStyle name="Обычный 10 15" xfId="9311"/>
    <cellStyle name="Обычный 10 16" xfId="9312"/>
    <cellStyle name="Обычный 10 17" xfId="9313"/>
    <cellStyle name="Обычный 10 18" xfId="9314"/>
    <cellStyle name="Обычный 10 2" xfId="9315"/>
    <cellStyle name="Обычный 10 2 10" xfId="9316"/>
    <cellStyle name="Обычный 10 2 10 2" xfId="9317"/>
    <cellStyle name="Обычный 10 2 10 3" xfId="9318"/>
    <cellStyle name="Обычный 10 2 11" xfId="9319"/>
    <cellStyle name="Обычный 10 2 11 2" xfId="9320"/>
    <cellStyle name="Обычный 10 2 11 3" xfId="9321"/>
    <cellStyle name="Обычный 10 2 12" xfId="9322"/>
    <cellStyle name="Обычный 10 2 12 2" xfId="9323"/>
    <cellStyle name="Обычный 10 2 12 3" xfId="9324"/>
    <cellStyle name="Обычный 10 2 13" xfId="9325"/>
    <cellStyle name="Обычный 10 2 13 2" xfId="9326"/>
    <cellStyle name="Обычный 10 2 13 3" xfId="9327"/>
    <cellStyle name="Обычный 10 2 14" xfId="9328"/>
    <cellStyle name="Обычный 10 2 14 2" xfId="9329"/>
    <cellStyle name="Обычный 10 2 14 3" xfId="9330"/>
    <cellStyle name="Обычный 10 2 15" xfId="9331"/>
    <cellStyle name="Обычный 10 2 15 2" xfId="9332"/>
    <cellStyle name="Обычный 10 2 15 3" xfId="9333"/>
    <cellStyle name="Обычный 10 2 16" xfId="9334"/>
    <cellStyle name="Обычный 10 2 16 2" xfId="9335"/>
    <cellStyle name="Обычный 10 2 16 3" xfId="9336"/>
    <cellStyle name="Обычный 10 2 17" xfId="9337"/>
    <cellStyle name="Обычный 10 2 17 2" xfId="9338"/>
    <cellStyle name="Обычный 10 2 17 3" xfId="9339"/>
    <cellStyle name="Обычный 10 2 18" xfId="9340"/>
    <cellStyle name="Обычный 10 2 18 2" xfId="9341"/>
    <cellStyle name="Обычный 10 2 18 3" xfId="9342"/>
    <cellStyle name="Обычный 10 2 19" xfId="9343"/>
    <cellStyle name="Обычный 10 2 2" xfId="9344"/>
    <cellStyle name="Обычный 10 2 2 2" xfId="9345"/>
    <cellStyle name="Обычный 10 2 2 3" xfId="9346"/>
    <cellStyle name="Обычный 10 2 2 4" xfId="9347"/>
    <cellStyle name="Обычный 10 2 2 5" xfId="9348"/>
    <cellStyle name="Обычный 10 2 2 5 2" xfId="9349"/>
    <cellStyle name="Обычный 10 2 2 5 2 2" xfId="9350"/>
    <cellStyle name="Обычный 10 2 2 5 2 3" xfId="9351"/>
    <cellStyle name="Обычный 10 2 2 5 3" xfId="9352"/>
    <cellStyle name="Обычный 10 2 2 5 4" xfId="9353"/>
    <cellStyle name="Обычный 10 2 20" xfId="9354"/>
    <cellStyle name="Обычный 10 2 21" xfId="9355"/>
    <cellStyle name="Обычный 10 2 22" xfId="9356"/>
    <cellStyle name="Обычный 10 2 23" xfId="9357"/>
    <cellStyle name="Обычный 10 2 23 2" xfId="9358"/>
    <cellStyle name="Обычный 10 2 23 2 2" xfId="9359"/>
    <cellStyle name="Обычный 10 2 23 2 3" xfId="9360"/>
    <cellStyle name="Обычный 10 2 23 3" xfId="9361"/>
    <cellStyle name="Обычный 10 2 23 4" xfId="9362"/>
    <cellStyle name="Обычный 10 2 24" xfId="9363"/>
    <cellStyle name="Обычный 10 2 25" xfId="9364"/>
    <cellStyle name="Обычный 10 2 3" xfId="9365"/>
    <cellStyle name="Обычный 10 2 3 2" xfId="9366"/>
    <cellStyle name="Обычный 10 2 3 3" xfId="9367"/>
    <cellStyle name="Обычный 10 2 4" xfId="9368"/>
    <cellStyle name="Обычный 10 2 4 2" xfId="9369"/>
    <cellStyle name="Обычный 10 2 4 3" xfId="9370"/>
    <cellStyle name="Обычный 10 2 5" xfId="9371"/>
    <cellStyle name="Обычный 10 2 5 2" xfId="9372"/>
    <cellStyle name="Обычный 10 2 5 3" xfId="9373"/>
    <cellStyle name="Обычный 10 2 6" xfId="9374"/>
    <cellStyle name="Обычный 10 2 6 2" xfId="9375"/>
    <cellStyle name="Обычный 10 2 6 3" xfId="9376"/>
    <cellStyle name="Обычный 10 2 7" xfId="9377"/>
    <cellStyle name="Обычный 10 2 7 2" xfId="9378"/>
    <cellStyle name="Обычный 10 2 7 3" xfId="9379"/>
    <cellStyle name="Обычный 10 2 8" xfId="9380"/>
    <cellStyle name="Обычный 10 2 8 2" xfId="9381"/>
    <cellStyle name="Обычный 10 2 8 3" xfId="9382"/>
    <cellStyle name="Обычный 10 2 9" xfId="9383"/>
    <cellStyle name="Обычный 10 2 9 2" xfId="9384"/>
    <cellStyle name="Обычный 10 2 9 3" xfId="9385"/>
    <cellStyle name="Обычный 10 3" xfId="9386"/>
    <cellStyle name="Обычный 10 3 2" xfId="9387"/>
    <cellStyle name="Обычный 10 3 2 2" xfId="9388"/>
    <cellStyle name="Обычный 10 3 2 2 2" xfId="9389"/>
    <cellStyle name="Обычный 10 3 2 2 3" xfId="9390"/>
    <cellStyle name="Обычный 10 3 2 2 4" xfId="9391"/>
    <cellStyle name="Обычный 10 3 2 3" xfId="9392"/>
    <cellStyle name="Обычный 10 3 2 4" xfId="9393"/>
    <cellStyle name="Обычный 10 3 2 5" xfId="9394"/>
    <cellStyle name="Обычный 10 3 3" xfId="9395"/>
    <cellStyle name="Обычный 10 3 3 2" xfId="9396"/>
    <cellStyle name="Обычный 10 3 3 3" xfId="9397"/>
    <cellStyle name="Обычный 10 3 3 4" xfId="9398"/>
    <cellStyle name="Обычный 10 3 4" xfId="9399"/>
    <cellStyle name="Обычный 10 3 5" xfId="9400"/>
    <cellStyle name="Обычный 10 3 6" xfId="9401"/>
    <cellStyle name="Обычный 10 3 6 2" xfId="9402"/>
    <cellStyle name="Обычный 10 3 6 2 2" xfId="9403"/>
    <cellStyle name="Обычный 10 3 6 2 3" xfId="9404"/>
    <cellStyle name="Обычный 10 3 6 3" xfId="9405"/>
    <cellStyle name="Обычный 10 3 6 4" xfId="9406"/>
    <cellStyle name="Обычный 10 3 7" xfId="9407"/>
    <cellStyle name="Обычный 10 3 8" xfId="9408"/>
    <cellStyle name="Обычный 10 3_Информация по ТТ" xfId="9409"/>
    <cellStyle name="Обычный 10 4" xfId="9410"/>
    <cellStyle name="Обычный 10 4 2" xfId="9411"/>
    <cellStyle name="Обычный 10 4 2 2" xfId="9412"/>
    <cellStyle name="Обычный 10 4 2 2 2" xfId="9413"/>
    <cellStyle name="Обычный 10 4 2 2 3" xfId="9414"/>
    <cellStyle name="Обычный 10 4 2 2 4" xfId="9415"/>
    <cellStyle name="Обычный 10 4 2 3" xfId="9416"/>
    <cellStyle name="Обычный 10 4 2 4" xfId="9417"/>
    <cellStyle name="Обычный 10 4 2 5" xfId="9418"/>
    <cellStyle name="Обычный 10 4 3" xfId="9419"/>
    <cellStyle name="Обычный 10 4 3 2" xfId="9420"/>
    <cellStyle name="Обычный 10 4 3 3" xfId="9421"/>
    <cellStyle name="Обычный 10 4 3 4" xfId="9422"/>
    <cellStyle name="Обычный 10 4 4" xfId="9423"/>
    <cellStyle name="Обычный 10 4 5" xfId="9424"/>
    <cellStyle name="Обычный 10 4 6" xfId="9425"/>
    <cellStyle name="Обычный 10 4_Информация по ТТ" xfId="9426"/>
    <cellStyle name="Обычный 10 5" xfId="9427"/>
    <cellStyle name="Обычный 10 5 2" xfId="9428"/>
    <cellStyle name="Обычный 10 5 2 2" xfId="9429"/>
    <cellStyle name="Обычный 10 5 2 2 2" xfId="9430"/>
    <cellStyle name="Обычный 10 5 2 2 3" xfId="9431"/>
    <cellStyle name="Обычный 10 5 2 2 4" xfId="9432"/>
    <cellStyle name="Обычный 10 5 2 3" xfId="9433"/>
    <cellStyle name="Обычный 10 5 2 4" xfId="9434"/>
    <cellStyle name="Обычный 10 5 2 5" xfId="9435"/>
    <cellStyle name="Обычный 10 5 3" xfId="9436"/>
    <cellStyle name="Обычный 10 5 3 2" xfId="9437"/>
    <cellStyle name="Обычный 10 5 3 3" xfId="9438"/>
    <cellStyle name="Обычный 10 5 3 4" xfId="9439"/>
    <cellStyle name="Обычный 10 5 4" xfId="9440"/>
    <cellStyle name="Обычный 10 5 5" xfId="9441"/>
    <cellStyle name="Обычный 10 5 6" xfId="9442"/>
    <cellStyle name="Обычный 10 5_Информация по ТТ" xfId="9443"/>
    <cellStyle name="Обычный 10 6" xfId="9444"/>
    <cellStyle name="Обычный 10 6 2" xfId="9445"/>
    <cellStyle name="Обычный 10 6 2 2" xfId="9446"/>
    <cellStyle name="Обычный 10 6 2 2 2" xfId="9447"/>
    <cellStyle name="Обычный 10 6 2 2 3" xfId="9448"/>
    <cellStyle name="Обычный 10 6 2 2 4" xfId="9449"/>
    <cellStyle name="Обычный 10 6 2 3" xfId="9450"/>
    <cellStyle name="Обычный 10 6 2 4" xfId="9451"/>
    <cellStyle name="Обычный 10 6 2 5" xfId="9452"/>
    <cellStyle name="Обычный 10 6 3" xfId="9453"/>
    <cellStyle name="Обычный 10 6 3 2" xfId="9454"/>
    <cellStyle name="Обычный 10 6 3 3" xfId="9455"/>
    <cellStyle name="Обычный 10 6 3 4" xfId="9456"/>
    <cellStyle name="Обычный 10 6 4" xfId="9457"/>
    <cellStyle name="Обычный 10 6 5" xfId="9458"/>
    <cellStyle name="Обычный 10 6 6" xfId="9459"/>
    <cellStyle name="Обычный 10 6_Информация по ТТ" xfId="9460"/>
    <cellStyle name="Обычный 10 7" xfId="9461"/>
    <cellStyle name="Обычный 10 7 2" xfId="9462"/>
    <cellStyle name="Обычный 10 7 2 2" xfId="9463"/>
    <cellStyle name="Обычный 10 7 2 2 2" xfId="9464"/>
    <cellStyle name="Обычный 10 7 2 2 2 2" xfId="9465"/>
    <cellStyle name="Обычный 10 7 2 2 2 2 2" xfId="9466"/>
    <cellStyle name="Обычный 10 7 2 2 2 2 3" xfId="9467"/>
    <cellStyle name="Обычный 10 7 2 2 2 3" xfId="9468"/>
    <cellStyle name="Обычный 10 7 2 2 2 4" xfId="9469"/>
    <cellStyle name="Обычный 10 7 2 2 3" xfId="9470"/>
    <cellStyle name="Обычный 10 7 2 2 3 2" xfId="9471"/>
    <cellStyle name="Обычный 10 7 2 2 3 3" xfId="9472"/>
    <cellStyle name="Обычный 10 7 2 2 4" xfId="9473"/>
    <cellStyle name="Обычный 10 7 2 2 5" xfId="9474"/>
    <cellStyle name="Обычный 10 7 2 3" xfId="9475"/>
    <cellStyle name="Обычный 10 7 2 3 2" xfId="9476"/>
    <cellStyle name="Обычный 10 7 2 3 2 2" xfId="9477"/>
    <cellStyle name="Обычный 10 7 2 3 2 2 2" xfId="9478"/>
    <cellStyle name="Обычный 10 7 2 3 2 2 3" xfId="9479"/>
    <cellStyle name="Обычный 10 7 2 3 2 3" xfId="9480"/>
    <cellStyle name="Обычный 10 7 2 3 2 4" xfId="9481"/>
    <cellStyle name="Обычный 10 7 2 3 3" xfId="9482"/>
    <cellStyle name="Обычный 10 7 2 3 3 2" xfId="9483"/>
    <cellStyle name="Обычный 10 7 2 3 3 3" xfId="9484"/>
    <cellStyle name="Обычный 10 7 2 3 4" xfId="9485"/>
    <cellStyle name="Обычный 10 7 2 3 5" xfId="9486"/>
    <cellStyle name="Обычный 10 7 2 4" xfId="9487"/>
    <cellStyle name="Обычный 10 7 2 4 2" xfId="9488"/>
    <cellStyle name="Обычный 10 7 2 4 2 2" xfId="9489"/>
    <cellStyle name="Обычный 10 7 2 4 2 3" xfId="9490"/>
    <cellStyle name="Обычный 10 7 2 4 3" xfId="9491"/>
    <cellStyle name="Обычный 10 7 2 4 3 2" xfId="9492"/>
    <cellStyle name="Обычный 10 7 2 4 3 3" xfId="9493"/>
    <cellStyle name="Обычный 10 7 2 5" xfId="9494"/>
    <cellStyle name="Обычный 10 7 2 5 2" xfId="9495"/>
    <cellStyle name="Обычный 10 7 2 5 3" xfId="9496"/>
    <cellStyle name="Обычный 10 7 2 6" xfId="9497"/>
    <cellStyle name="Обычный 10 7 2 7" xfId="9498"/>
    <cellStyle name="Обычный 10 7 3" xfId="9499"/>
    <cellStyle name="Обычный 10 7 3 2" xfId="9500"/>
    <cellStyle name="Обычный 10 7 3 2 2" xfId="9501"/>
    <cellStyle name="Обычный 10 7 3 2 2 2" xfId="9502"/>
    <cellStyle name="Обычный 10 7 3 2 2 3" xfId="9503"/>
    <cellStyle name="Обычный 10 7 3 2 3" xfId="9504"/>
    <cellStyle name="Обычный 10 7 3 2 3 2" xfId="9505"/>
    <cellStyle name="Обычный 10 7 3 2 3 3" xfId="9506"/>
    <cellStyle name="Обычный 10 7 3 3" xfId="9507"/>
    <cellStyle name="Обычный 10 7 3 3 2" xfId="9508"/>
    <cellStyle name="Обычный 10 7 3 3 3" xfId="9509"/>
    <cellStyle name="Обычный 10 7 3 4" xfId="9510"/>
    <cellStyle name="Обычный 10 7 3 5" xfId="9511"/>
    <cellStyle name="Обычный 10 7 4" xfId="9512"/>
    <cellStyle name="Обычный 10 7 4 2" xfId="9513"/>
    <cellStyle name="Обычный 10 7 4 2 2" xfId="9514"/>
    <cellStyle name="Обычный 10 7 4 2 2 2" xfId="9515"/>
    <cellStyle name="Обычный 10 7 4 2 2 3" xfId="9516"/>
    <cellStyle name="Обычный 10 7 4 2 3" xfId="9517"/>
    <cellStyle name="Обычный 10 7 4 2 3 2" xfId="9518"/>
    <cellStyle name="Обычный 10 7 4 2 3 3" xfId="9519"/>
    <cellStyle name="Обычный 10 7 4 3" xfId="9520"/>
    <cellStyle name="Обычный 10 7 4 3 2" xfId="9521"/>
    <cellStyle name="Обычный 10 7 4 3 3" xfId="9522"/>
    <cellStyle name="Обычный 10 7 4 4" xfId="9523"/>
    <cellStyle name="Обычный 10 7 4 5" xfId="9524"/>
    <cellStyle name="Обычный 10 7 5" xfId="9525"/>
    <cellStyle name="Обычный 10 7 5 2" xfId="9526"/>
    <cellStyle name="Обычный 10 7 5 2 2" xfId="9527"/>
    <cellStyle name="Обычный 10 7 5 2 3" xfId="9528"/>
    <cellStyle name="Обычный 10 7 5 3" xfId="9529"/>
    <cellStyle name="Обычный 10 7 5 3 2" xfId="9530"/>
    <cellStyle name="Обычный 10 7 5 3 3" xfId="9531"/>
    <cellStyle name="Обычный 10 7 6" xfId="9532"/>
    <cellStyle name="Обычный 10 7 6 2" xfId="9533"/>
    <cellStyle name="Обычный 10 7 6 3" xfId="9534"/>
    <cellStyle name="Обычный 10 7 7" xfId="9535"/>
    <cellStyle name="Обычный 10 7 7 2" xfId="9536"/>
    <cellStyle name="Обычный 10 7 7 3" xfId="9537"/>
    <cellStyle name="Обычный 10 7 8" xfId="9538"/>
    <cellStyle name="Обычный 10 7 9" xfId="9539"/>
    <cellStyle name="Обычный 10 8" xfId="9540"/>
    <cellStyle name="Обычный 10 8 2" xfId="9541"/>
    <cellStyle name="Обычный 10 8 2 2" xfId="9542"/>
    <cellStyle name="Обычный 10 8 2 3" xfId="9543"/>
    <cellStyle name="Обычный 10 8 2 4" xfId="9544"/>
    <cellStyle name="Обычный 10 8 2 5" xfId="9545"/>
    <cellStyle name="Обычный 10 8 2 6" xfId="9546"/>
    <cellStyle name="Обычный 10 8 3" xfId="9547"/>
    <cellStyle name="Обычный 10 8 4" xfId="9548"/>
    <cellStyle name="Обычный 10 8 5" xfId="9549"/>
    <cellStyle name="Обычный 10 8 6" xfId="9550"/>
    <cellStyle name="Обычный 10 8 7" xfId="9551"/>
    <cellStyle name="Обычный 10 9" xfId="9552"/>
    <cellStyle name="Обычный 10 9 10" xfId="9553"/>
    <cellStyle name="Обычный 10 9 10 2" xfId="9554"/>
    <cellStyle name="Обычный 10 9 10 3" xfId="9555"/>
    <cellStyle name="Обычный 10 9 11" xfId="9556"/>
    <cellStyle name="Обычный 10 9 12" xfId="9557"/>
    <cellStyle name="Обычный 10 9 13" xfId="9558"/>
    <cellStyle name="Обычный 10 9 14" xfId="9559"/>
    <cellStyle name="Обычный 10 9 15" xfId="9560"/>
    <cellStyle name="Обычный 10 9 2" xfId="9561"/>
    <cellStyle name="Обычный 10 9 2 2" xfId="9562"/>
    <cellStyle name="Обычный 10 9 2 3" xfId="9563"/>
    <cellStyle name="Обычный 10 9 3" xfId="9564"/>
    <cellStyle name="Обычный 10 9 3 2" xfId="9565"/>
    <cellStyle name="Обычный 10 9 3 3" xfId="9566"/>
    <cellStyle name="Обычный 10 9 4" xfId="9567"/>
    <cellStyle name="Обычный 10 9 4 2" xfId="9568"/>
    <cellStyle name="Обычный 10 9 4 3" xfId="9569"/>
    <cellStyle name="Обычный 10 9 5" xfId="9570"/>
    <cellStyle name="Обычный 10 9 5 2" xfId="9571"/>
    <cellStyle name="Обычный 10 9 5 3" xfId="9572"/>
    <cellStyle name="Обычный 10 9 6" xfId="9573"/>
    <cellStyle name="Обычный 10 9 6 2" xfId="9574"/>
    <cellStyle name="Обычный 10 9 6 3" xfId="9575"/>
    <cellStyle name="Обычный 10 9 7" xfId="9576"/>
    <cellStyle name="Обычный 10 9 7 2" xfId="9577"/>
    <cellStyle name="Обычный 10 9 7 3" xfId="9578"/>
    <cellStyle name="Обычный 10 9 8" xfId="9579"/>
    <cellStyle name="Обычный 10 9 8 2" xfId="9580"/>
    <cellStyle name="Обычный 10 9 8 3" xfId="9581"/>
    <cellStyle name="Обычный 10 9 9" xfId="9582"/>
    <cellStyle name="Обычный 10 9 9 2" xfId="9583"/>
    <cellStyle name="Обычный 10 9 9 3" xfId="9584"/>
    <cellStyle name="Обычный 10_Информация по ТТ" xfId="9585"/>
    <cellStyle name="Обычный 100" xfId="9586"/>
    <cellStyle name="Обычный 100 2" xfId="9587"/>
    <cellStyle name="Обычный 100 3" xfId="9588"/>
    <cellStyle name="Обычный 101" xfId="9589"/>
    <cellStyle name="Обычный 101 2" xfId="9590"/>
    <cellStyle name="Обычный 101 3" xfId="9591"/>
    <cellStyle name="Обычный 102" xfId="9592"/>
    <cellStyle name="Обычный 102 2" xfId="9593"/>
    <cellStyle name="Обычный 102 3" xfId="9594"/>
    <cellStyle name="Обычный 103" xfId="9595"/>
    <cellStyle name="Обычный 103 2" xfId="9596"/>
    <cellStyle name="Обычный 103 3" xfId="9597"/>
    <cellStyle name="Обычный 104" xfId="9598"/>
    <cellStyle name="Обычный 104 2" xfId="9599"/>
    <cellStyle name="Обычный 104 3" xfId="9600"/>
    <cellStyle name="Обычный 105" xfId="9601"/>
    <cellStyle name="Обычный 105 2" xfId="9602"/>
    <cellStyle name="Обычный 105 3" xfId="9603"/>
    <cellStyle name="Обычный 106" xfId="9604"/>
    <cellStyle name="Обычный 106 2" xfId="9605"/>
    <cellStyle name="Обычный 106 3" xfId="9606"/>
    <cellStyle name="Обычный 107" xfId="9607"/>
    <cellStyle name="Обычный 107 2" xfId="9608"/>
    <cellStyle name="Обычный 107 3" xfId="9609"/>
    <cellStyle name="Обычный 108" xfId="9610"/>
    <cellStyle name="Обычный 108 2" xfId="9611"/>
    <cellStyle name="Обычный 108 3" xfId="9612"/>
    <cellStyle name="Обычный 109" xfId="9613"/>
    <cellStyle name="Обычный 109 2" xfId="9614"/>
    <cellStyle name="Обычный 109 3" xfId="9615"/>
    <cellStyle name="Обычный 11" xfId="9616"/>
    <cellStyle name="Обычный 11 10" xfId="9617"/>
    <cellStyle name="Обычный 11 11" xfId="9618"/>
    <cellStyle name="Обычный 11 12" xfId="9619"/>
    <cellStyle name="Обычный 11 2" xfId="9620"/>
    <cellStyle name="Обычный 11 2 2" xfId="9621"/>
    <cellStyle name="Обычный 11 2 2 2" xfId="9622"/>
    <cellStyle name="Обычный 11 2 2 2 2" xfId="9623"/>
    <cellStyle name="Обычный 11 2 2 2 3" xfId="9624"/>
    <cellStyle name="Обычный 11 2 2 2 4" xfId="9625"/>
    <cellStyle name="Обычный 11 2 2 2 5" xfId="9626"/>
    <cellStyle name="Обычный 11 2 2 2 6" xfId="9627"/>
    <cellStyle name="Обычный 11 2 2 3" xfId="9628"/>
    <cellStyle name="Обычный 11 2 2 4" xfId="9629"/>
    <cellStyle name="Обычный 11 2 2 5" xfId="9630"/>
    <cellStyle name="Обычный 11 2 2 6" xfId="9631"/>
    <cellStyle name="Обычный 11 2 2 7" xfId="9632"/>
    <cellStyle name="Обычный 11 2 3" xfId="9633"/>
    <cellStyle name="Обычный 11 2 3 2" xfId="9634"/>
    <cellStyle name="Обычный 11 2 3 3" xfId="9635"/>
    <cellStyle name="Обычный 11 2 3 4" xfId="9636"/>
    <cellStyle name="Обычный 11 2 3 5" xfId="9637"/>
    <cellStyle name="Обычный 11 2 3 6" xfId="9638"/>
    <cellStyle name="Обычный 11 2 4" xfId="9639"/>
    <cellStyle name="Обычный 11 2 5" xfId="9640"/>
    <cellStyle name="Обычный 11 2 6" xfId="9641"/>
    <cellStyle name="Обычный 11 2 7" xfId="9642"/>
    <cellStyle name="Обычный 11 2 8" xfId="9643"/>
    <cellStyle name="Обычный 11 2_Информация по ТТ" xfId="9644"/>
    <cellStyle name="Обычный 11 3" xfId="9645"/>
    <cellStyle name="Обычный 11 3 2" xfId="9646"/>
    <cellStyle name="Обычный 11 3 2 2" xfId="9647"/>
    <cellStyle name="Обычный 11 3 2 3" xfId="9648"/>
    <cellStyle name="Обычный 11 3 2 4" xfId="9649"/>
    <cellStyle name="Обычный 11 3 2 5" xfId="9650"/>
    <cellStyle name="Обычный 11 3 2 6" xfId="9651"/>
    <cellStyle name="Обычный 11 3 3" xfId="9652"/>
    <cellStyle name="Обычный 11 3 4" xfId="9653"/>
    <cellStyle name="Обычный 11 3 5" xfId="9654"/>
    <cellStyle name="Обычный 11 3 6" xfId="9655"/>
    <cellStyle name="Обычный 11 3 7" xfId="9656"/>
    <cellStyle name="Обычный 11 4" xfId="9657"/>
    <cellStyle name="Обычный 11 4 2" xfId="9658"/>
    <cellStyle name="Обычный 11 4 3" xfId="9659"/>
    <cellStyle name="Обычный 11 4 4" xfId="9660"/>
    <cellStyle name="Обычный 11 4 5" xfId="9661"/>
    <cellStyle name="Обычный 11 4 6" xfId="9662"/>
    <cellStyle name="Обычный 11 5" xfId="9663"/>
    <cellStyle name="Обычный 11 5 2" xfId="9664"/>
    <cellStyle name="Обычный 11 5 3" xfId="9665"/>
    <cellStyle name="Обычный 11 5 4" xfId="9666"/>
    <cellStyle name="Обычный 11 5 5" xfId="9667"/>
    <cellStyle name="Обычный 11 6" xfId="9668"/>
    <cellStyle name="Обычный 11 6 2" xfId="9669"/>
    <cellStyle name="Обычный 11 6 3" xfId="9670"/>
    <cellStyle name="Обычный 11 7" xfId="9671"/>
    <cellStyle name="Обычный 11 7 2" xfId="9672"/>
    <cellStyle name="Обычный 11 7 3" xfId="9673"/>
    <cellStyle name="Обычный 11 7 3 2" xfId="9674"/>
    <cellStyle name="Обычный 11 7 3 3" xfId="9675"/>
    <cellStyle name="Обычный 11 7 4" xfId="9676"/>
    <cellStyle name="Обычный 11 7 5" xfId="9677"/>
    <cellStyle name="Обычный 11 8" xfId="9678"/>
    <cellStyle name="Обычный 11 9" xfId="9679"/>
    <cellStyle name="Обычный 11_Информация по ТТ" xfId="9680"/>
    <cellStyle name="Обычный 110" xfId="9681"/>
    <cellStyle name="Обычный 110 2" xfId="9682"/>
    <cellStyle name="Обычный 110 3" xfId="9683"/>
    <cellStyle name="Обычный 111" xfId="9684"/>
    <cellStyle name="Обычный 111 2" xfId="9685"/>
    <cellStyle name="Обычный 111 3" xfId="9686"/>
    <cellStyle name="Обычный 112" xfId="9687"/>
    <cellStyle name="Обычный 112 2" xfId="9688"/>
    <cellStyle name="Обычный 112 3" xfId="9689"/>
    <cellStyle name="Обычный 113" xfId="9690"/>
    <cellStyle name="Обычный 113 2" xfId="9691"/>
    <cellStyle name="Обычный 113 3" xfId="9692"/>
    <cellStyle name="Обычный 114" xfId="9693"/>
    <cellStyle name="Обычный 114 2" xfId="9694"/>
    <cellStyle name="Обычный 114 3" xfId="9695"/>
    <cellStyle name="Обычный 115" xfId="9696"/>
    <cellStyle name="Обычный 115 2" xfId="9697"/>
    <cellStyle name="Обычный 115 3" xfId="9698"/>
    <cellStyle name="Обычный 116" xfId="9699"/>
    <cellStyle name="Обычный 116 2" xfId="9700"/>
    <cellStyle name="Обычный 116 3" xfId="9701"/>
    <cellStyle name="Обычный 117" xfId="9702"/>
    <cellStyle name="Обычный 117 2" xfId="9703"/>
    <cellStyle name="Обычный 117 3" xfId="9704"/>
    <cellStyle name="Обычный 118" xfId="9705"/>
    <cellStyle name="Обычный 118 2" xfId="9706"/>
    <cellStyle name="Обычный 118 3" xfId="9707"/>
    <cellStyle name="Обычный 119" xfId="9708"/>
    <cellStyle name="Обычный 119 2" xfId="9709"/>
    <cellStyle name="Обычный 119 3" xfId="9710"/>
    <cellStyle name="Обычный 12" xfId="9711"/>
    <cellStyle name="Обычный 12 10" xfId="9712"/>
    <cellStyle name="Обычный 12 10 2" xfId="9713"/>
    <cellStyle name="Обычный 12 10 3" xfId="9714"/>
    <cellStyle name="Обычный 12 11" xfId="9715"/>
    <cellStyle name="Обычный 12 11 2" xfId="9716"/>
    <cellStyle name="Обычный 12 11 3" xfId="9717"/>
    <cellStyle name="Обычный 12 12" xfId="9718"/>
    <cellStyle name="Обычный 12 12 2" xfId="9719"/>
    <cellStyle name="Обычный 12 12 3" xfId="9720"/>
    <cellStyle name="Обычный 12 13" xfId="9721"/>
    <cellStyle name="Обычный 12 13 2" xfId="9722"/>
    <cellStyle name="Обычный 12 13 3" xfId="9723"/>
    <cellStyle name="Обычный 12 14" xfId="9724"/>
    <cellStyle name="Обычный 12 14 2" xfId="9725"/>
    <cellStyle name="Обычный 12 14 3" xfId="9726"/>
    <cellStyle name="Обычный 12 15" xfId="9727"/>
    <cellStyle name="Обычный 12 15 2" xfId="9728"/>
    <cellStyle name="Обычный 12 15 3" xfId="9729"/>
    <cellStyle name="Обычный 12 16" xfId="9730"/>
    <cellStyle name="Обычный 12 16 2" xfId="9731"/>
    <cellStyle name="Обычный 12 16 3" xfId="9732"/>
    <cellStyle name="Обычный 12 17" xfId="9733"/>
    <cellStyle name="Обычный 12 17 2" xfId="9734"/>
    <cellStyle name="Обычный 12 17 3" xfId="9735"/>
    <cellStyle name="Обычный 12 18" xfId="9736"/>
    <cellStyle name="Обычный 12 18 2" xfId="9737"/>
    <cellStyle name="Обычный 12 18 3" xfId="9738"/>
    <cellStyle name="Обычный 12 19" xfId="9739"/>
    <cellStyle name="Обычный 12 2" xfId="9740"/>
    <cellStyle name="Обычный 12 2 2" xfId="9741"/>
    <cellStyle name="Обычный 12 2 2 2" xfId="9742"/>
    <cellStyle name="Обычный 12 2 2 3" xfId="9743"/>
    <cellStyle name="Обычный 12 2 2 4" xfId="9744"/>
    <cellStyle name="Обычный 12 2 3" xfId="9745"/>
    <cellStyle name="Обычный 12 2 4" xfId="9746"/>
    <cellStyle name="Обычный 12 2 4 2" xfId="9747"/>
    <cellStyle name="Обычный 12 2 4 2 2" xfId="9748"/>
    <cellStyle name="Обычный 12 2 4 2 3" xfId="9749"/>
    <cellStyle name="Обычный 12 2 4 3" xfId="9750"/>
    <cellStyle name="Обычный 12 2 4 4" xfId="9751"/>
    <cellStyle name="Обычный 12 2 5" xfId="9752"/>
    <cellStyle name="Обычный 12 2 6" xfId="9753"/>
    <cellStyle name="Обычный 12 20" xfId="9754"/>
    <cellStyle name="Обычный 12 20 2" xfId="9755"/>
    <cellStyle name="Обычный 12 20 2 2" xfId="9756"/>
    <cellStyle name="Обычный 12 20 2 3" xfId="9757"/>
    <cellStyle name="Обычный 12 20 3" xfId="9758"/>
    <cellStyle name="Обычный 12 20 4" xfId="9759"/>
    <cellStyle name="Обычный 12 21" xfId="9760"/>
    <cellStyle name="Обычный 12 22" xfId="9761"/>
    <cellStyle name="Обычный 12 3" xfId="9762"/>
    <cellStyle name="Обычный 12 3 10" xfId="9763"/>
    <cellStyle name="Обычный 12 3 11" xfId="9764"/>
    <cellStyle name="Обычный 12 3 2" xfId="9765"/>
    <cellStyle name="Обычный 12 3 2 2" xfId="9766"/>
    <cellStyle name="Обычный 12 3 2 3" xfId="9767"/>
    <cellStyle name="Обычный 12 3 3" xfId="9768"/>
    <cellStyle name="Обычный 12 3 4" xfId="9769"/>
    <cellStyle name="Обычный 12 3 4 2" xfId="9770"/>
    <cellStyle name="Обычный 12 3 4 3" xfId="9771"/>
    <cellStyle name="Обычный 12 3 5" xfId="9772"/>
    <cellStyle name="Обычный 12 3 5 2" xfId="9773"/>
    <cellStyle name="Обычный 12 3 5 3" xfId="9774"/>
    <cellStyle name="Обычный 12 3 5 3 2" xfId="9775"/>
    <cellStyle name="Обычный 12 3 5 3 3" xfId="9776"/>
    <cellStyle name="Обычный 12 3 5 4" xfId="9777"/>
    <cellStyle name="Обычный 12 3 5 5" xfId="9778"/>
    <cellStyle name="Обычный 12 3 5 6" xfId="9779"/>
    <cellStyle name="Обычный 12 3 5 7" xfId="9780"/>
    <cellStyle name="Обычный 12 3 6" xfId="9781"/>
    <cellStyle name="Обычный 12 3 6 2" xfId="9782"/>
    <cellStyle name="Обычный 12 3 6 3" xfId="9783"/>
    <cellStyle name="Обычный 12 3 7" xfId="9784"/>
    <cellStyle name="Обычный 12 3 7 2" xfId="9785"/>
    <cellStyle name="Обычный 12 3 7 3" xfId="9786"/>
    <cellStyle name="Обычный 12 3 8" xfId="9787"/>
    <cellStyle name="Обычный 12 3 8 2" xfId="9788"/>
    <cellStyle name="Обычный 12 3 8 3" xfId="9789"/>
    <cellStyle name="Обычный 12 3 9" xfId="9790"/>
    <cellStyle name="Обычный 12 4" xfId="9791"/>
    <cellStyle name="Обычный 12 4 2" xfId="9792"/>
    <cellStyle name="Обычный 12 4 3" xfId="9793"/>
    <cellStyle name="Обычный 12 5" xfId="9794"/>
    <cellStyle name="Обычный 12 5 2" xfId="9795"/>
    <cellStyle name="Обычный 12 5 3" xfId="9796"/>
    <cellStyle name="Обычный 12 5 4" xfId="9797"/>
    <cellStyle name="Обычный 12 5 5" xfId="9798"/>
    <cellStyle name="Обычный 12 6" xfId="9799"/>
    <cellStyle name="Обычный 12 6 2" xfId="9800"/>
    <cellStyle name="Обычный 12 6 2 2" xfId="9801"/>
    <cellStyle name="Обычный 12 6 2 2 2" xfId="9802"/>
    <cellStyle name="Обычный 12 6 2 2 3" xfId="9803"/>
    <cellStyle name="Обычный 12 6 3" xfId="9804"/>
    <cellStyle name="Обычный 12 6 4" xfId="9805"/>
    <cellStyle name="Обычный 12 6 5" xfId="9806"/>
    <cellStyle name="Обычный 12 6 5 2" xfId="9807"/>
    <cellStyle name="Обычный 12 6 5 3" xfId="9808"/>
    <cellStyle name="Обычный 12 6 6" xfId="9809"/>
    <cellStyle name="Обычный 12 6 7" xfId="9810"/>
    <cellStyle name="Обычный 12 7" xfId="9811"/>
    <cellStyle name="Обычный 12 7 2" xfId="9812"/>
    <cellStyle name="Обычный 12 7 2 2" xfId="9813"/>
    <cellStyle name="Обычный 12 7 2 2 2" xfId="9814"/>
    <cellStyle name="Обычный 12 7 2 2 3" xfId="9815"/>
    <cellStyle name="Обычный 12 7 3" xfId="9816"/>
    <cellStyle name="Обычный 12 7 4" xfId="9817"/>
    <cellStyle name="Обычный 12 7 4 2" xfId="9818"/>
    <cellStyle name="Обычный 12 7 4 3" xfId="9819"/>
    <cellStyle name="Обычный 12 8" xfId="9820"/>
    <cellStyle name="Обычный 12 8 2" xfId="9821"/>
    <cellStyle name="Обычный 12 8 3" xfId="9822"/>
    <cellStyle name="Обычный 12 9" xfId="9823"/>
    <cellStyle name="Обычный 12 9 2" xfId="9824"/>
    <cellStyle name="Обычный 12 9 3" xfId="9825"/>
    <cellStyle name="Обычный 12_Информация по ТТ" xfId="9826"/>
    <cellStyle name="Обычный 120" xfId="9827"/>
    <cellStyle name="Обычный 120 2" xfId="9828"/>
    <cellStyle name="Обычный 120 3" xfId="9829"/>
    <cellStyle name="Обычный 121" xfId="9830"/>
    <cellStyle name="Обычный 121 2" xfId="9831"/>
    <cellStyle name="Обычный 121 3" xfId="9832"/>
    <cellStyle name="Обычный 122" xfId="9833"/>
    <cellStyle name="Обычный 122 2" xfId="9834"/>
    <cellStyle name="Обычный 122 3" xfId="9835"/>
    <cellStyle name="Обычный 123" xfId="9836"/>
    <cellStyle name="Обычный 123 2" xfId="9837"/>
    <cellStyle name="Обычный 123 3" xfId="9838"/>
    <cellStyle name="Обычный 124" xfId="9839"/>
    <cellStyle name="Обычный 124 2" xfId="9840"/>
    <cellStyle name="Обычный 124 3" xfId="9841"/>
    <cellStyle name="Обычный 125" xfId="9842"/>
    <cellStyle name="Обычный 125 2" xfId="9843"/>
    <cellStyle name="Обычный 125 3" xfId="9844"/>
    <cellStyle name="Обычный 126" xfId="9845"/>
    <cellStyle name="Обычный 126 2" xfId="9846"/>
    <cellStyle name="Обычный 126 3" xfId="9847"/>
    <cellStyle name="Обычный 127" xfId="9848"/>
    <cellStyle name="Обычный 127 2" xfId="9849"/>
    <cellStyle name="Обычный 127 3" xfId="9850"/>
    <cellStyle name="Обычный 128" xfId="9851"/>
    <cellStyle name="Обычный 128 2" xfId="9852"/>
    <cellStyle name="Обычный 128 3" xfId="9853"/>
    <cellStyle name="Обычный 129" xfId="9854"/>
    <cellStyle name="Обычный 129 2" xfId="9855"/>
    <cellStyle name="Обычный 129 3" xfId="9856"/>
    <cellStyle name="Обычный 13" xfId="9857"/>
    <cellStyle name="Обычный 13 2" xfId="9858"/>
    <cellStyle name="Обычный 13 2 2" xfId="9859"/>
    <cellStyle name="Обычный 13 2 2 2" xfId="9860"/>
    <cellStyle name="Обычный 13 2 2 3" xfId="9861"/>
    <cellStyle name="Обычный 13 2 2 4" xfId="9862"/>
    <cellStyle name="Обычный 13 2 2 5" xfId="9863"/>
    <cellStyle name="Обычный 13 2 2 6" xfId="9864"/>
    <cellStyle name="Обычный 13 2 3" xfId="9865"/>
    <cellStyle name="Обычный 13 2 4" xfId="9866"/>
    <cellStyle name="Обычный 13 2 5" xfId="9867"/>
    <cellStyle name="Обычный 13 2 6" xfId="9868"/>
    <cellStyle name="Обычный 13 2 7" xfId="9869"/>
    <cellStyle name="Обычный 13 3" xfId="9870"/>
    <cellStyle name="Обычный 13 3 2" xfId="9871"/>
    <cellStyle name="Обычный 13 3 3" xfId="9872"/>
    <cellStyle name="Обычный 13 3 4" xfId="9873"/>
    <cellStyle name="Обычный 13 3 5" xfId="9874"/>
    <cellStyle name="Обычный 13 3 6" xfId="9875"/>
    <cellStyle name="Обычный 13 4" xfId="9876"/>
    <cellStyle name="Обычный 13 4 2" xfId="9877"/>
    <cellStyle name="Обычный 13 4 3" xfId="9878"/>
    <cellStyle name="Обычный 13 5" xfId="9879"/>
    <cellStyle name="Обычный 13 5 2" xfId="9880"/>
    <cellStyle name="Обычный 13 5 3" xfId="9881"/>
    <cellStyle name="Обычный 13 6" xfId="9882"/>
    <cellStyle name="Обычный 13 6 2" xfId="9883"/>
    <cellStyle name="Обычный 13 6 3" xfId="9884"/>
    <cellStyle name="Обычный 13 6 3 2" xfId="9885"/>
    <cellStyle name="Обычный 13 6 3 3" xfId="9886"/>
    <cellStyle name="Обычный 13 6 4" xfId="9887"/>
    <cellStyle name="Обычный 13 6 5" xfId="9888"/>
    <cellStyle name="Обычный 13 7" xfId="9889"/>
    <cellStyle name="Обычный 13 8" xfId="9890"/>
    <cellStyle name="Обычный 13 9" xfId="9891"/>
    <cellStyle name="Обычный 13_Информация по ТТ" xfId="9892"/>
    <cellStyle name="Обычный 130" xfId="9893"/>
    <cellStyle name="Обычный 130 2" xfId="9894"/>
    <cellStyle name="Обычный 130 3" xfId="9895"/>
    <cellStyle name="Обычный 131" xfId="9896"/>
    <cellStyle name="Обычный 131 2" xfId="9897"/>
    <cellStyle name="Обычный 131 3" xfId="9898"/>
    <cellStyle name="Обычный 132" xfId="9899"/>
    <cellStyle name="Обычный 132 2" xfId="9900"/>
    <cellStyle name="Обычный 132 3" xfId="9901"/>
    <cellStyle name="Обычный 133" xfId="9902"/>
    <cellStyle name="Обычный 133 2" xfId="9903"/>
    <cellStyle name="Обычный 133 3" xfId="9904"/>
    <cellStyle name="Обычный 134" xfId="9905"/>
    <cellStyle name="Обычный 134 2" xfId="9906"/>
    <cellStyle name="Обычный 134 3" xfId="9907"/>
    <cellStyle name="Обычный 135" xfId="9908"/>
    <cellStyle name="Обычный 135 2" xfId="9909"/>
    <cellStyle name="Обычный 135 3" xfId="9910"/>
    <cellStyle name="Обычный 136" xfId="9911"/>
    <cellStyle name="Обычный 136 2" xfId="9912"/>
    <cellStyle name="Обычный 136 3" xfId="9913"/>
    <cellStyle name="Обычный 137" xfId="9914"/>
    <cellStyle name="Обычный 137 2" xfId="9915"/>
    <cellStyle name="Обычный 137 3" xfId="9916"/>
    <cellStyle name="Обычный 138" xfId="9917"/>
    <cellStyle name="Обычный 138 2" xfId="9918"/>
    <cellStyle name="Обычный 138 3" xfId="9919"/>
    <cellStyle name="Обычный 139" xfId="9920"/>
    <cellStyle name="Обычный 139 2" xfId="9921"/>
    <cellStyle name="Обычный 139 3" xfId="9922"/>
    <cellStyle name="Обычный 14" xfId="9923"/>
    <cellStyle name="Обычный 14 2" xfId="9924"/>
    <cellStyle name="Обычный 14 2 2" xfId="9925"/>
    <cellStyle name="Обычный 14 2 2 2" xfId="9926"/>
    <cellStyle name="Обычный 14 2 2 3" xfId="9927"/>
    <cellStyle name="Обычный 14 2 2 4" xfId="9928"/>
    <cellStyle name="Обычный 14 2 2 5" xfId="9929"/>
    <cellStyle name="Обычный 14 2 2 6" xfId="9930"/>
    <cellStyle name="Обычный 14 2 3" xfId="9931"/>
    <cellStyle name="Обычный 14 2 4" xfId="9932"/>
    <cellStyle name="Обычный 14 2 5" xfId="9933"/>
    <cellStyle name="Обычный 14 2 6" xfId="9934"/>
    <cellStyle name="Обычный 14 2 7" xfId="9935"/>
    <cellStyle name="Обычный 14 3" xfId="9936"/>
    <cellStyle name="Обычный 14 3 2" xfId="9937"/>
    <cellStyle name="Обычный 14 3 3" xfId="9938"/>
    <cellStyle name="Обычный 14 3 4" xfId="9939"/>
    <cellStyle name="Обычный 14 3 5" xfId="9940"/>
    <cellStyle name="Обычный 14 3 6" xfId="9941"/>
    <cellStyle name="Обычный 14 4" xfId="9942"/>
    <cellStyle name="Обычный 14 4 2" xfId="9943"/>
    <cellStyle name="Обычный 14 4 3" xfId="9944"/>
    <cellStyle name="Обычный 14 5" xfId="9945"/>
    <cellStyle name="Обычный 14 5 2" xfId="9946"/>
    <cellStyle name="Обычный 14 5 3" xfId="9947"/>
    <cellStyle name="Обычный 14 6" xfId="9948"/>
    <cellStyle name="Обычный 14 6 2" xfId="9949"/>
    <cellStyle name="Обычный 14 6 2 2" xfId="9950"/>
    <cellStyle name="Обычный 14 6 2 3" xfId="9951"/>
    <cellStyle name="Обычный 14 6 3" xfId="9952"/>
    <cellStyle name="Обычный 14 7" xfId="9953"/>
    <cellStyle name="Обычный 14 7 2" xfId="9954"/>
    <cellStyle name="Обычный 14 7 2 2" xfId="9955"/>
    <cellStyle name="Обычный 14 7 2 3" xfId="9956"/>
    <cellStyle name="Обычный 14 7 3" xfId="9957"/>
    <cellStyle name="Обычный 14 7 4" xfId="9958"/>
    <cellStyle name="Обычный 14 8" xfId="9959"/>
    <cellStyle name="Обычный 14 9" xfId="9960"/>
    <cellStyle name="Обычный 14_Информация по ТТ" xfId="9961"/>
    <cellStyle name="Обычный 140" xfId="9962"/>
    <cellStyle name="Обычный 140 2" xfId="9963"/>
    <cellStyle name="Обычный 140 3" xfId="9964"/>
    <cellStyle name="Обычный 141" xfId="9965"/>
    <cellStyle name="Обычный 141 2" xfId="9966"/>
    <cellStyle name="Обычный 141 3" xfId="9967"/>
    <cellStyle name="Обычный 142" xfId="9968"/>
    <cellStyle name="Обычный 142 2" xfId="9969"/>
    <cellStyle name="Обычный 142 3" xfId="9970"/>
    <cellStyle name="Обычный 143" xfId="9971"/>
    <cellStyle name="Обычный 143 2" xfId="9972"/>
    <cellStyle name="Обычный 143 3" xfId="9973"/>
    <cellStyle name="Обычный 144" xfId="9974"/>
    <cellStyle name="Обычный 144 2" xfId="9975"/>
    <cellStyle name="Обычный 144 3" xfId="9976"/>
    <cellStyle name="Обычный 145" xfId="9977"/>
    <cellStyle name="Обычный 145 2" xfId="9978"/>
    <cellStyle name="Обычный 145 3" xfId="9979"/>
    <cellStyle name="Обычный 146" xfId="9980"/>
    <cellStyle name="Обычный 146 2" xfId="9981"/>
    <cellStyle name="Обычный 146 3" xfId="9982"/>
    <cellStyle name="Обычный 147" xfId="9983"/>
    <cellStyle name="Обычный 147 2" xfId="9984"/>
    <cellStyle name="Обычный 147 3" xfId="9985"/>
    <cellStyle name="Обычный 148" xfId="9986"/>
    <cellStyle name="Обычный 148 2" xfId="9987"/>
    <cellStyle name="Обычный 148 3" xfId="9988"/>
    <cellStyle name="Обычный 149" xfId="9989"/>
    <cellStyle name="Обычный 149 2" xfId="9990"/>
    <cellStyle name="Обычный 149 3" xfId="9991"/>
    <cellStyle name="Обычный 15" xfId="9992"/>
    <cellStyle name="Обычный 15 2" xfId="9993"/>
    <cellStyle name="Обычный 15 2 2" xfId="9994"/>
    <cellStyle name="Обычный 15 2 3" xfId="9995"/>
    <cellStyle name="Обычный 15 2 4" xfId="9996"/>
    <cellStyle name="Обычный 15 3" xfId="9997"/>
    <cellStyle name="Обычный 15 3 2" xfId="9998"/>
    <cellStyle name="Обычный 15 3 3" xfId="9999"/>
    <cellStyle name="Обычный 15 4" xfId="10000"/>
    <cellStyle name="Обычный 15 4 2" xfId="10001"/>
    <cellStyle name="Обычный 15 4 3" xfId="10002"/>
    <cellStyle name="Обычный 15 5" xfId="10003"/>
    <cellStyle name="Обычный 15 5 2" xfId="10004"/>
    <cellStyle name="Обычный 15 5 3" xfId="10005"/>
    <cellStyle name="Обычный 15 6" xfId="10006"/>
    <cellStyle name="Обычный 15 7" xfId="10007"/>
    <cellStyle name="Обычный 150" xfId="10008"/>
    <cellStyle name="Обычный 150 2" xfId="10009"/>
    <cellStyle name="Обычный 150 3" xfId="10010"/>
    <cellStyle name="Обычный 151" xfId="10011"/>
    <cellStyle name="Обычный 151 2" xfId="10012"/>
    <cellStyle name="Обычный 151 3" xfId="10013"/>
    <cellStyle name="Обычный 152" xfId="10014"/>
    <cellStyle name="Обычный 152 2" xfId="10015"/>
    <cellStyle name="Обычный 152 3" xfId="10016"/>
    <cellStyle name="Обычный 153" xfId="10017"/>
    <cellStyle name="Обычный 153 2" xfId="10018"/>
    <cellStyle name="Обычный 153 3" xfId="10019"/>
    <cellStyle name="Обычный 154" xfId="10020"/>
    <cellStyle name="Обычный 154 2" xfId="10021"/>
    <cellStyle name="Обычный 154 3" xfId="10022"/>
    <cellStyle name="Обычный 155" xfId="10023"/>
    <cellStyle name="Обычный 155 2" xfId="10024"/>
    <cellStyle name="Обычный 155 3" xfId="10025"/>
    <cellStyle name="Обычный 156" xfId="10026"/>
    <cellStyle name="Обычный 156 2" xfId="10027"/>
    <cellStyle name="Обычный 156 3" xfId="10028"/>
    <cellStyle name="Обычный 157" xfId="10029"/>
    <cellStyle name="Обычный 157 2" xfId="10030"/>
    <cellStyle name="Обычный 157 3" xfId="10031"/>
    <cellStyle name="Обычный 158" xfId="10032"/>
    <cellStyle name="Обычный 158 2" xfId="10033"/>
    <cellStyle name="Обычный 158 3" xfId="10034"/>
    <cellStyle name="Обычный 159" xfId="10035"/>
    <cellStyle name="Обычный 159 2" xfId="10036"/>
    <cellStyle name="Обычный 159 3" xfId="10037"/>
    <cellStyle name="Обычный 16" xfId="10038"/>
    <cellStyle name="Обычный 16 2" xfId="10039"/>
    <cellStyle name="Обычный 16 3" xfId="10040"/>
    <cellStyle name="Обычный 16 4" xfId="10041"/>
    <cellStyle name="Обычный 16 5" xfId="10042"/>
    <cellStyle name="Обычный 16 6" xfId="10043"/>
    <cellStyle name="Обычный 160" xfId="10044"/>
    <cellStyle name="Обычный 160 2" xfId="10045"/>
    <cellStyle name="Обычный 160 3" xfId="10046"/>
    <cellStyle name="Обычный 161" xfId="10047"/>
    <cellStyle name="Обычный 161 2" xfId="10048"/>
    <cellStyle name="Обычный 161 3" xfId="10049"/>
    <cellStyle name="Обычный 162" xfId="10050"/>
    <cellStyle name="Обычный 162 2" xfId="10051"/>
    <cellStyle name="Обычный 162 3" xfId="10052"/>
    <cellStyle name="Обычный 163" xfId="10053"/>
    <cellStyle name="Обычный 163 2" xfId="10054"/>
    <cellStyle name="Обычный 163 3" xfId="10055"/>
    <cellStyle name="Обычный 164" xfId="10056"/>
    <cellStyle name="Обычный 165" xfId="10057"/>
    <cellStyle name="Обычный 166" xfId="10058"/>
    <cellStyle name="Обычный 167" xfId="10059"/>
    <cellStyle name="Обычный 168" xfId="30119"/>
    <cellStyle name="Обычный 17" xfId="10060"/>
    <cellStyle name="Обычный 17 2" xfId="10061"/>
    <cellStyle name="Обычный 17 2 2" xfId="10062"/>
    <cellStyle name="Обычный 17 2 3" xfId="10063"/>
    <cellStyle name="Обычный 17 2 4" xfId="10064"/>
    <cellStyle name="Обычный 17 2 5" xfId="10065"/>
    <cellStyle name="Обычный 17 2 6" xfId="10066"/>
    <cellStyle name="Обычный 17 3" xfId="10067"/>
    <cellStyle name="Обычный 17 4" xfId="10068"/>
    <cellStyle name="Обычный 17 5" xfId="10069"/>
    <cellStyle name="Обычный 17 6" xfId="10070"/>
    <cellStyle name="Обычный 17 7" xfId="10071"/>
    <cellStyle name="Обычный 17_Информация по ТТ" xfId="10072"/>
    <cellStyle name="Обычный 18" xfId="10073"/>
    <cellStyle name="Обычный 18 2" xfId="10074"/>
    <cellStyle name="Обычный 18 2 2" xfId="10075"/>
    <cellStyle name="Обычный 18 2 3" xfId="10076"/>
    <cellStyle name="Обычный 18 3" xfId="10077"/>
    <cellStyle name="Обычный 18 4" xfId="10078"/>
    <cellStyle name="Обычный 18 5" xfId="10079"/>
    <cellStyle name="Обычный 18 6" xfId="10080"/>
    <cellStyle name="Обычный 19" xfId="10081"/>
    <cellStyle name="Обычный 19 2" xfId="10082"/>
    <cellStyle name="Обычный 19 3" xfId="10083"/>
    <cellStyle name="Обычный 19 4" xfId="10084"/>
    <cellStyle name="Обычный 19 5" xfId="10085"/>
    <cellStyle name="Обычный 19 6" xfId="10086"/>
    <cellStyle name="Обычный 2" xfId="328"/>
    <cellStyle name="Обычный 2 10" xfId="10087"/>
    <cellStyle name="Обычный 2 10 10" xfId="10088"/>
    <cellStyle name="Обычный 2 10 11" xfId="10089"/>
    <cellStyle name="Обычный 2 10 12" xfId="10090"/>
    <cellStyle name="Обычный 2 10 13" xfId="10091"/>
    <cellStyle name="Обычный 2 10 2" xfId="10092"/>
    <cellStyle name="Обычный 2 10 2 2" xfId="10093"/>
    <cellStyle name="Обычный 2 10 2 3" xfId="10094"/>
    <cellStyle name="Обычный 2 10 3" xfId="10095"/>
    <cellStyle name="Обычный 2 10 3 2" xfId="10096"/>
    <cellStyle name="Обычный 2 10 3 3" xfId="10097"/>
    <cellStyle name="Обычный 2 10 4" xfId="10098"/>
    <cellStyle name="Обычный 2 10 4 2" xfId="10099"/>
    <cellStyle name="Обычный 2 10 4 3" xfId="10100"/>
    <cellStyle name="Обычный 2 10 5" xfId="10101"/>
    <cellStyle name="Обычный 2 10 5 2" xfId="10102"/>
    <cellStyle name="Обычный 2 10 5 2 2" xfId="10103"/>
    <cellStyle name="Обычный 2 10 5 2 3" xfId="10104"/>
    <cellStyle name="Обычный 2 10 5 3" xfId="10105"/>
    <cellStyle name="Обычный 2 10 5 3 2" xfId="10106"/>
    <cellStyle name="Обычный 2 10 5 3 3" xfId="10107"/>
    <cellStyle name="Обычный 2 10 5 4" xfId="10108"/>
    <cellStyle name="Обычный 2 10 5 4 2" xfId="10109"/>
    <cellStyle name="Обычный 2 10 5 4 3" xfId="10110"/>
    <cellStyle name="Обычный 2 10 5 5" xfId="10111"/>
    <cellStyle name="Обычный 2 10 5 5 2" xfId="10112"/>
    <cellStyle name="Обычный 2 10 5 5 3" xfId="10113"/>
    <cellStyle name="Обычный 2 10 5 6" xfId="10114"/>
    <cellStyle name="Обычный 2 10 5 6 2" xfId="10115"/>
    <cellStyle name="Обычный 2 10 5 6 3" xfId="10116"/>
    <cellStyle name="Обычный 2 10 5 7" xfId="10117"/>
    <cellStyle name="Обычный 2 10 5 8" xfId="10118"/>
    <cellStyle name="Обычный 2 10 6" xfId="10119"/>
    <cellStyle name="Обычный 2 10 6 2" xfId="10120"/>
    <cellStyle name="Обычный 2 10 6 3" xfId="10121"/>
    <cellStyle name="Обычный 2 10 7" xfId="10122"/>
    <cellStyle name="Обычный 2 10 7 2" xfId="10123"/>
    <cellStyle name="Обычный 2 10 7 3" xfId="10124"/>
    <cellStyle name="Обычный 2 10 8" xfId="10125"/>
    <cellStyle name="Обычный 2 10 8 2" xfId="10126"/>
    <cellStyle name="Обычный 2 10 8 3" xfId="10127"/>
    <cellStyle name="Обычный 2 10 9" xfId="10128"/>
    <cellStyle name="Обычный 2 11" xfId="10129"/>
    <cellStyle name="Обычный 2 11 2" xfId="10130"/>
    <cellStyle name="Обычный 2 11 3" xfId="10131"/>
    <cellStyle name="Обычный 2 11 4" xfId="10132"/>
    <cellStyle name="Обычный 2 12" xfId="10133"/>
    <cellStyle name="Обычный 2 12 2" xfId="10134"/>
    <cellStyle name="Обычный 2 12 2 2" xfId="10135"/>
    <cellStyle name="Обычный 2 12 2 3" xfId="10136"/>
    <cellStyle name="Обычный 2 12 2 4" xfId="10137"/>
    <cellStyle name="Обычный 2 12 2 5" xfId="10138"/>
    <cellStyle name="Обычный 2 12 2 6" xfId="10139"/>
    <cellStyle name="Обычный 2 12 3" xfId="10140"/>
    <cellStyle name="Обычный 2 12 3 2" xfId="10141"/>
    <cellStyle name="Обычный 2 12 3 3" xfId="10142"/>
    <cellStyle name="Обычный 2 12 3 4" xfId="10143"/>
    <cellStyle name="Обычный 2 12 4" xfId="10144"/>
    <cellStyle name="Обычный 2 12 5" xfId="10145"/>
    <cellStyle name="Обычный 2 12 6" xfId="10146"/>
    <cellStyle name="Обычный 2 12 7" xfId="10147"/>
    <cellStyle name="Обычный 2 12 8" xfId="10148"/>
    <cellStyle name="Обычный 2 12 9" xfId="10149"/>
    <cellStyle name="Обычный 2 13" xfId="10150"/>
    <cellStyle name="Обычный 2 13 2" xfId="10151"/>
    <cellStyle name="Обычный 2 13 2 2" xfId="10152"/>
    <cellStyle name="Обычный 2 13 2 2 2" xfId="10153"/>
    <cellStyle name="Обычный 2 13 2 2 2 2" xfId="10154"/>
    <cellStyle name="Обычный 2 13 2 2 2 2 2" xfId="10155"/>
    <cellStyle name="Обычный 2 13 2 2 2 2 3" xfId="10156"/>
    <cellStyle name="Обычный 2 13 2 2 2 3" xfId="10157"/>
    <cellStyle name="Обычный 2 13 2 2 2 4" xfId="10158"/>
    <cellStyle name="Обычный 2 13 2 2 3" xfId="10159"/>
    <cellStyle name="Обычный 2 13 2 2 3 2" xfId="10160"/>
    <cellStyle name="Обычный 2 13 2 2 3 3" xfId="10161"/>
    <cellStyle name="Обычный 2 13 2 2 4" xfId="10162"/>
    <cellStyle name="Обычный 2 13 2 2 5" xfId="10163"/>
    <cellStyle name="Обычный 2 13 2 3" xfId="10164"/>
    <cellStyle name="Обычный 2 13 2 3 2" xfId="10165"/>
    <cellStyle name="Обычный 2 13 2 3 2 2" xfId="10166"/>
    <cellStyle name="Обычный 2 13 2 3 2 2 2" xfId="10167"/>
    <cellStyle name="Обычный 2 13 2 3 2 2 3" xfId="10168"/>
    <cellStyle name="Обычный 2 13 2 3 2 3" xfId="10169"/>
    <cellStyle name="Обычный 2 13 2 3 2 4" xfId="10170"/>
    <cellStyle name="Обычный 2 13 2 3 3" xfId="10171"/>
    <cellStyle name="Обычный 2 13 2 3 3 2" xfId="10172"/>
    <cellStyle name="Обычный 2 13 2 3 3 3" xfId="10173"/>
    <cellStyle name="Обычный 2 13 2 3 4" xfId="10174"/>
    <cellStyle name="Обычный 2 13 2 3 5" xfId="10175"/>
    <cellStyle name="Обычный 2 13 2 4" xfId="10176"/>
    <cellStyle name="Обычный 2 13 2 4 2" xfId="10177"/>
    <cellStyle name="Обычный 2 13 2 4 2 2" xfId="10178"/>
    <cellStyle name="Обычный 2 13 2 4 2 3" xfId="10179"/>
    <cellStyle name="Обычный 2 13 2 4 3" xfId="10180"/>
    <cellStyle name="Обычный 2 13 2 4 4" xfId="10181"/>
    <cellStyle name="Обычный 2 13 2 5" xfId="10182"/>
    <cellStyle name="Обычный 2 13 2 5 2" xfId="10183"/>
    <cellStyle name="Обычный 2 13 2 5 3" xfId="10184"/>
    <cellStyle name="Обычный 2 13 2 6" xfId="10185"/>
    <cellStyle name="Обычный 2 13 2 6 2" xfId="10186"/>
    <cellStyle name="Обычный 2 13 2 6 3" xfId="10187"/>
    <cellStyle name="Обычный 2 13 2 7" xfId="10188"/>
    <cellStyle name="Обычный 2 13 2 8" xfId="10189"/>
    <cellStyle name="Обычный 2 13 3" xfId="10190"/>
    <cellStyle name="Обычный 2 13 3 2" xfId="10191"/>
    <cellStyle name="Обычный 2 13 3 2 2" xfId="10192"/>
    <cellStyle name="Обычный 2 13 3 2 2 2" xfId="10193"/>
    <cellStyle name="Обычный 2 13 3 2 2 3" xfId="10194"/>
    <cellStyle name="Обычный 2 13 3 2 3" xfId="10195"/>
    <cellStyle name="Обычный 2 13 3 2 4" xfId="10196"/>
    <cellStyle name="Обычный 2 13 3 3" xfId="10197"/>
    <cellStyle name="Обычный 2 13 3 3 2" xfId="10198"/>
    <cellStyle name="Обычный 2 13 3 3 3" xfId="10199"/>
    <cellStyle name="Обычный 2 13 3 4" xfId="10200"/>
    <cellStyle name="Обычный 2 13 4" xfId="10201"/>
    <cellStyle name="Обычный 2 13 4 2" xfId="10202"/>
    <cellStyle name="Обычный 2 13 4 2 2" xfId="10203"/>
    <cellStyle name="Обычный 2 13 4 2 2 2" xfId="10204"/>
    <cellStyle name="Обычный 2 13 4 2 2 3" xfId="10205"/>
    <cellStyle name="Обычный 2 13 4 2 3" xfId="10206"/>
    <cellStyle name="Обычный 2 13 4 2 4" xfId="10207"/>
    <cellStyle name="Обычный 2 13 4 3" xfId="10208"/>
    <cellStyle name="Обычный 2 13 4 3 2" xfId="10209"/>
    <cellStyle name="Обычный 2 13 4 3 3" xfId="10210"/>
    <cellStyle name="Обычный 2 13 4 4" xfId="10211"/>
    <cellStyle name="Обычный 2 13 4 5" xfId="10212"/>
    <cellStyle name="Обычный 2 13 5" xfId="10213"/>
    <cellStyle name="Обычный 2 13 5 2" xfId="10214"/>
    <cellStyle name="Обычный 2 13 5 2 2" xfId="10215"/>
    <cellStyle name="Обычный 2 13 5 2 3" xfId="10216"/>
    <cellStyle name="Обычный 2 13 5 3" xfId="10217"/>
    <cellStyle name="Обычный 2 13 5 3 2" xfId="10218"/>
    <cellStyle name="Обычный 2 13 5 3 3" xfId="10219"/>
    <cellStyle name="Обычный 2 13 6" xfId="10220"/>
    <cellStyle name="Обычный 2 13 6 2" xfId="10221"/>
    <cellStyle name="Обычный 2 13 6 3" xfId="10222"/>
    <cellStyle name="Обычный 2 13 7" xfId="10223"/>
    <cellStyle name="Обычный 2 13 7 2" xfId="10224"/>
    <cellStyle name="Обычный 2 13 7 3" xfId="10225"/>
    <cellStyle name="Обычный 2 13 8" xfId="10226"/>
    <cellStyle name="Обычный 2 13 9" xfId="10227"/>
    <cellStyle name="Обычный 2 14" xfId="10228"/>
    <cellStyle name="Обычный 2 14 2" xfId="10229"/>
    <cellStyle name="Обычный 2 14 3" xfId="10230"/>
    <cellStyle name="Обычный 2 15" xfId="10231"/>
    <cellStyle name="Обычный 2 15 2" xfId="10232"/>
    <cellStyle name="Обычный 2 15 3" xfId="10233"/>
    <cellStyle name="Обычный 2 16" xfId="10234"/>
    <cellStyle name="Обычный 2 16 2" xfId="10235"/>
    <cellStyle name="Обычный 2 16 2 2" xfId="10236"/>
    <cellStyle name="Обычный 2 16 2 3" xfId="10237"/>
    <cellStyle name="Обычный 2 16 3" xfId="10238"/>
    <cellStyle name="Обычный 2 17" xfId="10239"/>
    <cellStyle name="Обычный 2 17 2" xfId="10240"/>
    <cellStyle name="Обычный 2 18" xfId="10241"/>
    <cellStyle name="Обычный 2 18 2" xfId="10242"/>
    <cellStyle name="Обычный 2 18 2 2" xfId="10243"/>
    <cellStyle name="Обычный 2 18 2 2 2" xfId="10244"/>
    <cellStyle name="Обычный 2 18 2 2 2 2" xfId="10245"/>
    <cellStyle name="Обычный 2 18 2 2 2 2 2" xfId="10246"/>
    <cellStyle name="Обычный 2 18 2 2 2 2 3" xfId="10247"/>
    <cellStyle name="Обычный 2 18 2 2 2 3" xfId="10248"/>
    <cellStyle name="Обычный 2 18 2 2 2 4" xfId="10249"/>
    <cellStyle name="Обычный 2 18 2 2 3" xfId="10250"/>
    <cellStyle name="Обычный 2 18 2 2 3 2" xfId="10251"/>
    <cellStyle name="Обычный 2 18 2 2 3 3" xfId="10252"/>
    <cellStyle name="Обычный 2 18 2 2 4" xfId="10253"/>
    <cellStyle name="Обычный 2 18 2 2 5" xfId="10254"/>
    <cellStyle name="Обычный 2 18 2 3" xfId="10255"/>
    <cellStyle name="Обычный 2 18 2 3 2" xfId="10256"/>
    <cellStyle name="Обычный 2 18 2 3 2 2" xfId="10257"/>
    <cellStyle name="Обычный 2 18 2 3 2 2 2" xfId="10258"/>
    <cellStyle name="Обычный 2 18 2 3 2 2 3" xfId="10259"/>
    <cellStyle name="Обычный 2 18 2 3 2 3" xfId="10260"/>
    <cellStyle name="Обычный 2 18 2 3 2 4" xfId="10261"/>
    <cellStyle name="Обычный 2 18 2 3 3" xfId="10262"/>
    <cellStyle name="Обычный 2 18 2 3 3 2" xfId="10263"/>
    <cellStyle name="Обычный 2 18 2 3 3 3" xfId="10264"/>
    <cellStyle name="Обычный 2 18 2 3 4" xfId="10265"/>
    <cellStyle name="Обычный 2 18 2 3 5" xfId="10266"/>
    <cellStyle name="Обычный 2 18 2 4" xfId="10267"/>
    <cellStyle name="Обычный 2 18 2 4 2" xfId="10268"/>
    <cellStyle name="Обычный 2 18 2 4 2 2" xfId="10269"/>
    <cellStyle name="Обычный 2 18 2 4 2 3" xfId="10270"/>
    <cellStyle name="Обычный 2 18 2 4 3" xfId="10271"/>
    <cellStyle name="Обычный 2 18 2 4 4" xfId="10272"/>
    <cellStyle name="Обычный 2 18 2 5" xfId="10273"/>
    <cellStyle name="Обычный 2 18 2 5 2" xfId="10274"/>
    <cellStyle name="Обычный 2 18 2 5 3" xfId="10275"/>
    <cellStyle name="Обычный 2 18 2 6" xfId="10276"/>
    <cellStyle name="Обычный 2 18 2 7" xfId="10277"/>
    <cellStyle name="Обычный 2 18 3" xfId="10278"/>
    <cellStyle name="Обычный 2 18 3 2" xfId="10279"/>
    <cellStyle name="Обычный 2 18 3 2 2" xfId="10280"/>
    <cellStyle name="Обычный 2 18 3 2 2 2" xfId="10281"/>
    <cellStyle name="Обычный 2 18 3 2 2 3" xfId="10282"/>
    <cellStyle name="Обычный 2 18 3 2 3" xfId="10283"/>
    <cellStyle name="Обычный 2 18 3 2 4" xfId="10284"/>
    <cellStyle name="Обычный 2 18 3 3" xfId="10285"/>
    <cellStyle name="Обычный 2 18 3 3 2" xfId="10286"/>
    <cellStyle name="Обычный 2 18 3 3 3" xfId="10287"/>
    <cellStyle name="Обычный 2 18 3 4" xfId="10288"/>
    <cellStyle name="Обычный 2 18 3 5" xfId="10289"/>
    <cellStyle name="Обычный 2 18 4" xfId="10290"/>
    <cellStyle name="Обычный 2 18 4 2" xfId="10291"/>
    <cellStyle name="Обычный 2 18 4 2 2" xfId="10292"/>
    <cellStyle name="Обычный 2 18 4 2 2 2" xfId="10293"/>
    <cellStyle name="Обычный 2 18 4 2 2 3" xfId="10294"/>
    <cellStyle name="Обычный 2 18 4 2 3" xfId="10295"/>
    <cellStyle name="Обычный 2 18 4 2 4" xfId="10296"/>
    <cellStyle name="Обычный 2 18 4 3" xfId="10297"/>
    <cellStyle name="Обычный 2 18 4 3 2" xfId="10298"/>
    <cellStyle name="Обычный 2 18 4 3 3" xfId="10299"/>
    <cellStyle name="Обычный 2 18 4 4" xfId="10300"/>
    <cellStyle name="Обычный 2 18 4 5" xfId="10301"/>
    <cellStyle name="Обычный 2 18 5" xfId="10302"/>
    <cellStyle name="Обычный 2 18 5 2" xfId="10303"/>
    <cellStyle name="Обычный 2 18 5 2 2" xfId="10304"/>
    <cellStyle name="Обычный 2 18 5 2 3" xfId="10305"/>
    <cellStyle name="Обычный 2 18 5 3" xfId="10306"/>
    <cellStyle name="Обычный 2 18 5 4" xfId="10307"/>
    <cellStyle name="Обычный 2 18 6" xfId="10308"/>
    <cellStyle name="Обычный 2 18 6 2" xfId="10309"/>
    <cellStyle name="Обычный 2 18 6 3" xfId="10310"/>
    <cellStyle name="Обычный 2 18 7" xfId="10311"/>
    <cellStyle name="Обычный 2 18 7 2" xfId="10312"/>
    <cellStyle name="Обычный 2 18 7 3" xfId="10313"/>
    <cellStyle name="Обычный 2 18 8" xfId="10314"/>
    <cellStyle name="Обычный 2 18 9" xfId="10315"/>
    <cellStyle name="Обычный 2 19" xfId="10316"/>
    <cellStyle name="Обычный 2 19 2" xfId="10317"/>
    <cellStyle name="Обычный 2 19 2 2" xfId="10318"/>
    <cellStyle name="Обычный 2 19 2 2 2" xfId="10319"/>
    <cellStyle name="Обычный 2 19 2 2 2 2" xfId="10320"/>
    <cellStyle name="Обычный 2 19 2 2 2 3" xfId="10321"/>
    <cellStyle name="Обычный 2 19 2 2 3" xfId="10322"/>
    <cellStyle name="Обычный 2 19 2 2 4" xfId="10323"/>
    <cellStyle name="Обычный 2 19 2 3" xfId="10324"/>
    <cellStyle name="Обычный 2 19 2 3 2" xfId="10325"/>
    <cellStyle name="Обычный 2 19 2 3 3" xfId="10326"/>
    <cellStyle name="Обычный 2 19 2 4" xfId="10327"/>
    <cellStyle name="Обычный 2 19 2 5" xfId="10328"/>
    <cellStyle name="Обычный 2 19 3" xfId="10329"/>
    <cellStyle name="Обычный 2 19 3 2" xfId="10330"/>
    <cellStyle name="Обычный 2 19 3 2 2" xfId="10331"/>
    <cellStyle name="Обычный 2 19 3 2 2 2" xfId="10332"/>
    <cellStyle name="Обычный 2 19 3 2 2 3" xfId="10333"/>
    <cellStyle name="Обычный 2 19 3 2 3" xfId="10334"/>
    <cellStyle name="Обычный 2 19 3 2 4" xfId="10335"/>
    <cellStyle name="Обычный 2 19 3 3" xfId="10336"/>
    <cellStyle name="Обычный 2 19 3 3 2" xfId="10337"/>
    <cellStyle name="Обычный 2 19 3 3 3" xfId="10338"/>
    <cellStyle name="Обычный 2 19 3 4" xfId="10339"/>
    <cellStyle name="Обычный 2 19 3 5" xfId="10340"/>
    <cellStyle name="Обычный 2 19 4" xfId="10341"/>
    <cellStyle name="Обычный 2 19 4 2" xfId="10342"/>
    <cellStyle name="Обычный 2 19 4 2 2" xfId="10343"/>
    <cellStyle name="Обычный 2 19 4 2 3" xfId="10344"/>
    <cellStyle name="Обычный 2 19 4 3" xfId="10345"/>
    <cellStyle name="Обычный 2 19 4 4" xfId="10346"/>
    <cellStyle name="Обычный 2 19 5" xfId="10347"/>
    <cellStyle name="Обычный 2 19 5 2" xfId="10348"/>
    <cellStyle name="Обычный 2 19 5 3" xfId="10349"/>
    <cellStyle name="Обычный 2 19 6" xfId="10350"/>
    <cellStyle name="Обычный 2 19 7" xfId="10351"/>
    <cellStyle name="Обычный 2 19 8" xfId="10352"/>
    <cellStyle name="Обычный 2 2" xfId="329"/>
    <cellStyle name="Обычный 2 2 10" xfId="10353"/>
    <cellStyle name="Обычный 2 2 11" xfId="10354"/>
    <cellStyle name="Обычный 2 2 12" xfId="10355"/>
    <cellStyle name="Обычный 2 2 13" xfId="10356"/>
    <cellStyle name="Обычный 2 2 14" xfId="10357"/>
    <cellStyle name="Обычный 2 2 15" xfId="10358"/>
    <cellStyle name="Обычный 2 2 16" xfId="10359"/>
    <cellStyle name="Обычный 2 2 17" xfId="10360"/>
    <cellStyle name="Обычный 2 2 18" xfId="10361"/>
    <cellStyle name="Обычный 2 2 19" xfId="10362"/>
    <cellStyle name="Обычный 2 2 2" xfId="10363"/>
    <cellStyle name="Обычный 2 2 2 2" xfId="10364"/>
    <cellStyle name="Обычный 2 2 2 2 2" xfId="10365"/>
    <cellStyle name="Обычный 2 2 2 2 3" xfId="10366"/>
    <cellStyle name="Обычный 2 2 2 3" xfId="10367"/>
    <cellStyle name="Обычный 2 2 2 3 2" xfId="10368"/>
    <cellStyle name="Обычный 2 2 2 3 3" xfId="10369"/>
    <cellStyle name="Обычный 2 2 2 3 4" xfId="10370"/>
    <cellStyle name="Обычный 2 2 2 4" xfId="10371"/>
    <cellStyle name="Обычный 2 2 2 4 2" xfId="10372"/>
    <cellStyle name="Обычный 2 2 2 4 3" xfId="10373"/>
    <cellStyle name="Обычный 2 2 2 4 3 2" xfId="10374"/>
    <cellStyle name="Обычный 2 2 2 4 3 3" xfId="10375"/>
    <cellStyle name="Обычный 2 2 2 4 4" xfId="10376"/>
    <cellStyle name="Обычный 2 2 2 4 5" xfId="10377"/>
    <cellStyle name="Обычный 2 2 2 5" xfId="10378"/>
    <cellStyle name="Обычный 2 2 2 6" xfId="10379"/>
    <cellStyle name="Обычный 2 2 2 7" xfId="10380"/>
    <cellStyle name="Обычный 2 2 20" xfId="10381"/>
    <cellStyle name="Обычный 2 2 21" xfId="10382"/>
    <cellStyle name="Обычный 2 2 22" xfId="10383"/>
    <cellStyle name="Обычный 2 2 23" xfId="10384"/>
    <cellStyle name="Обычный 2 2 24" xfId="10385"/>
    <cellStyle name="Обычный 2 2 25" xfId="10386"/>
    <cellStyle name="Обычный 2 2 26" xfId="10387"/>
    <cellStyle name="Обычный 2 2 27" xfId="10388"/>
    <cellStyle name="Обычный 2 2 28" xfId="10389"/>
    <cellStyle name="Обычный 2 2 28 2" xfId="10390"/>
    <cellStyle name="Обычный 2 2 28 2 2" xfId="10391"/>
    <cellStyle name="Обычный 2 2 28 2 3" xfId="10392"/>
    <cellStyle name="Обычный 2 2 28 3" xfId="10393"/>
    <cellStyle name="Обычный 2 2 28 4" xfId="10394"/>
    <cellStyle name="Обычный 2 2 29" xfId="10395"/>
    <cellStyle name="Обычный 2 2 3" xfId="10396"/>
    <cellStyle name="Обычный 2 2 3 10" xfId="10397"/>
    <cellStyle name="Обычный 2 2 3 2" xfId="10398"/>
    <cellStyle name="Обычный 2 2 3 2 2" xfId="10399"/>
    <cellStyle name="Обычный 2 2 3 2 2 2" xfId="10400"/>
    <cellStyle name="Обычный 2 2 3 2 2 2 2" xfId="10401"/>
    <cellStyle name="Обычный 2 2 3 2 2 2 3" xfId="10402"/>
    <cellStyle name="Обычный 2 2 3 2 2 3" xfId="10403"/>
    <cellStyle name="Обычный 2 2 3 2 2 4" xfId="10404"/>
    <cellStyle name="Обычный 2 2 3 2 3" xfId="10405"/>
    <cellStyle name="Обычный 2 2 3 2 4" xfId="10406"/>
    <cellStyle name="Обычный 2 2 3 3" xfId="10407"/>
    <cellStyle name="Обычный 2 2 3 3 2" xfId="10408"/>
    <cellStyle name="Обычный 2 2 3 3 2 2" xfId="10409"/>
    <cellStyle name="Обычный 2 2 3 3 2 2 2" xfId="10410"/>
    <cellStyle name="Обычный 2 2 3 3 2 2 2 2" xfId="10411"/>
    <cellStyle name="Обычный 2 2 3 3 2 2 2 3" xfId="10412"/>
    <cellStyle name="Обычный 2 2 3 3 2 2 3" xfId="10413"/>
    <cellStyle name="Обычный 2 2 3 3 2 2 4" xfId="10414"/>
    <cellStyle name="Обычный 2 2 3 3 2 3" xfId="10415"/>
    <cellStyle name="Обычный 2 2 3 3 2 3 2" xfId="10416"/>
    <cellStyle name="Обычный 2 2 3 3 2 3 3" xfId="10417"/>
    <cellStyle name="Обычный 2 2 3 3 2 4" xfId="10418"/>
    <cellStyle name="Обычный 2 2 3 3 2 5" xfId="10419"/>
    <cellStyle name="Обычный 2 2 3 3 3" xfId="10420"/>
    <cellStyle name="Обычный 2 2 3 3 3 2" xfId="10421"/>
    <cellStyle name="Обычный 2 2 3 3 3 2 2" xfId="10422"/>
    <cellStyle name="Обычный 2 2 3 3 3 2 2 2" xfId="10423"/>
    <cellStyle name="Обычный 2 2 3 3 3 2 2 3" xfId="10424"/>
    <cellStyle name="Обычный 2 2 3 3 3 2 3" xfId="10425"/>
    <cellStyle name="Обычный 2 2 3 3 3 2 4" xfId="10426"/>
    <cellStyle name="Обычный 2 2 3 3 3 3" xfId="10427"/>
    <cellStyle name="Обычный 2 2 3 3 3 3 2" xfId="10428"/>
    <cellStyle name="Обычный 2 2 3 3 3 3 3" xfId="10429"/>
    <cellStyle name="Обычный 2 2 3 3 3 4" xfId="10430"/>
    <cellStyle name="Обычный 2 2 3 3 3 5" xfId="10431"/>
    <cellStyle name="Обычный 2 2 3 3 4" xfId="10432"/>
    <cellStyle name="Обычный 2 2 3 3 4 2" xfId="10433"/>
    <cellStyle name="Обычный 2 2 3 3 4 2 2" xfId="10434"/>
    <cellStyle name="Обычный 2 2 3 3 4 2 3" xfId="10435"/>
    <cellStyle name="Обычный 2 2 3 3 4 3" xfId="10436"/>
    <cellStyle name="Обычный 2 2 3 3 4 3 2" xfId="10437"/>
    <cellStyle name="Обычный 2 2 3 3 4 3 3" xfId="10438"/>
    <cellStyle name="Обычный 2 2 3 3 5" xfId="10439"/>
    <cellStyle name="Обычный 2 2 3 3 5 2" xfId="10440"/>
    <cellStyle name="Обычный 2 2 3 3 5 3" xfId="10441"/>
    <cellStyle name="Обычный 2 2 3 3 6" xfId="10442"/>
    <cellStyle name="Обычный 2 2 3 3 6 2" xfId="10443"/>
    <cellStyle name="Обычный 2 2 3 3 6 3" xfId="10444"/>
    <cellStyle name="Обычный 2 2 3 3 7" xfId="10445"/>
    <cellStyle name="Обычный 2 2 3 3 8" xfId="10446"/>
    <cellStyle name="Обычный 2 2 3 4" xfId="10447"/>
    <cellStyle name="Обычный 2 2 3 4 2" xfId="10448"/>
    <cellStyle name="Обычный 2 2 3 4 2 2" xfId="10449"/>
    <cellStyle name="Обычный 2 2 3 4 2 2 2" xfId="10450"/>
    <cellStyle name="Обычный 2 2 3 4 2 2 3" xfId="10451"/>
    <cellStyle name="Обычный 2 2 3 4 2 3" xfId="10452"/>
    <cellStyle name="Обычный 2 2 3 4 2 3 2" xfId="10453"/>
    <cellStyle name="Обычный 2 2 3 4 2 3 3" xfId="10454"/>
    <cellStyle name="Обычный 2 2 3 4 3" xfId="10455"/>
    <cellStyle name="Обычный 2 2 3 4 3 2" xfId="10456"/>
    <cellStyle name="Обычный 2 2 3 4 3 3" xfId="10457"/>
    <cellStyle name="Обычный 2 2 3 4 4" xfId="10458"/>
    <cellStyle name="Обычный 2 2 3 4 5" xfId="10459"/>
    <cellStyle name="Обычный 2 2 3 5" xfId="10460"/>
    <cellStyle name="Обычный 2 2 3 5 2" xfId="10461"/>
    <cellStyle name="Обычный 2 2 3 5 2 2" xfId="10462"/>
    <cellStyle name="Обычный 2 2 3 5 2 2 2" xfId="10463"/>
    <cellStyle name="Обычный 2 2 3 5 2 2 3" xfId="10464"/>
    <cellStyle name="Обычный 2 2 3 5 2 3" xfId="10465"/>
    <cellStyle name="Обычный 2 2 3 5 2 4" xfId="10466"/>
    <cellStyle name="Обычный 2 2 3 5 3" xfId="10467"/>
    <cellStyle name="Обычный 2 2 3 5 3 2" xfId="10468"/>
    <cellStyle name="Обычный 2 2 3 5 3 3" xfId="10469"/>
    <cellStyle name="Обычный 2 2 3 5 4" xfId="10470"/>
    <cellStyle name="Обычный 2 2 3 5 5" xfId="10471"/>
    <cellStyle name="Обычный 2 2 3 6" xfId="10472"/>
    <cellStyle name="Обычный 2 2 3 6 2" xfId="10473"/>
    <cellStyle name="Обычный 2 2 3 6 2 2" xfId="10474"/>
    <cellStyle name="Обычный 2 2 3 6 2 3" xfId="10475"/>
    <cellStyle name="Обычный 2 2 3 6 3" xfId="10476"/>
    <cellStyle name="Обычный 2 2 3 6 3 2" xfId="10477"/>
    <cellStyle name="Обычный 2 2 3 6 3 3" xfId="10478"/>
    <cellStyle name="Обычный 2 2 3 7" xfId="10479"/>
    <cellStyle name="Обычный 2 2 3 7 2" xfId="10480"/>
    <cellStyle name="Обычный 2 2 3 7 3" xfId="10481"/>
    <cellStyle name="Обычный 2 2 3 8" xfId="10482"/>
    <cellStyle name="Обычный 2 2 3 8 2" xfId="10483"/>
    <cellStyle name="Обычный 2 2 3 8 3" xfId="10484"/>
    <cellStyle name="Обычный 2 2 3 9" xfId="10485"/>
    <cellStyle name="Обычный 2 2 30" xfId="10486"/>
    <cellStyle name="Обычный 2 2 4" xfId="10487"/>
    <cellStyle name="Обычный 2 2 4 2" xfId="10488"/>
    <cellStyle name="Обычный 2 2 4 2 2" xfId="10489"/>
    <cellStyle name="Обычный 2 2 4 2 2 2" xfId="10490"/>
    <cellStyle name="Обычный 2 2 4 2 2 3" xfId="10491"/>
    <cellStyle name="Обычный 2 2 4 2 3" xfId="10492"/>
    <cellStyle name="Обычный 2 2 4 2 4" xfId="10493"/>
    <cellStyle name="Обычный 2 2 4 3" xfId="10494"/>
    <cellStyle name="Обычный 2 2 4 4" xfId="10495"/>
    <cellStyle name="Обычный 2 2 5" xfId="10496"/>
    <cellStyle name="Обычный 2 2 5 2" xfId="10497"/>
    <cellStyle name="Обычный 2 2 5 3" xfId="10498"/>
    <cellStyle name="Обычный 2 2 6" xfId="10499"/>
    <cellStyle name="Обычный 2 2 6 2" xfId="10500"/>
    <cellStyle name="Обычный 2 2 6 3" xfId="10501"/>
    <cellStyle name="Обычный 2 2 7" xfId="10502"/>
    <cellStyle name="Обычный 2 2 8" xfId="10503"/>
    <cellStyle name="Обычный 2 2 9" xfId="10504"/>
    <cellStyle name="Обычный 2 20" xfId="10505"/>
    <cellStyle name="Обычный 2 20 2" xfId="10506"/>
    <cellStyle name="Обычный 2 20 2 2" xfId="10507"/>
    <cellStyle name="Обычный 2 20 2 2 2" xfId="10508"/>
    <cellStyle name="Обычный 2 20 2 2 3" xfId="10509"/>
    <cellStyle name="Обычный 2 20 2 3" xfId="10510"/>
    <cellStyle name="Обычный 2 20 2 4" xfId="10511"/>
    <cellStyle name="Обычный 2 20 3" xfId="10512"/>
    <cellStyle name="Обычный 2 20 3 2" xfId="10513"/>
    <cellStyle name="Обычный 2 20 3 3" xfId="10514"/>
    <cellStyle name="Обычный 2 20 4" xfId="10515"/>
    <cellStyle name="Обычный 2 20 5" xfId="10516"/>
    <cellStyle name="Обычный 2 21" xfId="10517"/>
    <cellStyle name="Обычный 2 21 2" xfId="10518"/>
    <cellStyle name="Обычный 2 21 2 2" xfId="10519"/>
    <cellStyle name="Обычный 2 21 2 2 2" xfId="10520"/>
    <cellStyle name="Обычный 2 21 2 2 3" xfId="10521"/>
    <cellStyle name="Обычный 2 21 2 3" xfId="10522"/>
    <cellStyle name="Обычный 2 21 2 4" xfId="10523"/>
    <cellStyle name="Обычный 2 21 3" xfId="10524"/>
    <cellStyle name="Обычный 2 21 3 2" xfId="10525"/>
    <cellStyle name="Обычный 2 21 3 3" xfId="10526"/>
    <cellStyle name="Обычный 2 21 4" xfId="10527"/>
    <cellStyle name="Обычный 2 21 5" xfId="10528"/>
    <cellStyle name="Обычный 2 22" xfId="10529"/>
    <cellStyle name="Обычный 2 22 2" xfId="10530"/>
    <cellStyle name="Обычный 2 22 2 2" xfId="10531"/>
    <cellStyle name="Обычный 2 22 2 3" xfId="10532"/>
    <cellStyle name="Обычный 2 22 3" xfId="10533"/>
    <cellStyle name="Обычный 2 22 3 2" xfId="10534"/>
    <cellStyle name="Обычный 2 22 3 3" xfId="10535"/>
    <cellStyle name="Обычный 2 23" xfId="10536"/>
    <cellStyle name="Обычный 2 23 2" xfId="10537"/>
    <cellStyle name="Обычный 2 23 2 2" xfId="10538"/>
    <cellStyle name="Обычный 2 23 2 3" xfId="10539"/>
    <cellStyle name="Обычный 2 24" xfId="10540"/>
    <cellStyle name="Обычный 2 24 2" xfId="10541"/>
    <cellStyle name="Обычный 2 24 3" xfId="10542"/>
    <cellStyle name="Обычный 2 25" xfId="10543"/>
    <cellStyle name="Обычный 2 3" xfId="10544"/>
    <cellStyle name="Обычный 2 3 10" xfId="10545"/>
    <cellStyle name="Обычный 2 3 10 2" xfId="10546"/>
    <cellStyle name="Обычный 2 3 10 3" xfId="10547"/>
    <cellStyle name="Обычный 2 3 11" xfId="10548"/>
    <cellStyle name="Обычный 2 3 11 2" xfId="10549"/>
    <cellStyle name="Обычный 2 3 11 2 2" xfId="10550"/>
    <cellStyle name="Обычный 2 3 11 2 2 2" xfId="10551"/>
    <cellStyle name="Обычный 2 3 11 2 2 2 2" xfId="10552"/>
    <cellStyle name="Обычный 2 3 11 2 2 2 2 2" xfId="10553"/>
    <cellStyle name="Обычный 2 3 11 2 2 2 2 3" xfId="10554"/>
    <cellStyle name="Обычный 2 3 11 2 2 2 3" xfId="10555"/>
    <cellStyle name="Обычный 2 3 11 2 2 2 4" xfId="10556"/>
    <cellStyle name="Обычный 2 3 11 2 2 3" xfId="10557"/>
    <cellStyle name="Обычный 2 3 11 2 2 3 2" xfId="10558"/>
    <cellStyle name="Обычный 2 3 11 2 2 3 3" xfId="10559"/>
    <cellStyle name="Обычный 2 3 11 2 2 4" xfId="10560"/>
    <cellStyle name="Обычный 2 3 11 2 2 5" xfId="10561"/>
    <cellStyle name="Обычный 2 3 11 2 3" xfId="10562"/>
    <cellStyle name="Обычный 2 3 11 2 3 2" xfId="10563"/>
    <cellStyle name="Обычный 2 3 11 2 3 2 2" xfId="10564"/>
    <cellStyle name="Обычный 2 3 11 2 3 2 2 2" xfId="10565"/>
    <cellStyle name="Обычный 2 3 11 2 3 2 2 3" xfId="10566"/>
    <cellStyle name="Обычный 2 3 11 2 3 2 3" xfId="10567"/>
    <cellStyle name="Обычный 2 3 11 2 3 2 4" xfId="10568"/>
    <cellStyle name="Обычный 2 3 11 2 3 3" xfId="10569"/>
    <cellStyle name="Обычный 2 3 11 2 3 3 2" xfId="10570"/>
    <cellStyle name="Обычный 2 3 11 2 3 3 3" xfId="10571"/>
    <cellStyle name="Обычный 2 3 11 2 3 4" xfId="10572"/>
    <cellStyle name="Обычный 2 3 11 2 3 5" xfId="10573"/>
    <cellStyle name="Обычный 2 3 11 2 4" xfId="10574"/>
    <cellStyle name="Обычный 2 3 11 2 4 2" xfId="10575"/>
    <cellStyle name="Обычный 2 3 11 2 4 2 2" xfId="10576"/>
    <cellStyle name="Обычный 2 3 11 2 4 2 3" xfId="10577"/>
    <cellStyle name="Обычный 2 3 11 2 4 3" xfId="10578"/>
    <cellStyle name="Обычный 2 3 11 2 4 4" xfId="10579"/>
    <cellStyle name="Обычный 2 3 11 2 5" xfId="10580"/>
    <cellStyle name="Обычный 2 3 11 2 5 2" xfId="10581"/>
    <cellStyle name="Обычный 2 3 11 2 5 3" xfId="10582"/>
    <cellStyle name="Обычный 2 3 11 2 6" xfId="10583"/>
    <cellStyle name="Обычный 2 3 11 2 7" xfId="10584"/>
    <cellStyle name="Обычный 2 3 11 3" xfId="10585"/>
    <cellStyle name="Обычный 2 3 11 3 2" xfId="10586"/>
    <cellStyle name="Обычный 2 3 11 3 2 2" xfId="10587"/>
    <cellStyle name="Обычный 2 3 11 3 2 2 2" xfId="10588"/>
    <cellStyle name="Обычный 2 3 11 3 2 2 3" xfId="10589"/>
    <cellStyle name="Обычный 2 3 11 3 2 3" xfId="10590"/>
    <cellStyle name="Обычный 2 3 11 3 2 4" xfId="10591"/>
    <cellStyle name="Обычный 2 3 11 3 3" xfId="10592"/>
    <cellStyle name="Обычный 2 3 11 3 3 2" xfId="10593"/>
    <cellStyle name="Обычный 2 3 11 3 3 3" xfId="10594"/>
    <cellStyle name="Обычный 2 3 11 3 4" xfId="10595"/>
    <cellStyle name="Обычный 2 3 11 3 5" xfId="10596"/>
    <cellStyle name="Обычный 2 3 11 4" xfId="10597"/>
    <cellStyle name="Обычный 2 3 11 4 2" xfId="10598"/>
    <cellStyle name="Обычный 2 3 11 4 2 2" xfId="10599"/>
    <cellStyle name="Обычный 2 3 11 4 2 2 2" xfId="10600"/>
    <cellStyle name="Обычный 2 3 11 4 2 2 3" xfId="10601"/>
    <cellStyle name="Обычный 2 3 11 4 2 3" xfId="10602"/>
    <cellStyle name="Обычный 2 3 11 4 2 4" xfId="10603"/>
    <cellStyle name="Обычный 2 3 11 4 3" xfId="10604"/>
    <cellStyle name="Обычный 2 3 11 4 3 2" xfId="10605"/>
    <cellStyle name="Обычный 2 3 11 4 3 3" xfId="10606"/>
    <cellStyle name="Обычный 2 3 11 4 4" xfId="10607"/>
    <cellStyle name="Обычный 2 3 11 4 5" xfId="10608"/>
    <cellStyle name="Обычный 2 3 11 5" xfId="10609"/>
    <cellStyle name="Обычный 2 3 11 5 2" xfId="10610"/>
    <cellStyle name="Обычный 2 3 11 5 2 2" xfId="10611"/>
    <cellStyle name="Обычный 2 3 11 5 2 3" xfId="10612"/>
    <cellStyle name="Обычный 2 3 11 5 3" xfId="10613"/>
    <cellStyle name="Обычный 2 3 11 5 3 2" xfId="10614"/>
    <cellStyle name="Обычный 2 3 11 5 3 3" xfId="10615"/>
    <cellStyle name="Обычный 2 3 11 6" xfId="10616"/>
    <cellStyle name="Обычный 2 3 11 6 2" xfId="10617"/>
    <cellStyle name="Обычный 2 3 11 6 3" xfId="10618"/>
    <cellStyle name="Обычный 2 3 11 7" xfId="10619"/>
    <cellStyle name="Обычный 2 3 11 7 2" xfId="10620"/>
    <cellStyle name="Обычный 2 3 11 7 3" xfId="10621"/>
    <cellStyle name="Обычный 2 3 11 8" xfId="10622"/>
    <cellStyle name="Обычный 2 3 11 9" xfId="10623"/>
    <cellStyle name="Обычный 2 3 12" xfId="10624"/>
    <cellStyle name="Обычный 2 3 12 2" xfId="10625"/>
    <cellStyle name="Обычный 2 3 12 2 2" xfId="10626"/>
    <cellStyle name="Обычный 2 3 12 2 3" xfId="10627"/>
    <cellStyle name="Обычный 2 3 12 3" xfId="10628"/>
    <cellStyle name="Обычный 2 3 13" xfId="10629"/>
    <cellStyle name="Обычный 2 3 13 2" xfId="10630"/>
    <cellStyle name="Обычный 2 3 13 2 2" xfId="10631"/>
    <cellStyle name="Обычный 2 3 13 2 3" xfId="10632"/>
    <cellStyle name="Обычный 2 3 14" xfId="10633"/>
    <cellStyle name="Обычный 2 3 14 2" xfId="10634"/>
    <cellStyle name="Обычный 2 3 14 3" xfId="10635"/>
    <cellStyle name="Обычный 2 3 2" xfId="10636"/>
    <cellStyle name="Обычный 2 3 2 10" xfId="10637"/>
    <cellStyle name="Обычный 2 3 2 10 2" xfId="10638"/>
    <cellStyle name="Обычный 2 3 2 10 3" xfId="10639"/>
    <cellStyle name="Обычный 2 3 2 11" xfId="10640"/>
    <cellStyle name="Обычный 2 3 2 11 2" xfId="10641"/>
    <cellStyle name="Обычный 2 3 2 11 3" xfId="10642"/>
    <cellStyle name="Обычный 2 3 2 2" xfId="10643"/>
    <cellStyle name="Обычный 2 3 2 2 10" xfId="10644"/>
    <cellStyle name="Обычный 2 3 2 2 10 2" xfId="10645"/>
    <cellStyle name="Обычный 2 3 2 2 10 3" xfId="10646"/>
    <cellStyle name="Обычный 2 3 2 2 11" xfId="10647"/>
    <cellStyle name="Обычный 2 3 2 2 12" xfId="10648"/>
    <cellStyle name="Обычный 2 3 2 2 2" xfId="10649"/>
    <cellStyle name="Обычный 2 3 2 2 2 10" xfId="10650"/>
    <cellStyle name="Обычный 2 3 2 2 2 11" xfId="10651"/>
    <cellStyle name="Обычный 2 3 2 2 2 2" xfId="10652"/>
    <cellStyle name="Обычный 2 3 2 2 2 2 2" xfId="10653"/>
    <cellStyle name="Обычный 2 3 2 2 2 2 3" xfId="10654"/>
    <cellStyle name="Обычный 2 3 2 2 2 2 4" xfId="10655"/>
    <cellStyle name="Обычный 2 3 2 2 2 3" xfId="10656"/>
    <cellStyle name="Обычный 2 3 2 2 2 3 2" xfId="10657"/>
    <cellStyle name="Обычный 2 3 2 2 2 3 3" xfId="10658"/>
    <cellStyle name="Обычный 2 3 2 2 2 3 4" xfId="10659"/>
    <cellStyle name="Обычный 2 3 2 2 2 4" xfId="10660"/>
    <cellStyle name="Обычный 2 3 2 2 2 4 2" xfId="10661"/>
    <cellStyle name="Обычный 2 3 2 2 2 4 2 2" xfId="10662"/>
    <cellStyle name="Обычный 2 3 2 2 2 4 2 2 2" xfId="10663"/>
    <cellStyle name="Обычный 2 3 2 2 2 4 2 2 2 2" xfId="10664"/>
    <cellStyle name="Обычный 2 3 2 2 2 4 2 2 2 3" xfId="10665"/>
    <cellStyle name="Обычный 2 3 2 2 2 4 2 2 3" xfId="10666"/>
    <cellStyle name="Обычный 2 3 2 2 2 4 2 2 4" xfId="10667"/>
    <cellStyle name="Обычный 2 3 2 2 2 4 2 3" xfId="10668"/>
    <cellStyle name="Обычный 2 3 2 2 2 4 2 3 2" xfId="10669"/>
    <cellStyle name="Обычный 2 3 2 2 2 4 2 3 3" xfId="10670"/>
    <cellStyle name="Обычный 2 3 2 2 2 4 2 4" xfId="10671"/>
    <cellStyle name="Обычный 2 3 2 2 2 4 2 5" xfId="10672"/>
    <cellStyle name="Обычный 2 3 2 2 2 4 3" xfId="10673"/>
    <cellStyle name="Обычный 2 3 2 2 2 4 3 2" xfId="10674"/>
    <cellStyle name="Обычный 2 3 2 2 2 4 3 2 2" xfId="10675"/>
    <cellStyle name="Обычный 2 3 2 2 2 4 3 2 2 2" xfId="10676"/>
    <cellStyle name="Обычный 2 3 2 2 2 4 3 2 2 3" xfId="10677"/>
    <cellStyle name="Обычный 2 3 2 2 2 4 3 2 3" xfId="10678"/>
    <cellStyle name="Обычный 2 3 2 2 2 4 3 2 4" xfId="10679"/>
    <cellStyle name="Обычный 2 3 2 2 2 4 3 3" xfId="10680"/>
    <cellStyle name="Обычный 2 3 2 2 2 4 3 3 2" xfId="10681"/>
    <cellStyle name="Обычный 2 3 2 2 2 4 3 3 3" xfId="10682"/>
    <cellStyle name="Обычный 2 3 2 2 2 4 3 4" xfId="10683"/>
    <cellStyle name="Обычный 2 3 2 2 2 4 3 5" xfId="10684"/>
    <cellStyle name="Обычный 2 3 2 2 2 4 4" xfId="10685"/>
    <cellStyle name="Обычный 2 3 2 2 2 4 4 2" xfId="10686"/>
    <cellStyle name="Обычный 2 3 2 2 2 4 4 2 2" xfId="10687"/>
    <cellStyle name="Обычный 2 3 2 2 2 4 4 2 3" xfId="10688"/>
    <cellStyle name="Обычный 2 3 2 2 2 4 4 3" xfId="10689"/>
    <cellStyle name="Обычный 2 3 2 2 2 4 4 3 2" xfId="10690"/>
    <cellStyle name="Обычный 2 3 2 2 2 4 4 3 3" xfId="10691"/>
    <cellStyle name="Обычный 2 3 2 2 2 4 5" xfId="10692"/>
    <cellStyle name="Обычный 2 3 2 2 2 4 5 2" xfId="10693"/>
    <cellStyle name="Обычный 2 3 2 2 2 4 5 3" xfId="10694"/>
    <cellStyle name="Обычный 2 3 2 2 2 4 6" xfId="10695"/>
    <cellStyle name="Обычный 2 3 2 2 2 4 7" xfId="10696"/>
    <cellStyle name="Обычный 2 3 2 2 2 5" xfId="10697"/>
    <cellStyle name="Обычный 2 3 2 2 2 5 2" xfId="10698"/>
    <cellStyle name="Обычный 2 3 2 2 2 5 2 2" xfId="10699"/>
    <cellStyle name="Обычный 2 3 2 2 2 5 2 2 2" xfId="10700"/>
    <cellStyle name="Обычный 2 3 2 2 2 5 2 2 3" xfId="10701"/>
    <cellStyle name="Обычный 2 3 2 2 2 5 2 3" xfId="10702"/>
    <cellStyle name="Обычный 2 3 2 2 2 5 2 3 2" xfId="10703"/>
    <cellStyle name="Обычный 2 3 2 2 2 5 2 3 3" xfId="10704"/>
    <cellStyle name="Обычный 2 3 2 2 2 5 3" xfId="10705"/>
    <cellStyle name="Обычный 2 3 2 2 2 5 3 2" xfId="10706"/>
    <cellStyle name="Обычный 2 3 2 2 2 5 3 3" xfId="10707"/>
    <cellStyle name="Обычный 2 3 2 2 2 5 4" xfId="10708"/>
    <cellStyle name="Обычный 2 3 2 2 2 5 5" xfId="10709"/>
    <cellStyle name="Обычный 2 3 2 2 2 6" xfId="10710"/>
    <cellStyle name="Обычный 2 3 2 2 2 6 2" xfId="10711"/>
    <cellStyle name="Обычный 2 3 2 2 2 6 2 2" xfId="10712"/>
    <cellStyle name="Обычный 2 3 2 2 2 6 2 2 2" xfId="10713"/>
    <cellStyle name="Обычный 2 3 2 2 2 6 2 2 3" xfId="10714"/>
    <cellStyle name="Обычный 2 3 2 2 2 6 2 3" xfId="10715"/>
    <cellStyle name="Обычный 2 3 2 2 2 6 2 4" xfId="10716"/>
    <cellStyle name="Обычный 2 3 2 2 2 6 3" xfId="10717"/>
    <cellStyle name="Обычный 2 3 2 2 2 6 3 2" xfId="10718"/>
    <cellStyle name="Обычный 2 3 2 2 2 6 3 3" xfId="10719"/>
    <cellStyle name="Обычный 2 3 2 2 2 6 4" xfId="10720"/>
    <cellStyle name="Обычный 2 3 2 2 2 6 5" xfId="10721"/>
    <cellStyle name="Обычный 2 3 2 2 2 7" xfId="10722"/>
    <cellStyle name="Обычный 2 3 2 2 2 7 2" xfId="10723"/>
    <cellStyle name="Обычный 2 3 2 2 2 7 2 2" xfId="10724"/>
    <cellStyle name="Обычный 2 3 2 2 2 7 2 3" xfId="10725"/>
    <cellStyle name="Обычный 2 3 2 2 2 7 3" xfId="10726"/>
    <cellStyle name="Обычный 2 3 2 2 2 7 3 2" xfId="10727"/>
    <cellStyle name="Обычный 2 3 2 2 2 7 3 3" xfId="10728"/>
    <cellStyle name="Обычный 2 3 2 2 2 8" xfId="10729"/>
    <cellStyle name="Обычный 2 3 2 2 2 8 2" xfId="10730"/>
    <cellStyle name="Обычный 2 3 2 2 2 8 3" xfId="10731"/>
    <cellStyle name="Обычный 2 3 2 2 2 9" xfId="10732"/>
    <cellStyle name="Обычный 2 3 2 2 2 9 2" xfId="10733"/>
    <cellStyle name="Обычный 2 3 2 2 2 9 3" xfId="10734"/>
    <cellStyle name="Обычный 2 3 2 2 3" xfId="10735"/>
    <cellStyle name="Обычный 2 3 2 2 3 10" xfId="10736"/>
    <cellStyle name="Обычный 2 3 2 2 3 2" xfId="10737"/>
    <cellStyle name="Обычный 2 3 2 2 3 2 2" xfId="10738"/>
    <cellStyle name="Обычный 2 3 2 2 3 2 3" xfId="10739"/>
    <cellStyle name="Обычный 2 3 2 2 3 2 4" xfId="10740"/>
    <cellStyle name="Обычный 2 3 2 2 3 3" xfId="10741"/>
    <cellStyle name="Обычный 2 3 2 2 3 3 2" xfId="10742"/>
    <cellStyle name="Обычный 2 3 2 2 3 3 2 2" xfId="10743"/>
    <cellStyle name="Обычный 2 3 2 2 3 3 2 2 2" xfId="10744"/>
    <cellStyle name="Обычный 2 3 2 2 3 3 2 2 2 2" xfId="10745"/>
    <cellStyle name="Обычный 2 3 2 2 3 3 2 2 2 3" xfId="10746"/>
    <cellStyle name="Обычный 2 3 2 2 3 3 2 2 3" xfId="10747"/>
    <cellStyle name="Обычный 2 3 2 2 3 3 2 2 4" xfId="10748"/>
    <cellStyle name="Обычный 2 3 2 2 3 3 2 3" xfId="10749"/>
    <cellStyle name="Обычный 2 3 2 2 3 3 2 3 2" xfId="10750"/>
    <cellStyle name="Обычный 2 3 2 2 3 3 2 3 3" xfId="10751"/>
    <cellStyle name="Обычный 2 3 2 2 3 3 2 4" xfId="10752"/>
    <cellStyle name="Обычный 2 3 2 2 3 3 2 5" xfId="10753"/>
    <cellStyle name="Обычный 2 3 2 2 3 3 3" xfId="10754"/>
    <cellStyle name="Обычный 2 3 2 2 3 3 3 2" xfId="10755"/>
    <cellStyle name="Обычный 2 3 2 2 3 3 3 2 2" xfId="10756"/>
    <cellStyle name="Обычный 2 3 2 2 3 3 3 2 2 2" xfId="10757"/>
    <cellStyle name="Обычный 2 3 2 2 3 3 3 2 2 3" xfId="10758"/>
    <cellStyle name="Обычный 2 3 2 2 3 3 3 2 3" xfId="10759"/>
    <cellStyle name="Обычный 2 3 2 2 3 3 3 2 4" xfId="10760"/>
    <cellStyle name="Обычный 2 3 2 2 3 3 3 3" xfId="10761"/>
    <cellStyle name="Обычный 2 3 2 2 3 3 3 3 2" xfId="10762"/>
    <cellStyle name="Обычный 2 3 2 2 3 3 3 3 3" xfId="10763"/>
    <cellStyle name="Обычный 2 3 2 2 3 3 3 4" xfId="10764"/>
    <cellStyle name="Обычный 2 3 2 2 3 3 3 5" xfId="10765"/>
    <cellStyle name="Обычный 2 3 2 2 3 3 4" xfId="10766"/>
    <cellStyle name="Обычный 2 3 2 2 3 3 4 2" xfId="10767"/>
    <cellStyle name="Обычный 2 3 2 2 3 3 4 2 2" xfId="10768"/>
    <cellStyle name="Обычный 2 3 2 2 3 3 4 2 3" xfId="10769"/>
    <cellStyle name="Обычный 2 3 2 2 3 3 4 3" xfId="10770"/>
    <cellStyle name="Обычный 2 3 2 2 3 3 4 3 2" xfId="10771"/>
    <cellStyle name="Обычный 2 3 2 2 3 3 4 3 3" xfId="10772"/>
    <cellStyle name="Обычный 2 3 2 2 3 3 5" xfId="10773"/>
    <cellStyle name="Обычный 2 3 2 2 3 3 5 2" xfId="10774"/>
    <cellStyle name="Обычный 2 3 2 2 3 3 5 3" xfId="10775"/>
    <cellStyle name="Обычный 2 3 2 2 3 3 6" xfId="10776"/>
    <cellStyle name="Обычный 2 3 2 2 3 3 7" xfId="10777"/>
    <cellStyle name="Обычный 2 3 2 2 3 4" xfId="10778"/>
    <cellStyle name="Обычный 2 3 2 2 3 4 2" xfId="10779"/>
    <cellStyle name="Обычный 2 3 2 2 3 4 2 2" xfId="10780"/>
    <cellStyle name="Обычный 2 3 2 2 3 4 2 2 2" xfId="10781"/>
    <cellStyle name="Обычный 2 3 2 2 3 4 2 2 3" xfId="10782"/>
    <cellStyle name="Обычный 2 3 2 2 3 4 2 3" xfId="10783"/>
    <cellStyle name="Обычный 2 3 2 2 3 4 2 3 2" xfId="10784"/>
    <cellStyle name="Обычный 2 3 2 2 3 4 2 3 3" xfId="10785"/>
    <cellStyle name="Обычный 2 3 2 2 3 4 3" xfId="10786"/>
    <cellStyle name="Обычный 2 3 2 2 3 4 3 2" xfId="10787"/>
    <cellStyle name="Обычный 2 3 2 2 3 4 3 3" xfId="10788"/>
    <cellStyle name="Обычный 2 3 2 2 3 4 4" xfId="10789"/>
    <cellStyle name="Обычный 2 3 2 2 3 4 5" xfId="10790"/>
    <cellStyle name="Обычный 2 3 2 2 3 5" xfId="10791"/>
    <cellStyle name="Обычный 2 3 2 2 3 5 2" xfId="10792"/>
    <cellStyle name="Обычный 2 3 2 2 3 5 2 2" xfId="10793"/>
    <cellStyle name="Обычный 2 3 2 2 3 5 2 2 2" xfId="10794"/>
    <cellStyle name="Обычный 2 3 2 2 3 5 2 2 3" xfId="10795"/>
    <cellStyle name="Обычный 2 3 2 2 3 5 2 3" xfId="10796"/>
    <cellStyle name="Обычный 2 3 2 2 3 5 2 4" xfId="10797"/>
    <cellStyle name="Обычный 2 3 2 2 3 5 3" xfId="10798"/>
    <cellStyle name="Обычный 2 3 2 2 3 5 3 2" xfId="10799"/>
    <cellStyle name="Обычный 2 3 2 2 3 5 3 3" xfId="10800"/>
    <cellStyle name="Обычный 2 3 2 2 3 5 4" xfId="10801"/>
    <cellStyle name="Обычный 2 3 2 2 3 5 5" xfId="10802"/>
    <cellStyle name="Обычный 2 3 2 2 3 6" xfId="10803"/>
    <cellStyle name="Обычный 2 3 2 2 3 6 2" xfId="10804"/>
    <cellStyle name="Обычный 2 3 2 2 3 6 2 2" xfId="10805"/>
    <cellStyle name="Обычный 2 3 2 2 3 6 2 3" xfId="10806"/>
    <cellStyle name="Обычный 2 3 2 2 3 6 3" xfId="10807"/>
    <cellStyle name="Обычный 2 3 2 2 3 6 3 2" xfId="10808"/>
    <cellStyle name="Обычный 2 3 2 2 3 6 3 3" xfId="10809"/>
    <cellStyle name="Обычный 2 3 2 2 3 7" xfId="10810"/>
    <cellStyle name="Обычный 2 3 2 2 3 7 2" xfId="10811"/>
    <cellStyle name="Обычный 2 3 2 2 3 7 3" xfId="10812"/>
    <cellStyle name="Обычный 2 3 2 2 3 8" xfId="10813"/>
    <cellStyle name="Обычный 2 3 2 2 3 8 2" xfId="10814"/>
    <cellStyle name="Обычный 2 3 2 2 3 8 3" xfId="10815"/>
    <cellStyle name="Обычный 2 3 2 2 3 9" xfId="10816"/>
    <cellStyle name="Обычный 2 3 2 2 4" xfId="10817"/>
    <cellStyle name="Обычный 2 3 2 2 4 2" xfId="10818"/>
    <cellStyle name="Обычный 2 3 2 2 4 3" xfId="10819"/>
    <cellStyle name="Обычный 2 3 2 2 4 4" xfId="10820"/>
    <cellStyle name="Обычный 2 3 2 2 5" xfId="10821"/>
    <cellStyle name="Обычный 2 3 2 2 5 2" xfId="10822"/>
    <cellStyle name="Обычный 2 3 2 2 5 2 2" xfId="10823"/>
    <cellStyle name="Обычный 2 3 2 2 5 2 2 2" xfId="10824"/>
    <cellStyle name="Обычный 2 3 2 2 5 2 2 2 2" xfId="10825"/>
    <cellStyle name="Обычный 2 3 2 2 5 2 2 2 3" xfId="10826"/>
    <cellStyle name="Обычный 2 3 2 2 5 2 2 3" xfId="10827"/>
    <cellStyle name="Обычный 2 3 2 2 5 2 2 4" xfId="10828"/>
    <cellStyle name="Обычный 2 3 2 2 5 2 3" xfId="10829"/>
    <cellStyle name="Обычный 2 3 2 2 5 2 3 2" xfId="10830"/>
    <cellStyle name="Обычный 2 3 2 2 5 2 3 3" xfId="10831"/>
    <cellStyle name="Обычный 2 3 2 2 5 2 4" xfId="10832"/>
    <cellStyle name="Обычный 2 3 2 2 5 2 5" xfId="10833"/>
    <cellStyle name="Обычный 2 3 2 2 5 3" xfId="10834"/>
    <cellStyle name="Обычный 2 3 2 2 5 3 2" xfId="10835"/>
    <cellStyle name="Обычный 2 3 2 2 5 3 2 2" xfId="10836"/>
    <cellStyle name="Обычный 2 3 2 2 5 3 2 2 2" xfId="10837"/>
    <cellStyle name="Обычный 2 3 2 2 5 3 2 2 3" xfId="10838"/>
    <cellStyle name="Обычный 2 3 2 2 5 3 2 3" xfId="10839"/>
    <cellStyle name="Обычный 2 3 2 2 5 3 2 4" xfId="10840"/>
    <cellStyle name="Обычный 2 3 2 2 5 3 3" xfId="10841"/>
    <cellStyle name="Обычный 2 3 2 2 5 3 3 2" xfId="10842"/>
    <cellStyle name="Обычный 2 3 2 2 5 3 3 3" xfId="10843"/>
    <cellStyle name="Обычный 2 3 2 2 5 3 4" xfId="10844"/>
    <cellStyle name="Обычный 2 3 2 2 5 3 5" xfId="10845"/>
    <cellStyle name="Обычный 2 3 2 2 5 4" xfId="10846"/>
    <cellStyle name="Обычный 2 3 2 2 5 4 2" xfId="10847"/>
    <cellStyle name="Обычный 2 3 2 2 5 4 2 2" xfId="10848"/>
    <cellStyle name="Обычный 2 3 2 2 5 4 2 3" xfId="10849"/>
    <cellStyle name="Обычный 2 3 2 2 5 4 3" xfId="10850"/>
    <cellStyle name="Обычный 2 3 2 2 5 4 3 2" xfId="10851"/>
    <cellStyle name="Обычный 2 3 2 2 5 4 3 3" xfId="10852"/>
    <cellStyle name="Обычный 2 3 2 2 5 5" xfId="10853"/>
    <cellStyle name="Обычный 2 3 2 2 5 5 2" xfId="10854"/>
    <cellStyle name="Обычный 2 3 2 2 5 5 3" xfId="10855"/>
    <cellStyle name="Обычный 2 3 2 2 5 6" xfId="10856"/>
    <cellStyle name="Обычный 2 3 2 2 5 7" xfId="10857"/>
    <cellStyle name="Обычный 2 3 2 2 6" xfId="10858"/>
    <cellStyle name="Обычный 2 3 2 2 6 2" xfId="10859"/>
    <cellStyle name="Обычный 2 3 2 2 6 2 2" xfId="10860"/>
    <cellStyle name="Обычный 2 3 2 2 6 2 2 2" xfId="10861"/>
    <cellStyle name="Обычный 2 3 2 2 6 2 2 3" xfId="10862"/>
    <cellStyle name="Обычный 2 3 2 2 6 2 3" xfId="10863"/>
    <cellStyle name="Обычный 2 3 2 2 6 2 3 2" xfId="10864"/>
    <cellStyle name="Обычный 2 3 2 2 6 2 3 3" xfId="10865"/>
    <cellStyle name="Обычный 2 3 2 2 6 3" xfId="10866"/>
    <cellStyle name="Обычный 2 3 2 2 6 3 2" xfId="10867"/>
    <cellStyle name="Обычный 2 3 2 2 6 3 3" xfId="10868"/>
    <cellStyle name="Обычный 2 3 2 2 6 4" xfId="10869"/>
    <cellStyle name="Обычный 2 3 2 2 6 5" xfId="10870"/>
    <cellStyle name="Обычный 2 3 2 2 7" xfId="10871"/>
    <cellStyle name="Обычный 2 3 2 2 7 2" xfId="10872"/>
    <cellStyle name="Обычный 2 3 2 2 7 2 2" xfId="10873"/>
    <cellStyle name="Обычный 2 3 2 2 7 2 2 2" xfId="10874"/>
    <cellStyle name="Обычный 2 3 2 2 7 2 2 3" xfId="10875"/>
    <cellStyle name="Обычный 2 3 2 2 7 2 3" xfId="10876"/>
    <cellStyle name="Обычный 2 3 2 2 7 2 4" xfId="10877"/>
    <cellStyle name="Обычный 2 3 2 2 7 3" xfId="10878"/>
    <cellStyle name="Обычный 2 3 2 2 7 3 2" xfId="10879"/>
    <cellStyle name="Обычный 2 3 2 2 7 3 3" xfId="10880"/>
    <cellStyle name="Обычный 2 3 2 2 7 4" xfId="10881"/>
    <cellStyle name="Обычный 2 3 2 2 7 5" xfId="10882"/>
    <cellStyle name="Обычный 2 3 2 2 8" xfId="10883"/>
    <cellStyle name="Обычный 2 3 2 2 8 2" xfId="10884"/>
    <cellStyle name="Обычный 2 3 2 2 8 2 2" xfId="10885"/>
    <cellStyle name="Обычный 2 3 2 2 8 2 3" xfId="10886"/>
    <cellStyle name="Обычный 2 3 2 2 8 3" xfId="10887"/>
    <cellStyle name="Обычный 2 3 2 2 8 3 2" xfId="10888"/>
    <cellStyle name="Обычный 2 3 2 2 8 3 3" xfId="10889"/>
    <cellStyle name="Обычный 2 3 2 2 9" xfId="10890"/>
    <cellStyle name="Обычный 2 3 2 2 9 2" xfId="10891"/>
    <cellStyle name="Обычный 2 3 2 2 9 3" xfId="10892"/>
    <cellStyle name="Обычный 2 3 2 2_Информация по ТТ" xfId="10893"/>
    <cellStyle name="Обычный 2 3 2 3" xfId="10894"/>
    <cellStyle name="Обычный 2 3 2 3 10" xfId="10895"/>
    <cellStyle name="Обычный 2 3 2 3 11" xfId="10896"/>
    <cellStyle name="Обычный 2 3 2 3 2" xfId="10897"/>
    <cellStyle name="Обычный 2 3 2 3 2 2" xfId="10898"/>
    <cellStyle name="Обычный 2 3 2 3 2 3" xfId="10899"/>
    <cellStyle name="Обычный 2 3 2 3 2 4" xfId="10900"/>
    <cellStyle name="Обычный 2 3 2 3 3" xfId="10901"/>
    <cellStyle name="Обычный 2 3 2 3 3 2" xfId="10902"/>
    <cellStyle name="Обычный 2 3 2 3 3 3" xfId="10903"/>
    <cellStyle name="Обычный 2 3 2 3 3 4" xfId="10904"/>
    <cellStyle name="Обычный 2 3 2 3 4" xfId="10905"/>
    <cellStyle name="Обычный 2 3 2 3 4 2" xfId="10906"/>
    <cellStyle name="Обычный 2 3 2 3 4 2 2" xfId="10907"/>
    <cellStyle name="Обычный 2 3 2 3 4 2 2 2" xfId="10908"/>
    <cellStyle name="Обычный 2 3 2 3 4 2 2 2 2" xfId="10909"/>
    <cellStyle name="Обычный 2 3 2 3 4 2 2 2 3" xfId="10910"/>
    <cellStyle name="Обычный 2 3 2 3 4 2 2 3" xfId="10911"/>
    <cellStyle name="Обычный 2 3 2 3 4 2 2 4" xfId="10912"/>
    <cellStyle name="Обычный 2 3 2 3 4 2 3" xfId="10913"/>
    <cellStyle name="Обычный 2 3 2 3 4 2 3 2" xfId="10914"/>
    <cellStyle name="Обычный 2 3 2 3 4 2 3 3" xfId="10915"/>
    <cellStyle name="Обычный 2 3 2 3 4 2 4" xfId="10916"/>
    <cellStyle name="Обычный 2 3 2 3 4 2 5" xfId="10917"/>
    <cellStyle name="Обычный 2 3 2 3 4 3" xfId="10918"/>
    <cellStyle name="Обычный 2 3 2 3 4 3 2" xfId="10919"/>
    <cellStyle name="Обычный 2 3 2 3 4 3 2 2" xfId="10920"/>
    <cellStyle name="Обычный 2 3 2 3 4 3 2 2 2" xfId="10921"/>
    <cellStyle name="Обычный 2 3 2 3 4 3 2 2 3" xfId="10922"/>
    <cellStyle name="Обычный 2 3 2 3 4 3 2 3" xfId="10923"/>
    <cellStyle name="Обычный 2 3 2 3 4 3 2 4" xfId="10924"/>
    <cellStyle name="Обычный 2 3 2 3 4 3 3" xfId="10925"/>
    <cellStyle name="Обычный 2 3 2 3 4 3 3 2" xfId="10926"/>
    <cellStyle name="Обычный 2 3 2 3 4 3 3 3" xfId="10927"/>
    <cellStyle name="Обычный 2 3 2 3 4 3 4" xfId="10928"/>
    <cellStyle name="Обычный 2 3 2 3 4 3 5" xfId="10929"/>
    <cellStyle name="Обычный 2 3 2 3 4 4" xfId="10930"/>
    <cellStyle name="Обычный 2 3 2 3 4 4 2" xfId="10931"/>
    <cellStyle name="Обычный 2 3 2 3 4 4 2 2" xfId="10932"/>
    <cellStyle name="Обычный 2 3 2 3 4 4 2 3" xfId="10933"/>
    <cellStyle name="Обычный 2 3 2 3 4 4 3" xfId="10934"/>
    <cellStyle name="Обычный 2 3 2 3 4 4 3 2" xfId="10935"/>
    <cellStyle name="Обычный 2 3 2 3 4 4 3 3" xfId="10936"/>
    <cellStyle name="Обычный 2 3 2 3 4 5" xfId="10937"/>
    <cellStyle name="Обычный 2 3 2 3 4 5 2" xfId="10938"/>
    <cellStyle name="Обычный 2 3 2 3 4 5 3" xfId="10939"/>
    <cellStyle name="Обычный 2 3 2 3 4 6" xfId="10940"/>
    <cellStyle name="Обычный 2 3 2 3 4 7" xfId="10941"/>
    <cellStyle name="Обычный 2 3 2 3 5" xfId="10942"/>
    <cellStyle name="Обычный 2 3 2 3 5 2" xfId="10943"/>
    <cellStyle name="Обычный 2 3 2 3 5 2 2" xfId="10944"/>
    <cellStyle name="Обычный 2 3 2 3 5 2 2 2" xfId="10945"/>
    <cellStyle name="Обычный 2 3 2 3 5 2 2 3" xfId="10946"/>
    <cellStyle name="Обычный 2 3 2 3 5 2 3" xfId="10947"/>
    <cellStyle name="Обычный 2 3 2 3 5 2 3 2" xfId="10948"/>
    <cellStyle name="Обычный 2 3 2 3 5 2 3 3" xfId="10949"/>
    <cellStyle name="Обычный 2 3 2 3 5 3" xfId="10950"/>
    <cellStyle name="Обычный 2 3 2 3 5 3 2" xfId="10951"/>
    <cellStyle name="Обычный 2 3 2 3 5 3 3" xfId="10952"/>
    <cellStyle name="Обычный 2 3 2 3 5 4" xfId="10953"/>
    <cellStyle name="Обычный 2 3 2 3 5 5" xfId="10954"/>
    <cellStyle name="Обычный 2 3 2 3 6" xfId="10955"/>
    <cellStyle name="Обычный 2 3 2 3 6 2" xfId="10956"/>
    <cellStyle name="Обычный 2 3 2 3 6 2 2" xfId="10957"/>
    <cellStyle name="Обычный 2 3 2 3 6 2 2 2" xfId="10958"/>
    <cellStyle name="Обычный 2 3 2 3 6 2 2 3" xfId="10959"/>
    <cellStyle name="Обычный 2 3 2 3 6 2 3" xfId="10960"/>
    <cellStyle name="Обычный 2 3 2 3 6 2 4" xfId="10961"/>
    <cellStyle name="Обычный 2 3 2 3 6 3" xfId="10962"/>
    <cellStyle name="Обычный 2 3 2 3 6 3 2" xfId="10963"/>
    <cellStyle name="Обычный 2 3 2 3 6 3 3" xfId="10964"/>
    <cellStyle name="Обычный 2 3 2 3 6 4" xfId="10965"/>
    <cellStyle name="Обычный 2 3 2 3 6 5" xfId="10966"/>
    <cellStyle name="Обычный 2 3 2 3 7" xfId="10967"/>
    <cellStyle name="Обычный 2 3 2 3 7 2" xfId="10968"/>
    <cellStyle name="Обычный 2 3 2 3 7 2 2" xfId="10969"/>
    <cellStyle name="Обычный 2 3 2 3 7 2 3" xfId="10970"/>
    <cellStyle name="Обычный 2 3 2 3 7 3" xfId="10971"/>
    <cellStyle name="Обычный 2 3 2 3 7 3 2" xfId="10972"/>
    <cellStyle name="Обычный 2 3 2 3 7 3 3" xfId="10973"/>
    <cellStyle name="Обычный 2 3 2 3 8" xfId="10974"/>
    <cellStyle name="Обычный 2 3 2 3 8 2" xfId="10975"/>
    <cellStyle name="Обычный 2 3 2 3 8 3" xfId="10976"/>
    <cellStyle name="Обычный 2 3 2 3 9" xfId="10977"/>
    <cellStyle name="Обычный 2 3 2 3 9 2" xfId="10978"/>
    <cellStyle name="Обычный 2 3 2 3 9 3" xfId="10979"/>
    <cellStyle name="Обычный 2 3 2 4" xfId="10980"/>
    <cellStyle name="Обычный 2 3 2 4 10" xfId="10981"/>
    <cellStyle name="Обычный 2 3 2 4 2" xfId="10982"/>
    <cellStyle name="Обычный 2 3 2 4 2 2" xfId="10983"/>
    <cellStyle name="Обычный 2 3 2 4 2 3" xfId="10984"/>
    <cellStyle name="Обычный 2 3 2 4 2 4" xfId="10985"/>
    <cellStyle name="Обычный 2 3 2 4 3" xfId="10986"/>
    <cellStyle name="Обычный 2 3 2 4 3 2" xfId="10987"/>
    <cellStyle name="Обычный 2 3 2 4 3 2 2" xfId="10988"/>
    <cellStyle name="Обычный 2 3 2 4 3 2 2 2" xfId="10989"/>
    <cellStyle name="Обычный 2 3 2 4 3 2 2 2 2" xfId="10990"/>
    <cellStyle name="Обычный 2 3 2 4 3 2 2 2 3" xfId="10991"/>
    <cellStyle name="Обычный 2 3 2 4 3 2 2 3" xfId="10992"/>
    <cellStyle name="Обычный 2 3 2 4 3 2 2 4" xfId="10993"/>
    <cellStyle name="Обычный 2 3 2 4 3 2 3" xfId="10994"/>
    <cellStyle name="Обычный 2 3 2 4 3 2 3 2" xfId="10995"/>
    <cellStyle name="Обычный 2 3 2 4 3 2 3 3" xfId="10996"/>
    <cellStyle name="Обычный 2 3 2 4 3 2 4" xfId="10997"/>
    <cellStyle name="Обычный 2 3 2 4 3 2 5" xfId="10998"/>
    <cellStyle name="Обычный 2 3 2 4 3 3" xfId="10999"/>
    <cellStyle name="Обычный 2 3 2 4 3 3 2" xfId="11000"/>
    <cellStyle name="Обычный 2 3 2 4 3 3 2 2" xfId="11001"/>
    <cellStyle name="Обычный 2 3 2 4 3 3 2 2 2" xfId="11002"/>
    <cellStyle name="Обычный 2 3 2 4 3 3 2 2 3" xfId="11003"/>
    <cellStyle name="Обычный 2 3 2 4 3 3 2 3" xfId="11004"/>
    <cellStyle name="Обычный 2 3 2 4 3 3 2 4" xfId="11005"/>
    <cellStyle name="Обычный 2 3 2 4 3 3 3" xfId="11006"/>
    <cellStyle name="Обычный 2 3 2 4 3 3 3 2" xfId="11007"/>
    <cellStyle name="Обычный 2 3 2 4 3 3 3 3" xfId="11008"/>
    <cellStyle name="Обычный 2 3 2 4 3 3 4" xfId="11009"/>
    <cellStyle name="Обычный 2 3 2 4 3 3 5" xfId="11010"/>
    <cellStyle name="Обычный 2 3 2 4 3 4" xfId="11011"/>
    <cellStyle name="Обычный 2 3 2 4 3 4 2" xfId="11012"/>
    <cellStyle name="Обычный 2 3 2 4 3 4 2 2" xfId="11013"/>
    <cellStyle name="Обычный 2 3 2 4 3 4 2 3" xfId="11014"/>
    <cellStyle name="Обычный 2 3 2 4 3 4 3" xfId="11015"/>
    <cellStyle name="Обычный 2 3 2 4 3 4 3 2" xfId="11016"/>
    <cellStyle name="Обычный 2 3 2 4 3 4 3 3" xfId="11017"/>
    <cellStyle name="Обычный 2 3 2 4 3 5" xfId="11018"/>
    <cellStyle name="Обычный 2 3 2 4 3 5 2" xfId="11019"/>
    <cellStyle name="Обычный 2 3 2 4 3 5 3" xfId="11020"/>
    <cellStyle name="Обычный 2 3 2 4 3 6" xfId="11021"/>
    <cellStyle name="Обычный 2 3 2 4 3 7" xfId="11022"/>
    <cellStyle name="Обычный 2 3 2 4 4" xfId="11023"/>
    <cellStyle name="Обычный 2 3 2 4 4 2" xfId="11024"/>
    <cellStyle name="Обычный 2 3 2 4 4 2 2" xfId="11025"/>
    <cellStyle name="Обычный 2 3 2 4 4 2 2 2" xfId="11026"/>
    <cellStyle name="Обычный 2 3 2 4 4 2 2 3" xfId="11027"/>
    <cellStyle name="Обычный 2 3 2 4 4 2 3" xfId="11028"/>
    <cellStyle name="Обычный 2 3 2 4 4 2 3 2" xfId="11029"/>
    <cellStyle name="Обычный 2 3 2 4 4 2 3 3" xfId="11030"/>
    <cellStyle name="Обычный 2 3 2 4 4 3" xfId="11031"/>
    <cellStyle name="Обычный 2 3 2 4 4 3 2" xfId="11032"/>
    <cellStyle name="Обычный 2 3 2 4 4 3 3" xfId="11033"/>
    <cellStyle name="Обычный 2 3 2 4 4 4" xfId="11034"/>
    <cellStyle name="Обычный 2 3 2 4 4 5" xfId="11035"/>
    <cellStyle name="Обычный 2 3 2 4 5" xfId="11036"/>
    <cellStyle name="Обычный 2 3 2 4 5 2" xfId="11037"/>
    <cellStyle name="Обычный 2 3 2 4 5 2 2" xfId="11038"/>
    <cellStyle name="Обычный 2 3 2 4 5 2 2 2" xfId="11039"/>
    <cellStyle name="Обычный 2 3 2 4 5 2 2 3" xfId="11040"/>
    <cellStyle name="Обычный 2 3 2 4 5 2 3" xfId="11041"/>
    <cellStyle name="Обычный 2 3 2 4 5 2 4" xfId="11042"/>
    <cellStyle name="Обычный 2 3 2 4 5 3" xfId="11043"/>
    <cellStyle name="Обычный 2 3 2 4 5 3 2" xfId="11044"/>
    <cellStyle name="Обычный 2 3 2 4 5 3 3" xfId="11045"/>
    <cellStyle name="Обычный 2 3 2 4 5 4" xfId="11046"/>
    <cellStyle name="Обычный 2 3 2 4 5 5" xfId="11047"/>
    <cellStyle name="Обычный 2 3 2 4 6" xfId="11048"/>
    <cellStyle name="Обычный 2 3 2 4 6 2" xfId="11049"/>
    <cellStyle name="Обычный 2 3 2 4 6 2 2" xfId="11050"/>
    <cellStyle name="Обычный 2 3 2 4 6 2 3" xfId="11051"/>
    <cellStyle name="Обычный 2 3 2 4 6 3" xfId="11052"/>
    <cellStyle name="Обычный 2 3 2 4 6 3 2" xfId="11053"/>
    <cellStyle name="Обычный 2 3 2 4 6 3 3" xfId="11054"/>
    <cellStyle name="Обычный 2 3 2 4 7" xfId="11055"/>
    <cellStyle name="Обычный 2 3 2 4 7 2" xfId="11056"/>
    <cellStyle name="Обычный 2 3 2 4 7 3" xfId="11057"/>
    <cellStyle name="Обычный 2 3 2 4 8" xfId="11058"/>
    <cellStyle name="Обычный 2 3 2 4 8 2" xfId="11059"/>
    <cellStyle name="Обычный 2 3 2 4 8 3" xfId="11060"/>
    <cellStyle name="Обычный 2 3 2 4 9" xfId="11061"/>
    <cellStyle name="Обычный 2 3 2 5" xfId="11062"/>
    <cellStyle name="Обычный 2 3 2 5 2" xfId="11063"/>
    <cellStyle name="Обычный 2 3 2 5 3" xfId="11064"/>
    <cellStyle name="Обычный 2 3 2 5 4" xfId="11065"/>
    <cellStyle name="Обычный 2 3 2 6" xfId="11066"/>
    <cellStyle name="Обычный 2 3 2 6 2" xfId="11067"/>
    <cellStyle name="Обычный 2 3 2 6 2 2" xfId="11068"/>
    <cellStyle name="Обычный 2 3 2 6 2 2 2" xfId="11069"/>
    <cellStyle name="Обычный 2 3 2 6 2 2 2 2" xfId="11070"/>
    <cellStyle name="Обычный 2 3 2 6 2 2 2 3" xfId="11071"/>
    <cellStyle name="Обычный 2 3 2 6 2 2 3" xfId="11072"/>
    <cellStyle name="Обычный 2 3 2 6 2 2 4" xfId="11073"/>
    <cellStyle name="Обычный 2 3 2 6 2 3" xfId="11074"/>
    <cellStyle name="Обычный 2 3 2 6 2 3 2" xfId="11075"/>
    <cellStyle name="Обычный 2 3 2 6 2 3 3" xfId="11076"/>
    <cellStyle name="Обычный 2 3 2 6 2 4" xfId="11077"/>
    <cellStyle name="Обычный 2 3 2 6 2 5" xfId="11078"/>
    <cellStyle name="Обычный 2 3 2 6 3" xfId="11079"/>
    <cellStyle name="Обычный 2 3 2 6 3 2" xfId="11080"/>
    <cellStyle name="Обычный 2 3 2 6 3 2 2" xfId="11081"/>
    <cellStyle name="Обычный 2 3 2 6 3 2 2 2" xfId="11082"/>
    <cellStyle name="Обычный 2 3 2 6 3 2 2 3" xfId="11083"/>
    <cellStyle name="Обычный 2 3 2 6 3 2 3" xfId="11084"/>
    <cellStyle name="Обычный 2 3 2 6 3 2 4" xfId="11085"/>
    <cellStyle name="Обычный 2 3 2 6 3 3" xfId="11086"/>
    <cellStyle name="Обычный 2 3 2 6 3 3 2" xfId="11087"/>
    <cellStyle name="Обычный 2 3 2 6 3 3 3" xfId="11088"/>
    <cellStyle name="Обычный 2 3 2 6 3 4" xfId="11089"/>
    <cellStyle name="Обычный 2 3 2 6 3 5" xfId="11090"/>
    <cellStyle name="Обычный 2 3 2 6 4" xfId="11091"/>
    <cellStyle name="Обычный 2 3 2 6 4 2" xfId="11092"/>
    <cellStyle name="Обычный 2 3 2 6 4 2 2" xfId="11093"/>
    <cellStyle name="Обычный 2 3 2 6 4 2 3" xfId="11094"/>
    <cellStyle name="Обычный 2 3 2 6 4 3" xfId="11095"/>
    <cellStyle name="Обычный 2 3 2 6 4 3 2" xfId="11096"/>
    <cellStyle name="Обычный 2 3 2 6 4 3 3" xfId="11097"/>
    <cellStyle name="Обычный 2 3 2 6 5" xfId="11098"/>
    <cellStyle name="Обычный 2 3 2 6 5 2" xfId="11099"/>
    <cellStyle name="Обычный 2 3 2 6 5 3" xfId="11100"/>
    <cellStyle name="Обычный 2 3 2 6 6" xfId="11101"/>
    <cellStyle name="Обычный 2 3 2 6 7" xfId="11102"/>
    <cellStyle name="Обычный 2 3 2 7" xfId="11103"/>
    <cellStyle name="Обычный 2 3 2 7 2" xfId="11104"/>
    <cellStyle name="Обычный 2 3 2 7 2 2" xfId="11105"/>
    <cellStyle name="Обычный 2 3 2 7 2 2 2" xfId="11106"/>
    <cellStyle name="Обычный 2 3 2 7 2 2 3" xfId="11107"/>
    <cellStyle name="Обычный 2 3 2 7 2 3" xfId="11108"/>
    <cellStyle name="Обычный 2 3 2 7 2 3 2" xfId="11109"/>
    <cellStyle name="Обычный 2 3 2 7 2 3 3" xfId="11110"/>
    <cellStyle name="Обычный 2 3 2 7 3" xfId="11111"/>
    <cellStyle name="Обычный 2 3 2 7 3 2" xfId="11112"/>
    <cellStyle name="Обычный 2 3 2 7 3 3" xfId="11113"/>
    <cellStyle name="Обычный 2 3 2 7 4" xfId="11114"/>
    <cellStyle name="Обычный 2 3 2 7 5" xfId="11115"/>
    <cellStyle name="Обычный 2 3 2 8" xfId="11116"/>
    <cellStyle name="Обычный 2 3 2 8 2" xfId="11117"/>
    <cellStyle name="Обычный 2 3 2 8 2 2" xfId="11118"/>
    <cellStyle name="Обычный 2 3 2 8 2 2 2" xfId="11119"/>
    <cellStyle name="Обычный 2 3 2 8 2 2 3" xfId="11120"/>
    <cellStyle name="Обычный 2 3 2 8 2 3" xfId="11121"/>
    <cellStyle name="Обычный 2 3 2 8 2 3 2" xfId="11122"/>
    <cellStyle name="Обычный 2 3 2 8 2 3 3" xfId="11123"/>
    <cellStyle name="Обычный 2 3 2 8 3" xfId="11124"/>
    <cellStyle name="Обычный 2 3 2 8 3 2" xfId="11125"/>
    <cellStyle name="Обычный 2 3 2 8 3 3" xfId="11126"/>
    <cellStyle name="Обычный 2 3 2 8 4" xfId="11127"/>
    <cellStyle name="Обычный 2 3 2 8 5" xfId="11128"/>
    <cellStyle name="Обычный 2 3 2 9" xfId="11129"/>
    <cellStyle name="Обычный 2 3 2 9 2" xfId="11130"/>
    <cellStyle name="Обычный 2 3 2 9 2 2" xfId="11131"/>
    <cellStyle name="Обычный 2 3 2 9 2 3" xfId="11132"/>
    <cellStyle name="Обычный 2 3 2 9 3" xfId="11133"/>
    <cellStyle name="Обычный 2 3 2 9 3 2" xfId="11134"/>
    <cellStyle name="Обычный 2 3 2 9 3 3" xfId="11135"/>
    <cellStyle name="Обычный 2 3 2_Информация по ТТ" xfId="11136"/>
    <cellStyle name="Обычный 2 3 3" xfId="11137"/>
    <cellStyle name="Обычный 2 3 3 10" xfId="11138"/>
    <cellStyle name="Обычный 2 3 3 10 2" xfId="11139"/>
    <cellStyle name="Обычный 2 3 3 10 3" xfId="11140"/>
    <cellStyle name="Обычный 2 3 3 11" xfId="11141"/>
    <cellStyle name="Обычный 2 3 3 11 2" xfId="11142"/>
    <cellStyle name="Обычный 2 3 3 11 3" xfId="11143"/>
    <cellStyle name="Обычный 2 3 3 12" xfId="11144"/>
    <cellStyle name="Обычный 2 3 3 13" xfId="11145"/>
    <cellStyle name="Обычный 2 3 3 2" xfId="11146"/>
    <cellStyle name="Обычный 2 3 3 2 10" xfId="11147"/>
    <cellStyle name="Обычный 2 3 3 2 10 2" xfId="11148"/>
    <cellStyle name="Обычный 2 3 3 2 10 3" xfId="11149"/>
    <cellStyle name="Обычный 2 3 3 2 11" xfId="11150"/>
    <cellStyle name="Обычный 2 3 3 2 12" xfId="11151"/>
    <cellStyle name="Обычный 2 3 3 2 2" xfId="11152"/>
    <cellStyle name="Обычный 2 3 3 2 2 10" xfId="11153"/>
    <cellStyle name="Обычный 2 3 3 2 2 2" xfId="11154"/>
    <cellStyle name="Обычный 2 3 3 2 2 2 2" xfId="11155"/>
    <cellStyle name="Обычный 2 3 3 2 2 2 3" xfId="11156"/>
    <cellStyle name="Обычный 2 3 3 2 2 2 4" xfId="11157"/>
    <cellStyle name="Обычный 2 3 3 2 2 3" xfId="11158"/>
    <cellStyle name="Обычный 2 3 3 2 2 3 2" xfId="11159"/>
    <cellStyle name="Обычный 2 3 3 2 2 3 2 2" xfId="11160"/>
    <cellStyle name="Обычный 2 3 3 2 2 3 2 2 2" xfId="11161"/>
    <cellStyle name="Обычный 2 3 3 2 2 3 2 2 2 2" xfId="11162"/>
    <cellStyle name="Обычный 2 3 3 2 2 3 2 2 2 3" xfId="11163"/>
    <cellStyle name="Обычный 2 3 3 2 2 3 2 2 3" xfId="11164"/>
    <cellStyle name="Обычный 2 3 3 2 2 3 2 2 4" xfId="11165"/>
    <cellStyle name="Обычный 2 3 3 2 2 3 2 3" xfId="11166"/>
    <cellStyle name="Обычный 2 3 3 2 2 3 2 3 2" xfId="11167"/>
    <cellStyle name="Обычный 2 3 3 2 2 3 2 3 3" xfId="11168"/>
    <cellStyle name="Обычный 2 3 3 2 2 3 2 4" xfId="11169"/>
    <cellStyle name="Обычный 2 3 3 2 2 3 2 5" xfId="11170"/>
    <cellStyle name="Обычный 2 3 3 2 2 3 3" xfId="11171"/>
    <cellStyle name="Обычный 2 3 3 2 2 3 3 2" xfId="11172"/>
    <cellStyle name="Обычный 2 3 3 2 2 3 3 2 2" xfId="11173"/>
    <cellStyle name="Обычный 2 3 3 2 2 3 3 2 2 2" xfId="11174"/>
    <cellStyle name="Обычный 2 3 3 2 2 3 3 2 2 3" xfId="11175"/>
    <cellStyle name="Обычный 2 3 3 2 2 3 3 2 3" xfId="11176"/>
    <cellStyle name="Обычный 2 3 3 2 2 3 3 2 4" xfId="11177"/>
    <cellStyle name="Обычный 2 3 3 2 2 3 3 3" xfId="11178"/>
    <cellStyle name="Обычный 2 3 3 2 2 3 3 3 2" xfId="11179"/>
    <cellStyle name="Обычный 2 3 3 2 2 3 3 3 3" xfId="11180"/>
    <cellStyle name="Обычный 2 3 3 2 2 3 3 4" xfId="11181"/>
    <cellStyle name="Обычный 2 3 3 2 2 3 3 5" xfId="11182"/>
    <cellStyle name="Обычный 2 3 3 2 2 3 4" xfId="11183"/>
    <cellStyle name="Обычный 2 3 3 2 2 3 4 2" xfId="11184"/>
    <cellStyle name="Обычный 2 3 3 2 2 3 4 2 2" xfId="11185"/>
    <cellStyle name="Обычный 2 3 3 2 2 3 4 2 3" xfId="11186"/>
    <cellStyle name="Обычный 2 3 3 2 2 3 4 3" xfId="11187"/>
    <cellStyle name="Обычный 2 3 3 2 2 3 4 3 2" xfId="11188"/>
    <cellStyle name="Обычный 2 3 3 2 2 3 4 3 3" xfId="11189"/>
    <cellStyle name="Обычный 2 3 3 2 2 3 5" xfId="11190"/>
    <cellStyle name="Обычный 2 3 3 2 2 3 5 2" xfId="11191"/>
    <cellStyle name="Обычный 2 3 3 2 2 3 5 3" xfId="11192"/>
    <cellStyle name="Обычный 2 3 3 2 2 3 6" xfId="11193"/>
    <cellStyle name="Обычный 2 3 3 2 2 3 7" xfId="11194"/>
    <cellStyle name="Обычный 2 3 3 2 2 4" xfId="11195"/>
    <cellStyle name="Обычный 2 3 3 2 2 4 2" xfId="11196"/>
    <cellStyle name="Обычный 2 3 3 2 2 4 2 2" xfId="11197"/>
    <cellStyle name="Обычный 2 3 3 2 2 4 2 2 2" xfId="11198"/>
    <cellStyle name="Обычный 2 3 3 2 2 4 2 2 3" xfId="11199"/>
    <cellStyle name="Обычный 2 3 3 2 2 4 2 3" xfId="11200"/>
    <cellStyle name="Обычный 2 3 3 2 2 4 2 3 2" xfId="11201"/>
    <cellStyle name="Обычный 2 3 3 2 2 4 2 3 3" xfId="11202"/>
    <cellStyle name="Обычный 2 3 3 2 2 4 3" xfId="11203"/>
    <cellStyle name="Обычный 2 3 3 2 2 4 3 2" xfId="11204"/>
    <cellStyle name="Обычный 2 3 3 2 2 4 3 3" xfId="11205"/>
    <cellStyle name="Обычный 2 3 3 2 2 4 4" xfId="11206"/>
    <cellStyle name="Обычный 2 3 3 2 2 4 5" xfId="11207"/>
    <cellStyle name="Обычный 2 3 3 2 2 5" xfId="11208"/>
    <cellStyle name="Обычный 2 3 3 2 2 5 2" xfId="11209"/>
    <cellStyle name="Обычный 2 3 3 2 2 5 2 2" xfId="11210"/>
    <cellStyle name="Обычный 2 3 3 2 2 5 2 2 2" xfId="11211"/>
    <cellStyle name="Обычный 2 3 3 2 2 5 2 2 3" xfId="11212"/>
    <cellStyle name="Обычный 2 3 3 2 2 5 2 3" xfId="11213"/>
    <cellStyle name="Обычный 2 3 3 2 2 5 2 4" xfId="11214"/>
    <cellStyle name="Обычный 2 3 3 2 2 5 3" xfId="11215"/>
    <cellStyle name="Обычный 2 3 3 2 2 5 3 2" xfId="11216"/>
    <cellStyle name="Обычный 2 3 3 2 2 5 3 3" xfId="11217"/>
    <cellStyle name="Обычный 2 3 3 2 2 5 4" xfId="11218"/>
    <cellStyle name="Обычный 2 3 3 2 2 5 5" xfId="11219"/>
    <cellStyle name="Обычный 2 3 3 2 2 6" xfId="11220"/>
    <cellStyle name="Обычный 2 3 3 2 2 6 2" xfId="11221"/>
    <cellStyle name="Обычный 2 3 3 2 2 6 2 2" xfId="11222"/>
    <cellStyle name="Обычный 2 3 3 2 2 6 2 3" xfId="11223"/>
    <cellStyle name="Обычный 2 3 3 2 2 6 3" xfId="11224"/>
    <cellStyle name="Обычный 2 3 3 2 2 6 3 2" xfId="11225"/>
    <cellStyle name="Обычный 2 3 3 2 2 6 3 3" xfId="11226"/>
    <cellStyle name="Обычный 2 3 3 2 2 7" xfId="11227"/>
    <cellStyle name="Обычный 2 3 3 2 2 7 2" xfId="11228"/>
    <cellStyle name="Обычный 2 3 3 2 2 7 3" xfId="11229"/>
    <cellStyle name="Обычный 2 3 3 2 2 8" xfId="11230"/>
    <cellStyle name="Обычный 2 3 3 2 2 8 2" xfId="11231"/>
    <cellStyle name="Обычный 2 3 3 2 2 8 3" xfId="11232"/>
    <cellStyle name="Обычный 2 3 3 2 2 9" xfId="11233"/>
    <cellStyle name="Обычный 2 3 3 2 3" xfId="11234"/>
    <cellStyle name="Обычный 2 3 3 2 3 2" xfId="11235"/>
    <cellStyle name="Обычный 2 3 3 2 3 2 2" xfId="11236"/>
    <cellStyle name="Обычный 2 3 3 2 3 2 2 2" xfId="11237"/>
    <cellStyle name="Обычный 2 3 3 2 3 2 2 2 2" xfId="11238"/>
    <cellStyle name="Обычный 2 3 3 2 3 2 2 2 2 2" xfId="11239"/>
    <cellStyle name="Обычный 2 3 3 2 3 2 2 2 2 3" xfId="11240"/>
    <cellStyle name="Обычный 2 3 3 2 3 2 2 2 3" xfId="11241"/>
    <cellStyle name="Обычный 2 3 3 2 3 2 2 2 4" xfId="11242"/>
    <cellStyle name="Обычный 2 3 3 2 3 2 2 3" xfId="11243"/>
    <cellStyle name="Обычный 2 3 3 2 3 2 2 3 2" xfId="11244"/>
    <cellStyle name="Обычный 2 3 3 2 3 2 2 3 3" xfId="11245"/>
    <cellStyle name="Обычный 2 3 3 2 3 2 2 4" xfId="11246"/>
    <cellStyle name="Обычный 2 3 3 2 3 2 2 5" xfId="11247"/>
    <cellStyle name="Обычный 2 3 3 2 3 2 3" xfId="11248"/>
    <cellStyle name="Обычный 2 3 3 2 3 2 3 2" xfId="11249"/>
    <cellStyle name="Обычный 2 3 3 2 3 2 3 2 2" xfId="11250"/>
    <cellStyle name="Обычный 2 3 3 2 3 2 3 2 2 2" xfId="11251"/>
    <cellStyle name="Обычный 2 3 3 2 3 2 3 2 2 3" xfId="11252"/>
    <cellStyle name="Обычный 2 3 3 2 3 2 3 2 3" xfId="11253"/>
    <cellStyle name="Обычный 2 3 3 2 3 2 3 2 4" xfId="11254"/>
    <cellStyle name="Обычный 2 3 3 2 3 2 3 3" xfId="11255"/>
    <cellStyle name="Обычный 2 3 3 2 3 2 3 3 2" xfId="11256"/>
    <cellStyle name="Обычный 2 3 3 2 3 2 3 3 3" xfId="11257"/>
    <cellStyle name="Обычный 2 3 3 2 3 2 3 4" xfId="11258"/>
    <cellStyle name="Обычный 2 3 3 2 3 2 3 5" xfId="11259"/>
    <cellStyle name="Обычный 2 3 3 2 3 2 4" xfId="11260"/>
    <cellStyle name="Обычный 2 3 3 2 3 2 4 2" xfId="11261"/>
    <cellStyle name="Обычный 2 3 3 2 3 2 4 2 2" xfId="11262"/>
    <cellStyle name="Обычный 2 3 3 2 3 2 4 2 3" xfId="11263"/>
    <cellStyle name="Обычный 2 3 3 2 3 2 4 3" xfId="11264"/>
    <cellStyle name="Обычный 2 3 3 2 3 2 4 3 2" xfId="11265"/>
    <cellStyle name="Обычный 2 3 3 2 3 2 4 3 3" xfId="11266"/>
    <cellStyle name="Обычный 2 3 3 2 3 2 5" xfId="11267"/>
    <cellStyle name="Обычный 2 3 3 2 3 2 5 2" xfId="11268"/>
    <cellStyle name="Обычный 2 3 3 2 3 2 5 3" xfId="11269"/>
    <cellStyle name="Обычный 2 3 3 2 3 2 6" xfId="11270"/>
    <cellStyle name="Обычный 2 3 3 2 3 2 7" xfId="11271"/>
    <cellStyle name="Обычный 2 3 3 2 3 3" xfId="11272"/>
    <cellStyle name="Обычный 2 3 3 2 3 3 2" xfId="11273"/>
    <cellStyle name="Обычный 2 3 3 2 3 3 2 2" xfId="11274"/>
    <cellStyle name="Обычный 2 3 3 2 3 3 2 2 2" xfId="11275"/>
    <cellStyle name="Обычный 2 3 3 2 3 3 2 2 3" xfId="11276"/>
    <cellStyle name="Обычный 2 3 3 2 3 3 2 3" xfId="11277"/>
    <cellStyle name="Обычный 2 3 3 2 3 3 2 4" xfId="11278"/>
    <cellStyle name="Обычный 2 3 3 2 3 3 3" xfId="11279"/>
    <cellStyle name="Обычный 2 3 3 2 3 3 3 2" xfId="11280"/>
    <cellStyle name="Обычный 2 3 3 2 3 3 3 3" xfId="11281"/>
    <cellStyle name="Обычный 2 3 3 2 3 3 4" xfId="11282"/>
    <cellStyle name="Обычный 2 3 3 2 3 3 5" xfId="11283"/>
    <cellStyle name="Обычный 2 3 3 2 3 4" xfId="11284"/>
    <cellStyle name="Обычный 2 3 3 2 3 4 2" xfId="11285"/>
    <cellStyle name="Обычный 2 3 3 2 3 4 2 2" xfId="11286"/>
    <cellStyle name="Обычный 2 3 3 2 3 4 2 2 2" xfId="11287"/>
    <cellStyle name="Обычный 2 3 3 2 3 4 2 2 3" xfId="11288"/>
    <cellStyle name="Обычный 2 3 3 2 3 4 2 3" xfId="11289"/>
    <cellStyle name="Обычный 2 3 3 2 3 4 2 4" xfId="11290"/>
    <cellStyle name="Обычный 2 3 3 2 3 4 3" xfId="11291"/>
    <cellStyle name="Обычный 2 3 3 2 3 4 3 2" xfId="11292"/>
    <cellStyle name="Обычный 2 3 3 2 3 4 3 3" xfId="11293"/>
    <cellStyle name="Обычный 2 3 3 2 3 4 4" xfId="11294"/>
    <cellStyle name="Обычный 2 3 3 2 3 4 5" xfId="11295"/>
    <cellStyle name="Обычный 2 3 3 2 3 5" xfId="11296"/>
    <cellStyle name="Обычный 2 3 3 2 3 5 2" xfId="11297"/>
    <cellStyle name="Обычный 2 3 3 2 3 5 2 2" xfId="11298"/>
    <cellStyle name="Обычный 2 3 3 2 3 5 2 3" xfId="11299"/>
    <cellStyle name="Обычный 2 3 3 2 3 5 3" xfId="11300"/>
    <cellStyle name="Обычный 2 3 3 2 3 5 3 2" xfId="11301"/>
    <cellStyle name="Обычный 2 3 3 2 3 5 3 3" xfId="11302"/>
    <cellStyle name="Обычный 2 3 3 2 3 6" xfId="11303"/>
    <cellStyle name="Обычный 2 3 3 2 3 6 2" xfId="11304"/>
    <cellStyle name="Обычный 2 3 3 2 3 6 3" xfId="11305"/>
    <cellStyle name="Обычный 2 3 3 2 3 7" xfId="11306"/>
    <cellStyle name="Обычный 2 3 3 2 3 7 2" xfId="11307"/>
    <cellStyle name="Обычный 2 3 3 2 3 7 3" xfId="11308"/>
    <cellStyle name="Обычный 2 3 3 2 3 8" xfId="11309"/>
    <cellStyle name="Обычный 2 3 3 2 3 9" xfId="11310"/>
    <cellStyle name="Обычный 2 3 3 2 4" xfId="11311"/>
    <cellStyle name="Обычный 2 3 3 2 4 2" xfId="11312"/>
    <cellStyle name="Обычный 2 3 3 2 4 3" xfId="11313"/>
    <cellStyle name="Обычный 2 3 3 2 4 4" xfId="11314"/>
    <cellStyle name="Обычный 2 3 3 2 5" xfId="11315"/>
    <cellStyle name="Обычный 2 3 3 2 5 2" xfId="11316"/>
    <cellStyle name="Обычный 2 3 3 2 5 2 2" xfId="11317"/>
    <cellStyle name="Обычный 2 3 3 2 5 2 2 2" xfId="11318"/>
    <cellStyle name="Обычный 2 3 3 2 5 2 2 2 2" xfId="11319"/>
    <cellStyle name="Обычный 2 3 3 2 5 2 2 2 3" xfId="11320"/>
    <cellStyle name="Обычный 2 3 3 2 5 2 2 3" xfId="11321"/>
    <cellStyle name="Обычный 2 3 3 2 5 2 2 4" xfId="11322"/>
    <cellStyle name="Обычный 2 3 3 2 5 2 3" xfId="11323"/>
    <cellStyle name="Обычный 2 3 3 2 5 2 3 2" xfId="11324"/>
    <cellStyle name="Обычный 2 3 3 2 5 2 3 3" xfId="11325"/>
    <cellStyle name="Обычный 2 3 3 2 5 2 4" xfId="11326"/>
    <cellStyle name="Обычный 2 3 3 2 5 2 5" xfId="11327"/>
    <cellStyle name="Обычный 2 3 3 2 5 3" xfId="11328"/>
    <cellStyle name="Обычный 2 3 3 2 5 3 2" xfId="11329"/>
    <cellStyle name="Обычный 2 3 3 2 5 3 2 2" xfId="11330"/>
    <cellStyle name="Обычный 2 3 3 2 5 3 2 2 2" xfId="11331"/>
    <cellStyle name="Обычный 2 3 3 2 5 3 2 2 3" xfId="11332"/>
    <cellStyle name="Обычный 2 3 3 2 5 3 2 3" xfId="11333"/>
    <cellStyle name="Обычный 2 3 3 2 5 3 2 4" xfId="11334"/>
    <cellStyle name="Обычный 2 3 3 2 5 3 3" xfId="11335"/>
    <cellStyle name="Обычный 2 3 3 2 5 3 3 2" xfId="11336"/>
    <cellStyle name="Обычный 2 3 3 2 5 3 3 3" xfId="11337"/>
    <cellStyle name="Обычный 2 3 3 2 5 3 4" xfId="11338"/>
    <cellStyle name="Обычный 2 3 3 2 5 3 5" xfId="11339"/>
    <cellStyle name="Обычный 2 3 3 2 5 4" xfId="11340"/>
    <cellStyle name="Обычный 2 3 3 2 5 4 2" xfId="11341"/>
    <cellStyle name="Обычный 2 3 3 2 5 4 2 2" xfId="11342"/>
    <cellStyle name="Обычный 2 3 3 2 5 4 2 3" xfId="11343"/>
    <cellStyle name="Обычный 2 3 3 2 5 4 3" xfId="11344"/>
    <cellStyle name="Обычный 2 3 3 2 5 4 3 2" xfId="11345"/>
    <cellStyle name="Обычный 2 3 3 2 5 4 3 3" xfId="11346"/>
    <cellStyle name="Обычный 2 3 3 2 5 5" xfId="11347"/>
    <cellStyle name="Обычный 2 3 3 2 5 5 2" xfId="11348"/>
    <cellStyle name="Обычный 2 3 3 2 5 5 3" xfId="11349"/>
    <cellStyle name="Обычный 2 3 3 2 5 6" xfId="11350"/>
    <cellStyle name="Обычный 2 3 3 2 5 7" xfId="11351"/>
    <cellStyle name="Обычный 2 3 3 2 6" xfId="11352"/>
    <cellStyle name="Обычный 2 3 3 2 6 2" xfId="11353"/>
    <cellStyle name="Обычный 2 3 3 2 6 2 2" xfId="11354"/>
    <cellStyle name="Обычный 2 3 3 2 6 2 2 2" xfId="11355"/>
    <cellStyle name="Обычный 2 3 3 2 6 2 2 3" xfId="11356"/>
    <cellStyle name="Обычный 2 3 3 2 6 2 3" xfId="11357"/>
    <cellStyle name="Обычный 2 3 3 2 6 2 3 2" xfId="11358"/>
    <cellStyle name="Обычный 2 3 3 2 6 2 3 3" xfId="11359"/>
    <cellStyle name="Обычный 2 3 3 2 6 3" xfId="11360"/>
    <cellStyle name="Обычный 2 3 3 2 6 3 2" xfId="11361"/>
    <cellStyle name="Обычный 2 3 3 2 6 3 3" xfId="11362"/>
    <cellStyle name="Обычный 2 3 3 2 6 4" xfId="11363"/>
    <cellStyle name="Обычный 2 3 3 2 6 5" xfId="11364"/>
    <cellStyle name="Обычный 2 3 3 2 7" xfId="11365"/>
    <cellStyle name="Обычный 2 3 3 2 7 2" xfId="11366"/>
    <cellStyle name="Обычный 2 3 3 2 7 2 2" xfId="11367"/>
    <cellStyle name="Обычный 2 3 3 2 7 2 2 2" xfId="11368"/>
    <cellStyle name="Обычный 2 3 3 2 7 2 2 3" xfId="11369"/>
    <cellStyle name="Обычный 2 3 3 2 7 2 3" xfId="11370"/>
    <cellStyle name="Обычный 2 3 3 2 7 2 3 2" xfId="11371"/>
    <cellStyle name="Обычный 2 3 3 2 7 2 3 3" xfId="11372"/>
    <cellStyle name="Обычный 2 3 3 2 7 2 4" xfId="11373"/>
    <cellStyle name="Обычный 2 3 3 2 7 2 5" xfId="11374"/>
    <cellStyle name="Обычный 2 3 3 2 7 3" xfId="11375"/>
    <cellStyle name="Обычный 2 3 3 2 7 3 2" xfId="11376"/>
    <cellStyle name="Обычный 2 3 3 2 7 3 3" xfId="11377"/>
    <cellStyle name="Обычный 2 3 3 2 7 4" xfId="11378"/>
    <cellStyle name="Обычный 2 3 3 2 7 5" xfId="11379"/>
    <cellStyle name="Обычный 2 3 3 2 8" xfId="11380"/>
    <cellStyle name="Обычный 2 3 3 2 8 2" xfId="11381"/>
    <cellStyle name="Обычный 2 3 3 2 8 2 2" xfId="11382"/>
    <cellStyle name="Обычный 2 3 3 2 8 2 3" xfId="11383"/>
    <cellStyle name="Обычный 2 3 3 2 8 3" xfId="11384"/>
    <cellStyle name="Обычный 2 3 3 2 8 3 2" xfId="11385"/>
    <cellStyle name="Обычный 2 3 3 2 8 3 3" xfId="11386"/>
    <cellStyle name="Обычный 2 3 3 2 9" xfId="11387"/>
    <cellStyle name="Обычный 2 3 3 2 9 2" xfId="11388"/>
    <cellStyle name="Обычный 2 3 3 2 9 3" xfId="11389"/>
    <cellStyle name="Обычный 2 3 3 3" xfId="11390"/>
    <cellStyle name="Обычный 2 3 3 3 10" xfId="11391"/>
    <cellStyle name="Обычный 2 3 3 3 2" xfId="11392"/>
    <cellStyle name="Обычный 2 3 3 3 2 2" xfId="11393"/>
    <cellStyle name="Обычный 2 3 3 3 2 3" xfId="11394"/>
    <cellStyle name="Обычный 2 3 3 3 2 4" xfId="11395"/>
    <cellStyle name="Обычный 2 3 3 3 3" xfId="11396"/>
    <cellStyle name="Обычный 2 3 3 3 3 2" xfId="11397"/>
    <cellStyle name="Обычный 2 3 3 3 3 2 2" xfId="11398"/>
    <cellStyle name="Обычный 2 3 3 3 3 2 2 2" xfId="11399"/>
    <cellStyle name="Обычный 2 3 3 3 3 2 2 2 2" xfId="11400"/>
    <cellStyle name="Обычный 2 3 3 3 3 2 2 2 3" xfId="11401"/>
    <cellStyle name="Обычный 2 3 3 3 3 2 2 3" xfId="11402"/>
    <cellStyle name="Обычный 2 3 3 3 3 2 2 4" xfId="11403"/>
    <cellStyle name="Обычный 2 3 3 3 3 2 3" xfId="11404"/>
    <cellStyle name="Обычный 2 3 3 3 3 2 3 2" xfId="11405"/>
    <cellStyle name="Обычный 2 3 3 3 3 2 3 3" xfId="11406"/>
    <cellStyle name="Обычный 2 3 3 3 3 2 4" xfId="11407"/>
    <cellStyle name="Обычный 2 3 3 3 3 2 5" xfId="11408"/>
    <cellStyle name="Обычный 2 3 3 3 3 3" xfId="11409"/>
    <cellStyle name="Обычный 2 3 3 3 3 3 2" xfId="11410"/>
    <cellStyle name="Обычный 2 3 3 3 3 3 2 2" xfId="11411"/>
    <cellStyle name="Обычный 2 3 3 3 3 3 2 2 2" xfId="11412"/>
    <cellStyle name="Обычный 2 3 3 3 3 3 2 2 3" xfId="11413"/>
    <cellStyle name="Обычный 2 3 3 3 3 3 2 3" xfId="11414"/>
    <cellStyle name="Обычный 2 3 3 3 3 3 2 4" xfId="11415"/>
    <cellStyle name="Обычный 2 3 3 3 3 3 3" xfId="11416"/>
    <cellStyle name="Обычный 2 3 3 3 3 3 3 2" xfId="11417"/>
    <cellStyle name="Обычный 2 3 3 3 3 3 3 3" xfId="11418"/>
    <cellStyle name="Обычный 2 3 3 3 3 3 4" xfId="11419"/>
    <cellStyle name="Обычный 2 3 3 3 3 3 5" xfId="11420"/>
    <cellStyle name="Обычный 2 3 3 3 3 4" xfId="11421"/>
    <cellStyle name="Обычный 2 3 3 3 3 4 2" xfId="11422"/>
    <cellStyle name="Обычный 2 3 3 3 3 4 2 2" xfId="11423"/>
    <cellStyle name="Обычный 2 3 3 3 3 4 2 3" xfId="11424"/>
    <cellStyle name="Обычный 2 3 3 3 3 4 3" xfId="11425"/>
    <cellStyle name="Обычный 2 3 3 3 3 4 3 2" xfId="11426"/>
    <cellStyle name="Обычный 2 3 3 3 3 4 3 3" xfId="11427"/>
    <cellStyle name="Обычный 2 3 3 3 3 5" xfId="11428"/>
    <cellStyle name="Обычный 2 3 3 3 3 5 2" xfId="11429"/>
    <cellStyle name="Обычный 2 3 3 3 3 5 3" xfId="11430"/>
    <cellStyle name="Обычный 2 3 3 3 3 6" xfId="11431"/>
    <cellStyle name="Обычный 2 3 3 3 3 7" xfId="11432"/>
    <cellStyle name="Обычный 2 3 3 3 4" xfId="11433"/>
    <cellStyle name="Обычный 2 3 3 3 4 2" xfId="11434"/>
    <cellStyle name="Обычный 2 3 3 3 4 2 2" xfId="11435"/>
    <cellStyle name="Обычный 2 3 3 3 4 2 2 2" xfId="11436"/>
    <cellStyle name="Обычный 2 3 3 3 4 2 2 3" xfId="11437"/>
    <cellStyle name="Обычный 2 3 3 3 4 2 3" xfId="11438"/>
    <cellStyle name="Обычный 2 3 3 3 4 2 3 2" xfId="11439"/>
    <cellStyle name="Обычный 2 3 3 3 4 2 3 3" xfId="11440"/>
    <cellStyle name="Обычный 2 3 3 3 4 3" xfId="11441"/>
    <cellStyle name="Обычный 2 3 3 3 4 3 2" xfId="11442"/>
    <cellStyle name="Обычный 2 3 3 3 4 3 3" xfId="11443"/>
    <cellStyle name="Обычный 2 3 3 3 4 4" xfId="11444"/>
    <cellStyle name="Обычный 2 3 3 3 4 5" xfId="11445"/>
    <cellStyle name="Обычный 2 3 3 3 5" xfId="11446"/>
    <cellStyle name="Обычный 2 3 3 3 5 2" xfId="11447"/>
    <cellStyle name="Обычный 2 3 3 3 5 2 2" xfId="11448"/>
    <cellStyle name="Обычный 2 3 3 3 5 2 2 2" xfId="11449"/>
    <cellStyle name="Обычный 2 3 3 3 5 2 2 3" xfId="11450"/>
    <cellStyle name="Обычный 2 3 3 3 5 2 3" xfId="11451"/>
    <cellStyle name="Обычный 2 3 3 3 5 2 4" xfId="11452"/>
    <cellStyle name="Обычный 2 3 3 3 5 3" xfId="11453"/>
    <cellStyle name="Обычный 2 3 3 3 5 3 2" xfId="11454"/>
    <cellStyle name="Обычный 2 3 3 3 5 3 3" xfId="11455"/>
    <cellStyle name="Обычный 2 3 3 3 5 4" xfId="11456"/>
    <cellStyle name="Обычный 2 3 3 3 5 5" xfId="11457"/>
    <cellStyle name="Обычный 2 3 3 3 6" xfId="11458"/>
    <cellStyle name="Обычный 2 3 3 3 6 2" xfId="11459"/>
    <cellStyle name="Обычный 2 3 3 3 6 2 2" xfId="11460"/>
    <cellStyle name="Обычный 2 3 3 3 6 2 3" xfId="11461"/>
    <cellStyle name="Обычный 2 3 3 3 6 3" xfId="11462"/>
    <cellStyle name="Обычный 2 3 3 3 6 3 2" xfId="11463"/>
    <cellStyle name="Обычный 2 3 3 3 6 3 3" xfId="11464"/>
    <cellStyle name="Обычный 2 3 3 3 7" xfId="11465"/>
    <cellStyle name="Обычный 2 3 3 3 7 2" xfId="11466"/>
    <cellStyle name="Обычный 2 3 3 3 7 3" xfId="11467"/>
    <cellStyle name="Обычный 2 3 3 3 8" xfId="11468"/>
    <cellStyle name="Обычный 2 3 3 3 8 2" xfId="11469"/>
    <cellStyle name="Обычный 2 3 3 3 8 3" xfId="11470"/>
    <cellStyle name="Обычный 2 3 3 3 9" xfId="11471"/>
    <cellStyle name="Обычный 2 3 3 4" xfId="11472"/>
    <cellStyle name="Обычный 2 3 3 4 2" xfId="11473"/>
    <cellStyle name="Обычный 2 3 3 4 2 2" xfId="11474"/>
    <cellStyle name="Обычный 2 3 3 4 2 2 2" xfId="11475"/>
    <cellStyle name="Обычный 2 3 3 4 2 2 2 2" xfId="11476"/>
    <cellStyle name="Обычный 2 3 3 4 2 2 2 2 2" xfId="11477"/>
    <cellStyle name="Обычный 2 3 3 4 2 2 2 2 3" xfId="11478"/>
    <cellStyle name="Обычный 2 3 3 4 2 2 2 3" xfId="11479"/>
    <cellStyle name="Обычный 2 3 3 4 2 2 2 4" xfId="11480"/>
    <cellStyle name="Обычный 2 3 3 4 2 2 3" xfId="11481"/>
    <cellStyle name="Обычный 2 3 3 4 2 2 3 2" xfId="11482"/>
    <cellStyle name="Обычный 2 3 3 4 2 2 3 3" xfId="11483"/>
    <cellStyle name="Обычный 2 3 3 4 2 2 4" xfId="11484"/>
    <cellStyle name="Обычный 2 3 3 4 2 2 5" xfId="11485"/>
    <cellStyle name="Обычный 2 3 3 4 2 3" xfId="11486"/>
    <cellStyle name="Обычный 2 3 3 4 2 3 2" xfId="11487"/>
    <cellStyle name="Обычный 2 3 3 4 2 3 2 2" xfId="11488"/>
    <cellStyle name="Обычный 2 3 3 4 2 3 2 2 2" xfId="11489"/>
    <cellStyle name="Обычный 2 3 3 4 2 3 2 2 3" xfId="11490"/>
    <cellStyle name="Обычный 2 3 3 4 2 3 2 3" xfId="11491"/>
    <cellStyle name="Обычный 2 3 3 4 2 3 2 4" xfId="11492"/>
    <cellStyle name="Обычный 2 3 3 4 2 3 3" xfId="11493"/>
    <cellStyle name="Обычный 2 3 3 4 2 3 3 2" xfId="11494"/>
    <cellStyle name="Обычный 2 3 3 4 2 3 3 3" xfId="11495"/>
    <cellStyle name="Обычный 2 3 3 4 2 3 4" xfId="11496"/>
    <cellStyle name="Обычный 2 3 3 4 2 3 5" xfId="11497"/>
    <cellStyle name="Обычный 2 3 3 4 2 4" xfId="11498"/>
    <cellStyle name="Обычный 2 3 3 4 2 4 2" xfId="11499"/>
    <cellStyle name="Обычный 2 3 3 4 2 4 2 2" xfId="11500"/>
    <cellStyle name="Обычный 2 3 3 4 2 4 2 3" xfId="11501"/>
    <cellStyle name="Обычный 2 3 3 4 2 4 3" xfId="11502"/>
    <cellStyle name="Обычный 2 3 3 4 2 4 3 2" xfId="11503"/>
    <cellStyle name="Обычный 2 3 3 4 2 4 3 3" xfId="11504"/>
    <cellStyle name="Обычный 2 3 3 4 2 5" xfId="11505"/>
    <cellStyle name="Обычный 2 3 3 4 2 5 2" xfId="11506"/>
    <cellStyle name="Обычный 2 3 3 4 2 5 3" xfId="11507"/>
    <cellStyle name="Обычный 2 3 3 4 2 6" xfId="11508"/>
    <cellStyle name="Обычный 2 3 3 4 2 7" xfId="11509"/>
    <cellStyle name="Обычный 2 3 3 4 3" xfId="11510"/>
    <cellStyle name="Обычный 2 3 3 4 3 2" xfId="11511"/>
    <cellStyle name="Обычный 2 3 3 4 3 2 2" xfId="11512"/>
    <cellStyle name="Обычный 2 3 3 4 3 2 2 2" xfId="11513"/>
    <cellStyle name="Обычный 2 3 3 4 3 2 2 3" xfId="11514"/>
    <cellStyle name="Обычный 2 3 3 4 3 2 3" xfId="11515"/>
    <cellStyle name="Обычный 2 3 3 4 3 2 4" xfId="11516"/>
    <cellStyle name="Обычный 2 3 3 4 3 3" xfId="11517"/>
    <cellStyle name="Обычный 2 3 3 4 3 3 2" xfId="11518"/>
    <cellStyle name="Обычный 2 3 3 4 3 3 3" xfId="11519"/>
    <cellStyle name="Обычный 2 3 3 4 3 4" xfId="11520"/>
    <cellStyle name="Обычный 2 3 3 4 3 5" xfId="11521"/>
    <cellStyle name="Обычный 2 3 3 4 4" xfId="11522"/>
    <cellStyle name="Обычный 2 3 3 4 4 2" xfId="11523"/>
    <cellStyle name="Обычный 2 3 3 4 4 2 2" xfId="11524"/>
    <cellStyle name="Обычный 2 3 3 4 4 2 2 2" xfId="11525"/>
    <cellStyle name="Обычный 2 3 3 4 4 2 2 3" xfId="11526"/>
    <cellStyle name="Обычный 2 3 3 4 4 2 3" xfId="11527"/>
    <cellStyle name="Обычный 2 3 3 4 4 2 4" xfId="11528"/>
    <cellStyle name="Обычный 2 3 3 4 4 3" xfId="11529"/>
    <cellStyle name="Обычный 2 3 3 4 4 3 2" xfId="11530"/>
    <cellStyle name="Обычный 2 3 3 4 4 3 3" xfId="11531"/>
    <cellStyle name="Обычный 2 3 3 4 4 4" xfId="11532"/>
    <cellStyle name="Обычный 2 3 3 4 4 5" xfId="11533"/>
    <cellStyle name="Обычный 2 3 3 4 5" xfId="11534"/>
    <cellStyle name="Обычный 2 3 3 4 5 2" xfId="11535"/>
    <cellStyle name="Обычный 2 3 3 4 5 2 2" xfId="11536"/>
    <cellStyle name="Обычный 2 3 3 4 5 2 3" xfId="11537"/>
    <cellStyle name="Обычный 2 3 3 4 5 3" xfId="11538"/>
    <cellStyle name="Обычный 2 3 3 4 5 3 2" xfId="11539"/>
    <cellStyle name="Обычный 2 3 3 4 5 3 3" xfId="11540"/>
    <cellStyle name="Обычный 2 3 3 4 6" xfId="11541"/>
    <cellStyle name="Обычный 2 3 3 4 6 2" xfId="11542"/>
    <cellStyle name="Обычный 2 3 3 4 6 3" xfId="11543"/>
    <cellStyle name="Обычный 2 3 3 4 7" xfId="11544"/>
    <cellStyle name="Обычный 2 3 3 4 7 2" xfId="11545"/>
    <cellStyle name="Обычный 2 3 3 4 7 3" xfId="11546"/>
    <cellStyle name="Обычный 2 3 3 4 8" xfId="11547"/>
    <cellStyle name="Обычный 2 3 3 4 9" xfId="11548"/>
    <cellStyle name="Обычный 2 3 3 5" xfId="11549"/>
    <cellStyle name="Обычный 2 3 3 5 2" xfId="11550"/>
    <cellStyle name="Обычный 2 3 3 5 3" xfId="11551"/>
    <cellStyle name="Обычный 2 3 3 5 4" xfId="11552"/>
    <cellStyle name="Обычный 2 3 3 6" xfId="11553"/>
    <cellStyle name="Обычный 2 3 3 6 2" xfId="11554"/>
    <cellStyle name="Обычный 2 3 3 6 2 2" xfId="11555"/>
    <cellStyle name="Обычный 2 3 3 6 2 2 2" xfId="11556"/>
    <cellStyle name="Обычный 2 3 3 6 2 2 2 2" xfId="11557"/>
    <cellStyle name="Обычный 2 3 3 6 2 2 2 3" xfId="11558"/>
    <cellStyle name="Обычный 2 3 3 6 2 2 3" xfId="11559"/>
    <cellStyle name="Обычный 2 3 3 6 2 2 4" xfId="11560"/>
    <cellStyle name="Обычный 2 3 3 6 2 3" xfId="11561"/>
    <cellStyle name="Обычный 2 3 3 6 2 3 2" xfId="11562"/>
    <cellStyle name="Обычный 2 3 3 6 2 3 3" xfId="11563"/>
    <cellStyle name="Обычный 2 3 3 6 2 4" xfId="11564"/>
    <cellStyle name="Обычный 2 3 3 6 2 5" xfId="11565"/>
    <cellStyle name="Обычный 2 3 3 6 3" xfId="11566"/>
    <cellStyle name="Обычный 2 3 3 6 3 2" xfId="11567"/>
    <cellStyle name="Обычный 2 3 3 6 3 2 2" xfId="11568"/>
    <cellStyle name="Обычный 2 3 3 6 3 2 2 2" xfId="11569"/>
    <cellStyle name="Обычный 2 3 3 6 3 2 2 3" xfId="11570"/>
    <cellStyle name="Обычный 2 3 3 6 3 2 3" xfId="11571"/>
    <cellStyle name="Обычный 2 3 3 6 3 2 4" xfId="11572"/>
    <cellStyle name="Обычный 2 3 3 6 3 3" xfId="11573"/>
    <cellStyle name="Обычный 2 3 3 6 3 3 2" xfId="11574"/>
    <cellStyle name="Обычный 2 3 3 6 3 3 3" xfId="11575"/>
    <cellStyle name="Обычный 2 3 3 6 3 4" xfId="11576"/>
    <cellStyle name="Обычный 2 3 3 6 3 5" xfId="11577"/>
    <cellStyle name="Обычный 2 3 3 6 4" xfId="11578"/>
    <cellStyle name="Обычный 2 3 3 6 4 2" xfId="11579"/>
    <cellStyle name="Обычный 2 3 3 6 4 2 2" xfId="11580"/>
    <cellStyle name="Обычный 2 3 3 6 4 2 3" xfId="11581"/>
    <cellStyle name="Обычный 2 3 3 6 4 3" xfId="11582"/>
    <cellStyle name="Обычный 2 3 3 6 4 3 2" xfId="11583"/>
    <cellStyle name="Обычный 2 3 3 6 4 3 3" xfId="11584"/>
    <cellStyle name="Обычный 2 3 3 6 5" xfId="11585"/>
    <cellStyle name="Обычный 2 3 3 6 5 2" xfId="11586"/>
    <cellStyle name="Обычный 2 3 3 6 5 3" xfId="11587"/>
    <cellStyle name="Обычный 2 3 3 6 6" xfId="11588"/>
    <cellStyle name="Обычный 2 3 3 6 7" xfId="11589"/>
    <cellStyle name="Обычный 2 3 3 7" xfId="11590"/>
    <cellStyle name="Обычный 2 3 3 7 2" xfId="11591"/>
    <cellStyle name="Обычный 2 3 3 7 2 2" xfId="11592"/>
    <cellStyle name="Обычный 2 3 3 7 2 2 2" xfId="11593"/>
    <cellStyle name="Обычный 2 3 3 7 2 2 3" xfId="11594"/>
    <cellStyle name="Обычный 2 3 3 7 2 3" xfId="11595"/>
    <cellStyle name="Обычный 2 3 3 7 2 3 2" xfId="11596"/>
    <cellStyle name="Обычный 2 3 3 7 2 3 3" xfId="11597"/>
    <cellStyle name="Обычный 2 3 3 7 3" xfId="11598"/>
    <cellStyle name="Обычный 2 3 3 7 3 2" xfId="11599"/>
    <cellStyle name="Обычный 2 3 3 7 3 3" xfId="11600"/>
    <cellStyle name="Обычный 2 3 3 7 4" xfId="11601"/>
    <cellStyle name="Обычный 2 3 3 7 5" xfId="11602"/>
    <cellStyle name="Обычный 2 3 3 8" xfId="11603"/>
    <cellStyle name="Обычный 2 3 3 8 2" xfId="11604"/>
    <cellStyle name="Обычный 2 3 3 8 2 2" xfId="11605"/>
    <cellStyle name="Обычный 2 3 3 8 2 2 2" xfId="11606"/>
    <cellStyle name="Обычный 2 3 3 8 2 2 3" xfId="11607"/>
    <cellStyle name="Обычный 2 3 3 8 2 3" xfId="11608"/>
    <cellStyle name="Обычный 2 3 3 8 2 3 2" xfId="11609"/>
    <cellStyle name="Обычный 2 3 3 8 2 3 3" xfId="11610"/>
    <cellStyle name="Обычный 2 3 3 8 2 4" xfId="11611"/>
    <cellStyle name="Обычный 2 3 3 8 2 5" xfId="11612"/>
    <cellStyle name="Обычный 2 3 3 8 3" xfId="11613"/>
    <cellStyle name="Обычный 2 3 3 8 3 2" xfId="11614"/>
    <cellStyle name="Обычный 2 3 3 8 3 3" xfId="11615"/>
    <cellStyle name="Обычный 2 3 3 8 4" xfId="11616"/>
    <cellStyle name="Обычный 2 3 3 8 5" xfId="11617"/>
    <cellStyle name="Обычный 2 3 3 9" xfId="11618"/>
    <cellStyle name="Обычный 2 3 3 9 2" xfId="11619"/>
    <cellStyle name="Обычный 2 3 3 9 2 2" xfId="11620"/>
    <cellStyle name="Обычный 2 3 3 9 2 3" xfId="11621"/>
    <cellStyle name="Обычный 2 3 3 9 3" xfId="11622"/>
    <cellStyle name="Обычный 2 3 3 9 3 2" xfId="11623"/>
    <cellStyle name="Обычный 2 3 3 9 3 3" xfId="11624"/>
    <cellStyle name="Обычный 2 3 3_Информация по ТТ" xfId="11625"/>
    <cellStyle name="Обычный 2 3 4" xfId="11626"/>
    <cellStyle name="Обычный 2 3 4 10" xfId="11627"/>
    <cellStyle name="Обычный 2 3 4 10 2" xfId="11628"/>
    <cellStyle name="Обычный 2 3 4 10 3" xfId="11629"/>
    <cellStyle name="Обычный 2 3 4 11" xfId="11630"/>
    <cellStyle name="Обычный 2 3 4 12" xfId="11631"/>
    <cellStyle name="Обычный 2 3 4 2" xfId="11632"/>
    <cellStyle name="Обычный 2 3 4 2 10" xfId="11633"/>
    <cellStyle name="Обычный 2 3 4 2 2" xfId="11634"/>
    <cellStyle name="Обычный 2 3 4 2 2 2" xfId="11635"/>
    <cellStyle name="Обычный 2 3 4 2 2 3" xfId="11636"/>
    <cellStyle name="Обычный 2 3 4 2 2 4" xfId="11637"/>
    <cellStyle name="Обычный 2 3 4 2 3" xfId="11638"/>
    <cellStyle name="Обычный 2 3 4 2 3 2" xfId="11639"/>
    <cellStyle name="Обычный 2 3 4 2 3 2 2" xfId="11640"/>
    <cellStyle name="Обычный 2 3 4 2 3 2 2 2" xfId="11641"/>
    <cellStyle name="Обычный 2 3 4 2 3 2 2 2 2" xfId="11642"/>
    <cellStyle name="Обычный 2 3 4 2 3 2 2 2 3" xfId="11643"/>
    <cellStyle name="Обычный 2 3 4 2 3 2 2 3" xfId="11644"/>
    <cellStyle name="Обычный 2 3 4 2 3 2 2 4" xfId="11645"/>
    <cellStyle name="Обычный 2 3 4 2 3 2 3" xfId="11646"/>
    <cellStyle name="Обычный 2 3 4 2 3 2 3 2" xfId="11647"/>
    <cellStyle name="Обычный 2 3 4 2 3 2 3 3" xfId="11648"/>
    <cellStyle name="Обычный 2 3 4 2 3 2 4" xfId="11649"/>
    <cellStyle name="Обычный 2 3 4 2 3 2 5" xfId="11650"/>
    <cellStyle name="Обычный 2 3 4 2 3 3" xfId="11651"/>
    <cellStyle name="Обычный 2 3 4 2 3 3 2" xfId="11652"/>
    <cellStyle name="Обычный 2 3 4 2 3 3 2 2" xfId="11653"/>
    <cellStyle name="Обычный 2 3 4 2 3 3 2 2 2" xfId="11654"/>
    <cellStyle name="Обычный 2 3 4 2 3 3 2 2 3" xfId="11655"/>
    <cellStyle name="Обычный 2 3 4 2 3 3 2 3" xfId="11656"/>
    <cellStyle name="Обычный 2 3 4 2 3 3 2 4" xfId="11657"/>
    <cellStyle name="Обычный 2 3 4 2 3 3 3" xfId="11658"/>
    <cellStyle name="Обычный 2 3 4 2 3 3 3 2" xfId="11659"/>
    <cellStyle name="Обычный 2 3 4 2 3 3 3 3" xfId="11660"/>
    <cellStyle name="Обычный 2 3 4 2 3 3 4" xfId="11661"/>
    <cellStyle name="Обычный 2 3 4 2 3 3 5" xfId="11662"/>
    <cellStyle name="Обычный 2 3 4 2 3 4" xfId="11663"/>
    <cellStyle name="Обычный 2 3 4 2 3 4 2" xfId="11664"/>
    <cellStyle name="Обычный 2 3 4 2 3 4 2 2" xfId="11665"/>
    <cellStyle name="Обычный 2 3 4 2 3 4 2 3" xfId="11666"/>
    <cellStyle name="Обычный 2 3 4 2 3 4 3" xfId="11667"/>
    <cellStyle name="Обычный 2 3 4 2 3 4 3 2" xfId="11668"/>
    <cellStyle name="Обычный 2 3 4 2 3 4 3 3" xfId="11669"/>
    <cellStyle name="Обычный 2 3 4 2 3 5" xfId="11670"/>
    <cellStyle name="Обычный 2 3 4 2 3 5 2" xfId="11671"/>
    <cellStyle name="Обычный 2 3 4 2 3 5 3" xfId="11672"/>
    <cellStyle name="Обычный 2 3 4 2 3 6" xfId="11673"/>
    <cellStyle name="Обычный 2 3 4 2 3 7" xfId="11674"/>
    <cellStyle name="Обычный 2 3 4 2 4" xfId="11675"/>
    <cellStyle name="Обычный 2 3 4 2 4 2" xfId="11676"/>
    <cellStyle name="Обычный 2 3 4 2 4 2 2" xfId="11677"/>
    <cellStyle name="Обычный 2 3 4 2 4 2 2 2" xfId="11678"/>
    <cellStyle name="Обычный 2 3 4 2 4 2 2 3" xfId="11679"/>
    <cellStyle name="Обычный 2 3 4 2 4 2 3" xfId="11680"/>
    <cellStyle name="Обычный 2 3 4 2 4 2 3 2" xfId="11681"/>
    <cellStyle name="Обычный 2 3 4 2 4 2 3 3" xfId="11682"/>
    <cellStyle name="Обычный 2 3 4 2 4 3" xfId="11683"/>
    <cellStyle name="Обычный 2 3 4 2 4 3 2" xfId="11684"/>
    <cellStyle name="Обычный 2 3 4 2 4 3 3" xfId="11685"/>
    <cellStyle name="Обычный 2 3 4 2 4 4" xfId="11686"/>
    <cellStyle name="Обычный 2 3 4 2 4 5" xfId="11687"/>
    <cellStyle name="Обычный 2 3 4 2 5" xfId="11688"/>
    <cellStyle name="Обычный 2 3 4 2 5 2" xfId="11689"/>
    <cellStyle name="Обычный 2 3 4 2 5 2 2" xfId="11690"/>
    <cellStyle name="Обычный 2 3 4 2 5 2 2 2" xfId="11691"/>
    <cellStyle name="Обычный 2 3 4 2 5 2 2 3" xfId="11692"/>
    <cellStyle name="Обычный 2 3 4 2 5 2 3" xfId="11693"/>
    <cellStyle name="Обычный 2 3 4 2 5 2 4" xfId="11694"/>
    <cellStyle name="Обычный 2 3 4 2 5 3" xfId="11695"/>
    <cellStyle name="Обычный 2 3 4 2 5 3 2" xfId="11696"/>
    <cellStyle name="Обычный 2 3 4 2 5 3 3" xfId="11697"/>
    <cellStyle name="Обычный 2 3 4 2 5 4" xfId="11698"/>
    <cellStyle name="Обычный 2 3 4 2 5 5" xfId="11699"/>
    <cellStyle name="Обычный 2 3 4 2 6" xfId="11700"/>
    <cellStyle name="Обычный 2 3 4 2 6 2" xfId="11701"/>
    <cellStyle name="Обычный 2 3 4 2 6 2 2" xfId="11702"/>
    <cellStyle name="Обычный 2 3 4 2 6 2 3" xfId="11703"/>
    <cellStyle name="Обычный 2 3 4 2 6 3" xfId="11704"/>
    <cellStyle name="Обычный 2 3 4 2 6 3 2" xfId="11705"/>
    <cellStyle name="Обычный 2 3 4 2 6 3 3" xfId="11706"/>
    <cellStyle name="Обычный 2 3 4 2 7" xfId="11707"/>
    <cellStyle name="Обычный 2 3 4 2 7 2" xfId="11708"/>
    <cellStyle name="Обычный 2 3 4 2 7 3" xfId="11709"/>
    <cellStyle name="Обычный 2 3 4 2 8" xfId="11710"/>
    <cellStyle name="Обычный 2 3 4 2 8 2" xfId="11711"/>
    <cellStyle name="Обычный 2 3 4 2 8 3" xfId="11712"/>
    <cellStyle name="Обычный 2 3 4 2 9" xfId="11713"/>
    <cellStyle name="Обычный 2 3 4 3" xfId="11714"/>
    <cellStyle name="Обычный 2 3 4 3 2" xfId="11715"/>
    <cellStyle name="Обычный 2 3 4 3 2 2" xfId="11716"/>
    <cellStyle name="Обычный 2 3 4 3 2 2 2" xfId="11717"/>
    <cellStyle name="Обычный 2 3 4 3 2 2 2 2" xfId="11718"/>
    <cellStyle name="Обычный 2 3 4 3 2 2 2 2 2" xfId="11719"/>
    <cellStyle name="Обычный 2 3 4 3 2 2 2 2 3" xfId="11720"/>
    <cellStyle name="Обычный 2 3 4 3 2 2 2 3" xfId="11721"/>
    <cellStyle name="Обычный 2 3 4 3 2 2 2 4" xfId="11722"/>
    <cellStyle name="Обычный 2 3 4 3 2 2 3" xfId="11723"/>
    <cellStyle name="Обычный 2 3 4 3 2 2 3 2" xfId="11724"/>
    <cellStyle name="Обычный 2 3 4 3 2 2 3 3" xfId="11725"/>
    <cellStyle name="Обычный 2 3 4 3 2 2 4" xfId="11726"/>
    <cellStyle name="Обычный 2 3 4 3 2 2 5" xfId="11727"/>
    <cellStyle name="Обычный 2 3 4 3 2 3" xfId="11728"/>
    <cellStyle name="Обычный 2 3 4 3 2 3 2" xfId="11729"/>
    <cellStyle name="Обычный 2 3 4 3 2 3 2 2" xfId="11730"/>
    <cellStyle name="Обычный 2 3 4 3 2 3 2 2 2" xfId="11731"/>
    <cellStyle name="Обычный 2 3 4 3 2 3 2 2 3" xfId="11732"/>
    <cellStyle name="Обычный 2 3 4 3 2 3 2 3" xfId="11733"/>
    <cellStyle name="Обычный 2 3 4 3 2 3 2 4" xfId="11734"/>
    <cellStyle name="Обычный 2 3 4 3 2 3 3" xfId="11735"/>
    <cellStyle name="Обычный 2 3 4 3 2 3 3 2" xfId="11736"/>
    <cellStyle name="Обычный 2 3 4 3 2 3 3 3" xfId="11737"/>
    <cellStyle name="Обычный 2 3 4 3 2 3 4" xfId="11738"/>
    <cellStyle name="Обычный 2 3 4 3 2 3 5" xfId="11739"/>
    <cellStyle name="Обычный 2 3 4 3 2 4" xfId="11740"/>
    <cellStyle name="Обычный 2 3 4 3 2 4 2" xfId="11741"/>
    <cellStyle name="Обычный 2 3 4 3 2 4 2 2" xfId="11742"/>
    <cellStyle name="Обычный 2 3 4 3 2 4 2 3" xfId="11743"/>
    <cellStyle name="Обычный 2 3 4 3 2 4 3" xfId="11744"/>
    <cellStyle name="Обычный 2 3 4 3 2 4 3 2" xfId="11745"/>
    <cellStyle name="Обычный 2 3 4 3 2 4 3 3" xfId="11746"/>
    <cellStyle name="Обычный 2 3 4 3 2 5" xfId="11747"/>
    <cellStyle name="Обычный 2 3 4 3 2 5 2" xfId="11748"/>
    <cellStyle name="Обычный 2 3 4 3 2 5 3" xfId="11749"/>
    <cellStyle name="Обычный 2 3 4 3 2 6" xfId="11750"/>
    <cellStyle name="Обычный 2 3 4 3 2 7" xfId="11751"/>
    <cellStyle name="Обычный 2 3 4 3 3" xfId="11752"/>
    <cellStyle name="Обычный 2 3 4 3 3 2" xfId="11753"/>
    <cellStyle name="Обычный 2 3 4 3 3 2 2" xfId="11754"/>
    <cellStyle name="Обычный 2 3 4 3 3 2 2 2" xfId="11755"/>
    <cellStyle name="Обычный 2 3 4 3 3 2 2 3" xfId="11756"/>
    <cellStyle name="Обычный 2 3 4 3 3 2 3" xfId="11757"/>
    <cellStyle name="Обычный 2 3 4 3 3 2 4" xfId="11758"/>
    <cellStyle name="Обычный 2 3 4 3 3 3" xfId="11759"/>
    <cellStyle name="Обычный 2 3 4 3 3 3 2" xfId="11760"/>
    <cellStyle name="Обычный 2 3 4 3 3 3 3" xfId="11761"/>
    <cellStyle name="Обычный 2 3 4 3 3 4" xfId="11762"/>
    <cellStyle name="Обычный 2 3 4 3 3 5" xfId="11763"/>
    <cellStyle name="Обычный 2 3 4 3 4" xfId="11764"/>
    <cellStyle name="Обычный 2 3 4 3 4 2" xfId="11765"/>
    <cellStyle name="Обычный 2 3 4 3 4 2 2" xfId="11766"/>
    <cellStyle name="Обычный 2 3 4 3 4 2 2 2" xfId="11767"/>
    <cellStyle name="Обычный 2 3 4 3 4 2 2 3" xfId="11768"/>
    <cellStyle name="Обычный 2 3 4 3 4 2 3" xfId="11769"/>
    <cellStyle name="Обычный 2 3 4 3 4 2 4" xfId="11770"/>
    <cellStyle name="Обычный 2 3 4 3 4 3" xfId="11771"/>
    <cellStyle name="Обычный 2 3 4 3 4 3 2" xfId="11772"/>
    <cellStyle name="Обычный 2 3 4 3 4 3 3" xfId="11773"/>
    <cellStyle name="Обычный 2 3 4 3 4 4" xfId="11774"/>
    <cellStyle name="Обычный 2 3 4 3 4 5" xfId="11775"/>
    <cellStyle name="Обычный 2 3 4 3 5" xfId="11776"/>
    <cellStyle name="Обычный 2 3 4 3 5 2" xfId="11777"/>
    <cellStyle name="Обычный 2 3 4 3 5 2 2" xfId="11778"/>
    <cellStyle name="Обычный 2 3 4 3 5 2 3" xfId="11779"/>
    <cellStyle name="Обычный 2 3 4 3 5 3" xfId="11780"/>
    <cellStyle name="Обычный 2 3 4 3 5 3 2" xfId="11781"/>
    <cellStyle name="Обычный 2 3 4 3 5 3 3" xfId="11782"/>
    <cellStyle name="Обычный 2 3 4 3 6" xfId="11783"/>
    <cellStyle name="Обычный 2 3 4 3 6 2" xfId="11784"/>
    <cellStyle name="Обычный 2 3 4 3 6 3" xfId="11785"/>
    <cellStyle name="Обычный 2 3 4 3 7" xfId="11786"/>
    <cellStyle name="Обычный 2 3 4 3 7 2" xfId="11787"/>
    <cellStyle name="Обычный 2 3 4 3 7 3" xfId="11788"/>
    <cellStyle name="Обычный 2 3 4 3 8" xfId="11789"/>
    <cellStyle name="Обычный 2 3 4 3 9" xfId="11790"/>
    <cellStyle name="Обычный 2 3 4 4" xfId="11791"/>
    <cellStyle name="Обычный 2 3 4 4 2" xfId="11792"/>
    <cellStyle name="Обычный 2 3 4 4 3" xfId="11793"/>
    <cellStyle name="Обычный 2 3 4 4 4" xfId="11794"/>
    <cellStyle name="Обычный 2 3 4 5" xfId="11795"/>
    <cellStyle name="Обычный 2 3 4 5 2" xfId="11796"/>
    <cellStyle name="Обычный 2 3 4 5 2 2" xfId="11797"/>
    <cellStyle name="Обычный 2 3 4 5 2 2 2" xfId="11798"/>
    <cellStyle name="Обычный 2 3 4 5 2 2 2 2" xfId="11799"/>
    <cellStyle name="Обычный 2 3 4 5 2 2 2 3" xfId="11800"/>
    <cellStyle name="Обычный 2 3 4 5 2 2 3" xfId="11801"/>
    <cellStyle name="Обычный 2 3 4 5 2 2 4" xfId="11802"/>
    <cellStyle name="Обычный 2 3 4 5 2 3" xfId="11803"/>
    <cellStyle name="Обычный 2 3 4 5 2 3 2" xfId="11804"/>
    <cellStyle name="Обычный 2 3 4 5 2 3 3" xfId="11805"/>
    <cellStyle name="Обычный 2 3 4 5 2 4" xfId="11806"/>
    <cellStyle name="Обычный 2 3 4 5 2 5" xfId="11807"/>
    <cellStyle name="Обычный 2 3 4 5 3" xfId="11808"/>
    <cellStyle name="Обычный 2 3 4 5 3 2" xfId="11809"/>
    <cellStyle name="Обычный 2 3 4 5 3 2 2" xfId="11810"/>
    <cellStyle name="Обычный 2 3 4 5 3 2 2 2" xfId="11811"/>
    <cellStyle name="Обычный 2 3 4 5 3 2 2 3" xfId="11812"/>
    <cellStyle name="Обычный 2 3 4 5 3 2 3" xfId="11813"/>
    <cellStyle name="Обычный 2 3 4 5 3 2 4" xfId="11814"/>
    <cellStyle name="Обычный 2 3 4 5 3 3" xfId="11815"/>
    <cellStyle name="Обычный 2 3 4 5 3 3 2" xfId="11816"/>
    <cellStyle name="Обычный 2 3 4 5 3 3 3" xfId="11817"/>
    <cellStyle name="Обычный 2 3 4 5 3 4" xfId="11818"/>
    <cellStyle name="Обычный 2 3 4 5 3 5" xfId="11819"/>
    <cellStyle name="Обычный 2 3 4 5 4" xfId="11820"/>
    <cellStyle name="Обычный 2 3 4 5 4 2" xfId="11821"/>
    <cellStyle name="Обычный 2 3 4 5 4 2 2" xfId="11822"/>
    <cellStyle name="Обычный 2 3 4 5 4 2 3" xfId="11823"/>
    <cellStyle name="Обычный 2 3 4 5 4 3" xfId="11824"/>
    <cellStyle name="Обычный 2 3 4 5 4 3 2" xfId="11825"/>
    <cellStyle name="Обычный 2 3 4 5 4 3 3" xfId="11826"/>
    <cellStyle name="Обычный 2 3 4 5 5" xfId="11827"/>
    <cellStyle name="Обычный 2 3 4 5 5 2" xfId="11828"/>
    <cellStyle name="Обычный 2 3 4 5 5 3" xfId="11829"/>
    <cellStyle name="Обычный 2 3 4 5 6" xfId="11830"/>
    <cellStyle name="Обычный 2 3 4 5 7" xfId="11831"/>
    <cellStyle name="Обычный 2 3 4 6" xfId="11832"/>
    <cellStyle name="Обычный 2 3 4 6 2" xfId="11833"/>
    <cellStyle name="Обычный 2 3 4 6 2 2" xfId="11834"/>
    <cellStyle name="Обычный 2 3 4 6 2 2 2" xfId="11835"/>
    <cellStyle name="Обычный 2 3 4 6 2 2 3" xfId="11836"/>
    <cellStyle name="Обычный 2 3 4 6 2 3" xfId="11837"/>
    <cellStyle name="Обычный 2 3 4 6 2 3 2" xfId="11838"/>
    <cellStyle name="Обычный 2 3 4 6 2 3 3" xfId="11839"/>
    <cellStyle name="Обычный 2 3 4 6 3" xfId="11840"/>
    <cellStyle name="Обычный 2 3 4 6 3 2" xfId="11841"/>
    <cellStyle name="Обычный 2 3 4 6 3 3" xfId="11842"/>
    <cellStyle name="Обычный 2 3 4 6 4" xfId="11843"/>
    <cellStyle name="Обычный 2 3 4 6 5" xfId="11844"/>
    <cellStyle name="Обычный 2 3 4 7" xfId="11845"/>
    <cellStyle name="Обычный 2 3 4 7 2" xfId="11846"/>
    <cellStyle name="Обычный 2 3 4 7 2 2" xfId="11847"/>
    <cellStyle name="Обычный 2 3 4 7 2 2 2" xfId="11848"/>
    <cellStyle name="Обычный 2 3 4 7 2 2 3" xfId="11849"/>
    <cellStyle name="Обычный 2 3 4 7 2 3" xfId="11850"/>
    <cellStyle name="Обычный 2 3 4 7 2 3 2" xfId="11851"/>
    <cellStyle name="Обычный 2 3 4 7 2 3 3" xfId="11852"/>
    <cellStyle name="Обычный 2 3 4 7 2 4" xfId="11853"/>
    <cellStyle name="Обычный 2 3 4 7 2 5" xfId="11854"/>
    <cellStyle name="Обычный 2 3 4 7 3" xfId="11855"/>
    <cellStyle name="Обычный 2 3 4 7 3 2" xfId="11856"/>
    <cellStyle name="Обычный 2 3 4 7 3 3" xfId="11857"/>
    <cellStyle name="Обычный 2 3 4 7 4" xfId="11858"/>
    <cellStyle name="Обычный 2 3 4 7 5" xfId="11859"/>
    <cellStyle name="Обычный 2 3 4 8" xfId="11860"/>
    <cellStyle name="Обычный 2 3 4 8 2" xfId="11861"/>
    <cellStyle name="Обычный 2 3 4 8 2 2" xfId="11862"/>
    <cellStyle name="Обычный 2 3 4 8 2 3" xfId="11863"/>
    <cellStyle name="Обычный 2 3 4 8 3" xfId="11864"/>
    <cellStyle name="Обычный 2 3 4 8 3 2" xfId="11865"/>
    <cellStyle name="Обычный 2 3 4 8 3 3" xfId="11866"/>
    <cellStyle name="Обычный 2 3 4 9" xfId="11867"/>
    <cellStyle name="Обычный 2 3 4 9 2" xfId="11868"/>
    <cellStyle name="Обычный 2 3 4 9 3" xfId="11869"/>
    <cellStyle name="Обычный 2 3 5" xfId="11870"/>
    <cellStyle name="Обычный 2 3 5 10" xfId="11871"/>
    <cellStyle name="Обычный 2 3 5 2" xfId="11872"/>
    <cellStyle name="Обычный 2 3 5 2 2" xfId="11873"/>
    <cellStyle name="Обычный 2 3 5 2 3" xfId="11874"/>
    <cellStyle name="Обычный 2 3 5 2 4" xfId="11875"/>
    <cellStyle name="Обычный 2 3 5 3" xfId="11876"/>
    <cellStyle name="Обычный 2 3 5 3 2" xfId="11877"/>
    <cellStyle name="Обычный 2 3 5 3 2 2" xfId="11878"/>
    <cellStyle name="Обычный 2 3 5 3 2 2 2" xfId="11879"/>
    <cellStyle name="Обычный 2 3 5 3 2 2 2 2" xfId="11880"/>
    <cellStyle name="Обычный 2 3 5 3 2 2 2 3" xfId="11881"/>
    <cellStyle name="Обычный 2 3 5 3 2 2 3" xfId="11882"/>
    <cellStyle name="Обычный 2 3 5 3 2 2 4" xfId="11883"/>
    <cellStyle name="Обычный 2 3 5 3 2 3" xfId="11884"/>
    <cellStyle name="Обычный 2 3 5 3 2 3 2" xfId="11885"/>
    <cellStyle name="Обычный 2 3 5 3 2 3 3" xfId="11886"/>
    <cellStyle name="Обычный 2 3 5 3 2 4" xfId="11887"/>
    <cellStyle name="Обычный 2 3 5 3 2 5" xfId="11888"/>
    <cellStyle name="Обычный 2 3 5 3 3" xfId="11889"/>
    <cellStyle name="Обычный 2 3 5 3 3 2" xfId="11890"/>
    <cellStyle name="Обычный 2 3 5 3 3 2 2" xfId="11891"/>
    <cellStyle name="Обычный 2 3 5 3 3 2 2 2" xfId="11892"/>
    <cellStyle name="Обычный 2 3 5 3 3 2 2 3" xfId="11893"/>
    <cellStyle name="Обычный 2 3 5 3 3 2 3" xfId="11894"/>
    <cellStyle name="Обычный 2 3 5 3 3 2 4" xfId="11895"/>
    <cellStyle name="Обычный 2 3 5 3 3 3" xfId="11896"/>
    <cellStyle name="Обычный 2 3 5 3 3 3 2" xfId="11897"/>
    <cellStyle name="Обычный 2 3 5 3 3 3 3" xfId="11898"/>
    <cellStyle name="Обычный 2 3 5 3 3 4" xfId="11899"/>
    <cellStyle name="Обычный 2 3 5 3 3 5" xfId="11900"/>
    <cellStyle name="Обычный 2 3 5 3 4" xfId="11901"/>
    <cellStyle name="Обычный 2 3 5 3 4 2" xfId="11902"/>
    <cellStyle name="Обычный 2 3 5 3 4 2 2" xfId="11903"/>
    <cellStyle name="Обычный 2 3 5 3 4 2 3" xfId="11904"/>
    <cellStyle name="Обычный 2 3 5 3 4 3" xfId="11905"/>
    <cellStyle name="Обычный 2 3 5 3 4 3 2" xfId="11906"/>
    <cellStyle name="Обычный 2 3 5 3 4 3 3" xfId="11907"/>
    <cellStyle name="Обычный 2 3 5 3 5" xfId="11908"/>
    <cellStyle name="Обычный 2 3 5 3 5 2" xfId="11909"/>
    <cellStyle name="Обычный 2 3 5 3 5 3" xfId="11910"/>
    <cellStyle name="Обычный 2 3 5 3 6" xfId="11911"/>
    <cellStyle name="Обычный 2 3 5 3 7" xfId="11912"/>
    <cellStyle name="Обычный 2 3 5 4" xfId="11913"/>
    <cellStyle name="Обычный 2 3 5 4 2" xfId="11914"/>
    <cellStyle name="Обычный 2 3 5 4 2 2" xfId="11915"/>
    <cellStyle name="Обычный 2 3 5 4 2 2 2" xfId="11916"/>
    <cellStyle name="Обычный 2 3 5 4 2 2 3" xfId="11917"/>
    <cellStyle name="Обычный 2 3 5 4 2 3" xfId="11918"/>
    <cellStyle name="Обычный 2 3 5 4 2 3 2" xfId="11919"/>
    <cellStyle name="Обычный 2 3 5 4 2 3 3" xfId="11920"/>
    <cellStyle name="Обычный 2 3 5 4 3" xfId="11921"/>
    <cellStyle name="Обычный 2 3 5 4 3 2" xfId="11922"/>
    <cellStyle name="Обычный 2 3 5 4 3 3" xfId="11923"/>
    <cellStyle name="Обычный 2 3 5 4 4" xfId="11924"/>
    <cellStyle name="Обычный 2 3 5 4 5" xfId="11925"/>
    <cellStyle name="Обычный 2 3 5 5" xfId="11926"/>
    <cellStyle name="Обычный 2 3 5 5 2" xfId="11927"/>
    <cellStyle name="Обычный 2 3 5 5 2 2" xfId="11928"/>
    <cellStyle name="Обычный 2 3 5 5 2 2 2" xfId="11929"/>
    <cellStyle name="Обычный 2 3 5 5 2 2 3" xfId="11930"/>
    <cellStyle name="Обычный 2 3 5 5 2 3" xfId="11931"/>
    <cellStyle name="Обычный 2 3 5 5 2 4" xfId="11932"/>
    <cellStyle name="Обычный 2 3 5 5 3" xfId="11933"/>
    <cellStyle name="Обычный 2 3 5 5 3 2" xfId="11934"/>
    <cellStyle name="Обычный 2 3 5 5 3 3" xfId="11935"/>
    <cellStyle name="Обычный 2 3 5 5 4" xfId="11936"/>
    <cellStyle name="Обычный 2 3 5 5 5" xfId="11937"/>
    <cellStyle name="Обычный 2 3 5 6" xfId="11938"/>
    <cellStyle name="Обычный 2 3 5 6 2" xfId="11939"/>
    <cellStyle name="Обычный 2 3 5 6 2 2" xfId="11940"/>
    <cellStyle name="Обычный 2 3 5 6 2 3" xfId="11941"/>
    <cellStyle name="Обычный 2 3 5 6 3" xfId="11942"/>
    <cellStyle name="Обычный 2 3 5 6 3 2" xfId="11943"/>
    <cellStyle name="Обычный 2 3 5 6 3 3" xfId="11944"/>
    <cellStyle name="Обычный 2 3 5 7" xfId="11945"/>
    <cellStyle name="Обычный 2 3 5 7 2" xfId="11946"/>
    <cellStyle name="Обычный 2 3 5 7 3" xfId="11947"/>
    <cellStyle name="Обычный 2 3 5 8" xfId="11948"/>
    <cellStyle name="Обычный 2 3 5 8 2" xfId="11949"/>
    <cellStyle name="Обычный 2 3 5 8 3" xfId="11950"/>
    <cellStyle name="Обычный 2 3 5 9" xfId="11951"/>
    <cellStyle name="Обычный 2 3 6" xfId="11952"/>
    <cellStyle name="Обычный 2 3 6 2" xfId="11953"/>
    <cellStyle name="Обычный 2 3 6 2 2" xfId="11954"/>
    <cellStyle name="Обычный 2 3 6 2 2 2" xfId="11955"/>
    <cellStyle name="Обычный 2 3 6 2 2 2 2" xfId="11956"/>
    <cellStyle name="Обычный 2 3 6 2 2 2 2 2" xfId="11957"/>
    <cellStyle name="Обычный 2 3 6 2 2 2 2 3" xfId="11958"/>
    <cellStyle name="Обычный 2 3 6 2 2 2 3" xfId="11959"/>
    <cellStyle name="Обычный 2 3 6 2 2 2 4" xfId="11960"/>
    <cellStyle name="Обычный 2 3 6 2 2 3" xfId="11961"/>
    <cellStyle name="Обычный 2 3 6 2 2 3 2" xfId="11962"/>
    <cellStyle name="Обычный 2 3 6 2 2 3 3" xfId="11963"/>
    <cellStyle name="Обычный 2 3 6 2 2 4" xfId="11964"/>
    <cellStyle name="Обычный 2 3 6 2 2 5" xfId="11965"/>
    <cellStyle name="Обычный 2 3 6 2 3" xfId="11966"/>
    <cellStyle name="Обычный 2 3 6 2 3 2" xfId="11967"/>
    <cellStyle name="Обычный 2 3 6 2 3 2 2" xfId="11968"/>
    <cellStyle name="Обычный 2 3 6 2 3 2 2 2" xfId="11969"/>
    <cellStyle name="Обычный 2 3 6 2 3 2 2 3" xfId="11970"/>
    <cellStyle name="Обычный 2 3 6 2 3 2 3" xfId="11971"/>
    <cellStyle name="Обычный 2 3 6 2 3 2 4" xfId="11972"/>
    <cellStyle name="Обычный 2 3 6 2 3 3" xfId="11973"/>
    <cellStyle name="Обычный 2 3 6 2 3 3 2" xfId="11974"/>
    <cellStyle name="Обычный 2 3 6 2 3 3 3" xfId="11975"/>
    <cellStyle name="Обычный 2 3 6 2 3 4" xfId="11976"/>
    <cellStyle name="Обычный 2 3 6 2 3 5" xfId="11977"/>
    <cellStyle name="Обычный 2 3 6 2 4" xfId="11978"/>
    <cellStyle name="Обычный 2 3 6 2 4 2" xfId="11979"/>
    <cellStyle name="Обычный 2 3 6 2 4 2 2" xfId="11980"/>
    <cellStyle name="Обычный 2 3 6 2 4 2 3" xfId="11981"/>
    <cellStyle name="Обычный 2 3 6 2 4 3" xfId="11982"/>
    <cellStyle name="Обычный 2 3 6 2 4 3 2" xfId="11983"/>
    <cellStyle name="Обычный 2 3 6 2 4 3 3" xfId="11984"/>
    <cellStyle name="Обычный 2 3 6 2 5" xfId="11985"/>
    <cellStyle name="Обычный 2 3 6 2 5 2" xfId="11986"/>
    <cellStyle name="Обычный 2 3 6 2 5 3" xfId="11987"/>
    <cellStyle name="Обычный 2 3 6 2 6" xfId="11988"/>
    <cellStyle name="Обычный 2 3 6 2 7" xfId="11989"/>
    <cellStyle name="Обычный 2 3 6 3" xfId="11990"/>
    <cellStyle name="Обычный 2 3 6 3 2" xfId="11991"/>
    <cellStyle name="Обычный 2 3 6 3 2 2" xfId="11992"/>
    <cellStyle name="Обычный 2 3 6 3 2 2 2" xfId="11993"/>
    <cellStyle name="Обычный 2 3 6 3 2 2 3" xfId="11994"/>
    <cellStyle name="Обычный 2 3 6 3 2 3" xfId="11995"/>
    <cellStyle name="Обычный 2 3 6 3 2 3 2" xfId="11996"/>
    <cellStyle name="Обычный 2 3 6 3 2 3 3" xfId="11997"/>
    <cellStyle name="Обычный 2 3 6 3 3" xfId="11998"/>
    <cellStyle name="Обычный 2 3 6 3 3 2" xfId="11999"/>
    <cellStyle name="Обычный 2 3 6 3 3 3" xfId="12000"/>
    <cellStyle name="Обычный 2 3 6 3 4" xfId="12001"/>
    <cellStyle name="Обычный 2 3 6 3 5" xfId="12002"/>
    <cellStyle name="Обычный 2 3 6 4" xfId="12003"/>
    <cellStyle name="Обычный 2 3 6 4 2" xfId="12004"/>
    <cellStyle name="Обычный 2 3 6 4 2 2" xfId="12005"/>
    <cellStyle name="Обычный 2 3 6 4 2 2 2" xfId="12006"/>
    <cellStyle name="Обычный 2 3 6 4 2 2 3" xfId="12007"/>
    <cellStyle name="Обычный 2 3 6 4 2 3" xfId="12008"/>
    <cellStyle name="Обычный 2 3 6 4 2 4" xfId="12009"/>
    <cellStyle name="Обычный 2 3 6 4 3" xfId="12010"/>
    <cellStyle name="Обычный 2 3 6 4 3 2" xfId="12011"/>
    <cellStyle name="Обычный 2 3 6 4 3 3" xfId="12012"/>
    <cellStyle name="Обычный 2 3 6 4 4" xfId="12013"/>
    <cellStyle name="Обычный 2 3 6 4 5" xfId="12014"/>
    <cellStyle name="Обычный 2 3 6 5" xfId="12015"/>
    <cellStyle name="Обычный 2 3 6 5 2" xfId="12016"/>
    <cellStyle name="Обычный 2 3 6 5 2 2" xfId="12017"/>
    <cellStyle name="Обычный 2 3 6 5 2 3" xfId="12018"/>
    <cellStyle name="Обычный 2 3 6 5 3" xfId="12019"/>
    <cellStyle name="Обычный 2 3 6 5 3 2" xfId="12020"/>
    <cellStyle name="Обычный 2 3 6 5 3 3" xfId="12021"/>
    <cellStyle name="Обычный 2 3 6 6" xfId="12022"/>
    <cellStyle name="Обычный 2 3 6 6 2" xfId="12023"/>
    <cellStyle name="Обычный 2 3 6 6 3" xfId="12024"/>
    <cellStyle name="Обычный 2 3 6 7" xfId="12025"/>
    <cellStyle name="Обычный 2 3 6 7 2" xfId="12026"/>
    <cellStyle name="Обычный 2 3 6 7 3" xfId="12027"/>
    <cellStyle name="Обычный 2 3 6 8" xfId="12028"/>
    <cellStyle name="Обычный 2 3 6 9" xfId="12029"/>
    <cellStyle name="Обычный 2 3 7" xfId="12030"/>
    <cellStyle name="Обычный 2 3 7 2" xfId="12031"/>
    <cellStyle name="Обычный 2 3 7 3" xfId="12032"/>
    <cellStyle name="Обычный 2 3 7 4" xfId="12033"/>
    <cellStyle name="Обычный 2 3 8" xfId="12034"/>
    <cellStyle name="Обычный 2 3 8 2" xfId="12035"/>
    <cellStyle name="Обычный 2 3 8 2 2" xfId="12036"/>
    <cellStyle name="Обычный 2 3 8 2 2 2" xfId="12037"/>
    <cellStyle name="Обычный 2 3 8 2 2 3" xfId="12038"/>
    <cellStyle name="Обычный 2 3 8 2 3" xfId="12039"/>
    <cellStyle name="Обычный 2 3 8 2 4" xfId="12040"/>
    <cellStyle name="Обычный 2 3 8 3" xfId="12041"/>
    <cellStyle name="Обычный 2 3 8 4" xfId="12042"/>
    <cellStyle name="Обычный 2 3 9" xfId="12043"/>
    <cellStyle name="Обычный 2 3 9 2" xfId="12044"/>
    <cellStyle name="Обычный 2 3 9 3" xfId="12045"/>
    <cellStyle name="Обычный 2 3_Информация по ТТ" xfId="12046"/>
    <cellStyle name="Обычный 2 4" xfId="12047"/>
    <cellStyle name="Обычный 2 4 10" xfId="12048"/>
    <cellStyle name="Обычный 2 4 10 2" xfId="12049"/>
    <cellStyle name="Обычный 2 4 10 2 2" xfId="12050"/>
    <cellStyle name="Обычный 2 4 10 2 3" xfId="12051"/>
    <cellStyle name="Обычный 2 4 11" xfId="12052"/>
    <cellStyle name="Обычный 2 4 12" xfId="12053"/>
    <cellStyle name="Обычный 2 4 12 2" xfId="12054"/>
    <cellStyle name="Обычный 2 4 12 3" xfId="12055"/>
    <cellStyle name="Обычный 2 4 2" xfId="12056"/>
    <cellStyle name="Обычный 2 4 2 10" xfId="12057"/>
    <cellStyle name="Обычный 2 4 2 10 2" xfId="12058"/>
    <cellStyle name="Обычный 2 4 2 10 3" xfId="12059"/>
    <cellStyle name="Обычный 2 4 2 11" xfId="12060"/>
    <cellStyle name="Обычный 2 4 2 11 2" xfId="12061"/>
    <cellStyle name="Обычный 2 4 2 11 3" xfId="12062"/>
    <cellStyle name="Обычный 2 4 2 2" xfId="12063"/>
    <cellStyle name="Обычный 2 4 2 2 10" xfId="12064"/>
    <cellStyle name="Обычный 2 4 2 2 10 2" xfId="12065"/>
    <cellStyle name="Обычный 2 4 2 2 10 3" xfId="12066"/>
    <cellStyle name="Обычный 2 4 2 2 11" xfId="12067"/>
    <cellStyle name="Обычный 2 4 2 2 12" xfId="12068"/>
    <cellStyle name="Обычный 2 4 2 2 2" xfId="12069"/>
    <cellStyle name="Обычный 2 4 2 2 2 10" xfId="12070"/>
    <cellStyle name="Обычный 2 4 2 2 2 2" xfId="12071"/>
    <cellStyle name="Обычный 2 4 2 2 2 2 2" xfId="12072"/>
    <cellStyle name="Обычный 2 4 2 2 2 2 3" xfId="12073"/>
    <cellStyle name="Обычный 2 4 2 2 2 2 4" xfId="12074"/>
    <cellStyle name="Обычный 2 4 2 2 2 3" xfId="12075"/>
    <cellStyle name="Обычный 2 4 2 2 2 3 2" xfId="12076"/>
    <cellStyle name="Обычный 2 4 2 2 2 3 2 2" xfId="12077"/>
    <cellStyle name="Обычный 2 4 2 2 2 3 2 2 2" xfId="12078"/>
    <cellStyle name="Обычный 2 4 2 2 2 3 2 2 2 2" xfId="12079"/>
    <cellStyle name="Обычный 2 4 2 2 2 3 2 2 2 3" xfId="12080"/>
    <cellStyle name="Обычный 2 4 2 2 2 3 2 2 3" xfId="12081"/>
    <cellStyle name="Обычный 2 4 2 2 2 3 2 2 4" xfId="12082"/>
    <cellStyle name="Обычный 2 4 2 2 2 3 2 3" xfId="12083"/>
    <cellStyle name="Обычный 2 4 2 2 2 3 2 3 2" xfId="12084"/>
    <cellStyle name="Обычный 2 4 2 2 2 3 2 3 3" xfId="12085"/>
    <cellStyle name="Обычный 2 4 2 2 2 3 2 4" xfId="12086"/>
    <cellStyle name="Обычный 2 4 2 2 2 3 2 5" xfId="12087"/>
    <cellStyle name="Обычный 2 4 2 2 2 3 3" xfId="12088"/>
    <cellStyle name="Обычный 2 4 2 2 2 3 3 2" xfId="12089"/>
    <cellStyle name="Обычный 2 4 2 2 2 3 3 2 2" xfId="12090"/>
    <cellStyle name="Обычный 2 4 2 2 2 3 3 2 2 2" xfId="12091"/>
    <cellStyle name="Обычный 2 4 2 2 2 3 3 2 2 3" xfId="12092"/>
    <cellStyle name="Обычный 2 4 2 2 2 3 3 2 3" xfId="12093"/>
    <cellStyle name="Обычный 2 4 2 2 2 3 3 2 4" xfId="12094"/>
    <cellStyle name="Обычный 2 4 2 2 2 3 3 3" xfId="12095"/>
    <cellStyle name="Обычный 2 4 2 2 2 3 3 3 2" xfId="12096"/>
    <cellStyle name="Обычный 2 4 2 2 2 3 3 3 3" xfId="12097"/>
    <cellStyle name="Обычный 2 4 2 2 2 3 3 4" xfId="12098"/>
    <cellStyle name="Обычный 2 4 2 2 2 3 3 5" xfId="12099"/>
    <cellStyle name="Обычный 2 4 2 2 2 3 4" xfId="12100"/>
    <cellStyle name="Обычный 2 4 2 2 2 3 4 2" xfId="12101"/>
    <cellStyle name="Обычный 2 4 2 2 2 3 4 2 2" xfId="12102"/>
    <cellStyle name="Обычный 2 4 2 2 2 3 4 2 3" xfId="12103"/>
    <cellStyle name="Обычный 2 4 2 2 2 3 4 3" xfId="12104"/>
    <cellStyle name="Обычный 2 4 2 2 2 3 4 3 2" xfId="12105"/>
    <cellStyle name="Обычный 2 4 2 2 2 3 4 3 3" xfId="12106"/>
    <cellStyle name="Обычный 2 4 2 2 2 3 5" xfId="12107"/>
    <cellStyle name="Обычный 2 4 2 2 2 3 5 2" xfId="12108"/>
    <cellStyle name="Обычный 2 4 2 2 2 3 5 3" xfId="12109"/>
    <cellStyle name="Обычный 2 4 2 2 2 3 6" xfId="12110"/>
    <cellStyle name="Обычный 2 4 2 2 2 3 7" xfId="12111"/>
    <cellStyle name="Обычный 2 4 2 2 2 4" xfId="12112"/>
    <cellStyle name="Обычный 2 4 2 2 2 4 2" xfId="12113"/>
    <cellStyle name="Обычный 2 4 2 2 2 4 2 2" xfId="12114"/>
    <cellStyle name="Обычный 2 4 2 2 2 4 2 2 2" xfId="12115"/>
    <cellStyle name="Обычный 2 4 2 2 2 4 2 2 3" xfId="12116"/>
    <cellStyle name="Обычный 2 4 2 2 2 4 2 3" xfId="12117"/>
    <cellStyle name="Обычный 2 4 2 2 2 4 2 3 2" xfId="12118"/>
    <cellStyle name="Обычный 2 4 2 2 2 4 2 3 3" xfId="12119"/>
    <cellStyle name="Обычный 2 4 2 2 2 4 3" xfId="12120"/>
    <cellStyle name="Обычный 2 4 2 2 2 4 3 2" xfId="12121"/>
    <cellStyle name="Обычный 2 4 2 2 2 4 3 3" xfId="12122"/>
    <cellStyle name="Обычный 2 4 2 2 2 4 4" xfId="12123"/>
    <cellStyle name="Обычный 2 4 2 2 2 4 5" xfId="12124"/>
    <cellStyle name="Обычный 2 4 2 2 2 5" xfId="12125"/>
    <cellStyle name="Обычный 2 4 2 2 2 5 2" xfId="12126"/>
    <cellStyle name="Обычный 2 4 2 2 2 5 2 2" xfId="12127"/>
    <cellStyle name="Обычный 2 4 2 2 2 5 2 2 2" xfId="12128"/>
    <cellStyle name="Обычный 2 4 2 2 2 5 2 2 3" xfId="12129"/>
    <cellStyle name="Обычный 2 4 2 2 2 5 2 3" xfId="12130"/>
    <cellStyle name="Обычный 2 4 2 2 2 5 2 4" xfId="12131"/>
    <cellStyle name="Обычный 2 4 2 2 2 5 3" xfId="12132"/>
    <cellStyle name="Обычный 2 4 2 2 2 5 3 2" xfId="12133"/>
    <cellStyle name="Обычный 2 4 2 2 2 5 3 3" xfId="12134"/>
    <cellStyle name="Обычный 2 4 2 2 2 5 4" xfId="12135"/>
    <cellStyle name="Обычный 2 4 2 2 2 5 5" xfId="12136"/>
    <cellStyle name="Обычный 2 4 2 2 2 6" xfId="12137"/>
    <cellStyle name="Обычный 2 4 2 2 2 6 2" xfId="12138"/>
    <cellStyle name="Обычный 2 4 2 2 2 6 2 2" xfId="12139"/>
    <cellStyle name="Обычный 2 4 2 2 2 6 2 3" xfId="12140"/>
    <cellStyle name="Обычный 2 4 2 2 2 6 3" xfId="12141"/>
    <cellStyle name="Обычный 2 4 2 2 2 6 3 2" xfId="12142"/>
    <cellStyle name="Обычный 2 4 2 2 2 6 3 3" xfId="12143"/>
    <cellStyle name="Обычный 2 4 2 2 2 7" xfId="12144"/>
    <cellStyle name="Обычный 2 4 2 2 2 7 2" xfId="12145"/>
    <cellStyle name="Обычный 2 4 2 2 2 7 3" xfId="12146"/>
    <cellStyle name="Обычный 2 4 2 2 2 8" xfId="12147"/>
    <cellStyle name="Обычный 2 4 2 2 2 8 2" xfId="12148"/>
    <cellStyle name="Обычный 2 4 2 2 2 8 3" xfId="12149"/>
    <cellStyle name="Обычный 2 4 2 2 2 9" xfId="12150"/>
    <cellStyle name="Обычный 2 4 2 2 3" xfId="12151"/>
    <cellStyle name="Обычный 2 4 2 2 3 2" xfId="12152"/>
    <cellStyle name="Обычный 2 4 2 2 3 2 2" xfId="12153"/>
    <cellStyle name="Обычный 2 4 2 2 3 2 2 2" xfId="12154"/>
    <cellStyle name="Обычный 2 4 2 2 3 2 2 2 2" xfId="12155"/>
    <cellStyle name="Обычный 2 4 2 2 3 2 2 2 2 2" xfId="12156"/>
    <cellStyle name="Обычный 2 4 2 2 3 2 2 2 2 3" xfId="12157"/>
    <cellStyle name="Обычный 2 4 2 2 3 2 2 2 3" xfId="12158"/>
    <cellStyle name="Обычный 2 4 2 2 3 2 2 2 4" xfId="12159"/>
    <cellStyle name="Обычный 2 4 2 2 3 2 2 3" xfId="12160"/>
    <cellStyle name="Обычный 2 4 2 2 3 2 2 3 2" xfId="12161"/>
    <cellStyle name="Обычный 2 4 2 2 3 2 2 3 3" xfId="12162"/>
    <cellStyle name="Обычный 2 4 2 2 3 2 2 4" xfId="12163"/>
    <cellStyle name="Обычный 2 4 2 2 3 2 2 5" xfId="12164"/>
    <cellStyle name="Обычный 2 4 2 2 3 2 3" xfId="12165"/>
    <cellStyle name="Обычный 2 4 2 2 3 2 3 2" xfId="12166"/>
    <cellStyle name="Обычный 2 4 2 2 3 2 3 2 2" xfId="12167"/>
    <cellStyle name="Обычный 2 4 2 2 3 2 3 2 2 2" xfId="12168"/>
    <cellStyle name="Обычный 2 4 2 2 3 2 3 2 2 3" xfId="12169"/>
    <cellStyle name="Обычный 2 4 2 2 3 2 3 2 3" xfId="12170"/>
    <cellStyle name="Обычный 2 4 2 2 3 2 3 2 4" xfId="12171"/>
    <cellStyle name="Обычный 2 4 2 2 3 2 3 3" xfId="12172"/>
    <cellStyle name="Обычный 2 4 2 2 3 2 3 3 2" xfId="12173"/>
    <cellStyle name="Обычный 2 4 2 2 3 2 3 3 3" xfId="12174"/>
    <cellStyle name="Обычный 2 4 2 2 3 2 3 4" xfId="12175"/>
    <cellStyle name="Обычный 2 4 2 2 3 2 3 5" xfId="12176"/>
    <cellStyle name="Обычный 2 4 2 2 3 2 4" xfId="12177"/>
    <cellStyle name="Обычный 2 4 2 2 3 2 4 2" xfId="12178"/>
    <cellStyle name="Обычный 2 4 2 2 3 2 4 2 2" xfId="12179"/>
    <cellStyle name="Обычный 2 4 2 2 3 2 4 2 3" xfId="12180"/>
    <cellStyle name="Обычный 2 4 2 2 3 2 4 3" xfId="12181"/>
    <cellStyle name="Обычный 2 4 2 2 3 2 4 3 2" xfId="12182"/>
    <cellStyle name="Обычный 2 4 2 2 3 2 4 3 3" xfId="12183"/>
    <cellStyle name="Обычный 2 4 2 2 3 2 5" xfId="12184"/>
    <cellStyle name="Обычный 2 4 2 2 3 2 5 2" xfId="12185"/>
    <cellStyle name="Обычный 2 4 2 2 3 2 5 3" xfId="12186"/>
    <cellStyle name="Обычный 2 4 2 2 3 2 6" xfId="12187"/>
    <cellStyle name="Обычный 2 4 2 2 3 2 7" xfId="12188"/>
    <cellStyle name="Обычный 2 4 2 2 3 3" xfId="12189"/>
    <cellStyle name="Обычный 2 4 2 2 3 3 2" xfId="12190"/>
    <cellStyle name="Обычный 2 4 2 2 3 3 2 2" xfId="12191"/>
    <cellStyle name="Обычный 2 4 2 2 3 3 2 2 2" xfId="12192"/>
    <cellStyle name="Обычный 2 4 2 2 3 3 2 2 3" xfId="12193"/>
    <cellStyle name="Обычный 2 4 2 2 3 3 2 3" xfId="12194"/>
    <cellStyle name="Обычный 2 4 2 2 3 3 2 4" xfId="12195"/>
    <cellStyle name="Обычный 2 4 2 2 3 3 3" xfId="12196"/>
    <cellStyle name="Обычный 2 4 2 2 3 3 3 2" xfId="12197"/>
    <cellStyle name="Обычный 2 4 2 2 3 3 3 3" xfId="12198"/>
    <cellStyle name="Обычный 2 4 2 2 3 3 4" xfId="12199"/>
    <cellStyle name="Обычный 2 4 2 2 3 3 5" xfId="12200"/>
    <cellStyle name="Обычный 2 4 2 2 3 4" xfId="12201"/>
    <cellStyle name="Обычный 2 4 2 2 3 4 2" xfId="12202"/>
    <cellStyle name="Обычный 2 4 2 2 3 4 2 2" xfId="12203"/>
    <cellStyle name="Обычный 2 4 2 2 3 4 2 2 2" xfId="12204"/>
    <cellStyle name="Обычный 2 4 2 2 3 4 2 2 3" xfId="12205"/>
    <cellStyle name="Обычный 2 4 2 2 3 4 2 3" xfId="12206"/>
    <cellStyle name="Обычный 2 4 2 2 3 4 2 4" xfId="12207"/>
    <cellStyle name="Обычный 2 4 2 2 3 4 3" xfId="12208"/>
    <cellStyle name="Обычный 2 4 2 2 3 4 3 2" xfId="12209"/>
    <cellStyle name="Обычный 2 4 2 2 3 4 3 3" xfId="12210"/>
    <cellStyle name="Обычный 2 4 2 2 3 4 4" xfId="12211"/>
    <cellStyle name="Обычный 2 4 2 2 3 4 5" xfId="12212"/>
    <cellStyle name="Обычный 2 4 2 2 3 5" xfId="12213"/>
    <cellStyle name="Обычный 2 4 2 2 3 5 2" xfId="12214"/>
    <cellStyle name="Обычный 2 4 2 2 3 5 2 2" xfId="12215"/>
    <cellStyle name="Обычный 2 4 2 2 3 5 2 3" xfId="12216"/>
    <cellStyle name="Обычный 2 4 2 2 3 5 3" xfId="12217"/>
    <cellStyle name="Обычный 2 4 2 2 3 5 3 2" xfId="12218"/>
    <cellStyle name="Обычный 2 4 2 2 3 5 3 3" xfId="12219"/>
    <cellStyle name="Обычный 2 4 2 2 3 6" xfId="12220"/>
    <cellStyle name="Обычный 2 4 2 2 3 6 2" xfId="12221"/>
    <cellStyle name="Обычный 2 4 2 2 3 6 3" xfId="12222"/>
    <cellStyle name="Обычный 2 4 2 2 3 7" xfId="12223"/>
    <cellStyle name="Обычный 2 4 2 2 3 7 2" xfId="12224"/>
    <cellStyle name="Обычный 2 4 2 2 3 7 3" xfId="12225"/>
    <cellStyle name="Обычный 2 4 2 2 3 8" xfId="12226"/>
    <cellStyle name="Обычный 2 4 2 2 3 9" xfId="12227"/>
    <cellStyle name="Обычный 2 4 2 2 4" xfId="12228"/>
    <cellStyle name="Обычный 2 4 2 2 4 2" xfId="12229"/>
    <cellStyle name="Обычный 2 4 2 2 4 3" xfId="12230"/>
    <cellStyle name="Обычный 2 4 2 2 4 4" xfId="12231"/>
    <cellStyle name="Обычный 2 4 2 2 5" xfId="12232"/>
    <cellStyle name="Обычный 2 4 2 2 5 2" xfId="12233"/>
    <cellStyle name="Обычный 2 4 2 2 5 2 2" xfId="12234"/>
    <cellStyle name="Обычный 2 4 2 2 5 2 2 2" xfId="12235"/>
    <cellStyle name="Обычный 2 4 2 2 5 2 2 2 2" xfId="12236"/>
    <cellStyle name="Обычный 2 4 2 2 5 2 2 2 3" xfId="12237"/>
    <cellStyle name="Обычный 2 4 2 2 5 2 2 3" xfId="12238"/>
    <cellStyle name="Обычный 2 4 2 2 5 2 2 4" xfId="12239"/>
    <cellStyle name="Обычный 2 4 2 2 5 2 3" xfId="12240"/>
    <cellStyle name="Обычный 2 4 2 2 5 2 3 2" xfId="12241"/>
    <cellStyle name="Обычный 2 4 2 2 5 2 3 3" xfId="12242"/>
    <cellStyle name="Обычный 2 4 2 2 5 2 4" xfId="12243"/>
    <cellStyle name="Обычный 2 4 2 2 5 2 5" xfId="12244"/>
    <cellStyle name="Обычный 2 4 2 2 5 3" xfId="12245"/>
    <cellStyle name="Обычный 2 4 2 2 5 3 2" xfId="12246"/>
    <cellStyle name="Обычный 2 4 2 2 5 3 2 2" xfId="12247"/>
    <cellStyle name="Обычный 2 4 2 2 5 3 2 2 2" xfId="12248"/>
    <cellStyle name="Обычный 2 4 2 2 5 3 2 2 3" xfId="12249"/>
    <cellStyle name="Обычный 2 4 2 2 5 3 2 3" xfId="12250"/>
    <cellStyle name="Обычный 2 4 2 2 5 3 2 4" xfId="12251"/>
    <cellStyle name="Обычный 2 4 2 2 5 3 3" xfId="12252"/>
    <cellStyle name="Обычный 2 4 2 2 5 3 3 2" xfId="12253"/>
    <cellStyle name="Обычный 2 4 2 2 5 3 3 3" xfId="12254"/>
    <cellStyle name="Обычный 2 4 2 2 5 3 4" xfId="12255"/>
    <cellStyle name="Обычный 2 4 2 2 5 3 5" xfId="12256"/>
    <cellStyle name="Обычный 2 4 2 2 5 4" xfId="12257"/>
    <cellStyle name="Обычный 2 4 2 2 5 4 2" xfId="12258"/>
    <cellStyle name="Обычный 2 4 2 2 5 4 2 2" xfId="12259"/>
    <cellStyle name="Обычный 2 4 2 2 5 4 2 3" xfId="12260"/>
    <cellStyle name="Обычный 2 4 2 2 5 4 3" xfId="12261"/>
    <cellStyle name="Обычный 2 4 2 2 5 4 3 2" xfId="12262"/>
    <cellStyle name="Обычный 2 4 2 2 5 4 3 3" xfId="12263"/>
    <cellStyle name="Обычный 2 4 2 2 5 5" xfId="12264"/>
    <cellStyle name="Обычный 2 4 2 2 5 5 2" xfId="12265"/>
    <cellStyle name="Обычный 2 4 2 2 5 5 3" xfId="12266"/>
    <cellStyle name="Обычный 2 4 2 2 5 6" xfId="12267"/>
    <cellStyle name="Обычный 2 4 2 2 5 7" xfId="12268"/>
    <cellStyle name="Обычный 2 4 2 2 6" xfId="12269"/>
    <cellStyle name="Обычный 2 4 2 2 6 2" xfId="12270"/>
    <cellStyle name="Обычный 2 4 2 2 6 2 2" xfId="12271"/>
    <cellStyle name="Обычный 2 4 2 2 6 2 2 2" xfId="12272"/>
    <cellStyle name="Обычный 2 4 2 2 6 2 2 3" xfId="12273"/>
    <cellStyle name="Обычный 2 4 2 2 6 2 3" xfId="12274"/>
    <cellStyle name="Обычный 2 4 2 2 6 2 3 2" xfId="12275"/>
    <cellStyle name="Обычный 2 4 2 2 6 2 3 3" xfId="12276"/>
    <cellStyle name="Обычный 2 4 2 2 6 3" xfId="12277"/>
    <cellStyle name="Обычный 2 4 2 2 6 3 2" xfId="12278"/>
    <cellStyle name="Обычный 2 4 2 2 6 3 3" xfId="12279"/>
    <cellStyle name="Обычный 2 4 2 2 6 4" xfId="12280"/>
    <cellStyle name="Обычный 2 4 2 2 6 5" xfId="12281"/>
    <cellStyle name="Обычный 2 4 2 2 7" xfId="12282"/>
    <cellStyle name="Обычный 2 4 2 2 7 2" xfId="12283"/>
    <cellStyle name="Обычный 2 4 2 2 7 2 2" xfId="12284"/>
    <cellStyle name="Обычный 2 4 2 2 7 2 2 2" xfId="12285"/>
    <cellStyle name="Обычный 2 4 2 2 7 2 2 3" xfId="12286"/>
    <cellStyle name="Обычный 2 4 2 2 7 2 3" xfId="12287"/>
    <cellStyle name="Обычный 2 4 2 2 7 2 4" xfId="12288"/>
    <cellStyle name="Обычный 2 4 2 2 7 3" xfId="12289"/>
    <cellStyle name="Обычный 2 4 2 2 7 3 2" xfId="12290"/>
    <cellStyle name="Обычный 2 4 2 2 7 3 3" xfId="12291"/>
    <cellStyle name="Обычный 2 4 2 2 7 4" xfId="12292"/>
    <cellStyle name="Обычный 2 4 2 2 7 5" xfId="12293"/>
    <cellStyle name="Обычный 2 4 2 2 8" xfId="12294"/>
    <cellStyle name="Обычный 2 4 2 2 8 2" xfId="12295"/>
    <cellStyle name="Обычный 2 4 2 2 8 2 2" xfId="12296"/>
    <cellStyle name="Обычный 2 4 2 2 8 2 3" xfId="12297"/>
    <cellStyle name="Обычный 2 4 2 2 8 3" xfId="12298"/>
    <cellStyle name="Обычный 2 4 2 2 8 3 2" xfId="12299"/>
    <cellStyle name="Обычный 2 4 2 2 8 3 3" xfId="12300"/>
    <cellStyle name="Обычный 2 4 2 2 9" xfId="12301"/>
    <cellStyle name="Обычный 2 4 2 2 9 2" xfId="12302"/>
    <cellStyle name="Обычный 2 4 2 2 9 3" xfId="12303"/>
    <cellStyle name="Обычный 2 4 2 3" xfId="12304"/>
    <cellStyle name="Обычный 2 4 2 3 10" xfId="12305"/>
    <cellStyle name="Обычный 2 4 2 3 2" xfId="12306"/>
    <cellStyle name="Обычный 2 4 2 3 2 2" xfId="12307"/>
    <cellStyle name="Обычный 2 4 2 3 2 3" xfId="12308"/>
    <cellStyle name="Обычный 2 4 2 3 2 4" xfId="12309"/>
    <cellStyle name="Обычный 2 4 2 3 3" xfId="12310"/>
    <cellStyle name="Обычный 2 4 2 3 3 2" xfId="12311"/>
    <cellStyle name="Обычный 2 4 2 3 3 2 2" xfId="12312"/>
    <cellStyle name="Обычный 2 4 2 3 3 2 2 2" xfId="12313"/>
    <cellStyle name="Обычный 2 4 2 3 3 2 2 2 2" xfId="12314"/>
    <cellStyle name="Обычный 2 4 2 3 3 2 2 2 3" xfId="12315"/>
    <cellStyle name="Обычный 2 4 2 3 3 2 2 3" xfId="12316"/>
    <cellStyle name="Обычный 2 4 2 3 3 2 2 4" xfId="12317"/>
    <cellStyle name="Обычный 2 4 2 3 3 2 3" xfId="12318"/>
    <cellStyle name="Обычный 2 4 2 3 3 2 3 2" xfId="12319"/>
    <cellStyle name="Обычный 2 4 2 3 3 2 3 3" xfId="12320"/>
    <cellStyle name="Обычный 2 4 2 3 3 2 4" xfId="12321"/>
    <cellStyle name="Обычный 2 4 2 3 3 2 5" xfId="12322"/>
    <cellStyle name="Обычный 2 4 2 3 3 3" xfId="12323"/>
    <cellStyle name="Обычный 2 4 2 3 3 3 2" xfId="12324"/>
    <cellStyle name="Обычный 2 4 2 3 3 3 2 2" xfId="12325"/>
    <cellStyle name="Обычный 2 4 2 3 3 3 2 2 2" xfId="12326"/>
    <cellStyle name="Обычный 2 4 2 3 3 3 2 2 3" xfId="12327"/>
    <cellStyle name="Обычный 2 4 2 3 3 3 2 3" xfId="12328"/>
    <cellStyle name="Обычный 2 4 2 3 3 3 2 4" xfId="12329"/>
    <cellStyle name="Обычный 2 4 2 3 3 3 3" xfId="12330"/>
    <cellStyle name="Обычный 2 4 2 3 3 3 3 2" xfId="12331"/>
    <cellStyle name="Обычный 2 4 2 3 3 3 3 3" xfId="12332"/>
    <cellStyle name="Обычный 2 4 2 3 3 3 4" xfId="12333"/>
    <cellStyle name="Обычный 2 4 2 3 3 3 5" xfId="12334"/>
    <cellStyle name="Обычный 2 4 2 3 3 4" xfId="12335"/>
    <cellStyle name="Обычный 2 4 2 3 3 4 2" xfId="12336"/>
    <cellStyle name="Обычный 2 4 2 3 3 4 2 2" xfId="12337"/>
    <cellStyle name="Обычный 2 4 2 3 3 4 2 3" xfId="12338"/>
    <cellStyle name="Обычный 2 4 2 3 3 4 3" xfId="12339"/>
    <cellStyle name="Обычный 2 4 2 3 3 4 3 2" xfId="12340"/>
    <cellStyle name="Обычный 2 4 2 3 3 4 3 3" xfId="12341"/>
    <cellStyle name="Обычный 2 4 2 3 3 5" xfId="12342"/>
    <cellStyle name="Обычный 2 4 2 3 3 5 2" xfId="12343"/>
    <cellStyle name="Обычный 2 4 2 3 3 5 3" xfId="12344"/>
    <cellStyle name="Обычный 2 4 2 3 3 6" xfId="12345"/>
    <cellStyle name="Обычный 2 4 2 3 3 7" xfId="12346"/>
    <cellStyle name="Обычный 2 4 2 3 4" xfId="12347"/>
    <cellStyle name="Обычный 2 4 2 3 4 2" xfId="12348"/>
    <cellStyle name="Обычный 2 4 2 3 4 2 2" xfId="12349"/>
    <cellStyle name="Обычный 2 4 2 3 4 2 2 2" xfId="12350"/>
    <cellStyle name="Обычный 2 4 2 3 4 2 2 3" xfId="12351"/>
    <cellStyle name="Обычный 2 4 2 3 4 2 3" xfId="12352"/>
    <cellStyle name="Обычный 2 4 2 3 4 2 3 2" xfId="12353"/>
    <cellStyle name="Обычный 2 4 2 3 4 2 3 3" xfId="12354"/>
    <cellStyle name="Обычный 2 4 2 3 4 3" xfId="12355"/>
    <cellStyle name="Обычный 2 4 2 3 4 3 2" xfId="12356"/>
    <cellStyle name="Обычный 2 4 2 3 4 3 3" xfId="12357"/>
    <cellStyle name="Обычный 2 4 2 3 4 4" xfId="12358"/>
    <cellStyle name="Обычный 2 4 2 3 4 5" xfId="12359"/>
    <cellStyle name="Обычный 2 4 2 3 5" xfId="12360"/>
    <cellStyle name="Обычный 2 4 2 3 5 2" xfId="12361"/>
    <cellStyle name="Обычный 2 4 2 3 5 2 2" xfId="12362"/>
    <cellStyle name="Обычный 2 4 2 3 5 2 2 2" xfId="12363"/>
    <cellStyle name="Обычный 2 4 2 3 5 2 2 3" xfId="12364"/>
    <cellStyle name="Обычный 2 4 2 3 5 2 3" xfId="12365"/>
    <cellStyle name="Обычный 2 4 2 3 5 2 4" xfId="12366"/>
    <cellStyle name="Обычный 2 4 2 3 5 3" xfId="12367"/>
    <cellStyle name="Обычный 2 4 2 3 5 3 2" xfId="12368"/>
    <cellStyle name="Обычный 2 4 2 3 5 3 3" xfId="12369"/>
    <cellStyle name="Обычный 2 4 2 3 5 4" xfId="12370"/>
    <cellStyle name="Обычный 2 4 2 3 5 5" xfId="12371"/>
    <cellStyle name="Обычный 2 4 2 3 6" xfId="12372"/>
    <cellStyle name="Обычный 2 4 2 3 6 2" xfId="12373"/>
    <cellStyle name="Обычный 2 4 2 3 6 2 2" xfId="12374"/>
    <cellStyle name="Обычный 2 4 2 3 6 2 3" xfId="12375"/>
    <cellStyle name="Обычный 2 4 2 3 6 3" xfId="12376"/>
    <cellStyle name="Обычный 2 4 2 3 6 3 2" xfId="12377"/>
    <cellStyle name="Обычный 2 4 2 3 6 3 3" xfId="12378"/>
    <cellStyle name="Обычный 2 4 2 3 7" xfId="12379"/>
    <cellStyle name="Обычный 2 4 2 3 7 2" xfId="12380"/>
    <cellStyle name="Обычный 2 4 2 3 7 3" xfId="12381"/>
    <cellStyle name="Обычный 2 4 2 3 8" xfId="12382"/>
    <cellStyle name="Обычный 2 4 2 3 8 2" xfId="12383"/>
    <cellStyle name="Обычный 2 4 2 3 8 3" xfId="12384"/>
    <cellStyle name="Обычный 2 4 2 3 9" xfId="12385"/>
    <cellStyle name="Обычный 2 4 2 4" xfId="12386"/>
    <cellStyle name="Обычный 2 4 2 4 2" xfId="12387"/>
    <cellStyle name="Обычный 2 4 2 4 2 2" xfId="12388"/>
    <cellStyle name="Обычный 2 4 2 4 2 2 2" xfId="12389"/>
    <cellStyle name="Обычный 2 4 2 4 2 2 2 2" xfId="12390"/>
    <cellStyle name="Обычный 2 4 2 4 2 2 2 2 2" xfId="12391"/>
    <cellStyle name="Обычный 2 4 2 4 2 2 2 2 3" xfId="12392"/>
    <cellStyle name="Обычный 2 4 2 4 2 2 2 3" xfId="12393"/>
    <cellStyle name="Обычный 2 4 2 4 2 2 2 4" xfId="12394"/>
    <cellStyle name="Обычный 2 4 2 4 2 2 3" xfId="12395"/>
    <cellStyle name="Обычный 2 4 2 4 2 2 3 2" xfId="12396"/>
    <cellStyle name="Обычный 2 4 2 4 2 2 3 3" xfId="12397"/>
    <cellStyle name="Обычный 2 4 2 4 2 2 4" xfId="12398"/>
    <cellStyle name="Обычный 2 4 2 4 2 2 5" xfId="12399"/>
    <cellStyle name="Обычный 2 4 2 4 2 3" xfId="12400"/>
    <cellStyle name="Обычный 2 4 2 4 2 3 2" xfId="12401"/>
    <cellStyle name="Обычный 2 4 2 4 2 3 2 2" xfId="12402"/>
    <cellStyle name="Обычный 2 4 2 4 2 3 2 2 2" xfId="12403"/>
    <cellStyle name="Обычный 2 4 2 4 2 3 2 2 3" xfId="12404"/>
    <cellStyle name="Обычный 2 4 2 4 2 3 2 3" xfId="12405"/>
    <cellStyle name="Обычный 2 4 2 4 2 3 2 4" xfId="12406"/>
    <cellStyle name="Обычный 2 4 2 4 2 3 3" xfId="12407"/>
    <cellStyle name="Обычный 2 4 2 4 2 3 3 2" xfId="12408"/>
    <cellStyle name="Обычный 2 4 2 4 2 3 3 3" xfId="12409"/>
    <cellStyle name="Обычный 2 4 2 4 2 3 4" xfId="12410"/>
    <cellStyle name="Обычный 2 4 2 4 2 3 5" xfId="12411"/>
    <cellStyle name="Обычный 2 4 2 4 2 4" xfId="12412"/>
    <cellStyle name="Обычный 2 4 2 4 2 4 2" xfId="12413"/>
    <cellStyle name="Обычный 2 4 2 4 2 4 2 2" xfId="12414"/>
    <cellStyle name="Обычный 2 4 2 4 2 4 2 3" xfId="12415"/>
    <cellStyle name="Обычный 2 4 2 4 2 4 3" xfId="12416"/>
    <cellStyle name="Обычный 2 4 2 4 2 4 3 2" xfId="12417"/>
    <cellStyle name="Обычный 2 4 2 4 2 4 3 3" xfId="12418"/>
    <cellStyle name="Обычный 2 4 2 4 2 5" xfId="12419"/>
    <cellStyle name="Обычный 2 4 2 4 2 5 2" xfId="12420"/>
    <cellStyle name="Обычный 2 4 2 4 2 5 3" xfId="12421"/>
    <cellStyle name="Обычный 2 4 2 4 2 6" xfId="12422"/>
    <cellStyle name="Обычный 2 4 2 4 2 7" xfId="12423"/>
    <cellStyle name="Обычный 2 4 2 4 3" xfId="12424"/>
    <cellStyle name="Обычный 2 4 2 4 3 2" xfId="12425"/>
    <cellStyle name="Обычный 2 4 2 4 3 2 2" xfId="12426"/>
    <cellStyle name="Обычный 2 4 2 4 3 2 2 2" xfId="12427"/>
    <cellStyle name="Обычный 2 4 2 4 3 2 2 3" xfId="12428"/>
    <cellStyle name="Обычный 2 4 2 4 3 2 3" xfId="12429"/>
    <cellStyle name="Обычный 2 4 2 4 3 2 4" xfId="12430"/>
    <cellStyle name="Обычный 2 4 2 4 3 3" xfId="12431"/>
    <cellStyle name="Обычный 2 4 2 4 3 3 2" xfId="12432"/>
    <cellStyle name="Обычный 2 4 2 4 3 3 3" xfId="12433"/>
    <cellStyle name="Обычный 2 4 2 4 3 4" xfId="12434"/>
    <cellStyle name="Обычный 2 4 2 4 3 5" xfId="12435"/>
    <cellStyle name="Обычный 2 4 2 4 4" xfId="12436"/>
    <cellStyle name="Обычный 2 4 2 4 4 2" xfId="12437"/>
    <cellStyle name="Обычный 2 4 2 4 4 2 2" xfId="12438"/>
    <cellStyle name="Обычный 2 4 2 4 4 2 2 2" xfId="12439"/>
    <cellStyle name="Обычный 2 4 2 4 4 2 2 3" xfId="12440"/>
    <cellStyle name="Обычный 2 4 2 4 4 2 3" xfId="12441"/>
    <cellStyle name="Обычный 2 4 2 4 4 2 4" xfId="12442"/>
    <cellStyle name="Обычный 2 4 2 4 4 3" xfId="12443"/>
    <cellStyle name="Обычный 2 4 2 4 4 3 2" xfId="12444"/>
    <cellStyle name="Обычный 2 4 2 4 4 3 3" xfId="12445"/>
    <cellStyle name="Обычный 2 4 2 4 4 4" xfId="12446"/>
    <cellStyle name="Обычный 2 4 2 4 4 5" xfId="12447"/>
    <cellStyle name="Обычный 2 4 2 4 5" xfId="12448"/>
    <cellStyle name="Обычный 2 4 2 4 5 2" xfId="12449"/>
    <cellStyle name="Обычный 2 4 2 4 5 2 2" xfId="12450"/>
    <cellStyle name="Обычный 2 4 2 4 5 2 3" xfId="12451"/>
    <cellStyle name="Обычный 2 4 2 4 5 3" xfId="12452"/>
    <cellStyle name="Обычный 2 4 2 4 5 3 2" xfId="12453"/>
    <cellStyle name="Обычный 2 4 2 4 5 3 3" xfId="12454"/>
    <cellStyle name="Обычный 2 4 2 4 6" xfId="12455"/>
    <cellStyle name="Обычный 2 4 2 4 6 2" xfId="12456"/>
    <cellStyle name="Обычный 2 4 2 4 6 3" xfId="12457"/>
    <cellStyle name="Обычный 2 4 2 4 7" xfId="12458"/>
    <cellStyle name="Обычный 2 4 2 4 7 2" xfId="12459"/>
    <cellStyle name="Обычный 2 4 2 4 7 3" xfId="12460"/>
    <cellStyle name="Обычный 2 4 2 4 8" xfId="12461"/>
    <cellStyle name="Обычный 2 4 2 4 9" xfId="12462"/>
    <cellStyle name="Обычный 2 4 2 5" xfId="12463"/>
    <cellStyle name="Обычный 2 4 2 5 2" xfId="12464"/>
    <cellStyle name="Обычный 2 4 2 5 3" xfId="12465"/>
    <cellStyle name="Обычный 2 4 2 5 4" xfId="12466"/>
    <cellStyle name="Обычный 2 4 2 6" xfId="12467"/>
    <cellStyle name="Обычный 2 4 2 6 2" xfId="12468"/>
    <cellStyle name="Обычный 2 4 2 6 2 2" xfId="12469"/>
    <cellStyle name="Обычный 2 4 2 6 2 2 2" xfId="12470"/>
    <cellStyle name="Обычный 2 4 2 6 2 2 2 2" xfId="12471"/>
    <cellStyle name="Обычный 2 4 2 6 2 2 2 3" xfId="12472"/>
    <cellStyle name="Обычный 2 4 2 6 2 2 3" xfId="12473"/>
    <cellStyle name="Обычный 2 4 2 6 2 2 4" xfId="12474"/>
    <cellStyle name="Обычный 2 4 2 6 2 3" xfId="12475"/>
    <cellStyle name="Обычный 2 4 2 6 2 3 2" xfId="12476"/>
    <cellStyle name="Обычный 2 4 2 6 2 3 3" xfId="12477"/>
    <cellStyle name="Обычный 2 4 2 6 2 4" xfId="12478"/>
    <cellStyle name="Обычный 2 4 2 6 2 5" xfId="12479"/>
    <cellStyle name="Обычный 2 4 2 6 3" xfId="12480"/>
    <cellStyle name="Обычный 2 4 2 6 3 2" xfId="12481"/>
    <cellStyle name="Обычный 2 4 2 6 3 2 2" xfId="12482"/>
    <cellStyle name="Обычный 2 4 2 6 3 2 2 2" xfId="12483"/>
    <cellStyle name="Обычный 2 4 2 6 3 2 2 3" xfId="12484"/>
    <cellStyle name="Обычный 2 4 2 6 3 2 3" xfId="12485"/>
    <cellStyle name="Обычный 2 4 2 6 3 2 4" xfId="12486"/>
    <cellStyle name="Обычный 2 4 2 6 3 3" xfId="12487"/>
    <cellStyle name="Обычный 2 4 2 6 3 3 2" xfId="12488"/>
    <cellStyle name="Обычный 2 4 2 6 3 3 3" xfId="12489"/>
    <cellStyle name="Обычный 2 4 2 6 3 4" xfId="12490"/>
    <cellStyle name="Обычный 2 4 2 6 3 5" xfId="12491"/>
    <cellStyle name="Обычный 2 4 2 6 4" xfId="12492"/>
    <cellStyle name="Обычный 2 4 2 6 4 2" xfId="12493"/>
    <cellStyle name="Обычный 2 4 2 6 4 2 2" xfId="12494"/>
    <cellStyle name="Обычный 2 4 2 6 4 2 3" xfId="12495"/>
    <cellStyle name="Обычный 2 4 2 6 4 3" xfId="12496"/>
    <cellStyle name="Обычный 2 4 2 6 4 3 2" xfId="12497"/>
    <cellStyle name="Обычный 2 4 2 6 4 3 3" xfId="12498"/>
    <cellStyle name="Обычный 2 4 2 6 5" xfId="12499"/>
    <cellStyle name="Обычный 2 4 2 6 5 2" xfId="12500"/>
    <cellStyle name="Обычный 2 4 2 6 5 3" xfId="12501"/>
    <cellStyle name="Обычный 2 4 2 6 6" xfId="12502"/>
    <cellStyle name="Обычный 2 4 2 6 7" xfId="12503"/>
    <cellStyle name="Обычный 2 4 2 7" xfId="12504"/>
    <cellStyle name="Обычный 2 4 2 7 2" xfId="12505"/>
    <cellStyle name="Обычный 2 4 2 7 2 2" xfId="12506"/>
    <cellStyle name="Обычный 2 4 2 7 2 2 2" xfId="12507"/>
    <cellStyle name="Обычный 2 4 2 7 2 2 3" xfId="12508"/>
    <cellStyle name="Обычный 2 4 2 7 2 3" xfId="12509"/>
    <cellStyle name="Обычный 2 4 2 7 2 3 2" xfId="12510"/>
    <cellStyle name="Обычный 2 4 2 7 2 3 3" xfId="12511"/>
    <cellStyle name="Обычный 2 4 2 7 3" xfId="12512"/>
    <cellStyle name="Обычный 2 4 2 7 3 2" xfId="12513"/>
    <cellStyle name="Обычный 2 4 2 7 3 3" xfId="12514"/>
    <cellStyle name="Обычный 2 4 2 7 4" xfId="12515"/>
    <cellStyle name="Обычный 2 4 2 7 5" xfId="12516"/>
    <cellStyle name="Обычный 2 4 2 8" xfId="12517"/>
    <cellStyle name="Обычный 2 4 2 8 2" xfId="12518"/>
    <cellStyle name="Обычный 2 4 2 8 2 2" xfId="12519"/>
    <cellStyle name="Обычный 2 4 2 8 2 2 2" xfId="12520"/>
    <cellStyle name="Обычный 2 4 2 8 2 2 3" xfId="12521"/>
    <cellStyle name="Обычный 2 4 2 8 2 3" xfId="12522"/>
    <cellStyle name="Обычный 2 4 2 8 2 3 2" xfId="12523"/>
    <cellStyle name="Обычный 2 4 2 8 2 3 3" xfId="12524"/>
    <cellStyle name="Обычный 2 4 2 8 3" xfId="12525"/>
    <cellStyle name="Обычный 2 4 2 8 3 2" xfId="12526"/>
    <cellStyle name="Обычный 2 4 2 8 3 3" xfId="12527"/>
    <cellStyle name="Обычный 2 4 2 8 4" xfId="12528"/>
    <cellStyle name="Обычный 2 4 2 8 5" xfId="12529"/>
    <cellStyle name="Обычный 2 4 2 9" xfId="12530"/>
    <cellStyle name="Обычный 2 4 2 9 2" xfId="12531"/>
    <cellStyle name="Обычный 2 4 2 9 2 2" xfId="12532"/>
    <cellStyle name="Обычный 2 4 2 9 2 3" xfId="12533"/>
    <cellStyle name="Обычный 2 4 2 9 3" xfId="12534"/>
    <cellStyle name="Обычный 2 4 2 9 3 2" xfId="12535"/>
    <cellStyle name="Обычный 2 4 2 9 3 3" xfId="12536"/>
    <cellStyle name="Обычный 2 4 2_Информация по ТТ" xfId="12537"/>
    <cellStyle name="Обычный 2 4 3" xfId="12538"/>
    <cellStyle name="Обычный 2 4 3 10" xfId="12539"/>
    <cellStyle name="Обычный 2 4 3 10 2" xfId="12540"/>
    <cellStyle name="Обычный 2 4 3 10 3" xfId="12541"/>
    <cellStyle name="Обычный 2 4 3 11" xfId="12542"/>
    <cellStyle name="Обычный 2 4 3 11 2" xfId="12543"/>
    <cellStyle name="Обычный 2 4 3 11 3" xfId="12544"/>
    <cellStyle name="Обычный 2 4 3 12" xfId="12545"/>
    <cellStyle name="Обычный 2 4 3 13" xfId="12546"/>
    <cellStyle name="Обычный 2 4 3 2" xfId="12547"/>
    <cellStyle name="Обычный 2 4 3 2 10" xfId="12548"/>
    <cellStyle name="Обычный 2 4 3 2 10 2" xfId="12549"/>
    <cellStyle name="Обычный 2 4 3 2 10 3" xfId="12550"/>
    <cellStyle name="Обычный 2 4 3 2 11" xfId="12551"/>
    <cellStyle name="Обычный 2 4 3 2 12" xfId="12552"/>
    <cellStyle name="Обычный 2 4 3 2 2" xfId="12553"/>
    <cellStyle name="Обычный 2 4 3 2 2 2" xfId="12554"/>
    <cellStyle name="Обычный 2 4 3 2 2 2 2" xfId="12555"/>
    <cellStyle name="Обычный 2 4 3 2 2 2 2 2" xfId="12556"/>
    <cellStyle name="Обычный 2 4 3 2 2 2 2 2 2" xfId="12557"/>
    <cellStyle name="Обычный 2 4 3 2 2 2 2 2 2 2" xfId="12558"/>
    <cellStyle name="Обычный 2 4 3 2 2 2 2 2 2 3" xfId="12559"/>
    <cellStyle name="Обычный 2 4 3 2 2 2 2 2 3" xfId="12560"/>
    <cellStyle name="Обычный 2 4 3 2 2 2 2 2 4" xfId="12561"/>
    <cellStyle name="Обычный 2 4 3 2 2 2 2 3" xfId="12562"/>
    <cellStyle name="Обычный 2 4 3 2 2 2 2 3 2" xfId="12563"/>
    <cellStyle name="Обычный 2 4 3 2 2 2 2 3 3" xfId="12564"/>
    <cellStyle name="Обычный 2 4 3 2 2 2 2 4" xfId="12565"/>
    <cellStyle name="Обычный 2 4 3 2 2 2 2 5" xfId="12566"/>
    <cellStyle name="Обычный 2 4 3 2 2 2 3" xfId="12567"/>
    <cellStyle name="Обычный 2 4 3 2 2 2 3 2" xfId="12568"/>
    <cellStyle name="Обычный 2 4 3 2 2 2 3 2 2" xfId="12569"/>
    <cellStyle name="Обычный 2 4 3 2 2 2 3 2 2 2" xfId="12570"/>
    <cellStyle name="Обычный 2 4 3 2 2 2 3 2 2 3" xfId="12571"/>
    <cellStyle name="Обычный 2 4 3 2 2 2 3 2 3" xfId="12572"/>
    <cellStyle name="Обычный 2 4 3 2 2 2 3 2 4" xfId="12573"/>
    <cellStyle name="Обычный 2 4 3 2 2 2 3 3" xfId="12574"/>
    <cellStyle name="Обычный 2 4 3 2 2 2 3 3 2" xfId="12575"/>
    <cellStyle name="Обычный 2 4 3 2 2 2 3 3 3" xfId="12576"/>
    <cellStyle name="Обычный 2 4 3 2 2 2 3 4" xfId="12577"/>
    <cellStyle name="Обычный 2 4 3 2 2 2 3 5" xfId="12578"/>
    <cellStyle name="Обычный 2 4 3 2 2 2 4" xfId="12579"/>
    <cellStyle name="Обычный 2 4 3 2 2 2 4 2" xfId="12580"/>
    <cellStyle name="Обычный 2 4 3 2 2 2 4 2 2" xfId="12581"/>
    <cellStyle name="Обычный 2 4 3 2 2 2 4 2 3" xfId="12582"/>
    <cellStyle name="Обычный 2 4 3 2 2 2 4 3" xfId="12583"/>
    <cellStyle name="Обычный 2 4 3 2 2 2 4 3 2" xfId="12584"/>
    <cellStyle name="Обычный 2 4 3 2 2 2 4 3 3" xfId="12585"/>
    <cellStyle name="Обычный 2 4 3 2 2 2 5" xfId="12586"/>
    <cellStyle name="Обычный 2 4 3 2 2 2 5 2" xfId="12587"/>
    <cellStyle name="Обычный 2 4 3 2 2 2 5 3" xfId="12588"/>
    <cellStyle name="Обычный 2 4 3 2 2 2 6" xfId="12589"/>
    <cellStyle name="Обычный 2 4 3 2 2 2 7" xfId="12590"/>
    <cellStyle name="Обычный 2 4 3 2 2 3" xfId="12591"/>
    <cellStyle name="Обычный 2 4 3 2 2 3 2" xfId="12592"/>
    <cellStyle name="Обычный 2 4 3 2 2 3 2 2" xfId="12593"/>
    <cellStyle name="Обычный 2 4 3 2 2 3 2 2 2" xfId="12594"/>
    <cellStyle name="Обычный 2 4 3 2 2 3 2 2 3" xfId="12595"/>
    <cellStyle name="Обычный 2 4 3 2 2 3 2 3" xfId="12596"/>
    <cellStyle name="Обычный 2 4 3 2 2 3 2 4" xfId="12597"/>
    <cellStyle name="Обычный 2 4 3 2 2 3 3" xfId="12598"/>
    <cellStyle name="Обычный 2 4 3 2 2 3 3 2" xfId="12599"/>
    <cellStyle name="Обычный 2 4 3 2 2 3 3 3" xfId="12600"/>
    <cellStyle name="Обычный 2 4 3 2 2 3 4" xfId="12601"/>
    <cellStyle name="Обычный 2 4 3 2 2 3 5" xfId="12602"/>
    <cellStyle name="Обычный 2 4 3 2 2 4" xfId="12603"/>
    <cellStyle name="Обычный 2 4 3 2 2 4 2" xfId="12604"/>
    <cellStyle name="Обычный 2 4 3 2 2 4 2 2" xfId="12605"/>
    <cellStyle name="Обычный 2 4 3 2 2 4 2 2 2" xfId="12606"/>
    <cellStyle name="Обычный 2 4 3 2 2 4 2 2 3" xfId="12607"/>
    <cellStyle name="Обычный 2 4 3 2 2 4 2 3" xfId="12608"/>
    <cellStyle name="Обычный 2 4 3 2 2 4 2 4" xfId="12609"/>
    <cellStyle name="Обычный 2 4 3 2 2 4 3" xfId="12610"/>
    <cellStyle name="Обычный 2 4 3 2 2 4 3 2" xfId="12611"/>
    <cellStyle name="Обычный 2 4 3 2 2 4 3 3" xfId="12612"/>
    <cellStyle name="Обычный 2 4 3 2 2 4 4" xfId="12613"/>
    <cellStyle name="Обычный 2 4 3 2 2 4 5" xfId="12614"/>
    <cellStyle name="Обычный 2 4 3 2 2 5" xfId="12615"/>
    <cellStyle name="Обычный 2 4 3 2 2 5 2" xfId="12616"/>
    <cellStyle name="Обычный 2 4 3 2 2 5 2 2" xfId="12617"/>
    <cellStyle name="Обычный 2 4 3 2 2 5 2 3" xfId="12618"/>
    <cellStyle name="Обычный 2 4 3 2 2 5 3" xfId="12619"/>
    <cellStyle name="Обычный 2 4 3 2 2 5 3 2" xfId="12620"/>
    <cellStyle name="Обычный 2 4 3 2 2 5 3 3" xfId="12621"/>
    <cellStyle name="Обычный 2 4 3 2 2 6" xfId="12622"/>
    <cellStyle name="Обычный 2 4 3 2 2 6 2" xfId="12623"/>
    <cellStyle name="Обычный 2 4 3 2 2 6 3" xfId="12624"/>
    <cellStyle name="Обычный 2 4 3 2 2 7" xfId="12625"/>
    <cellStyle name="Обычный 2 4 3 2 2 7 2" xfId="12626"/>
    <cellStyle name="Обычный 2 4 3 2 2 7 3" xfId="12627"/>
    <cellStyle name="Обычный 2 4 3 2 2 8" xfId="12628"/>
    <cellStyle name="Обычный 2 4 3 2 2 9" xfId="12629"/>
    <cellStyle name="Обычный 2 4 3 2 3" xfId="12630"/>
    <cellStyle name="Обычный 2 4 3 2 3 2" xfId="12631"/>
    <cellStyle name="Обычный 2 4 3 2 3 2 2" xfId="12632"/>
    <cellStyle name="Обычный 2 4 3 2 3 2 2 2" xfId="12633"/>
    <cellStyle name="Обычный 2 4 3 2 3 2 2 2 2" xfId="12634"/>
    <cellStyle name="Обычный 2 4 3 2 3 2 2 2 2 2" xfId="12635"/>
    <cellStyle name="Обычный 2 4 3 2 3 2 2 2 2 3" xfId="12636"/>
    <cellStyle name="Обычный 2 4 3 2 3 2 2 2 3" xfId="12637"/>
    <cellStyle name="Обычный 2 4 3 2 3 2 2 2 4" xfId="12638"/>
    <cellStyle name="Обычный 2 4 3 2 3 2 2 3" xfId="12639"/>
    <cellStyle name="Обычный 2 4 3 2 3 2 2 3 2" xfId="12640"/>
    <cellStyle name="Обычный 2 4 3 2 3 2 2 3 3" xfId="12641"/>
    <cellStyle name="Обычный 2 4 3 2 3 2 2 4" xfId="12642"/>
    <cellStyle name="Обычный 2 4 3 2 3 2 2 5" xfId="12643"/>
    <cellStyle name="Обычный 2 4 3 2 3 2 3" xfId="12644"/>
    <cellStyle name="Обычный 2 4 3 2 3 2 3 2" xfId="12645"/>
    <cellStyle name="Обычный 2 4 3 2 3 2 3 2 2" xfId="12646"/>
    <cellStyle name="Обычный 2 4 3 2 3 2 3 2 2 2" xfId="12647"/>
    <cellStyle name="Обычный 2 4 3 2 3 2 3 2 2 3" xfId="12648"/>
    <cellStyle name="Обычный 2 4 3 2 3 2 3 2 3" xfId="12649"/>
    <cellStyle name="Обычный 2 4 3 2 3 2 3 2 4" xfId="12650"/>
    <cellStyle name="Обычный 2 4 3 2 3 2 3 3" xfId="12651"/>
    <cellStyle name="Обычный 2 4 3 2 3 2 3 3 2" xfId="12652"/>
    <cellStyle name="Обычный 2 4 3 2 3 2 3 3 3" xfId="12653"/>
    <cellStyle name="Обычный 2 4 3 2 3 2 3 4" xfId="12654"/>
    <cellStyle name="Обычный 2 4 3 2 3 2 3 5" xfId="12655"/>
    <cellStyle name="Обычный 2 4 3 2 3 2 4" xfId="12656"/>
    <cellStyle name="Обычный 2 4 3 2 3 2 4 2" xfId="12657"/>
    <cellStyle name="Обычный 2 4 3 2 3 2 4 2 2" xfId="12658"/>
    <cellStyle name="Обычный 2 4 3 2 3 2 4 2 3" xfId="12659"/>
    <cellStyle name="Обычный 2 4 3 2 3 2 4 3" xfId="12660"/>
    <cellStyle name="Обычный 2 4 3 2 3 2 4 3 2" xfId="12661"/>
    <cellStyle name="Обычный 2 4 3 2 3 2 4 3 3" xfId="12662"/>
    <cellStyle name="Обычный 2 4 3 2 3 2 5" xfId="12663"/>
    <cellStyle name="Обычный 2 4 3 2 3 2 5 2" xfId="12664"/>
    <cellStyle name="Обычный 2 4 3 2 3 2 5 3" xfId="12665"/>
    <cellStyle name="Обычный 2 4 3 2 3 2 6" xfId="12666"/>
    <cellStyle name="Обычный 2 4 3 2 3 2 7" xfId="12667"/>
    <cellStyle name="Обычный 2 4 3 2 3 3" xfId="12668"/>
    <cellStyle name="Обычный 2 4 3 2 3 3 2" xfId="12669"/>
    <cellStyle name="Обычный 2 4 3 2 3 3 2 2" xfId="12670"/>
    <cellStyle name="Обычный 2 4 3 2 3 3 2 2 2" xfId="12671"/>
    <cellStyle name="Обычный 2 4 3 2 3 3 2 2 3" xfId="12672"/>
    <cellStyle name="Обычный 2 4 3 2 3 3 2 3" xfId="12673"/>
    <cellStyle name="Обычный 2 4 3 2 3 3 2 4" xfId="12674"/>
    <cellStyle name="Обычный 2 4 3 2 3 3 3" xfId="12675"/>
    <cellStyle name="Обычный 2 4 3 2 3 3 3 2" xfId="12676"/>
    <cellStyle name="Обычный 2 4 3 2 3 3 3 3" xfId="12677"/>
    <cellStyle name="Обычный 2 4 3 2 3 3 4" xfId="12678"/>
    <cellStyle name="Обычный 2 4 3 2 3 3 5" xfId="12679"/>
    <cellStyle name="Обычный 2 4 3 2 3 4" xfId="12680"/>
    <cellStyle name="Обычный 2 4 3 2 3 4 2" xfId="12681"/>
    <cellStyle name="Обычный 2 4 3 2 3 4 2 2" xfId="12682"/>
    <cellStyle name="Обычный 2 4 3 2 3 4 2 2 2" xfId="12683"/>
    <cellStyle name="Обычный 2 4 3 2 3 4 2 2 3" xfId="12684"/>
    <cellStyle name="Обычный 2 4 3 2 3 4 2 3" xfId="12685"/>
    <cellStyle name="Обычный 2 4 3 2 3 4 2 4" xfId="12686"/>
    <cellStyle name="Обычный 2 4 3 2 3 4 3" xfId="12687"/>
    <cellStyle name="Обычный 2 4 3 2 3 4 3 2" xfId="12688"/>
    <cellStyle name="Обычный 2 4 3 2 3 4 3 3" xfId="12689"/>
    <cellStyle name="Обычный 2 4 3 2 3 4 4" xfId="12690"/>
    <cellStyle name="Обычный 2 4 3 2 3 4 5" xfId="12691"/>
    <cellStyle name="Обычный 2 4 3 2 3 5" xfId="12692"/>
    <cellStyle name="Обычный 2 4 3 2 3 5 2" xfId="12693"/>
    <cellStyle name="Обычный 2 4 3 2 3 5 2 2" xfId="12694"/>
    <cellStyle name="Обычный 2 4 3 2 3 5 2 3" xfId="12695"/>
    <cellStyle name="Обычный 2 4 3 2 3 5 3" xfId="12696"/>
    <cellStyle name="Обычный 2 4 3 2 3 5 3 2" xfId="12697"/>
    <cellStyle name="Обычный 2 4 3 2 3 5 3 3" xfId="12698"/>
    <cellStyle name="Обычный 2 4 3 2 3 6" xfId="12699"/>
    <cellStyle name="Обычный 2 4 3 2 3 6 2" xfId="12700"/>
    <cellStyle name="Обычный 2 4 3 2 3 6 3" xfId="12701"/>
    <cellStyle name="Обычный 2 4 3 2 3 7" xfId="12702"/>
    <cellStyle name="Обычный 2 4 3 2 3 7 2" xfId="12703"/>
    <cellStyle name="Обычный 2 4 3 2 3 7 3" xfId="12704"/>
    <cellStyle name="Обычный 2 4 3 2 3 8" xfId="12705"/>
    <cellStyle name="Обычный 2 4 3 2 3 9" xfId="12706"/>
    <cellStyle name="Обычный 2 4 3 2 4" xfId="12707"/>
    <cellStyle name="Обычный 2 4 3 2 4 2" xfId="12708"/>
    <cellStyle name="Обычный 2 4 3 2 4 3" xfId="12709"/>
    <cellStyle name="Обычный 2 4 3 2 4 4" xfId="12710"/>
    <cellStyle name="Обычный 2 4 3 2 5" xfId="12711"/>
    <cellStyle name="Обычный 2 4 3 2 5 2" xfId="12712"/>
    <cellStyle name="Обычный 2 4 3 2 5 2 2" xfId="12713"/>
    <cellStyle name="Обычный 2 4 3 2 5 2 2 2" xfId="12714"/>
    <cellStyle name="Обычный 2 4 3 2 5 2 2 2 2" xfId="12715"/>
    <cellStyle name="Обычный 2 4 3 2 5 2 2 2 3" xfId="12716"/>
    <cellStyle name="Обычный 2 4 3 2 5 2 2 3" xfId="12717"/>
    <cellStyle name="Обычный 2 4 3 2 5 2 2 4" xfId="12718"/>
    <cellStyle name="Обычный 2 4 3 2 5 2 3" xfId="12719"/>
    <cellStyle name="Обычный 2 4 3 2 5 2 3 2" xfId="12720"/>
    <cellStyle name="Обычный 2 4 3 2 5 2 3 3" xfId="12721"/>
    <cellStyle name="Обычный 2 4 3 2 5 2 4" xfId="12722"/>
    <cellStyle name="Обычный 2 4 3 2 5 2 5" xfId="12723"/>
    <cellStyle name="Обычный 2 4 3 2 5 3" xfId="12724"/>
    <cellStyle name="Обычный 2 4 3 2 5 3 2" xfId="12725"/>
    <cellStyle name="Обычный 2 4 3 2 5 3 2 2" xfId="12726"/>
    <cellStyle name="Обычный 2 4 3 2 5 3 2 2 2" xfId="12727"/>
    <cellStyle name="Обычный 2 4 3 2 5 3 2 2 3" xfId="12728"/>
    <cellStyle name="Обычный 2 4 3 2 5 3 2 3" xfId="12729"/>
    <cellStyle name="Обычный 2 4 3 2 5 3 2 4" xfId="12730"/>
    <cellStyle name="Обычный 2 4 3 2 5 3 3" xfId="12731"/>
    <cellStyle name="Обычный 2 4 3 2 5 3 3 2" xfId="12732"/>
    <cellStyle name="Обычный 2 4 3 2 5 3 3 3" xfId="12733"/>
    <cellStyle name="Обычный 2 4 3 2 5 3 4" xfId="12734"/>
    <cellStyle name="Обычный 2 4 3 2 5 3 5" xfId="12735"/>
    <cellStyle name="Обычный 2 4 3 2 5 4" xfId="12736"/>
    <cellStyle name="Обычный 2 4 3 2 5 4 2" xfId="12737"/>
    <cellStyle name="Обычный 2 4 3 2 5 4 2 2" xfId="12738"/>
    <cellStyle name="Обычный 2 4 3 2 5 4 2 3" xfId="12739"/>
    <cellStyle name="Обычный 2 4 3 2 5 4 3" xfId="12740"/>
    <cellStyle name="Обычный 2 4 3 2 5 4 3 2" xfId="12741"/>
    <cellStyle name="Обычный 2 4 3 2 5 4 3 3" xfId="12742"/>
    <cellStyle name="Обычный 2 4 3 2 5 5" xfId="12743"/>
    <cellStyle name="Обычный 2 4 3 2 5 5 2" xfId="12744"/>
    <cellStyle name="Обычный 2 4 3 2 5 5 3" xfId="12745"/>
    <cellStyle name="Обычный 2 4 3 2 5 6" xfId="12746"/>
    <cellStyle name="Обычный 2 4 3 2 5 7" xfId="12747"/>
    <cellStyle name="Обычный 2 4 3 2 6" xfId="12748"/>
    <cellStyle name="Обычный 2 4 3 2 6 2" xfId="12749"/>
    <cellStyle name="Обычный 2 4 3 2 6 2 2" xfId="12750"/>
    <cellStyle name="Обычный 2 4 3 2 6 2 2 2" xfId="12751"/>
    <cellStyle name="Обычный 2 4 3 2 6 2 2 3" xfId="12752"/>
    <cellStyle name="Обычный 2 4 3 2 6 2 3" xfId="12753"/>
    <cellStyle name="Обычный 2 4 3 2 6 2 3 2" xfId="12754"/>
    <cellStyle name="Обычный 2 4 3 2 6 2 3 3" xfId="12755"/>
    <cellStyle name="Обычный 2 4 3 2 6 3" xfId="12756"/>
    <cellStyle name="Обычный 2 4 3 2 6 3 2" xfId="12757"/>
    <cellStyle name="Обычный 2 4 3 2 6 3 3" xfId="12758"/>
    <cellStyle name="Обычный 2 4 3 2 6 4" xfId="12759"/>
    <cellStyle name="Обычный 2 4 3 2 6 5" xfId="12760"/>
    <cellStyle name="Обычный 2 4 3 2 7" xfId="12761"/>
    <cellStyle name="Обычный 2 4 3 2 7 2" xfId="12762"/>
    <cellStyle name="Обычный 2 4 3 2 7 2 2" xfId="12763"/>
    <cellStyle name="Обычный 2 4 3 2 7 2 2 2" xfId="12764"/>
    <cellStyle name="Обычный 2 4 3 2 7 2 2 3" xfId="12765"/>
    <cellStyle name="Обычный 2 4 3 2 7 2 3" xfId="12766"/>
    <cellStyle name="Обычный 2 4 3 2 7 2 4" xfId="12767"/>
    <cellStyle name="Обычный 2 4 3 2 7 3" xfId="12768"/>
    <cellStyle name="Обычный 2 4 3 2 7 3 2" xfId="12769"/>
    <cellStyle name="Обычный 2 4 3 2 7 3 3" xfId="12770"/>
    <cellStyle name="Обычный 2 4 3 2 7 4" xfId="12771"/>
    <cellStyle name="Обычный 2 4 3 2 7 5" xfId="12772"/>
    <cellStyle name="Обычный 2 4 3 2 8" xfId="12773"/>
    <cellStyle name="Обычный 2 4 3 2 8 2" xfId="12774"/>
    <cellStyle name="Обычный 2 4 3 2 8 2 2" xfId="12775"/>
    <cellStyle name="Обычный 2 4 3 2 8 2 3" xfId="12776"/>
    <cellStyle name="Обычный 2 4 3 2 8 3" xfId="12777"/>
    <cellStyle name="Обычный 2 4 3 2 8 3 2" xfId="12778"/>
    <cellStyle name="Обычный 2 4 3 2 8 3 3" xfId="12779"/>
    <cellStyle name="Обычный 2 4 3 2 9" xfId="12780"/>
    <cellStyle name="Обычный 2 4 3 2 9 2" xfId="12781"/>
    <cellStyle name="Обычный 2 4 3 2 9 3" xfId="12782"/>
    <cellStyle name="Обычный 2 4 3 3" xfId="12783"/>
    <cellStyle name="Обычный 2 4 3 3 2" xfId="12784"/>
    <cellStyle name="Обычный 2 4 3 3 2 2" xfId="12785"/>
    <cellStyle name="Обычный 2 4 3 3 2 2 2" xfId="12786"/>
    <cellStyle name="Обычный 2 4 3 3 2 2 2 2" xfId="12787"/>
    <cellStyle name="Обычный 2 4 3 3 2 2 2 2 2" xfId="12788"/>
    <cellStyle name="Обычный 2 4 3 3 2 2 2 2 3" xfId="12789"/>
    <cellStyle name="Обычный 2 4 3 3 2 2 2 3" xfId="12790"/>
    <cellStyle name="Обычный 2 4 3 3 2 2 2 4" xfId="12791"/>
    <cellStyle name="Обычный 2 4 3 3 2 2 3" xfId="12792"/>
    <cellStyle name="Обычный 2 4 3 3 2 2 3 2" xfId="12793"/>
    <cellStyle name="Обычный 2 4 3 3 2 2 3 3" xfId="12794"/>
    <cellStyle name="Обычный 2 4 3 3 2 2 4" xfId="12795"/>
    <cellStyle name="Обычный 2 4 3 3 2 2 5" xfId="12796"/>
    <cellStyle name="Обычный 2 4 3 3 2 3" xfId="12797"/>
    <cellStyle name="Обычный 2 4 3 3 2 3 2" xfId="12798"/>
    <cellStyle name="Обычный 2 4 3 3 2 3 2 2" xfId="12799"/>
    <cellStyle name="Обычный 2 4 3 3 2 3 2 2 2" xfId="12800"/>
    <cellStyle name="Обычный 2 4 3 3 2 3 2 2 3" xfId="12801"/>
    <cellStyle name="Обычный 2 4 3 3 2 3 2 3" xfId="12802"/>
    <cellStyle name="Обычный 2 4 3 3 2 3 2 4" xfId="12803"/>
    <cellStyle name="Обычный 2 4 3 3 2 3 3" xfId="12804"/>
    <cellStyle name="Обычный 2 4 3 3 2 3 3 2" xfId="12805"/>
    <cellStyle name="Обычный 2 4 3 3 2 3 3 3" xfId="12806"/>
    <cellStyle name="Обычный 2 4 3 3 2 3 4" xfId="12807"/>
    <cellStyle name="Обычный 2 4 3 3 2 3 5" xfId="12808"/>
    <cellStyle name="Обычный 2 4 3 3 2 4" xfId="12809"/>
    <cellStyle name="Обычный 2 4 3 3 2 4 2" xfId="12810"/>
    <cellStyle name="Обычный 2 4 3 3 2 4 2 2" xfId="12811"/>
    <cellStyle name="Обычный 2 4 3 3 2 4 2 3" xfId="12812"/>
    <cellStyle name="Обычный 2 4 3 3 2 4 3" xfId="12813"/>
    <cellStyle name="Обычный 2 4 3 3 2 4 3 2" xfId="12814"/>
    <cellStyle name="Обычный 2 4 3 3 2 4 3 3" xfId="12815"/>
    <cellStyle name="Обычный 2 4 3 3 2 5" xfId="12816"/>
    <cellStyle name="Обычный 2 4 3 3 2 5 2" xfId="12817"/>
    <cellStyle name="Обычный 2 4 3 3 2 5 3" xfId="12818"/>
    <cellStyle name="Обычный 2 4 3 3 2 6" xfId="12819"/>
    <cellStyle name="Обычный 2 4 3 3 2 7" xfId="12820"/>
    <cellStyle name="Обычный 2 4 3 3 3" xfId="12821"/>
    <cellStyle name="Обычный 2 4 3 3 3 2" xfId="12822"/>
    <cellStyle name="Обычный 2 4 3 3 3 2 2" xfId="12823"/>
    <cellStyle name="Обычный 2 4 3 3 3 2 2 2" xfId="12824"/>
    <cellStyle name="Обычный 2 4 3 3 3 2 2 3" xfId="12825"/>
    <cellStyle name="Обычный 2 4 3 3 3 2 3" xfId="12826"/>
    <cellStyle name="Обычный 2 4 3 3 3 2 4" xfId="12827"/>
    <cellStyle name="Обычный 2 4 3 3 3 3" xfId="12828"/>
    <cellStyle name="Обычный 2 4 3 3 3 3 2" xfId="12829"/>
    <cellStyle name="Обычный 2 4 3 3 3 3 3" xfId="12830"/>
    <cellStyle name="Обычный 2 4 3 3 3 4" xfId="12831"/>
    <cellStyle name="Обычный 2 4 3 3 3 5" xfId="12832"/>
    <cellStyle name="Обычный 2 4 3 3 4" xfId="12833"/>
    <cellStyle name="Обычный 2 4 3 3 4 2" xfId="12834"/>
    <cellStyle name="Обычный 2 4 3 3 4 2 2" xfId="12835"/>
    <cellStyle name="Обычный 2 4 3 3 4 2 2 2" xfId="12836"/>
    <cellStyle name="Обычный 2 4 3 3 4 2 2 3" xfId="12837"/>
    <cellStyle name="Обычный 2 4 3 3 4 2 3" xfId="12838"/>
    <cellStyle name="Обычный 2 4 3 3 4 2 4" xfId="12839"/>
    <cellStyle name="Обычный 2 4 3 3 4 3" xfId="12840"/>
    <cellStyle name="Обычный 2 4 3 3 4 3 2" xfId="12841"/>
    <cellStyle name="Обычный 2 4 3 3 4 3 3" xfId="12842"/>
    <cellStyle name="Обычный 2 4 3 3 4 4" xfId="12843"/>
    <cellStyle name="Обычный 2 4 3 3 4 5" xfId="12844"/>
    <cellStyle name="Обычный 2 4 3 3 5" xfId="12845"/>
    <cellStyle name="Обычный 2 4 3 3 5 2" xfId="12846"/>
    <cellStyle name="Обычный 2 4 3 3 5 2 2" xfId="12847"/>
    <cellStyle name="Обычный 2 4 3 3 5 2 3" xfId="12848"/>
    <cellStyle name="Обычный 2 4 3 3 5 3" xfId="12849"/>
    <cellStyle name="Обычный 2 4 3 3 5 3 2" xfId="12850"/>
    <cellStyle name="Обычный 2 4 3 3 5 3 3" xfId="12851"/>
    <cellStyle name="Обычный 2 4 3 3 6" xfId="12852"/>
    <cellStyle name="Обычный 2 4 3 3 6 2" xfId="12853"/>
    <cellStyle name="Обычный 2 4 3 3 6 3" xfId="12854"/>
    <cellStyle name="Обычный 2 4 3 3 7" xfId="12855"/>
    <cellStyle name="Обычный 2 4 3 3 7 2" xfId="12856"/>
    <cellStyle name="Обычный 2 4 3 3 7 3" xfId="12857"/>
    <cellStyle name="Обычный 2 4 3 3 8" xfId="12858"/>
    <cellStyle name="Обычный 2 4 3 3 9" xfId="12859"/>
    <cellStyle name="Обычный 2 4 3 4" xfId="12860"/>
    <cellStyle name="Обычный 2 4 3 4 2" xfId="12861"/>
    <cellStyle name="Обычный 2 4 3 4 2 2" xfId="12862"/>
    <cellStyle name="Обычный 2 4 3 4 2 2 2" xfId="12863"/>
    <cellStyle name="Обычный 2 4 3 4 2 2 2 2" xfId="12864"/>
    <cellStyle name="Обычный 2 4 3 4 2 2 2 2 2" xfId="12865"/>
    <cellStyle name="Обычный 2 4 3 4 2 2 2 2 3" xfId="12866"/>
    <cellStyle name="Обычный 2 4 3 4 2 2 2 3" xfId="12867"/>
    <cellStyle name="Обычный 2 4 3 4 2 2 2 4" xfId="12868"/>
    <cellStyle name="Обычный 2 4 3 4 2 2 3" xfId="12869"/>
    <cellStyle name="Обычный 2 4 3 4 2 2 3 2" xfId="12870"/>
    <cellStyle name="Обычный 2 4 3 4 2 2 3 3" xfId="12871"/>
    <cellStyle name="Обычный 2 4 3 4 2 2 4" xfId="12872"/>
    <cellStyle name="Обычный 2 4 3 4 2 2 5" xfId="12873"/>
    <cellStyle name="Обычный 2 4 3 4 2 3" xfId="12874"/>
    <cellStyle name="Обычный 2 4 3 4 2 3 2" xfId="12875"/>
    <cellStyle name="Обычный 2 4 3 4 2 3 2 2" xfId="12876"/>
    <cellStyle name="Обычный 2 4 3 4 2 3 2 2 2" xfId="12877"/>
    <cellStyle name="Обычный 2 4 3 4 2 3 2 2 3" xfId="12878"/>
    <cellStyle name="Обычный 2 4 3 4 2 3 2 3" xfId="12879"/>
    <cellStyle name="Обычный 2 4 3 4 2 3 2 4" xfId="12880"/>
    <cellStyle name="Обычный 2 4 3 4 2 3 3" xfId="12881"/>
    <cellStyle name="Обычный 2 4 3 4 2 3 3 2" xfId="12882"/>
    <cellStyle name="Обычный 2 4 3 4 2 3 3 3" xfId="12883"/>
    <cellStyle name="Обычный 2 4 3 4 2 3 4" xfId="12884"/>
    <cellStyle name="Обычный 2 4 3 4 2 3 5" xfId="12885"/>
    <cellStyle name="Обычный 2 4 3 4 2 4" xfId="12886"/>
    <cellStyle name="Обычный 2 4 3 4 2 4 2" xfId="12887"/>
    <cellStyle name="Обычный 2 4 3 4 2 4 2 2" xfId="12888"/>
    <cellStyle name="Обычный 2 4 3 4 2 4 2 3" xfId="12889"/>
    <cellStyle name="Обычный 2 4 3 4 2 4 3" xfId="12890"/>
    <cellStyle name="Обычный 2 4 3 4 2 4 3 2" xfId="12891"/>
    <cellStyle name="Обычный 2 4 3 4 2 4 3 3" xfId="12892"/>
    <cellStyle name="Обычный 2 4 3 4 2 5" xfId="12893"/>
    <cellStyle name="Обычный 2 4 3 4 2 5 2" xfId="12894"/>
    <cellStyle name="Обычный 2 4 3 4 2 5 3" xfId="12895"/>
    <cellStyle name="Обычный 2 4 3 4 2 6" xfId="12896"/>
    <cellStyle name="Обычный 2 4 3 4 2 7" xfId="12897"/>
    <cellStyle name="Обычный 2 4 3 4 3" xfId="12898"/>
    <cellStyle name="Обычный 2 4 3 4 3 2" xfId="12899"/>
    <cellStyle name="Обычный 2 4 3 4 3 2 2" xfId="12900"/>
    <cellStyle name="Обычный 2 4 3 4 3 2 2 2" xfId="12901"/>
    <cellStyle name="Обычный 2 4 3 4 3 2 2 3" xfId="12902"/>
    <cellStyle name="Обычный 2 4 3 4 3 2 3" xfId="12903"/>
    <cellStyle name="Обычный 2 4 3 4 3 2 4" xfId="12904"/>
    <cellStyle name="Обычный 2 4 3 4 3 3" xfId="12905"/>
    <cellStyle name="Обычный 2 4 3 4 3 3 2" xfId="12906"/>
    <cellStyle name="Обычный 2 4 3 4 3 3 3" xfId="12907"/>
    <cellStyle name="Обычный 2 4 3 4 3 4" xfId="12908"/>
    <cellStyle name="Обычный 2 4 3 4 3 5" xfId="12909"/>
    <cellStyle name="Обычный 2 4 3 4 4" xfId="12910"/>
    <cellStyle name="Обычный 2 4 3 4 4 2" xfId="12911"/>
    <cellStyle name="Обычный 2 4 3 4 4 2 2" xfId="12912"/>
    <cellStyle name="Обычный 2 4 3 4 4 2 2 2" xfId="12913"/>
    <cellStyle name="Обычный 2 4 3 4 4 2 2 3" xfId="12914"/>
    <cellStyle name="Обычный 2 4 3 4 4 2 3" xfId="12915"/>
    <cellStyle name="Обычный 2 4 3 4 4 2 4" xfId="12916"/>
    <cellStyle name="Обычный 2 4 3 4 4 3" xfId="12917"/>
    <cellStyle name="Обычный 2 4 3 4 4 3 2" xfId="12918"/>
    <cellStyle name="Обычный 2 4 3 4 4 3 3" xfId="12919"/>
    <cellStyle name="Обычный 2 4 3 4 4 4" xfId="12920"/>
    <cellStyle name="Обычный 2 4 3 4 4 5" xfId="12921"/>
    <cellStyle name="Обычный 2 4 3 4 5" xfId="12922"/>
    <cellStyle name="Обычный 2 4 3 4 5 2" xfId="12923"/>
    <cellStyle name="Обычный 2 4 3 4 5 2 2" xfId="12924"/>
    <cellStyle name="Обычный 2 4 3 4 5 2 3" xfId="12925"/>
    <cellStyle name="Обычный 2 4 3 4 5 3" xfId="12926"/>
    <cellStyle name="Обычный 2 4 3 4 5 3 2" xfId="12927"/>
    <cellStyle name="Обычный 2 4 3 4 5 3 3" xfId="12928"/>
    <cellStyle name="Обычный 2 4 3 4 6" xfId="12929"/>
    <cellStyle name="Обычный 2 4 3 4 6 2" xfId="12930"/>
    <cellStyle name="Обычный 2 4 3 4 6 3" xfId="12931"/>
    <cellStyle name="Обычный 2 4 3 4 7" xfId="12932"/>
    <cellStyle name="Обычный 2 4 3 4 7 2" xfId="12933"/>
    <cellStyle name="Обычный 2 4 3 4 7 3" xfId="12934"/>
    <cellStyle name="Обычный 2 4 3 4 8" xfId="12935"/>
    <cellStyle name="Обычный 2 4 3 4 9" xfId="12936"/>
    <cellStyle name="Обычный 2 4 3 5" xfId="12937"/>
    <cellStyle name="Обычный 2 4 3 5 2" xfId="12938"/>
    <cellStyle name="Обычный 2 4 3 5 3" xfId="12939"/>
    <cellStyle name="Обычный 2 4 3 5 4" xfId="12940"/>
    <cellStyle name="Обычный 2 4 3 6" xfId="12941"/>
    <cellStyle name="Обычный 2 4 3 6 2" xfId="12942"/>
    <cellStyle name="Обычный 2 4 3 6 2 2" xfId="12943"/>
    <cellStyle name="Обычный 2 4 3 6 2 2 2" xfId="12944"/>
    <cellStyle name="Обычный 2 4 3 6 2 2 2 2" xfId="12945"/>
    <cellStyle name="Обычный 2 4 3 6 2 2 2 3" xfId="12946"/>
    <cellStyle name="Обычный 2 4 3 6 2 2 3" xfId="12947"/>
    <cellStyle name="Обычный 2 4 3 6 2 2 4" xfId="12948"/>
    <cellStyle name="Обычный 2 4 3 6 2 3" xfId="12949"/>
    <cellStyle name="Обычный 2 4 3 6 2 3 2" xfId="12950"/>
    <cellStyle name="Обычный 2 4 3 6 2 3 3" xfId="12951"/>
    <cellStyle name="Обычный 2 4 3 6 2 4" xfId="12952"/>
    <cellStyle name="Обычный 2 4 3 6 2 5" xfId="12953"/>
    <cellStyle name="Обычный 2 4 3 6 3" xfId="12954"/>
    <cellStyle name="Обычный 2 4 3 6 3 2" xfId="12955"/>
    <cellStyle name="Обычный 2 4 3 6 3 2 2" xfId="12956"/>
    <cellStyle name="Обычный 2 4 3 6 3 2 2 2" xfId="12957"/>
    <cellStyle name="Обычный 2 4 3 6 3 2 2 3" xfId="12958"/>
    <cellStyle name="Обычный 2 4 3 6 3 2 3" xfId="12959"/>
    <cellStyle name="Обычный 2 4 3 6 3 2 4" xfId="12960"/>
    <cellStyle name="Обычный 2 4 3 6 3 3" xfId="12961"/>
    <cellStyle name="Обычный 2 4 3 6 3 3 2" xfId="12962"/>
    <cellStyle name="Обычный 2 4 3 6 3 3 3" xfId="12963"/>
    <cellStyle name="Обычный 2 4 3 6 3 4" xfId="12964"/>
    <cellStyle name="Обычный 2 4 3 6 3 5" xfId="12965"/>
    <cellStyle name="Обычный 2 4 3 6 4" xfId="12966"/>
    <cellStyle name="Обычный 2 4 3 6 4 2" xfId="12967"/>
    <cellStyle name="Обычный 2 4 3 6 4 2 2" xfId="12968"/>
    <cellStyle name="Обычный 2 4 3 6 4 2 3" xfId="12969"/>
    <cellStyle name="Обычный 2 4 3 6 4 3" xfId="12970"/>
    <cellStyle name="Обычный 2 4 3 6 4 3 2" xfId="12971"/>
    <cellStyle name="Обычный 2 4 3 6 4 3 3" xfId="12972"/>
    <cellStyle name="Обычный 2 4 3 6 5" xfId="12973"/>
    <cellStyle name="Обычный 2 4 3 6 5 2" xfId="12974"/>
    <cellStyle name="Обычный 2 4 3 6 5 3" xfId="12975"/>
    <cellStyle name="Обычный 2 4 3 6 6" xfId="12976"/>
    <cellStyle name="Обычный 2 4 3 6 7" xfId="12977"/>
    <cellStyle name="Обычный 2 4 3 7" xfId="12978"/>
    <cellStyle name="Обычный 2 4 3 7 2" xfId="12979"/>
    <cellStyle name="Обычный 2 4 3 7 2 2" xfId="12980"/>
    <cellStyle name="Обычный 2 4 3 7 2 2 2" xfId="12981"/>
    <cellStyle name="Обычный 2 4 3 7 2 2 3" xfId="12982"/>
    <cellStyle name="Обычный 2 4 3 7 2 3" xfId="12983"/>
    <cellStyle name="Обычный 2 4 3 7 2 3 2" xfId="12984"/>
    <cellStyle name="Обычный 2 4 3 7 2 3 3" xfId="12985"/>
    <cellStyle name="Обычный 2 4 3 7 3" xfId="12986"/>
    <cellStyle name="Обычный 2 4 3 7 3 2" xfId="12987"/>
    <cellStyle name="Обычный 2 4 3 7 3 3" xfId="12988"/>
    <cellStyle name="Обычный 2 4 3 7 4" xfId="12989"/>
    <cellStyle name="Обычный 2 4 3 7 5" xfId="12990"/>
    <cellStyle name="Обычный 2 4 3 8" xfId="12991"/>
    <cellStyle name="Обычный 2 4 3 8 2" xfId="12992"/>
    <cellStyle name="Обычный 2 4 3 8 2 2" xfId="12993"/>
    <cellStyle name="Обычный 2 4 3 8 2 2 2" xfId="12994"/>
    <cellStyle name="Обычный 2 4 3 8 2 2 3" xfId="12995"/>
    <cellStyle name="Обычный 2 4 3 8 2 3" xfId="12996"/>
    <cellStyle name="Обычный 2 4 3 8 2 4" xfId="12997"/>
    <cellStyle name="Обычный 2 4 3 8 3" xfId="12998"/>
    <cellStyle name="Обычный 2 4 3 8 3 2" xfId="12999"/>
    <cellStyle name="Обычный 2 4 3 8 3 3" xfId="13000"/>
    <cellStyle name="Обычный 2 4 3 8 4" xfId="13001"/>
    <cellStyle name="Обычный 2 4 3 8 5" xfId="13002"/>
    <cellStyle name="Обычный 2 4 3 9" xfId="13003"/>
    <cellStyle name="Обычный 2 4 3 9 2" xfId="13004"/>
    <cellStyle name="Обычный 2 4 3 9 2 2" xfId="13005"/>
    <cellStyle name="Обычный 2 4 3 9 2 3" xfId="13006"/>
    <cellStyle name="Обычный 2 4 3 9 3" xfId="13007"/>
    <cellStyle name="Обычный 2 4 3 9 3 2" xfId="13008"/>
    <cellStyle name="Обычный 2 4 3 9 3 3" xfId="13009"/>
    <cellStyle name="Обычный 2 4 4" xfId="13010"/>
    <cellStyle name="Обычный 2 4 4 10" xfId="13011"/>
    <cellStyle name="Обычный 2 4 4 10 2" xfId="13012"/>
    <cellStyle name="Обычный 2 4 4 10 3" xfId="13013"/>
    <cellStyle name="Обычный 2 4 4 11" xfId="13014"/>
    <cellStyle name="Обычный 2 4 4 12" xfId="13015"/>
    <cellStyle name="Обычный 2 4 4 2" xfId="13016"/>
    <cellStyle name="Обычный 2 4 4 2 2" xfId="13017"/>
    <cellStyle name="Обычный 2 4 4 2 2 2" xfId="13018"/>
    <cellStyle name="Обычный 2 4 4 2 2 2 2" xfId="13019"/>
    <cellStyle name="Обычный 2 4 4 2 2 2 2 2" xfId="13020"/>
    <cellStyle name="Обычный 2 4 4 2 2 2 2 2 2" xfId="13021"/>
    <cellStyle name="Обычный 2 4 4 2 2 2 2 2 3" xfId="13022"/>
    <cellStyle name="Обычный 2 4 4 2 2 2 2 3" xfId="13023"/>
    <cellStyle name="Обычный 2 4 4 2 2 2 2 4" xfId="13024"/>
    <cellStyle name="Обычный 2 4 4 2 2 2 3" xfId="13025"/>
    <cellStyle name="Обычный 2 4 4 2 2 2 3 2" xfId="13026"/>
    <cellStyle name="Обычный 2 4 4 2 2 2 3 3" xfId="13027"/>
    <cellStyle name="Обычный 2 4 4 2 2 2 4" xfId="13028"/>
    <cellStyle name="Обычный 2 4 4 2 2 2 5" xfId="13029"/>
    <cellStyle name="Обычный 2 4 4 2 2 3" xfId="13030"/>
    <cellStyle name="Обычный 2 4 4 2 2 3 2" xfId="13031"/>
    <cellStyle name="Обычный 2 4 4 2 2 3 2 2" xfId="13032"/>
    <cellStyle name="Обычный 2 4 4 2 2 3 2 2 2" xfId="13033"/>
    <cellStyle name="Обычный 2 4 4 2 2 3 2 2 3" xfId="13034"/>
    <cellStyle name="Обычный 2 4 4 2 2 3 2 3" xfId="13035"/>
    <cellStyle name="Обычный 2 4 4 2 2 3 2 4" xfId="13036"/>
    <cellStyle name="Обычный 2 4 4 2 2 3 3" xfId="13037"/>
    <cellStyle name="Обычный 2 4 4 2 2 3 3 2" xfId="13038"/>
    <cellStyle name="Обычный 2 4 4 2 2 3 3 3" xfId="13039"/>
    <cellStyle name="Обычный 2 4 4 2 2 3 4" xfId="13040"/>
    <cellStyle name="Обычный 2 4 4 2 2 3 5" xfId="13041"/>
    <cellStyle name="Обычный 2 4 4 2 2 4" xfId="13042"/>
    <cellStyle name="Обычный 2 4 4 2 2 4 2" xfId="13043"/>
    <cellStyle name="Обычный 2 4 4 2 2 4 2 2" xfId="13044"/>
    <cellStyle name="Обычный 2 4 4 2 2 4 2 3" xfId="13045"/>
    <cellStyle name="Обычный 2 4 4 2 2 4 3" xfId="13046"/>
    <cellStyle name="Обычный 2 4 4 2 2 4 3 2" xfId="13047"/>
    <cellStyle name="Обычный 2 4 4 2 2 4 3 3" xfId="13048"/>
    <cellStyle name="Обычный 2 4 4 2 2 5" xfId="13049"/>
    <cellStyle name="Обычный 2 4 4 2 2 5 2" xfId="13050"/>
    <cellStyle name="Обычный 2 4 4 2 2 5 3" xfId="13051"/>
    <cellStyle name="Обычный 2 4 4 2 2 6" xfId="13052"/>
    <cellStyle name="Обычный 2 4 4 2 2 7" xfId="13053"/>
    <cellStyle name="Обычный 2 4 4 2 3" xfId="13054"/>
    <cellStyle name="Обычный 2 4 4 2 3 2" xfId="13055"/>
    <cellStyle name="Обычный 2 4 4 2 3 2 2" xfId="13056"/>
    <cellStyle name="Обычный 2 4 4 2 3 2 2 2" xfId="13057"/>
    <cellStyle name="Обычный 2 4 4 2 3 2 2 3" xfId="13058"/>
    <cellStyle name="Обычный 2 4 4 2 3 2 3" xfId="13059"/>
    <cellStyle name="Обычный 2 4 4 2 3 2 4" xfId="13060"/>
    <cellStyle name="Обычный 2 4 4 2 3 3" xfId="13061"/>
    <cellStyle name="Обычный 2 4 4 2 3 3 2" xfId="13062"/>
    <cellStyle name="Обычный 2 4 4 2 3 3 3" xfId="13063"/>
    <cellStyle name="Обычный 2 4 4 2 3 4" xfId="13064"/>
    <cellStyle name="Обычный 2 4 4 2 3 5" xfId="13065"/>
    <cellStyle name="Обычный 2 4 4 2 4" xfId="13066"/>
    <cellStyle name="Обычный 2 4 4 2 4 2" xfId="13067"/>
    <cellStyle name="Обычный 2 4 4 2 4 2 2" xfId="13068"/>
    <cellStyle name="Обычный 2 4 4 2 4 2 2 2" xfId="13069"/>
    <cellStyle name="Обычный 2 4 4 2 4 2 2 3" xfId="13070"/>
    <cellStyle name="Обычный 2 4 4 2 4 2 3" xfId="13071"/>
    <cellStyle name="Обычный 2 4 4 2 4 2 4" xfId="13072"/>
    <cellStyle name="Обычный 2 4 4 2 4 3" xfId="13073"/>
    <cellStyle name="Обычный 2 4 4 2 4 3 2" xfId="13074"/>
    <cellStyle name="Обычный 2 4 4 2 4 3 3" xfId="13075"/>
    <cellStyle name="Обычный 2 4 4 2 4 4" xfId="13076"/>
    <cellStyle name="Обычный 2 4 4 2 4 5" xfId="13077"/>
    <cellStyle name="Обычный 2 4 4 2 5" xfId="13078"/>
    <cellStyle name="Обычный 2 4 4 2 5 2" xfId="13079"/>
    <cellStyle name="Обычный 2 4 4 2 5 2 2" xfId="13080"/>
    <cellStyle name="Обычный 2 4 4 2 5 2 3" xfId="13081"/>
    <cellStyle name="Обычный 2 4 4 2 5 3" xfId="13082"/>
    <cellStyle name="Обычный 2 4 4 2 5 3 2" xfId="13083"/>
    <cellStyle name="Обычный 2 4 4 2 5 3 3" xfId="13084"/>
    <cellStyle name="Обычный 2 4 4 2 6" xfId="13085"/>
    <cellStyle name="Обычный 2 4 4 2 6 2" xfId="13086"/>
    <cellStyle name="Обычный 2 4 4 2 6 3" xfId="13087"/>
    <cellStyle name="Обычный 2 4 4 2 7" xfId="13088"/>
    <cellStyle name="Обычный 2 4 4 2 7 2" xfId="13089"/>
    <cellStyle name="Обычный 2 4 4 2 7 3" xfId="13090"/>
    <cellStyle name="Обычный 2 4 4 2 8" xfId="13091"/>
    <cellStyle name="Обычный 2 4 4 2 9" xfId="13092"/>
    <cellStyle name="Обычный 2 4 4 3" xfId="13093"/>
    <cellStyle name="Обычный 2 4 4 3 2" xfId="13094"/>
    <cellStyle name="Обычный 2 4 4 3 2 2" xfId="13095"/>
    <cellStyle name="Обычный 2 4 4 3 2 2 2" xfId="13096"/>
    <cellStyle name="Обычный 2 4 4 3 2 2 2 2" xfId="13097"/>
    <cellStyle name="Обычный 2 4 4 3 2 2 2 2 2" xfId="13098"/>
    <cellStyle name="Обычный 2 4 4 3 2 2 2 2 3" xfId="13099"/>
    <cellStyle name="Обычный 2 4 4 3 2 2 2 3" xfId="13100"/>
    <cellStyle name="Обычный 2 4 4 3 2 2 2 4" xfId="13101"/>
    <cellStyle name="Обычный 2 4 4 3 2 2 3" xfId="13102"/>
    <cellStyle name="Обычный 2 4 4 3 2 2 3 2" xfId="13103"/>
    <cellStyle name="Обычный 2 4 4 3 2 2 3 3" xfId="13104"/>
    <cellStyle name="Обычный 2 4 4 3 2 2 4" xfId="13105"/>
    <cellStyle name="Обычный 2 4 4 3 2 2 5" xfId="13106"/>
    <cellStyle name="Обычный 2 4 4 3 2 3" xfId="13107"/>
    <cellStyle name="Обычный 2 4 4 3 2 3 2" xfId="13108"/>
    <cellStyle name="Обычный 2 4 4 3 2 3 2 2" xfId="13109"/>
    <cellStyle name="Обычный 2 4 4 3 2 3 2 2 2" xfId="13110"/>
    <cellStyle name="Обычный 2 4 4 3 2 3 2 2 3" xfId="13111"/>
    <cellStyle name="Обычный 2 4 4 3 2 3 2 3" xfId="13112"/>
    <cellStyle name="Обычный 2 4 4 3 2 3 2 4" xfId="13113"/>
    <cellStyle name="Обычный 2 4 4 3 2 3 3" xfId="13114"/>
    <cellStyle name="Обычный 2 4 4 3 2 3 3 2" xfId="13115"/>
    <cellStyle name="Обычный 2 4 4 3 2 3 3 3" xfId="13116"/>
    <cellStyle name="Обычный 2 4 4 3 2 3 4" xfId="13117"/>
    <cellStyle name="Обычный 2 4 4 3 2 3 5" xfId="13118"/>
    <cellStyle name="Обычный 2 4 4 3 2 4" xfId="13119"/>
    <cellStyle name="Обычный 2 4 4 3 2 4 2" xfId="13120"/>
    <cellStyle name="Обычный 2 4 4 3 2 4 2 2" xfId="13121"/>
    <cellStyle name="Обычный 2 4 4 3 2 4 2 3" xfId="13122"/>
    <cellStyle name="Обычный 2 4 4 3 2 4 3" xfId="13123"/>
    <cellStyle name="Обычный 2 4 4 3 2 4 3 2" xfId="13124"/>
    <cellStyle name="Обычный 2 4 4 3 2 4 3 3" xfId="13125"/>
    <cellStyle name="Обычный 2 4 4 3 2 5" xfId="13126"/>
    <cellStyle name="Обычный 2 4 4 3 2 5 2" xfId="13127"/>
    <cellStyle name="Обычный 2 4 4 3 2 5 3" xfId="13128"/>
    <cellStyle name="Обычный 2 4 4 3 2 6" xfId="13129"/>
    <cellStyle name="Обычный 2 4 4 3 2 7" xfId="13130"/>
    <cellStyle name="Обычный 2 4 4 3 3" xfId="13131"/>
    <cellStyle name="Обычный 2 4 4 3 3 2" xfId="13132"/>
    <cellStyle name="Обычный 2 4 4 3 3 2 2" xfId="13133"/>
    <cellStyle name="Обычный 2 4 4 3 3 2 2 2" xfId="13134"/>
    <cellStyle name="Обычный 2 4 4 3 3 2 2 3" xfId="13135"/>
    <cellStyle name="Обычный 2 4 4 3 3 2 3" xfId="13136"/>
    <cellStyle name="Обычный 2 4 4 3 3 2 4" xfId="13137"/>
    <cellStyle name="Обычный 2 4 4 3 3 3" xfId="13138"/>
    <cellStyle name="Обычный 2 4 4 3 3 3 2" xfId="13139"/>
    <cellStyle name="Обычный 2 4 4 3 3 3 3" xfId="13140"/>
    <cellStyle name="Обычный 2 4 4 3 3 4" xfId="13141"/>
    <cellStyle name="Обычный 2 4 4 3 3 5" xfId="13142"/>
    <cellStyle name="Обычный 2 4 4 3 4" xfId="13143"/>
    <cellStyle name="Обычный 2 4 4 3 4 2" xfId="13144"/>
    <cellStyle name="Обычный 2 4 4 3 4 2 2" xfId="13145"/>
    <cellStyle name="Обычный 2 4 4 3 4 2 2 2" xfId="13146"/>
    <cellStyle name="Обычный 2 4 4 3 4 2 2 3" xfId="13147"/>
    <cellStyle name="Обычный 2 4 4 3 4 2 3" xfId="13148"/>
    <cellStyle name="Обычный 2 4 4 3 4 2 4" xfId="13149"/>
    <cellStyle name="Обычный 2 4 4 3 4 3" xfId="13150"/>
    <cellStyle name="Обычный 2 4 4 3 4 3 2" xfId="13151"/>
    <cellStyle name="Обычный 2 4 4 3 4 3 3" xfId="13152"/>
    <cellStyle name="Обычный 2 4 4 3 4 4" xfId="13153"/>
    <cellStyle name="Обычный 2 4 4 3 4 5" xfId="13154"/>
    <cellStyle name="Обычный 2 4 4 3 5" xfId="13155"/>
    <cellStyle name="Обычный 2 4 4 3 5 2" xfId="13156"/>
    <cellStyle name="Обычный 2 4 4 3 5 2 2" xfId="13157"/>
    <cellStyle name="Обычный 2 4 4 3 5 2 3" xfId="13158"/>
    <cellStyle name="Обычный 2 4 4 3 5 3" xfId="13159"/>
    <cellStyle name="Обычный 2 4 4 3 5 3 2" xfId="13160"/>
    <cellStyle name="Обычный 2 4 4 3 5 3 3" xfId="13161"/>
    <cellStyle name="Обычный 2 4 4 3 6" xfId="13162"/>
    <cellStyle name="Обычный 2 4 4 3 6 2" xfId="13163"/>
    <cellStyle name="Обычный 2 4 4 3 6 3" xfId="13164"/>
    <cellStyle name="Обычный 2 4 4 3 7" xfId="13165"/>
    <cellStyle name="Обычный 2 4 4 3 7 2" xfId="13166"/>
    <cellStyle name="Обычный 2 4 4 3 7 3" xfId="13167"/>
    <cellStyle name="Обычный 2 4 4 3 8" xfId="13168"/>
    <cellStyle name="Обычный 2 4 4 3 9" xfId="13169"/>
    <cellStyle name="Обычный 2 4 4 4" xfId="13170"/>
    <cellStyle name="Обычный 2 4 4 4 2" xfId="13171"/>
    <cellStyle name="Обычный 2 4 4 4 3" xfId="13172"/>
    <cellStyle name="Обычный 2 4 4 4 4" xfId="13173"/>
    <cellStyle name="Обычный 2 4 4 5" xfId="13174"/>
    <cellStyle name="Обычный 2 4 4 5 2" xfId="13175"/>
    <cellStyle name="Обычный 2 4 4 5 2 2" xfId="13176"/>
    <cellStyle name="Обычный 2 4 4 5 2 2 2" xfId="13177"/>
    <cellStyle name="Обычный 2 4 4 5 2 2 2 2" xfId="13178"/>
    <cellStyle name="Обычный 2 4 4 5 2 2 2 3" xfId="13179"/>
    <cellStyle name="Обычный 2 4 4 5 2 2 3" xfId="13180"/>
    <cellStyle name="Обычный 2 4 4 5 2 2 4" xfId="13181"/>
    <cellStyle name="Обычный 2 4 4 5 2 3" xfId="13182"/>
    <cellStyle name="Обычный 2 4 4 5 2 3 2" xfId="13183"/>
    <cellStyle name="Обычный 2 4 4 5 2 3 3" xfId="13184"/>
    <cellStyle name="Обычный 2 4 4 5 2 4" xfId="13185"/>
    <cellStyle name="Обычный 2 4 4 5 2 5" xfId="13186"/>
    <cellStyle name="Обычный 2 4 4 5 3" xfId="13187"/>
    <cellStyle name="Обычный 2 4 4 5 3 2" xfId="13188"/>
    <cellStyle name="Обычный 2 4 4 5 3 2 2" xfId="13189"/>
    <cellStyle name="Обычный 2 4 4 5 3 2 2 2" xfId="13190"/>
    <cellStyle name="Обычный 2 4 4 5 3 2 2 3" xfId="13191"/>
    <cellStyle name="Обычный 2 4 4 5 3 2 3" xfId="13192"/>
    <cellStyle name="Обычный 2 4 4 5 3 2 4" xfId="13193"/>
    <cellStyle name="Обычный 2 4 4 5 3 3" xfId="13194"/>
    <cellStyle name="Обычный 2 4 4 5 3 3 2" xfId="13195"/>
    <cellStyle name="Обычный 2 4 4 5 3 3 3" xfId="13196"/>
    <cellStyle name="Обычный 2 4 4 5 3 4" xfId="13197"/>
    <cellStyle name="Обычный 2 4 4 5 3 5" xfId="13198"/>
    <cellStyle name="Обычный 2 4 4 5 4" xfId="13199"/>
    <cellStyle name="Обычный 2 4 4 5 4 2" xfId="13200"/>
    <cellStyle name="Обычный 2 4 4 5 4 2 2" xfId="13201"/>
    <cellStyle name="Обычный 2 4 4 5 4 2 3" xfId="13202"/>
    <cellStyle name="Обычный 2 4 4 5 4 3" xfId="13203"/>
    <cellStyle name="Обычный 2 4 4 5 4 3 2" xfId="13204"/>
    <cellStyle name="Обычный 2 4 4 5 4 3 3" xfId="13205"/>
    <cellStyle name="Обычный 2 4 4 5 5" xfId="13206"/>
    <cellStyle name="Обычный 2 4 4 5 5 2" xfId="13207"/>
    <cellStyle name="Обычный 2 4 4 5 5 3" xfId="13208"/>
    <cellStyle name="Обычный 2 4 4 5 6" xfId="13209"/>
    <cellStyle name="Обычный 2 4 4 5 7" xfId="13210"/>
    <cellStyle name="Обычный 2 4 4 6" xfId="13211"/>
    <cellStyle name="Обычный 2 4 4 6 2" xfId="13212"/>
    <cellStyle name="Обычный 2 4 4 6 2 2" xfId="13213"/>
    <cellStyle name="Обычный 2 4 4 6 2 2 2" xfId="13214"/>
    <cellStyle name="Обычный 2 4 4 6 2 2 3" xfId="13215"/>
    <cellStyle name="Обычный 2 4 4 6 2 3" xfId="13216"/>
    <cellStyle name="Обычный 2 4 4 6 2 3 2" xfId="13217"/>
    <cellStyle name="Обычный 2 4 4 6 2 3 3" xfId="13218"/>
    <cellStyle name="Обычный 2 4 4 6 3" xfId="13219"/>
    <cellStyle name="Обычный 2 4 4 6 3 2" xfId="13220"/>
    <cellStyle name="Обычный 2 4 4 6 3 3" xfId="13221"/>
    <cellStyle name="Обычный 2 4 4 6 4" xfId="13222"/>
    <cellStyle name="Обычный 2 4 4 6 5" xfId="13223"/>
    <cellStyle name="Обычный 2 4 4 7" xfId="13224"/>
    <cellStyle name="Обычный 2 4 4 7 2" xfId="13225"/>
    <cellStyle name="Обычный 2 4 4 7 2 2" xfId="13226"/>
    <cellStyle name="Обычный 2 4 4 7 2 2 2" xfId="13227"/>
    <cellStyle name="Обычный 2 4 4 7 2 2 3" xfId="13228"/>
    <cellStyle name="Обычный 2 4 4 7 2 3" xfId="13229"/>
    <cellStyle name="Обычный 2 4 4 7 2 4" xfId="13230"/>
    <cellStyle name="Обычный 2 4 4 7 3" xfId="13231"/>
    <cellStyle name="Обычный 2 4 4 7 3 2" xfId="13232"/>
    <cellStyle name="Обычный 2 4 4 7 3 3" xfId="13233"/>
    <cellStyle name="Обычный 2 4 4 7 4" xfId="13234"/>
    <cellStyle name="Обычный 2 4 4 7 5" xfId="13235"/>
    <cellStyle name="Обычный 2 4 4 8" xfId="13236"/>
    <cellStyle name="Обычный 2 4 4 8 2" xfId="13237"/>
    <cellStyle name="Обычный 2 4 4 8 2 2" xfId="13238"/>
    <cellStyle name="Обычный 2 4 4 8 2 3" xfId="13239"/>
    <cellStyle name="Обычный 2 4 4 8 3" xfId="13240"/>
    <cellStyle name="Обычный 2 4 4 8 3 2" xfId="13241"/>
    <cellStyle name="Обычный 2 4 4 8 3 3" xfId="13242"/>
    <cellStyle name="Обычный 2 4 4 9" xfId="13243"/>
    <cellStyle name="Обычный 2 4 4 9 2" xfId="13244"/>
    <cellStyle name="Обычный 2 4 4 9 3" xfId="13245"/>
    <cellStyle name="Обычный 2 4 5" xfId="13246"/>
    <cellStyle name="Обычный 2 4 5 2" xfId="13247"/>
    <cellStyle name="Обычный 2 4 5 2 2" xfId="13248"/>
    <cellStyle name="Обычный 2 4 5 2 2 2" xfId="13249"/>
    <cellStyle name="Обычный 2 4 5 2 2 2 2" xfId="13250"/>
    <cellStyle name="Обычный 2 4 5 2 2 2 2 2" xfId="13251"/>
    <cellStyle name="Обычный 2 4 5 2 2 2 2 3" xfId="13252"/>
    <cellStyle name="Обычный 2 4 5 2 2 2 3" xfId="13253"/>
    <cellStyle name="Обычный 2 4 5 2 2 2 4" xfId="13254"/>
    <cellStyle name="Обычный 2 4 5 2 2 3" xfId="13255"/>
    <cellStyle name="Обычный 2 4 5 2 2 3 2" xfId="13256"/>
    <cellStyle name="Обычный 2 4 5 2 2 3 3" xfId="13257"/>
    <cellStyle name="Обычный 2 4 5 2 2 4" xfId="13258"/>
    <cellStyle name="Обычный 2 4 5 2 2 5" xfId="13259"/>
    <cellStyle name="Обычный 2 4 5 2 3" xfId="13260"/>
    <cellStyle name="Обычный 2 4 5 2 3 2" xfId="13261"/>
    <cellStyle name="Обычный 2 4 5 2 3 2 2" xfId="13262"/>
    <cellStyle name="Обычный 2 4 5 2 3 2 2 2" xfId="13263"/>
    <cellStyle name="Обычный 2 4 5 2 3 2 2 3" xfId="13264"/>
    <cellStyle name="Обычный 2 4 5 2 3 2 3" xfId="13265"/>
    <cellStyle name="Обычный 2 4 5 2 3 2 4" xfId="13266"/>
    <cellStyle name="Обычный 2 4 5 2 3 3" xfId="13267"/>
    <cellStyle name="Обычный 2 4 5 2 3 3 2" xfId="13268"/>
    <cellStyle name="Обычный 2 4 5 2 3 3 3" xfId="13269"/>
    <cellStyle name="Обычный 2 4 5 2 3 4" xfId="13270"/>
    <cellStyle name="Обычный 2 4 5 2 3 5" xfId="13271"/>
    <cellStyle name="Обычный 2 4 5 2 4" xfId="13272"/>
    <cellStyle name="Обычный 2 4 5 2 4 2" xfId="13273"/>
    <cellStyle name="Обычный 2 4 5 2 4 2 2" xfId="13274"/>
    <cellStyle name="Обычный 2 4 5 2 4 2 3" xfId="13275"/>
    <cellStyle name="Обычный 2 4 5 2 4 3" xfId="13276"/>
    <cellStyle name="Обычный 2 4 5 2 4 3 2" xfId="13277"/>
    <cellStyle name="Обычный 2 4 5 2 4 3 3" xfId="13278"/>
    <cellStyle name="Обычный 2 4 5 2 5" xfId="13279"/>
    <cellStyle name="Обычный 2 4 5 2 5 2" xfId="13280"/>
    <cellStyle name="Обычный 2 4 5 2 5 3" xfId="13281"/>
    <cellStyle name="Обычный 2 4 5 2 6" xfId="13282"/>
    <cellStyle name="Обычный 2 4 5 2 7" xfId="13283"/>
    <cellStyle name="Обычный 2 4 5 3" xfId="13284"/>
    <cellStyle name="Обычный 2 4 5 3 2" xfId="13285"/>
    <cellStyle name="Обычный 2 4 5 3 2 2" xfId="13286"/>
    <cellStyle name="Обычный 2 4 5 3 2 2 2" xfId="13287"/>
    <cellStyle name="Обычный 2 4 5 3 2 2 3" xfId="13288"/>
    <cellStyle name="Обычный 2 4 5 3 2 3" xfId="13289"/>
    <cellStyle name="Обычный 2 4 5 3 2 3 2" xfId="13290"/>
    <cellStyle name="Обычный 2 4 5 3 2 3 3" xfId="13291"/>
    <cellStyle name="Обычный 2 4 5 3 3" xfId="13292"/>
    <cellStyle name="Обычный 2 4 5 3 3 2" xfId="13293"/>
    <cellStyle name="Обычный 2 4 5 3 3 3" xfId="13294"/>
    <cellStyle name="Обычный 2 4 5 3 4" xfId="13295"/>
    <cellStyle name="Обычный 2 4 5 3 5" xfId="13296"/>
    <cellStyle name="Обычный 2 4 5 4" xfId="13297"/>
    <cellStyle name="Обычный 2 4 5 4 2" xfId="13298"/>
    <cellStyle name="Обычный 2 4 5 4 2 2" xfId="13299"/>
    <cellStyle name="Обычный 2 4 5 4 2 2 2" xfId="13300"/>
    <cellStyle name="Обычный 2 4 5 4 2 2 3" xfId="13301"/>
    <cellStyle name="Обычный 2 4 5 4 2 3" xfId="13302"/>
    <cellStyle name="Обычный 2 4 5 4 2 4" xfId="13303"/>
    <cellStyle name="Обычный 2 4 5 4 3" xfId="13304"/>
    <cellStyle name="Обычный 2 4 5 4 3 2" xfId="13305"/>
    <cellStyle name="Обычный 2 4 5 4 3 3" xfId="13306"/>
    <cellStyle name="Обычный 2 4 5 4 4" xfId="13307"/>
    <cellStyle name="Обычный 2 4 5 4 5" xfId="13308"/>
    <cellStyle name="Обычный 2 4 5 5" xfId="13309"/>
    <cellStyle name="Обычный 2 4 5 5 2" xfId="13310"/>
    <cellStyle name="Обычный 2 4 5 5 2 2" xfId="13311"/>
    <cellStyle name="Обычный 2 4 5 5 2 3" xfId="13312"/>
    <cellStyle name="Обычный 2 4 5 5 3" xfId="13313"/>
    <cellStyle name="Обычный 2 4 5 5 3 2" xfId="13314"/>
    <cellStyle name="Обычный 2 4 5 5 3 3" xfId="13315"/>
    <cellStyle name="Обычный 2 4 5 6" xfId="13316"/>
    <cellStyle name="Обычный 2 4 5 6 2" xfId="13317"/>
    <cellStyle name="Обычный 2 4 5 6 3" xfId="13318"/>
    <cellStyle name="Обычный 2 4 5 7" xfId="13319"/>
    <cellStyle name="Обычный 2 4 5 7 2" xfId="13320"/>
    <cellStyle name="Обычный 2 4 5 7 3" xfId="13321"/>
    <cellStyle name="Обычный 2 4 5 8" xfId="13322"/>
    <cellStyle name="Обычный 2 4 5 9" xfId="13323"/>
    <cellStyle name="Обычный 2 4 6" xfId="13324"/>
    <cellStyle name="Обычный 2 4 6 2" xfId="13325"/>
    <cellStyle name="Обычный 2 4 6 2 2" xfId="13326"/>
    <cellStyle name="Обычный 2 4 6 2 2 2" xfId="13327"/>
    <cellStyle name="Обычный 2 4 6 2 2 2 2" xfId="13328"/>
    <cellStyle name="Обычный 2 4 6 2 2 2 2 2" xfId="13329"/>
    <cellStyle name="Обычный 2 4 6 2 2 2 2 3" xfId="13330"/>
    <cellStyle name="Обычный 2 4 6 2 2 2 3" xfId="13331"/>
    <cellStyle name="Обычный 2 4 6 2 2 2 4" xfId="13332"/>
    <cellStyle name="Обычный 2 4 6 2 2 3" xfId="13333"/>
    <cellStyle name="Обычный 2 4 6 2 2 3 2" xfId="13334"/>
    <cellStyle name="Обычный 2 4 6 2 2 3 3" xfId="13335"/>
    <cellStyle name="Обычный 2 4 6 2 2 4" xfId="13336"/>
    <cellStyle name="Обычный 2 4 6 2 2 5" xfId="13337"/>
    <cellStyle name="Обычный 2 4 6 2 3" xfId="13338"/>
    <cellStyle name="Обычный 2 4 6 2 3 2" xfId="13339"/>
    <cellStyle name="Обычный 2 4 6 2 3 2 2" xfId="13340"/>
    <cellStyle name="Обычный 2 4 6 2 3 2 2 2" xfId="13341"/>
    <cellStyle name="Обычный 2 4 6 2 3 2 2 3" xfId="13342"/>
    <cellStyle name="Обычный 2 4 6 2 3 2 3" xfId="13343"/>
    <cellStyle name="Обычный 2 4 6 2 3 2 4" xfId="13344"/>
    <cellStyle name="Обычный 2 4 6 2 3 3" xfId="13345"/>
    <cellStyle name="Обычный 2 4 6 2 3 3 2" xfId="13346"/>
    <cellStyle name="Обычный 2 4 6 2 3 3 3" xfId="13347"/>
    <cellStyle name="Обычный 2 4 6 2 3 4" xfId="13348"/>
    <cellStyle name="Обычный 2 4 6 2 3 5" xfId="13349"/>
    <cellStyle name="Обычный 2 4 6 2 4" xfId="13350"/>
    <cellStyle name="Обычный 2 4 6 2 4 2" xfId="13351"/>
    <cellStyle name="Обычный 2 4 6 2 4 2 2" xfId="13352"/>
    <cellStyle name="Обычный 2 4 6 2 4 2 3" xfId="13353"/>
    <cellStyle name="Обычный 2 4 6 2 4 3" xfId="13354"/>
    <cellStyle name="Обычный 2 4 6 2 4 3 2" xfId="13355"/>
    <cellStyle name="Обычный 2 4 6 2 4 3 3" xfId="13356"/>
    <cellStyle name="Обычный 2 4 6 2 5" xfId="13357"/>
    <cellStyle name="Обычный 2 4 6 2 5 2" xfId="13358"/>
    <cellStyle name="Обычный 2 4 6 2 5 3" xfId="13359"/>
    <cellStyle name="Обычный 2 4 6 2 6" xfId="13360"/>
    <cellStyle name="Обычный 2 4 6 2 7" xfId="13361"/>
    <cellStyle name="Обычный 2 4 6 3" xfId="13362"/>
    <cellStyle name="Обычный 2 4 6 3 2" xfId="13363"/>
    <cellStyle name="Обычный 2 4 6 3 2 2" xfId="13364"/>
    <cellStyle name="Обычный 2 4 6 3 2 2 2" xfId="13365"/>
    <cellStyle name="Обычный 2 4 6 3 2 2 3" xfId="13366"/>
    <cellStyle name="Обычный 2 4 6 3 2 3" xfId="13367"/>
    <cellStyle name="Обычный 2 4 6 3 2 4" xfId="13368"/>
    <cellStyle name="Обычный 2 4 6 3 3" xfId="13369"/>
    <cellStyle name="Обычный 2 4 6 3 3 2" xfId="13370"/>
    <cellStyle name="Обычный 2 4 6 3 3 3" xfId="13371"/>
    <cellStyle name="Обычный 2 4 6 3 4" xfId="13372"/>
    <cellStyle name="Обычный 2 4 6 3 5" xfId="13373"/>
    <cellStyle name="Обычный 2 4 6 4" xfId="13374"/>
    <cellStyle name="Обычный 2 4 6 4 2" xfId="13375"/>
    <cellStyle name="Обычный 2 4 6 4 2 2" xfId="13376"/>
    <cellStyle name="Обычный 2 4 6 4 2 2 2" xfId="13377"/>
    <cellStyle name="Обычный 2 4 6 4 2 2 3" xfId="13378"/>
    <cellStyle name="Обычный 2 4 6 4 2 3" xfId="13379"/>
    <cellStyle name="Обычный 2 4 6 4 2 4" xfId="13380"/>
    <cellStyle name="Обычный 2 4 6 4 3" xfId="13381"/>
    <cellStyle name="Обычный 2 4 6 4 3 2" xfId="13382"/>
    <cellStyle name="Обычный 2 4 6 4 3 3" xfId="13383"/>
    <cellStyle name="Обычный 2 4 6 4 4" xfId="13384"/>
    <cellStyle name="Обычный 2 4 6 4 5" xfId="13385"/>
    <cellStyle name="Обычный 2 4 6 5" xfId="13386"/>
    <cellStyle name="Обычный 2 4 6 5 2" xfId="13387"/>
    <cellStyle name="Обычный 2 4 6 5 2 2" xfId="13388"/>
    <cellStyle name="Обычный 2 4 6 5 2 3" xfId="13389"/>
    <cellStyle name="Обычный 2 4 6 5 3" xfId="13390"/>
    <cellStyle name="Обычный 2 4 6 5 3 2" xfId="13391"/>
    <cellStyle name="Обычный 2 4 6 5 3 3" xfId="13392"/>
    <cellStyle name="Обычный 2 4 6 6" xfId="13393"/>
    <cellStyle name="Обычный 2 4 6 6 2" xfId="13394"/>
    <cellStyle name="Обычный 2 4 6 6 3" xfId="13395"/>
    <cellStyle name="Обычный 2 4 6 7" xfId="13396"/>
    <cellStyle name="Обычный 2 4 6 7 2" xfId="13397"/>
    <cellStyle name="Обычный 2 4 6 7 3" xfId="13398"/>
    <cellStyle name="Обычный 2 4 6 8" xfId="13399"/>
    <cellStyle name="Обычный 2 4 6 9" xfId="13400"/>
    <cellStyle name="Обычный 2 4 7" xfId="13401"/>
    <cellStyle name="Обычный 2 4 7 2" xfId="13402"/>
    <cellStyle name="Обычный 2 4 7 3" xfId="13403"/>
    <cellStyle name="Обычный 2 4 7 4" xfId="13404"/>
    <cellStyle name="Обычный 2 4 8" xfId="13405"/>
    <cellStyle name="Обычный 2 4 8 2" xfId="13406"/>
    <cellStyle name="Обычный 2 4 8 3" xfId="13407"/>
    <cellStyle name="Обычный 2 4 9" xfId="13408"/>
    <cellStyle name="Обычный 2 4 9 2" xfId="13409"/>
    <cellStyle name="Обычный 2 4 9 2 2" xfId="13410"/>
    <cellStyle name="Обычный 2 4 9 2 2 2" xfId="13411"/>
    <cellStyle name="Обычный 2 4 9 2 2 2 2" xfId="13412"/>
    <cellStyle name="Обычный 2 4 9 2 2 2 2 2" xfId="13413"/>
    <cellStyle name="Обычный 2 4 9 2 2 2 2 3" xfId="13414"/>
    <cellStyle name="Обычный 2 4 9 2 2 2 3" xfId="13415"/>
    <cellStyle name="Обычный 2 4 9 2 2 2 4" xfId="13416"/>
    <cellStyle name="Обычный 2 4 9 2 2 3" xfId="13417"/>
    <cellStyle name="Обычный 2 4 9 2 2 3 2" xfId="13418"/>
    <cellStyle name="Обычный 2 4 9 2 2 3 3" xfId="13419"/>
    <cellStyle name="Обычный 2 4 9 2 2 4" xfId="13420"/>
    <cellStyle name="Обычный 2 4 9 2 2 5" xfId="13421"/>
    <cellStyle name="Обычный 2 4 9 2 3" xfId="13422"/>
    <cellStyle name="Обычный 2 4 9 2 3 2" xfId="13423"/>
    <cellStyle name="Обычный 2 4 9 2 3 2 2" xfId="13424"/>
    <cellStyle name="Обычный 2 4 9 2 3 2 2 2" xfId="13425"/>
    <cellStyle name="Обычный 2 4 9 2 3 2 2 3" xfId="13426"/>
    <cellStyle name="Обычный 2 4 9 2 3 2 3" xfId="13427"/>
    <cellStyle name="Обычный 2 4 9 2 3 2 4" xfId="13428"/>
    <cellStyle name="Обычный 2 4 9 2 3 3" xfId="13429"/>
    <cellStyle name="Обычный 2 4 9 2 3 3 2" xfId="13430"/>
    <cellStyle name="Обычный 2 4 9 2 3 3 3" xfId="13431"/>
    <cellStyle name="Обычный 2 4 9 2 3 4" xfId="13432"/>
    <cellStyle name="Обычный 2 4 9 2 3 5" xfId="13433"/>
    <cellStyle name="Обычный 2 4 9 2 4" xfId="13434"/>
    <cellStyle name="Обычный 2 4 9 2 4 2" xfId="13435"/>
    <cellStyle name="Обычный 2 4 9 2 4 2 2" xfId="13436"/>
    <cellStyle name="Обычный 2 4 9 2 4 2 3" xfId="13437"/>
    <cellStyle name="Обычный 2 4 9 2 4 3" xfId="13438"/>
    <cellStyle name="Обычный 2 4 9 2 4 4" xfId="13439"/>
    <cellStyle name="Обычный 2 4 9 2 5" xfId="13440"/>
    <cellStyle name="Обычный 2 4 9 2 5 2" xfId="13441"/>
    <cellStyle name="Обычный 2 4 9 2 5 3" xfId="13442"/>
    <cellStyle name="Обычный 2 4 9 2 6" xfId="13443"/>
    <cellStyle name="Обычный 2 4 9 2 7" xfId="13444"/>
    <cellStyle name="Обычный 2 4 9 3" xfId="13445"/>
    <cellStyle name="Обычный 2 4 9 3 2" xfId="13446"/>
    <cellStyle name="Обычный 2 4 9 3 2 2" xfId="13447"/>
    <cellStyle name="Обычный 2 4 9 3 2 2 2" xfId="13448"/>
    <cellStyle name="Обычный 2 4 9 3 2 2 3" xfId="13449"/>
    <cellStyle name="Обычный 2 4 9 3 2 3" xfId="13450"/>
    <cellStyle name="Обычный 2 4 9 3 2 4" xfId="13451"/>
    <cellStyle name="Обычный 2 4 9 3 3" xfId="13452"/>
    <cellStyle name="Обычный 2 4 9 3 3 2" xfId="13453"/>
    <cellStyle name="Обычный 2 4 9 3 3 3" xfId="13454"/>
    <cellStyle name="Обычный 2 4 9 3 4" xfId="13455"/>
    <cellStyle name="Обычный 2 4 9 3 5" xfId="13456"/>
    <cellStyle name="Обычный 2 4 9 4" xfId="13457"/>
    <cellStyle name="Обычный 2 4 9 4 2" xfId="13458"/>
    <cellStyle name="Обычный 2 4 9 4 2 2" xfId="13459"/>
    <cellStyle name="Обычный 2 4 9 4 2 2 2" xfId="13460"/>
    <cellStyle name="Обычный 2 4 9 4 2 2 3" xfId="13461"/>
    <cellStyle name="Обычный 2 4 9 4 2 3" xfId="13462"/>
    <cellStyle name="Обычный 2 4 9 4 2 4" xfId="13463"/>
    <cellStyle name="Обычный 2 4 9 4 3" xfId="13464"/>
    <cellStyle name="Обычный 2 4 9 4 3 2" xfId="13465"/>
    <cellStyle name="Обычный 2 4 9 4 3 3" xfId="13466"/>
    <cellStyle name="Обычный 2 4 9 4 4" xfId="13467"/>
    <cellStyle name="Обычный 2 4 9 4 5" xfId="13468"/>
    <cellStyle name="Обычный 2 4 9 5" xfId="13469"/>
    <cellStyle name="Обычный 2 4 9 5 2" xfId="13470"/>
    <cellStyle name="Обычный 2 4 9 5 2 2" xfId="13471"/>
    <cellStyle name="Обычный 2 4 9 5 2 3" xfId="13472"/>
    <cellStyle name="Обычный 2 4 9 5 3" xfId="13473"/>
    <cellStyle name="Обычный 2 4 9 5 3 2" xfId="13474"/>
    <cellStyle name="Обычный 2 4 9 5 3 3" xfId="13475"/>
    <cellStyle name="Обычный 2 4 9 6" xfId="13476"/>
    <cellStyle name="Обычный 2 4 9 6 2" xfId="13477"/>
    <cellStyle name="Обычный 2 4 9 6 3" xfId="13478"/>
    <cellStyle name="Обычный 2 4 9 7" xfId="13479"/>
    <cellStyle name="Обычный 2 4 9 7 2" xfId="13480"/>
    <cellStyle name="Обычный 2 4 9 7 3" xfId="13481"/>
    <cellStyle name="Обычный 2 4 9 8" xfId="13482"/>
    <cellStyle name="Обычный 2 4 9 9" xfId="13483"/>
    <cellStyle name="Обычный 2 4_Информация по ТТ" xfId="13484"/>
    <cellStyle name="Обычный 2 5" xfId="13485"/>
    <cellStyle name="Обычный 2 5 10" xfId="13486"/>
    <cellStyle name="Обычный 2 5 10 2" xfId="13487"/>
    <cellStyle name="Обычный 2 5 10 3" xfId="13488"/>
    <cellStyle name="Обычный 2 5 2" xfId="13489"/>
    <cellStyle name="Обычный 2 5 2 10" xfId="13490"/>
    <cellStyle name="Обычный 2 5 2 10 2" xfId="13491"/>
    <cellStyle name="Обычный 2 5 2 10 3" xfId="13492"/>
    <cellStyle name="Обычный 2 5 2 11" xfId="13493"/>
    <cellStyle name="Обычный 2 5 2 12" xfId="13494"/>
    <cellStyle name="Обычный 2 5 2 2" xfId="13495"/>
    <cellStyle name="Обычный 2 5 2 2 10" xfId="13496"/>
    <cellStyle name="Обычный 2 5 2 2 2" xfId="13497"/>
    <cellStyle name="Обычный 2 5 2 2 2 2" xfId="13498"/>
    <cellStyle name="Обычный 2 5 2 2 2 3" xfId="13499"/>
    <cellStyle name="Обычный 2 5 2 2 2 4" xfId="13500"/>
    <cellStyle name="Обычный 2 5 2 2 3" xfId="13501"/>
    <cellStyle name="Обычный 2 5 2 2 3 2" xfId="13502"/>
    <cellStyle name="Обычный 2 5 2 2 3 2 2" xfId="13503"/>
    <cellStyle name="Обычный 2 5 2 2 3 2 2 2" xfId="13504"/>
    <cellStyle name="Обычный 2 5 2 2 3 2 2 2 2" xfId="13505"/>
    <cellStyle name="Обычный 2 5 2 2 3 2 2 2 3" xfId="13506"/>
    <cellStyle name="Обычный 2 5 2 2 3 2 2 3" xfId="13507"/>
    <cellStyle name="Обычный 2 5 2 2 3 2 2 4" xfId="13508"/>
    <cellStyle name="Обычный 2 5 2 2 3 2 3" xfId="13509"/>
    <cellStyle name="Обычный 2 5 2 2 3 2 3 2" xfId="13510"/>
    <cellStyle name="Обычный 2 5 2 2 3 2 3 3" xfId="13511"/>
    <cellStyle name="Обычный 2 5 2 2 3 2 4" xfId="13512"/>
    <cellStyle name="Обычный 2 5 2 2 3 2 5" xfId="13513"/>
    <cellStyle name="Обычный 2 5 2 2 3 3" xfId="13514"/>
    <cellStyle name="Обычный 2 5 2 2 3 3 2" xfId="13515"/>
    <cellStyle name="Обычный 2 5 2 2 3 3 2 2" xfId="13516"/>
    <cellStyle name="Обычный 2 5 2 2 3 3 2 2 2" xfId="13517"/>
    <cellStyle name="Обычный 2 5 2 2 3 3 2 2 3" xfId="13518"/>
    <cellStyle name="Обычный 2 5 2 2 3 3 2 3" xfId="13519"/>
    <cellStyle name="Обычный 2 5 2 2 3 3 2 4" xfId="13520"/>
    <cellStyle name="Обычный 2 5 2 2 3 3 3" xfId="13521"/>
    <cellStyle name="Обычный 2 5 2 2 3 3 3 2" xfId="13522"/>
    <cellStyle name="Обычный 2 5 2 2 3 3 3 3" xfId="13523"/>
    <cellStyle name="Обычный 2 5 2 2 3 3 4" xfId="13524"/>
    <cellStyle name="Обычный 2 5 2 2 3 3 5" xfId="13525"/>
    <cellStyle name="Обычный 2 5 2 2 3 4" xfId="13526"/>
    <cellStyle name="Обычный 2 5 2 2 3 4 2" xfId="13527"/>
    <cellStyle name="Обычный 2 5 2 2 3 4 2 2" xfId="13528"/>
    <cellStyle name="Обычный 2 5 2 2 3 4 2 3" xfId="13529"/>
    <cellStyle name="Обычный 2 5 2 2 3 4 3" xfId="13530"/>
    <cellStyle name="Обычный 2 5 2 2 3 4 3 2" xfId="13531"/>
    <cellStyle name="Обычный 2 5 2 2 3 4 3 3" xfId="13532"/>
    <cellStyle name="Обычный 2 5 2 2 3 5" xfId="13533"/>
    <cellStyle name="Обычный 2 5 2 2 3 5 2" xfId="13534"/>
    <cellStyle name="Обычный 2 5 2 2 3 5 3" xfId="13535"/>
    <cellStyle name="Обычный 2 5 2 2 3 6" xfId="13536"/>
    <cellStyle name="Обычный 2 5 2 2 3 7" xfId="13537"/>
    <cellStyle name="Обычный 2 5 2 2 4" xfId="13538"/>
    <cellStyle name="Обычный 2 5 2 2 4 2" xfId="13539"/>
    <cellStyle name="Обычный 2 5 2 2 4 2 2" xfId="13540"/>
    <cellStyle name="Обычный 2 5 2 2 4 2 2 2" xfId="13541"/>
    <cellStyle name="Обычный 2 5 2 2 4 2 2 3" xfId="13542"/>
    <cellStyle name="Обычный 2 5 2 2 4 2 3" xfId="13543"/>
    <cellStyle name="Обычный 2 5 2 2 4 2 3 2" xfId="13544"/>
    <cellStyle name="Обычный 2 5 2 2 4 2 3 3" xfId="13545"/>
    <cellStyle name="Обычный 2 5 2 2 4 3" xfId="13546"/>
    <cellStyle name="Обычный 2 5 2 2 4 3 2" xfId="13547"/>
    <cellStyle name="Обычный 2 5 2 2 4 3 3" xfId="13548"/>
    <cellStyle name="Обычный 2 5 2 2 4 4" xfId="13549"/>
    <cellStyle name="Обычный 2 5 2 2 4 5" xfId="13550"/>
    <cellStyle name="Обычный 2 5 2 2 5" xfId="13551"/>
    <cellStyle name="Обычный 2 5 2 2 5 2" xfId="13552"/>
    <cellStyle name="Обычный 2 5 2 2 5 2 2" xfId="13553"/>
    <cellStyle name="Обычный 2 5 2 2 5 2 2 2" xfId="13554"/>
    <cellStyle name="Обычный 2 5 2 2 5 2 2 3" xfId="13555"/>
    <cellStyle name="Обычный 2 5 2 2 5 2 3" xfId="13556"/>
    <cellStyle name="Обычный 2 5 2 2 5 2 4" xfId="13557"/>
    <cellStyle name="Обычный 2 5 2 2 5 3" xfId="13558"/>
    <cellStyle name="Обычный 2 5 2 2 5 3 2" xfId="13559"/>
    <cellStyle name="Обычный 2 5 2 2 5 3 3" xfId="13560"/>
    <cellStyle name="Обычный 2 5 2 2 5 4" xfId="13561"/>
    <cellStyle name="Обычный 2 5 2 2 5 5" xfId="13562"/>
    <cellStyle name="Обычный 2 5 2 2 6" xfId="13563"/>
    <cellStyle name="Обычный 2 5 2 2 6 2" xfId="13564"/>
    <cellStyle name="Обычный 2 5 2 2 6 2 2" xfId="13565"/>
    <cellStyle name="Обычный 2 5 2 2 6 2 3" xfId="13566"/>
    <cellStyle name="Обычный 2 5 2 2 6 3" xfId="13567"/>
    <cellStyle name="Обычный 2 5 2 2 6 3 2" xfId="13568"/>
    <cellStyle name="Обычный 2 5 2 2 6 3 3" xfId="13569"/>
    <cellStyle name="Обычный 2 5 2 2 7" xfId="13570"/>
    <cellStyle name="Обычный 2 5 2 2 7 2" xfId="13571"/>
    <cellStyle name="Обычный 2 5 2 2 7 3" xfId="13572"/>
    <cellStyle name="Обычный 2 5 2 2 8" xfId="13573"/>
    <cellStyle name="Обычный 2 5 2 2 8 2" xfId="13574"/>
    <cellStyle name="Обычный 2 5 2 2 8 3" xfId="13575"/>
    <cellStyle name="Обычный 2 5 2 2 9" xfId="13576"/>
    <cellStyle name="Обычный 2 5 2 3" xfId="13577"/>
    <cellStyle name="Обычный 2 5 2 3 2" xfId="13578"/>
    <cellStyle name="Обычный 2 5 2 3 2 2" xfId="13579"/>
    <cellStyle name="Обычный 2 5 2 3 2 2 2" xfId="13580"/>
    <cellStyle name="Обычный 2 5 2 3 2 2 2 2" xfId="13581"/>
    <cellStyle name="Обычный 2 5 2 3 2 2 2 2 2" xfId="13582"/>
    <cellStyle name="Обычный 2 5 2 3 2 2 2 2 3" xfId="13583"/>
    <cellStyle name="Обычный 2 5 2 3 2 2 2 3" xfId="13584"/>
    <cellStyle name="Обычный 2 5 2 3 2 2 2 4" xfId="13585"/>
    <cellStyle name="Обычный 2 5 2 3 2 2 3" xfId="13586"/>
    <cellStyle name="Обычный 2 5 2 3 2 2 3 2" xfId="13587"/>
    <cellStyle name="Обычный 2 5 2 3 2 2 3 3" xfId="13588"/>
    <cellStyle name="Обычный 2 5 2 3 2 2 4" xfId="13589"/>
    <cellStyle name="Обычный 2 5 2 3 2 2 5" xfId="13590"/>
    <cellStyle name="Обычный 2 5 2 3 2 3" xfId="13591"/>
    <cellStyle name="Обычный 2 5 2 3 2 3 2" xfId="13592"/>
    <cellStyle name="Обычный 2 5 2 3 2 3 2 2" xfId="13593"/>
    <cellStyle name="Обычный 2 5 2 3 2 3 2 2 2" xfId="13594"/>
    <cellStyle name="Обычный 2 5 2 3 2 3 2 2 3" xfId="13595"/>
    <cellStyle name="Обычный 2 5 2 3 2 3 2 3" xfId="13596"/>
    <cellStyle name="Обычный 2 5 2 3 2 3 2 4" xfId="13597"/>
    <cellStyle name="Обычный 2 5 2 3 2 3 3" xfId="13598"/>
    <cellStyle name="Обычный 2 5 2 3 2 3 3 2" xfId="13599"/>
    <cellStyle name="Обычный 2 5 2 3 2 3 3 3" xfId="13600"/>
    <cellStyle name="Обычный 2 5 2 3 2 3 4" xfId="13601"/>
    <cellStyle name="Обычный 2 5 2 3 2 3 5" xfId="13602"/>
    <cellStyle name="Обычный 2 5 2 3 2 4" xfId="13603"/>
    <cellStyle name="Обычный 2 5 2 3 2 4 2" xfId="13604"/>
    <cellStyle name="Обычный 2 5 2 3 2 4 2 2" xfId="13605"/>
    <cellStyle name="Обычный 2 5 2 3 2 4 2 3" xfId="13606"/>
    <cellStyle name="Обычный 2 5 2 3 2 4 3" xfId="13607"/>
    <cellStyle name="Обычный 2 5 2 3 2 4 3 2" xfId="13608"/>
    <cellStyle name="Обычный 2 5 2 3 2 4 3 3" xfId="13609"/>
    <cellStyle name="Обычный 2 5 2 3 2 5" xfId="13610"/>
    <cellStyle name="Обычный 2 5 2 3 2 5 2" xfId="13611"/>
    <cellStyle name="Обычный 2 5 2 3 2 5 3" xfId="13612"/>
    <cellStyle name="Обычный 2 5 2 3 2 6" xfId="13613"/>
    <cellStyle name="Обычный 2 5 2 3 2 7" xfId="13614"/>
    <cellStyle name="Обычный 2 5 2 3 3" xfId="13615"/>
    <cellStyle name="Обычный 2 5 2 3 3 2" xfId="13616"/>
    <cellStyle name="Обычный 2 5 2 3 3 2 2" xfId="13617"/>
    <cellStyle name="Обычный 2 5 2 3 3 2 2 2" xfId="13618"/>
    <cellStyle name="Обычный 2 5 2 3 3 2 2 3" xfId="13619"/>
    <cellStyle name="Обычный 2 5 2 3 3 2 3" xfId="13620"/>
    <cellStyle name="Обычный 2 5 2 3 3 2 4" xfId="13621"/>
    <cellStyle name="Обычный 2 5 2 3 3 3" xfId="13622"/>
    <cellStyle name="Обычный 2 5 2 3 3 3 2" xfId="13623"/>
    <cellStyle name="Обычный 2 5 2 3 3 3 3" xfId="13624"/>
    <cellStyle name="Обычный 2 5 2 3 3 4" xfId="13625"/>
    <cellStyle name="Обычный 2 5 2 3 3 5" xfId="13626"/>
    <cellStyle name="Обычный 2 5 2 3 4" xfId="13627"/>
    <cellStyle name="Обычный 2 5 2 3 4 2" xfId="13628"/>
    <cellStyle name="Обычный 2 5 2 3 4 2 2" xfId="13629"/>
    <cellStyle name="Обычный 2 5 2 3 4 2 2 2" xfId="13630"/>
    <cellStyle name="Обычный 2 5 2 3 4 2 2 3" xfId="13631"/>
    <cellStyle name="Обычный 2 5 2 3 4 2 3" xfId="13632"/>
    <cellStyle name="Обычный 2 5 2 3 4 2 4" xfId="13633"/>
    <cellStyle name="Обычный 2 5 2 3 4 3" xfId="13634"/>
    <cellStyle name="Обычный 2 5 2 3 4 3 2" xfId="13635"/>
    <cellStyle name="Обычный 2 5 2 3 4 3 3" xfId="13636"/>
    <cellStyle name="Обычный 2 5 2 3 4 4" xfId="13637"/>
    <cellStyle name="Обычный 2 5 2 3 4 5" xfId="13638"/>
    <cellStyle name="Обычный 2 5 2 3 5" xfId="13639"/>
    <cellStyle name="Обычный 2 5 2 3 5 2" xfId="13640"/>
    <cellStyle name="Обычный 2 5 2 3 5 2 2" xfId="13641"/>
    <cellStyle name="Обычный 2 5 2 3 5 2 3" xfId="13642"/>
    <cellStyle name="Обычный 2 5 2 3 5 3" xfId="13643"/>
    <cellStyle name="Обычный 2 5 2 3 5 3 2" xfId="13644"/>
    <cellStyle name="Обычный 2 5 2 3 5 3 3" xfId="13645"/>
    <cellStyle name="Обычный 2 5 2 3 6" xfId="13646"/>
    <cellStyle name="Обычный 2 5 2 3 6 2" xfId="13647"/>
    <cellStyle name="Обычный 2 5 2 3 6 3" xfId="13648"/>
    <cellStyle name="Обычный 2 5 2 3 7" xfId="13649"/>
    <cellStyle name="Обычный 2 5 2 3 7 2" xfId="13650"/>
    <cellStyle name="Обычный 2 5 2 3 7 3" xfId="13651"/>
    <cellStyle name="Обычный 2 5 2 3 8" xfId="13652"/>
    <cellStyle name="Обычный 2 5 2 3 9" xfId="13653"/>
    <cellStyle name="Обычный 2 5 2 4" xfId="13654"/>
    <cellStyle name="Обычный 2 5 2 4 2" xfId="13655"/>
    <cellStyle name="Обычный 2 5 2 4 3" xfId="13656"/>
    <cellStyle name="Обычный 2 5 2 4 4" xfId="13657"/>
    <cellStyle name="Обычный 2 5 2 5" xfId="13658"/>
    <cellStyle name="Обычный 2 5 2 5 2" xfId="13659"/>
    <cellStyle name="Обычный 2 5 2 5 2 2" xfId="13660"/>
    <cellStyle name="Обычный 2 5 2 5 2 2 2" xfId="13661"/>
    <cellStyle name="Обычный 2 5 2 5 2 2 2 2" xfId="13662"/>
    <cellStyle name="Обычный 2 5 2 5 2 2 2 3" xfId="13663"/>
    <cellStyle name="Обычный 2 5 2 5 2 2 3" xfId="13664"/>
    <cellStyle name="Обычный 2 5 2 5 2 2 4" xfId="13665"/>
    <cellStyle name="Обычный 2 5 2 5 2 3" xfId="13666"/>
    <cellStyle name="Обычный 2 5 2 5 2 3 2" xfId="13667"/>
    <cellStyle name="Обычный 2 5 2 5 2 3 3" xfId="13668"/>
    <cellStyle name="Обычный 2 5 2 5 2 4" xfId="13669"/>
    <cellStyle name="Обычный 2 5 2 5 2 5" xfId="13670"/>
    <cellStyle name="Обычный 2 5 2 5 3" xfId="13671"/>
    <cellStyle name="Обычный 2 5 2 5 3 2" xfId="13672"/>
    <cellStyle name="Обычный 2 5 2 5 3 2 2" xfId="13673"/>
    <cellStyle name="Обычный 2 5 2 5 3 2 2 2" xfId="13674"/>
    <cellStyle name="Обычный 2 5 2 5 3 2 2 3" xfId="13675"/>
    <cellStyle name="Обычный 2 5 2 5 3 2 3" xfId="13676"/>
    <cellStyle name="Обычный 2 5 2 5 3 2 4" xfId="13677"/>
    <cellStyle name="Обычный 2 5 2 5 3 3" xfId="13678"/>
    <cellStyle name="Обычный 2 5 2 5 3 3 2" xfId="13679"/>
    <cellStyle name="Обычный 2 5 2 5 3 3 3" xfId="13680"/>
    <cellStyle name="Обычный 2 5 2 5 3 4" xfId="13681"/>
    <cellStyle name="Обычный 2 5 2 5 3 5" xfId="13682"/>
    <cellStyle name="Обычный 2 5 2 5 4" xfId="13683"/>
    <cellStyle name="Обычный 2 5 2 5 4 2" xfId="13684"/>
    <cellStyle name="Обычный 2 5 2 5 4 2 2" xfId="13685"/>
    <cellStyle name="Обычный 2 5 2 5 4 2 3" xfId="13686"/>
    <cellStyle name="Обычный 2 5 2 5 4 3" xfId="13687"/>
    <cellStyle name="Обычный 2 5 2 5 4 3 2" xfId="13688"/>
    <cellStyle name="Обычный 2 5 2 5 4 3 3" xfId="13689"/>
    <cellStyle name="Обычный 2 5 2 5 5" xfId="13690"/>
    <cellStyle name="Обычный 2 5 2 5 5 2" xfId="13691"/>
    <cellStyle name="Обычный 2 5 2 5 5 3" xfId="13692"/>
    <cellStyle name="Обычный 2 5 2 5 6" xfId="13693"/>
    <cellStyle name="Обычный 2 5 2 5 7" xfId="13694"/>
    <cellStyle name="Обычный 2 5 2 6" xfId="13695"/>
    <cellStyle name="Обычный 2 5 2 6 2" xfId="13696"/>
    <cellStyle name="Обычный 2 5 2 6 2 2" xfId="13697"/>
    <cellStyle name="Обычный 2 5 2 6 2 2 2" xfId="13698"/>
    <cellStyle name="Обычный 2 5 2 6 2 2 3" xfId="13699"/>
    <cellStyle name="Обычный 2 5 2 6 2 3" xfId="13700"/>
    <cellStyle name="Обычный 2 5 2 6 2 3 2" xfId="13701"/>
    <cellStyle name="Обычный 2 5 2 6 2 3 3" xfId="13702"/>
    <cellStyle name="Обычный 2 5 2 6 3" xfId="13703"/>
    <cellStyle name="Обычный 2 5 2 6 3 2" xfId="13704"/>
    <cellStyle name="Обычный 2 5 2 6 3 3" xfId="13705"/>
    <cellStyle name="Обычный 2 5 2 6 4" xfId="13706"/>
    <cellStyle name="Обычный 2 5 2 6 5" xfId="13707"/>
    <cellStyle name="Обычный 2 5 2 7" xfId="13708"/>
    <cellStyle name="Обычный 2 5 2 7 2" xfId="13709"/>
    <cellStyle name="Обычный 2 5 2 7 2 2" xfId="13710"/>
    <cellStyle name="Обычный 2 5 2 7 2 2 2" xfId="13711"/>
    <cellStyle name="Обычный 2 5 2 7 2 2 3" xfId="13712"/>
    <cellStyle name="Обычный 2 5 2 7 2 3" xfId="13713"/>
    <cellStyle name="Обычный 2 5 2 7 2 4" xfId="13714"/>
    <cellStyle name="Обычный 2 5 2 7 3" xfId="13715"/>
    <cellStyle name="Обычный 2 5 2 7 3 2" xfId="13716"/>
    <cellStyle name="Обычный 2 5 2 7 3 3" xfId="13717"/>
    <cellStyle name="Обычный 2 5 2 7 4" xfId="13718"/>
    <cellStyle name="Обычный 2 5 2 7 5" xfId="13719"/>
    <cellStyle name="Обычный 2 5 2 8" xfId="13720"/>
    <cellStyle name="Обычный 2 5 2 8 2" xfId="13721"/>
    <cellStyle name="Обычный 2 5 2 8 2 2" xfId="13722"/>
    <cellStyle name="Обычный 2 5 2 8 2 3" xfId="13723"/>
    <cellStyle name="Обычный 2 5 2 8 3" xfId="13724"/>
    <cellStyle name="Обычный 2 5 2 8 3 2" xfId="13725"/>
    <cellStyle name="Обычный 2 5 2 8 3 3" xfId="13726"/>
    <cellStyle name="Обычный 2 5 2 9" xfId="13727"/>
    <cellStyle name="Обычный 2 5 2 9 2" xfId="13728"/>
    <cellStyle name="Обычный 2 5 2 9 3" xfId="13729"/>
    <cellStyle name="Обычный 2 5 3" xfId="13730"/>
    <cellStyle name="Обычный 2 5 3 10" xfId="13731"/>
    <cellStyle name="Обычный 2 5 3 2" xfId="13732"/>
    <cellStyle name="Обычный 2 5 3 2 2" xfId="13733"/>
    <cellStyle name="Обычный 2 5 3 2 2 2" xfId="13734"/>
    <cellStyle name="Обычный 2 5 3 2 2 3" xfId="13735"/>
    <cellStyle name="Обычный 2 5 3 2 3" xfId="13736"/>
    <cellStyle name="Обычный 2 5 3 2 4" xfId="13737"/>
    <cellStyle name="Обычный 2 5 3 3" xfId="13738"/>
    <cellStyle name="Обычный 2 5 3 3 2" xfId="13739"/>
    <cellStyle name="Обычный 2 5 3 3 2 2" xfId="13740"/>
    <cellStyle name="Обычный 2 5 3 3 2 2 2" xfId="13741"/>
    <cellStyle name="Обычный 2 5 3 3 2 2 2 2" xfId="13742"/>
    <cellStyle name="Обычный 2 5 3 3 2 2 2 3" xfId="13743"/>
    <cellStyle name="Обычный 2 5 3 3 2 2 3" xfId="13744"/>
    <cellStyle name="Обычный 2 5 3 3 2 2 4" xfId="13745"/>
    <cellStyle name="Обычный 2 5 3 3 2 3" xfId="13746"/>
    <cellStyle name="Обычный 2 5 3 3 2 3 2" xfId="13747"/>
    <cellStyle name="Обычный 2 5 3 3 2 3 3" xfId="13748"/>
    <cellStyle name="Обычный 2 5 3 3 2 4" xfId="13749"/>
    <cellStyle name="Обычный 2 5 3 3 2 5" xfId="13750"/>
    <cellStyle name="Обычный 2 5 3 3 3" xfId="13751"/>
    <cellStyle name="Обычный 2 5 3 3 3 2" xfId="13752"/>
    <cellStyle name="Обычный 2 5 3 3 3 2 2" xfId="13753"/>
    <cellStyle name="Обычный 2 5 3 3 3 2 2 2" xfId="13754"/>
    <cellStyle name="Обычный 2 5 3 3 3 2 2 3" xfId="13755"/>
    <cellStyle name="Обычный 2 5 3 3 3 2 3" xfId="13756"/>
    <cellStyle name="Обычный 2 5 3 3 3 2 4" xfId="13757"/>
    <cellStyle name="Обычный 2 5 3 3 3 3" xfId="13758"/>
    <cellStyle name="Обычный 2 5 3 3 3 3 2" xfId="13759"/>
    <cellStyle name="Обычный 2 5 3 3 3 3 3" xfId="13760"/>
    <cellStyle name="Обычный 2 5 3 3 3 4" xfId="13761"/>
    <cellStyle name="Обычный 2 5 3 3 3 5" xfId="13762"/>
    <cellStyle name="Обычный 2 5 3 3 4" xfId="13763"/>
    <cellStyle name="Обычный 2 5 3 3 4 2" xfId="13764"/>
    <cellStyle name="Обычный 2 5 3 3 4 2 2" xfId="13765"/>
    <cellStyle name="Обычный 2 5 3 3 4 2 3" xfId="13766"/>
    <cellStyle name="Обычный 2 5 3 3 4 3" xfId="13767"/>
    <cellStyle name="Обычный 2 5 3 3 4 3 2" xfId="13768"/>
    <cellStyle name="Обычный 2 5 3 3 4 3 3" xfId="13769"/>
    <cellStyle name="Обычный 2 5 3 3 5" xfId="13770"/>
    <cellStyle name="Обычный 2 5 3 3 5 2" xfId="13771"/>
    <cellStyle name="Обычный 2 5 3 3 5 3" xfId="13772"/>
    <cellStyle name="Обычный 2 5 3 3 6" xfId="13773"/>
    <cellStyle name="Обычный 2 5 3 3 7" xfId="13774"/>
    <cellStyle name="Обычный 2 5 3 4" xfId="13775"/>
    <cellStyle name="Обычный 2 5 3 4 2" xfId="13776"/>
    <cellStyle name="Обычный 2 5 3 4 2 2" xfId="13777"/>
    <cellStyle name="Обычный 2 5 3 4 2 2 2" xfId="13778"/>
    <cellStyle name="Обычный 2 5 3 4 2 2 3" xfId="13779"/>
    <cellStyle name="Обычный 2 5 3 4 2 3" xfId="13780"/>
    <cellStyle name="Обычный 2 5 3 4 2 3 2" xfId="13781"/>
    <cellStyle name="Обычный 2 5 3 4 2 3 3" xfId="13782"/>
    <cellStyle name="Обычный 2 5 3 4 3" xfId="13783"/>
    <cellStyle name="Обычный 2 5 3 4 3 2" xfId="13784"/>
    <cellStyle name="Обычный 2 5 3 4 3 3" xfId="13785"/>
    <cellStyle name="Обычный 2 5 3 4 4" xfId="13786"/>
    <cellStyle name="Обычный 2 5 3 4 5" xfId="13787"/>
    <cellStyle name="Обычный 2 5 3 5" xfId="13788"/>
    <cellStyle name="Обычный 2 5 3 5 2" xfId="13789"/>
    <cellStyle name="Обычный 2 5 3 5 2 2" xfId="13790"/>
    <cellStyle name="Обычный 2 5 3 5 2 2 2" xfId="13791"/>
    <cellStyle name="Обычный 2 5 3 5 2 2 3" xfId="13792"/>
    <cellStyle name="Обычный 2 5 3 5 2 3" xfId="13793"/>
    <cellStyle name="Обычный 2 5 3 5 2 3 2" xfId="13794"/>
    <cellStyle name="Обычный 2 5 3 5 2 3 3" xfId="13795"/>
    <cellStyle name="Обычный 2 5 3 5 3" xfId="13796"/>
    <cellStyle name="Обычный 2 5 3 5 3 2" xfId="13797"/>
    <cellStyle name="Обычный 2 5 3 5 3 3" xfId="13798"/>
    <cellStyle name="Обычный 2 5 3 5 4" xfId="13799"/>
    <cellStyle name="Обычный 2 5 3 5 5" xfId="13800"/>
    <cellStyle name="Обычный 2 5 3 6" xfId="13801"/>
    <cellStyle name="Обычный 2 5 3 6 2" xfId="13802"/>
    <cellStyle name="Обычный 2 5 3 6 2 2" xfId="13803"/>
    <cellStyle name="Обычный 2 5 3 6 2 3" xfId="13804"/>
    <cellStyle name="Обычный 2 5 3 6 3" xfId="13805"/>
    <cellStyle name="Обычный 2 5 3 6 3 2" xfId="13806"/>
    <cellStyle name="Обычный 2 5 3 6 3 3" xfId="13807"/>
    <cellStyle name="Обычный 2 5 3 7" xfId="13808"/>
    <cellStyle name="Обычный 2 5 3 7 2" xfId="13809"/>
    <cellStyle name="Обычный 2 5 3 7 2 2" xfId="13810"/>
    <cellStyle name="Обычный 2 5 3 7 2 3" xfId="13811"/>
    <cellStyle name="Обычный 2 5 3 8" xfId="13812"/>
    <cellStyle name="Обычный 2 5 3 8 2" xfId="13813"/>
    <cellStyle name="Обычный 2 5 3 8 3" xfId="13814"/>
    <cellStyle name="Обычный 2 5 3 9" xfId="13815"/>
    <cellStyle name="Обычный 2 5 4" xfId="13816"/>
    <cellStyle name="Обычный 2 5 4 10" xfId="13817"/>
    <cellStyle name="Обычный 2 5 4 2" xfId="13818"/>
    <cellStyle name="Обычный 2 5 4 2 2" xfId="13819"/>
    <cellStyle name="Обычный 2 5 4 2 3" xfId="13820"/>
    <cellStyle name="Обычный 2 5 4 2 4" xfId="13821"/>
    <cellStyle name="Обычный 2 5 4 3" xfId="13822"/>
    <cellStyle name="Обычный 2 5 4 3 2" xfId="13823"/>
    <cellStyle name="Обычный 2 5 4 3 2 2" xfId="13824"/>
    <cellStyle name="Обычный 2 5 4 3 2 2 2" xfId="13825"/>
    <cellStyle name="Обычный 2 5 4 3 2 2 2 2" xfId="13826"/>
    <cellStyle name="Обычный 2 5 4 3 2 2 2 3" xfId="13827"/>
    <cellStyle name="Обычный 2 5 4 3 2 2 3" xfId="13828"/>
    <cellStyle name="Обычный 2 5 4 3 2 2 4" xfId="13829"/>
    <cellStyle name="Обычный 2 5 4 3 2 3" xfId="13830"/>
    <cellStyle name="Обычный 2 5 4 3 2 3 2" xfId="13831"/>
    <cellStyle name="Обычный 2 5 4 3 2 3 3" xfId="13832"/>
    <cellStyle name="Обычный 2 5 4 3 2 4" xfId="13833"/>
    <cellStyle name="Обычный 2 5 4 3 2 5" xfId="13834"/>
    <cellStyle name="Обычный 2 5 4 3 3" xfId="13835"/>
    <cellStyle name="Обычный 2 5 4 3 3 2" xfId="13836"/>
    <cellStyle name="Обычный 2 5 4 3 3 2 2" xfId="13837"/>
    <cellStyle name="Обычный 2 5 4 3 3 2 2 2" xfId="13838"/>
    <cellStyle name="Обычный 2 5 4 3 3 2 2 3" xfId="13839"/>
    <cellStyle name="Обычный 2 5 4 3 3 2 3" xfId="13840"/>
    <cellStyle name="Обычный 2 5 4 3 3 2 4" xfId="13841"/>
    <cellStyle name="Обычный 2 5 4 3 3 3" xfId="13842"/>
    <cellStyle name="Обычный 2 5 4 3 3 3 2" xfId="13843"/>
    <cellStyle name="Обычный 2 5 4 3 3 3 3" xfId="13844"/>
    <cellStyle name="Обычный 2 5 4 3 3 4" xfId="13845"/>
    <cellStyle name="Обычный 2 5 4 3 3 5" xfId="13846"/>
    <cellStyle name="Обычный 2 5 4 3 4" xfId="13847"/>
    <cellStyle name="Обычный 2 5 4 3 4 2" xfId="13848"/>
    <cellStyle name="Обычный 2 5 4 3 4 2 2" xfId="13849"/>
    <cellStyle name="Обычный 2 5 4 3 4 2 3" xfId="13850"/>
    <cellStyle name="Обычный 2 5 4 3 4 3" xfId="13851"/>
    <cellStyle name="Обычный 2 5 4 3 4 3 2" xfId="13852"/>
    <cellStyle name="Обычный 2 5 4 3 4 3 3" xfId="13853"/>
    <cellStyle name="Обычный 2 5 4 3 5" xfId="13854"/>
    <cellStyle name="Обычный 2 5 4 3 5 2" xfId="13855"/>
    <cellStyle name="Обычный 2 5 4 3 5 3" xfId="13856"/>
    <cellStyle name="Обычный 2 5 4 3 6" xfId="13857"/>
    <cellStyle name="Обычный 2 5 4 3 7" xfId="13858"/>
    <cellStyle name="Обычный 2 5 4 4" xfId="13859"/>
    <cellStyle name="Обычный 2 5 4 4 2" xfId="13860"/>
    <cellStyle name="Обычный 2 5 4 4 2 2" xfId="13861"/>
    <cellStyle name="Обычный 2 5 4 4 2 2 2" xfId="13862"/>
    <cellStyle name="Обычный 2 5 4 4 2 2 3" xfId="13863"/>
    <cellStyle name="Обычный 2 5 4 4 2 3" xfId="13864"/>
    <cellStyle name="Обычный 2 5 4 4 2 3 2" xfId="13865"/>
    <cellStyle name="Обычный 2 5 4 4 2 3 3" xfId="13866"/>
    <cellStyle name="Обычный 2 5 4 4 3" xfId="13867"/>
    <cellStyle name="Обычный 2 5 4 4 3 2" xfId="13868"/>
    <cellStyle name="Обычный 2 5 4 4 3 3" xfId="13869"/>
    <cellStyle name="Обычный 2 5 4 4 4" xfId="13870"/>
    <cellStyle name="Обычный 2 5 4 4 5" xfId="13871"/>
    <cellStyle name="Обычный 2 5 4 5" xfId="13872"/>
    <cellStyle name="Обычный 2 5 4 5 2" xfId="13873"/>
    <cellStyle name="Обычный 2 5 4 5 2 2" xfId="13874"/>
    <cellStyle name="Обычный 2 5 4 5 2 2 2" xfId="13875"/>
    <cellStyle name="Обычный 2 5 4 5 2 2 3" xfId="13876"/>
    <cellStyle name="Обычный 2 5 4 5 2 3" xfId="13877"/>
    <cellStyle name="Обычный 2 5 4 5 2 4" xfId="13878"/>
    <cellStyle name="Обычный 2 5 4 5 3" xfId="13879"/>
    <cellStyle name="Обычный 2 5 4 5 3 2" xfId="13880"/>
    <cellStyle name="Обычный 2 5 4 5 3 3" xfId="13881"/>
    <cellStyle name="Обычный 2 5 4 5 4" xfId="13882"/>
    <cellStyle name="Обычный 2 5 4 5 5" xfId="13883"/>
    <cellStyle name="Обычный 2 5 4 6" xfId="13884"/>
    <cellStyle name="Обычный 2 5 4 6 2" xfId="13885"/>
    <cellStyle name="Обычный 2 5 4 6 2 2" xfId="13886"/>
    <cellStyle name="Обычный 2 5 4 6 2 3" xfId="13887"/>
    <cellStyle name="Обычный 2 5 4 6 3" xfId="13888"/>
    <cellStyle name="Обычный 2 5 4 6 3 2" xfId="13889"/>
    <cellStyle name="Обычный 2 5 4 6 3 3" xfId="13890"/>
    <cellStyle name="Обычный 2 5 4 7" xfId="13891"/>
    <cellStyle name="Обычный 2 5 4 7 2" xfId="13892"/>
    <cellStyle name="Обычный 2 5 4 7 3" xfId="13893"/>
    <cellStyle name="Обычный 2 5 4 8" xfId="13894"/>
    <cellStyle name="Обычный 2 5 4 8 2" xfId="13895"/>
    <cellStyle name="Обычный 2 5 4 8 3" xfId="13896"/>
    <cellStyle name="Обычный 2 5 4 9" xfId="13897"/>
    <cellStyle name="Обычный 2 5 5" xfId="13898"/>
    <cellStyle name="Обычный 2 5 5 2" xfId="13899"/>
    <cellStyle name="Обычный 2 5 5 3" xfId="13900"/>
    <cellStyle name="Обычный 2 5 5 4" xfId="13901"/>
    <cellStyle name="Обычный 2 5 6" xfId="13902"/>
    <cellStyle name="Обычный 2 5 6 2" xfId="13903"/>
    <cellStyle name="Обычный 2 5 6 3" xfId="13904"/>
    <cellStyle name="Обычный 2 5 7" xfId="13905"/>
    <cellStyle name="Обычный 2 5 7 2" xfId="13906"/>
    <cellStyle name="Обычный 2 5 7 2 2" xfId="13907"/>
    <cellStyle name="Обычный 2 5 7 2 2 2" xfId="13908"/>
    <cellStyle name="Обычный 2 5 7 2 2 2 2" xfId="13909"/>
    <cellStyle name="Обычный 2 5 7 2 2 2 2 2" xfId="13910"/>
    <cellStyle name="Обычный 2 5 7 2 2 2 2 3" xfId="13911"/>
    <cellStyle name="Обычный 2 5 7 2 2 2 3" xfId="13912"/>
    <cellStyle name="Обычный 2 5 7 2 2 2 4" xfId="13913"/>
    <cellStyle name="Обычный 2 5 7 2 2 3" xfId="13914"/>
    <cellStyle name="Обычный 2 5 7 2 2 3 2" xfId="13915"/>
    <cellStyle name="Обычный 2 5 7 2 2 3 3" xfId="13916"/>
    <cellStyle name="Обычный 2 5 7 2 2 4" xfId="13917"/>
    <cellStyle name="Обычный 2 5 7 2 2 5" xfId="13918"/>
    <cellStyle name="Обычный 2 5 7 2 3" xfId="13919"/>
    <cellStyle name="Обычный 2 5 7 2 3 2" xfId="13920"/>
    <cellStyle name="Обычный 2 5 7 2 3 2 2" xfId="13921"/>
    <cellStyle name="Обычный 2 5 7 2 3 2 2 2" xfId="13922"/>
    <cellStyle name="Обычный 2 5 7 2 3 2 2 3" xfId="13923"/>
    <cellStyle name="Обычный 2 5 7 2 3 2 3" xfId="13924"/>
    <cellStyle name="Обычный 2 5 7 2 3 2 4" xfId="13925"/>
    <cellStyle name="Обычный 2 5 7 2 3 3" xfId="13926"/>
    <cellStyle name="Обычный 2 5 7 2 3 3 2" xfId="13927"/>
    <cellStyle name="Обычный 2 5 7 2 3 3 3" xfId="13928"/>
    <cellStyle name="Обычный 2 5 7 2 3 4" xfId="13929"/>
    <cellStyle name="Обычный 2 5 7 2 3 5" xfId="13930"/>
    <cellStyle name="Обычный 2 5 7 2 4" xfId="13931"/>
    <cellStyle name="Обычный 2 5 7 2 4 2" xfId="13932"/>
    <cellStyle name="Обычный 2 5 7 2 4 2 2" xfId="13933"/>
    <cellStyle name="Обычный 2 5 7 2 4 2 3" xfId="13934"/>
    <cellStyle name="Обычный 2 5 7 2 4 3" xfId="13935"/>
    <cellStyle name="Обычный 2 5 7 2 4 4" xfId="13936"/>
    <cellStyle name="Обычный 2 5 7 2 5" xfId="13937"/>
    <cellStyle name="Обычный 2 5 7 2 5 2" xfId="13938"/>
    <cellStyle name="Обычный 2 5 7 2 5 3" xfId="13939"/>
    <cellStyle name="Обычный 2 5 7 2 6" xfId="13940"/>
    <cellStyle name="Обычный 2 5 7 2 7" xfId="13941"/>
    <cellStyle name="Обычный 2 5 7 3" xfId="13942"/>
    <cellStyle name="Обычный 2 5 7 3 2" xfId="13943"/>
    <cellStyle name="Обычный 2 5 7 3 2 2" xfId="13944"/>
    <cellStyle name="Обычный 2 5 7 3 2 2 2" xfId="13945"/>
    <cellStyle name="Обычный 2 5 7 3 2 2 3" xfId="13946"/>
    <cellStyle name="Обычный 2 5 7 3 2 3" xfId="13947"/>
    <cellStyle name="Обычный 2 5 7 3 2 4" xfId="13948"/>
    <cellStyle name="Обычный 2 5 7 3 3" xfId="13949"/>
    <cellStyle name="Обычный 2 5 7 3 3 2" xfId="13950"/>
    <cellStyle name="Обычный 2 5 7 3 3 3" xfId="13951"/>
    <cellStyle name="Обычный 2 5 7 3 4" xfId="13952"/>
    <cellStyle name="Обычный 2 5 7 3 5" xfId="13953"/>
    <cellStyle name="Обычный 2 5 7 4" xfId="13954"/>
    <cellStyle name="Обычный 2 5 7 4 2" xfId="13955"/>
    <cellStyle name="Обычный 2 5 7 4 2 2" xfId="13956"/>
    <cellStyle name="Обычный 2 5 7 4 2 2 2" xfId="13957"/>
    <cellStyle name="Обычный 2 5 7 4 2 2 3" xfId="13958"/>
    <cellStyle name="Обычный 2 5 7 4 2 3" xfId="13959"/>
    <cellStyle name="Обычный 2 5 7 4 2 4" xfId="13960"/>
    <cellStyle name="Обычный 2 5 7 4 3" xfId="13961"/>
    <cellStyle name="Обычный 2 5 7 4 3 2" xfId="13962"/>
    <cellStyle name="Обычный 2 5 7 4 3 3" xfId="13963"/>
    <cellStyle name="Обычный 2 5 7 4 4" xfId="13964"/>
    <cellStyle name="Обычный 2 5 7 4 5" xfId="13965"/>
    <cellStyle name="Обычный 2 5 7 5" xfId="13966"/>
    <cellStyle name="Обычный 2 5 7 5 2" xfId="13967"/>
    <cellStyle name="Обычный 2 5 7 5 2 2" xfId="13968"/>
    <cellStyle name="Обычный 2 5 7 5 2 3" xfId="13969"/>
    <cellStyle name="Обычный 2 5 7 5 3" xfId="13970"/>
    <cellStyle name="Обычный 2 5 7 5 3 2" xfId="13971"/>
    <cellStyle name="Обычный 2 5 7 5 3 3" xfId="13972"/>
    <cellStyle name="Обычный 2 5 7 6" xfId="13973"/>
    <cellStyle name="Обычный 2 5 7 6 2" xfId="13974"/>
    <cellStyle name="Обычный 2 5 7 6 3" xfId="13975"/>
    <cellStyle name="Обычный 2 5 7 7" xfId="13976"/>
    <cellStyle name="Обычный 2 5 7 7 2" xfId="13977"/>
    <cellStyle name="Обычный 2 5 7 7 3" xfId="13978"/>
    <cellStyle name="Обычный 2 5 7 8" xfId="13979"/>
    <cellStyle name="Обычный 2 5 7 9" xfId="13980"/>
    <cellStyle name="Обычный 2 5 8" xfId="13981"/>
    <cellStyle name="Обычный 2 5 8 2" xfId="13982"/>
    <cellStyle name="Обычный 2 5 8 2 2" xfId="13983"/>
    <cellStyle name="Обычный 2 5 8 2 3" xfId="13984"/>
    <cellStyle name="Обычный 2 5 9" xfId="13985"/>
    <cellStyle name="Обычный 2 5_Информация по ТТ" xfId="13986"/>
    <cellStyle name="Обычный 2 6" xfId="13987"/>
    <cellStyle name="Обычный 2 6 10" xfId="13988"/>
    <cellStyle name="Обычный 2 6 10 2" xfId="13989"/>
    <cellStyle name="Обычный 2 6 10 3" xfId="13990"/>
    <cellStyle name="Обычный 2 6 11" xfId="13991"/>
    <cellStyle name="Обычный 2 6 11 2" xfId="13992"/>
    <cellStyle name="Обычный 2 6 11 3" xfId="13993"/>
    <cellStyle name="Обычный 2 6 12" xfId="13994"/>
    <cellStyle name="Обычный 2 6 13" xfId="13995"/>
    <cellStyle name="Обычный 2 6 2" xfId="13996"/>
    <cellStyle name="Обычный 2 6 2 10" xfId="13997"/>
    <cellStyle name="Обычный 2 6 2 10 2" xfId="13998"/>
    <cellStyle name="Обычный 2 6 2 10 3" xfId="13999"/>
    <cellStyle name="Обычный 2 6 2 11" xfId="14000"/>
    <cellStyle name="Обычный 2 6 2 12" xfId="14001"/>
    <cellStyle name="Обычный 2 6 2 2" xfId="14002"/>
    <cellStyle name="Обычный 2 6 2 2 2" xfId="14003"/>
    <cellStyle name="Обычный 2 6 2 2 2 2" xfId="14004"/>
    <cellStyle name="Обычный 2 6 2 2 2 2 2" xfId="14005"/>
    <cellStyle name="Обычный 2 6 2 2 2 2 2 2" xfId="14006"/>
    <cellStyle name="Обычный 2 6 2 2 2 2 2 2 2" xfId="14007"/>
    <cellStyle name="Обычный 2 6 2 2 2 2 2 2 3" xfId="14008"/>
    <cellStyle name="Обычный 2 6 2 2 2 2 2 3" xfId="14009"/>
    <cellStyle name="Обычный 2 6 2 2 2 2 2 4" xfId="14010"/>
    <cellStyle name="Обычный 2 6 2 2 2 2 3" xfId="14011"/>
    <cellStyle name="Обычный 2 6 2 2 2 2 3 2" xfId="14012"/>
    <cellStyle name="Обычный 2 6 2 2 2 2 3 3" xfId="14013"/>
    <cellStyle name="Обычный 2 6 2 2 2 2 4" xfId="14014"/>
    <cellStyle name="Обычный 2 6 2 2 2 2 5" xfId="14015"/>
    <cellStyle name="Обычный 2 6 2 2 2 3" xfId="14016"/>
    <cellStyle name="Обычный 2 6 2 2 2 3 2" xfId="14017"/>
    <cellStyle name="Обычный 2 6 2 2 2 3 2 2" xfId="14018"/>
    <cellStyle name="Обычный 2 6 2 2 2 3 2 2 2" xfId="14019"/>
    <cellStyle name="Обычный 2 6 2 2 2 3 2 2 3" xfId="14020"/>
    <cellStyle name="Обычный 2 6 2 2 2 3 2 3" xfId="14021"/>
    <cellStyle name="Обычный 2 6 2 2 2 3 2 4" xfId="14022"/>
    <cellStyle name="Обычный 2 6 2 2 2 3 3" xfId="14023"/>
    <cellStyle name="Обычный 2 6 2 2 2 3 3 2" xfId="14024"/>
    <cellStyle name="Обычный 2 6 2 2 2 3 3 3" xfId="14025"/>
    <cellStyle name="Обычный 2 6 2 2 2 3 4" xfId="14026"/>
    <cellStyle name="Обычный 2 6 2 2 2 3 5" xfId="14027"/>
    <cellStyle name="Обычный 2 6 2 2 2 4" xfId="14028"/>
    <cellStyle name="Обычный 2 6 2 2 2 4 2" xfId="14029"/>
    <cellStyle name="Обычный 2 6 2 2 2 4 2 2" xfId="14030"/>
    <cellStyle name="Обычный 2 6 2 2 2 4 2 3" xfId="14031"/>
    <cellStyle name="Обычный 2 6 2 2 2 4 3" xfId="14032"/>
    <cellStyle name="Обычный 2 6 2 2 2 4 3 2" xfId="14033"/>
    <cellStyle name="Обычный 2 6 2 2 2 4 3 3" xfId="14034"/>
    <cellStyle name="Обычный 2 6 2 2 2 5" xfId="14035"/>
    <cellStyle name="Обычный 2 6 2 2 2 5 2" xfId="14036"/>
    <cellStyle name="Обычный 2 6 2 2 2 5 3" xfId="14037"/>
    <cellStyle name="Обычный 2 6 2 2 2 6" xfId="14038"/>
    <cellStyle name="Обычный 2 6 2 2 2 7" xfId="14039"/>
    <cellStyle name="Обычный 2 6 2 2 3" xfId="14040"/>
    <cellStyle name="Обычный 2 6 2 2 3 2" xfId="14041"/>
    <cellStyle name="Обычный 2 6 2 2 3 2 2" xfId="14042"/>
    <cellStyle name="Обычный 2 6 2 2 3 2 2 2" xfId="14043"/>
    <cellStyle name="Обычный 2 6 2 2 3 2 2 3" xfId="14044"/>
    <cellStyle name="Обычный 2 6 2 2 3 2 3" xfId="14045"/>
    <cellStyle name="Обычный 2 6 2 2 3 2 4" xfId="14046"/>
    <cellStyle name="Обычный 2 6 2 2 3 3" xfId="14047"/>
    <cellStyle name="Обычный 2 6 2 2 3 3 2" xfId="14048"/>
    <cellStyle name="Обычный 2 6 2 2 3 3 3" xfId="14049"/>
    <cellStyle name="Обычный 2 6 2 2 3 4" xfId="14050"/>
    <cellStyle name="Обычный 2 6 2 2 3 5" xfId="14051"/>
    <cellStyle name="Обычный 2 6 2 2 4" xfId="14052"/>
    <cellStyle name="Обычный 2 6 2 2 4 2" xfId="14053"/>
    <cellStyle name="Обычный 2 6 2 2 4 2 2" xfId="14054"/>
    <cellStyle name="Обычный 2 6 2 2 4 2 2 2" xfId="14055"/>
    <cellStyle name="Обычный 2 6 2 2 4 2 2 3" xfId="14056"/>
    <cellStyle name="Обычный 2 6 2 2 4 2 3" xfId="14057"/>
    <cellStyle name="Обычный 2 6 2 2 4 2 4" xfId="14058"/>
    <cellStyle name="Обычный 2 6 2 2 4 3" xfId="14059"/>
    <cellStyle name="Обычный 2 6 2 2 4 3 2" xfId="14060"/>
    <cellStyle name="Обычный 2 6 2 2 4 3 3" xfId="14061"/>
    <cellStyle name="Обычный 2 6 2 2 4 4" xfId="14062"/>
    <cellStyle name="Обычный 2 6 2 2 4 5" xfId="14063"/>
    <cellStyle name="Обычный 2 6 2 2 5" xfId="14064"/>
    <cellStyle name="Обычный 2 6 2 2 5 2" xfId="14065"/>
    <cellStyle name="Обычный 2 6 2 2 5 2 2" xfId="14066"/>
    <cellStyle name="Обычный 2 6 2 2 5 2 3" xfId="14067"/>
    <cellStyle name="Обычный 2 6 2 2 5 3" xfId="14068"/>
    <cellStyle name="Обычный 2 6 2 2 5 3 2" xfId="14069"/>
    <cellStyle name="Обычный 2 6 2 2 5 3 3" xfId="14070"/>
    <cellStyle name="Обычный 2 6 2 2 6" xfId="14071"/>
    <cellStyle name="Обычный 2 6 2 2 6 2" xfId="14072"/>
    <cellStyle name="Обычный 2 6 2 2 6 3" xfId="14073"/>
    <cellStyle name="Обычный 2 6 2 2 7" xfId="14074"/>
    <cellStyle name="Обычный 2 6 2 2 7 2" xfId="14075"/>
    <cellStyle name="Обычный 2 6 2 2 7 3" xfId="14076"/>
    <cellStyle name="Обычный 2 6 2 2 8" xfId="14077"/>
    <cellStyle name="Обычный 2 6 2 2 9" xfId="14078"/>
    <cellStyle name="Обычный 2 6 2 3" xfId="14079"/>
    <cellStyle name="Обычный 2 6 2 3 2" xfId="14080"/>
    <cellStyle name="Обычный 2 6 2 3 2 2" xfId="14081"/>
    <cellStyle name="Обычный 2 6 2 3 2 2 2" xfId="14082"/>
    <cellStyle name="Обычный 2 6 2 3 2 2 2 2" xfId="14083"/>
    <cellStyle name="Обычный 2 6 2 3 2 2 2 2 2" xfId="14084"/>
    <cellStyle name="Обычный 2 6 2 3 2 2 2 2 3" xfId="14085"/>
    <cellStyle name="Обычный 2 6 2 3 2 2 2 3" xfId="14086"/>
    <cellStyle name="Обычный 2 6 2 3 2 2 2 4" xfId="14087"/>
    <cellStyle name="Обычный 2 6 2 3 2 2 3" xfId="14088"/>
    <cellStyle name="Обычный 2 6 2 3 2 2 3 2" xfId="14089"/>
    <cellStyle name="Обычный 2 6 2 3 2 2 3 3" xfId="14090"/>
    <cellStyle name="Обычный 2 6 2 3 2 2 4" xfId="14091"/>
    <cellStyle name="Обычный 2 6 2 3 2 2 5" xfId="14092"/>
    <cellStyle name="Обычный 2 6 2 3 2 3" xfId="14093"/>
    <cellStyle name="Обычный 2 6 2 3 2 3 2" xfId="14094"/>
    <cellStyle name="Обычный 2 6 2 3 2 3 2 2" xfId="14095"/>
    <cellStyle name="Обычный 2 6 2 3 2 3 2 2 2" xfId="14096"/>
    <cellStyle name="Обычный 2 6 2 3 2 3 2 2 3" xfId="14097"/>
    <cellStyle name="Обычный 2 6 2 3 2 3 2 3" xfId="14098"/>
    <cellStyle name="Обычный 2 6 2 3 2 3 2 4" xfId="14099"/>
    <cellStyle name="Обычный 2 6 2 3 2 3 3" xfId="14100"/>
    <cellStyle name="Обычный 2 6 2 3 2 3 3 2" xfId="14101"/>
    <cellStyle name="Обычный 2 6 2 3 2 3 3 3" xfId="14102"/>
    <cellStyle name="Обычный 2 6 2 3 2 3 4" xfId="14103"/>
    <cellStyle name="Обычный 2 6 2 3 2 3 5" xfId="14104"/>
    <cellStyle name="Обычный 2 6 2 3 2 4" xfId="14105"/>
    <cellStyle name="Обычный 2 6 2 3 2 4 2" xfId="14106"/>
    <cellStyle name="Обычный 2 6 2 3 2 4 2 2" xfId="14107"/>
    <cellStyle name="Обычный 2 6 2 3 2 4 2 3" xfId="14108"/>
    <cellStyle name="Обычный 2 6 2 3 2 4 3" xfId="14109"/>
    <cellStyle name="Обычный 2 6 2 3 2 4 3 2" xfId="14110"/>
    <cellStyle name="Обычный 2 6 2 3 2 4 3 3" xfId="14111"/>
    <cellStyle name="Обычный 2 6 2 3 2 5" xfId="14112"/>
    <cellStyle name="Обычный 2 6 2 3 2 5 2" xfId="14113"/>
    <cellStyle name="Обычный 2 6 2 3 2 5 3" xfId="14114"/>
    <cellStyle name="Обычный 2 6 2 3 2 6" xfId="14115"/>
    <cellStyle name="Обычный 2 6 2 3 2 7" xfId="14116"/>
    <cellStyle name="Обычный 2 6 2 3 3" xfId="14117"/>
    <cellStyle name="Обычный 2 6 2 3 3 2" xfId="14118"/>
    <cellStyle name="Обычный 2 6 2 3 3 2 2" xfId="14119"/>
    <cellStyle name="Обычный 2 6 2 3 3 2 2 2" xfId="14120"/>
    <cellStyle name="Обычный 2 6 2 3 3 2 2 3" xfId="14121"/>
    <cellStyle name="Обычный 2 6 2 3 3 2 3" xfId="14122"/>
    <cellStyle name="Обычный 2 6 2 3 3 2 4" xfId="14123"/>
    <cellStyle name="Обычный 2 6 2 3 3 3" xfId="14124"/>
    <cellStyle name="Обычный 2 6 2 3 3 3 2" xfId="14125"/>
    <cellStyle name="Обычный 2 6 2 3 3 3 3" xfId="14126"/>
    <cellStyle name="Обычный 2 6 2 3 3 4" xfId="14127"/>
    <cellStyle name="Обычный 2 6 2 3 3 5" xfId="14128"/>
    <cellStyle name="Обычный 2 6 2 3 4" xfId="14129"/>
    <cellStyle name="Обычный 2 6 2 3 4 2" xfId="14130"/>
    <cellStyle name="Обычный 2 6 2 3 4 2 2" xfId="14131"/>
    <cellStyle name="Обычный 2 6 2 3 4 2 2 2" xfId="14132"/>
    <cellStyle name="Обычный 2 6 2 3 4 2 2 3" xfId="14133"/>
    <cellStyle name="Обычный 2 6 2 3 4 2 3" xfId="14134"/>
    <cellStyle name="Обычный 2 6 2 3 4 2 4" xfId="14135"/>
    <cellStyle name="Обычный 2 6 2 3 4 3" xfId="14136"/>
    <cellStyle name="Обычный 2 6 2 3 4 3 2" xfId="14137"/>
    <cellStyle name="Обычный 2 6 2 3 4 3 3" xfId="14138"/>
    <cellStyle name="Обычный 2 6 2 3 4 4" xfId="14139"/>
    <cellStyle name="Обычный 2 6 2 3 4 5" xfId="14140"/>
    <cellStyle name="Обычный 2 6 2 3 5" xfId="14141"/>
    <cellStyle name="Обычный 2 6 2 3 5 2" xfId="14142"/>
    <cellStyle name="Обычный 2 6 2 3 5 2 2" xfId="14143"/>
    <cellStyle name="Обычный 2 6 2 3 5 2 3" xfId="14144"/>
    <cellStyle name="Обычный 2 6 2 3 5 3" xfId="14145"/>
    <cellStyle name="Обычный 2 6 2 3 5 3 2" xfId="14146"/>
    <cellStyle name="Обычный 2 6 2 3 5 3 3" xfId="14147"/>
    <cellStyle name="Обычный 2 6 2 3 6" xfId="14148"/>
    <cellStyle name="Обычный 2 6 2 3 6 2" xfId="14149"/>
    <cellStyle name="Обычный 2 6 2 3 6 3" xfId="14150"/>
    <cellStyle name="Обычный 2 6 2 3 7" xfId="14151"/>
    <cellStyle name="Обычный 2 6 2 3 7 2" xfId="14152"/>
    <cellStyle name="Обычный 2 6 2 3 7 3" xfId="14153"/>
    <cellStyle name="Обычный 2 6 2 3 8" xfId="14154"/>
    <cellStyle name="Обычный 2 6 2 3 9" xfId="14155"/>
    <cellStyle name="Обычный 2 6 2 4" xfId="14156"/>
    <cellStyle name="Обычный 2 6 2 4 2" xfId="14157"/>
    <cellStyle name="Обычный 2 6 2 4 3" xfId="14158"/>
    <cellStyle name="Обычный 2 6 2 4 4" xfId="14159"/>
    <cellStyle name="Обычный 2 6 2 5" xfId="14160"/>
    <cellStyle name="Обычный 2 6 2 5 2" xfId="14161"/>
    <cellStyle name="Обычный 2 6 2 5 2 2" xfId="14162"/>
    <cellStyle name="Обычный 2 6 2 5 2 2 2" xfId="14163"/>
    <cellStyle name="Обычный 2 6 2 5 2 2 2 2" xfId="14164"/>
    <cellStyle name="Обычный 2 6 2 5 2 2 2 3" xfId="14165"/>
    <cellStyle name="Обычный 2 6 2 5 2 2 3" xfId="14166"/>
    <cellStyle name="Обычный 2 6 2 5 2 2 4" xfId="14167"/>
    <cellStyle name="Обычный 2 6 2 5 2 3" xfId="14168"/>
    <cellStyle name="Обычный 2 6 2 5 2 3 2" xfId="14169"/>
    <cellStyle name="Обычный 2 6 2 5 2 3 3" xfId="14170"/>
    <cellStyle name="Обычный 2 6 2 5 2 4" xfId="14171"/>
    <cellStyle name="Обычный 2 6 2 5 2 5" xfId="14172"/>
    <cellStyle name="Обычный 2 6 2 5 3" xfId="14173"/>
    <cellStyle name="Обычный 2 6 2 5 3 2" xfId="14174"/>
    <cellStyle name="Обычный 2 6 2 5 3 2 2" xfId="14175"/>
    <cellStyle name="Обычный 2 6 2 5 3 2 2 2" xfId="14176"/>
    <cellStyle name="Обычный 2 6 2 5 3 2 2 3" xfId="14177"/>
    <cellStyle name="Обычный 2 6 2 5 3 2 3" xfId="14178"/>
    <cellStyle name="Обычный 2 6 2 5 3 2 4" xfId="14179"/>
    <cellStyle name="Обычный 2 6 2 5 3 3" xfId="14180"/>
    <cellStyle name="Обычный 2 6 2 5 3 3 2" xfId="14181"/>
    <cellStyle name="Обычный 2 6 2 5 3 3 3" xfId="14182"/>
    <cellStyle name="Обычный 2 6 2 5 3 4" xfId="14183"/>
    <cellStyle name="Обычный 2 6 2 5 3 5" xfId="14184"/>
    <cellStyle name="Обычный 2 6 2 5 4" xfId="14185"/>
    <cellStyle name="Обычный 2 6 2 5 4 2" xfId="14186"/>
    <cellStyle name="Обычный 2 6 2 5 4 2 2" xfId="14187"/>
    <cellStyle name="Обычный 2 6 2 5 4 2 3" xfId="14188"/>
    <cellStyle name="Обычный 2 6 2 5 4 3" xfId="14189"/>
    <cellStyle name="Обычный 2 6 2 5 4 3 2" xfId="14190"/>
    <cellStyle name="Обычный 2 6 2 5 4 3 3" xfId="14191"/>
    <cellStyle name="Обычный 2 6 2 5 5" xfId="14192"/>
    <cellStyle name="Обычный 2 6 2 5 5 2" xfId="14193"/>
    <cellStyle name="Обычный 2 6 2 5 5 3" xfId="14194"/>
    <cellStyle name="Обычный 2 6 2 5 6" xfId="14195"/>
    <cellStyle name="Обычный 2 6 2 5 7" xfId="14196"/>
    <cellStyle name="Обычный 2 6 2 6" xfId="14197"/>
    <cellStyle name="Обычный 2 6 2 6 2" xfId="14198"/>
    <cellStyle name="Обычный 2 6 2 6 2 2" xfId="14199"/>
    <cellStyle name="Обычный 2 6 2 6 2 2 2" xfId="14200"/>
    <cellStyle name="Обычный 2 6 2 6 2 2 3" xfId="14201"/>
    <cellStyle name="Обычный 2 6 2 6 2 3" xfId="14202"/>
    <cellStyle name="Обычный 2 6 2 6 2 3 2" xfId="14203"/>
    <cellStyle name="Обычный 2 6 2 6 2 3 3" xfId="14204"/>
    <cellStyle name="Обычный 2 6 2 6 3" xfId="14205"/>
    <cellStyle name="Обычный 2 6 2 6 3 2" xfId="14206"/>
    <cellStyle name="Обычный 2 6 2 6 3 3" xfId="14207"/>
    <cellStyle name="Обычный 2 6 2 6 4" xfId="14208"/>
    <cellStyle name="Обычный 2 6 2 6 5" xfId="14209"/>
    <cellStyle name="Обычный 2 6 2 7" xfId="14210"/>
    <cellStyle name="Обычный 2 6 2 7 2" xfId="14211"/>
    <cellStyle name="Обычный 2 6 2 7 2 2" xfId="14212"/>
    <cellStyle name="Обычный 2 6 2 7 2 2 2" xfId="14213"/>
    <cellStyle name="Обычный 2 6 2 7 2 2 3" xfId="14214"/>
    <cellStyle name="Обычный 2 6 2 7 2 3" xfId="14215"/>
    <cellStyle name="Обычный 2 6 2 7 2 3 2" xfId="14216"/>
    <cellStyle name="Обычный 2 6 2 7 2 3 3" xfId="14217"/>
    <cellStyle name="Обычный 2 6 2 7 2 4" xfId="14218"/>
    <cellStyle name="Обычный 2 6 2 7 2 5" xfId="14219"/>
    <cellStyle name="Обычный 2 6 2 7 3" xfId="14220"/>
    <cellStyle name="Обычный 2 6 2 7 3 2" xfId="14221"/>
    <cellStyle name="Обычный 2 6 2 7 3 3" xfId="14222"/>
    <cellStyle name="Обычный 2 6 2 7 4" xfId="14223"/>
    <cellStyle name="Обычный 2 6 2 7 5" xfId="14224"/>
    <cellStyle name="Обычный 2 6 2 8" xfId="14225"/>
    <cellStyle name="Обычный 2 6 2 8 2" xfId="14226"/>
    <cellStyle name="Обычный 2 6 2 8 2 2" xfId="14227"/>
    <cellStyle name="Обычный 2 6 2 8 2 3" xfId="14228"/>
    <cellStyle name="Обычный 2 6 2 8 3" xfId="14229"/>
    <cellStyle name="Обычный 2 6 2 8 3 2" xfId="14230"/>
    <cellStyle name="Обычный 2 6 2 8 3 3" xfId="14231"/>
    <cellStyle name="Обычный 2 6 2 9" xfId="14232"/>
    <cellStyle name="Обычный 2 6 2 9 2" xfId="14233"/>
    <cellStyle name="Обычный 2 6 2 9 3" xfId="14234"/>
    <cellStyle name="Обычный 2 6 3" xfId="14235"/>
    <cellStyle name="Обычный 2 6 3 2" xfId="14236"/>
    <cellStyle name="Обычный 2 6 3 2 2" xfId="14237"/>
    <cellStyle name="Обычный 2 6 3 2 2 2" xfId="14238"/>
    <cellStyle name="Обычный 2 6 3 2 2 2 2" xfId="14239"/>
    <cellStyle name="Обычный 2 6 3 2 2 2 2 2" xfId="14240"/>
    <cellStyle name="Обычный 2 6 3 2 2 2 2 3" xfId="14241"/>
    <cellStyle name="Обычный 2 6 3 2 2 2 3" xfId="14242"/>
    <cellStyle name="Обычный 2 6 3 2 2 2 4" xfId="14243"/>
    <cellStyle name="Обычный 2 6 3 2 2 3" xfId="14244"/>
    <cellStyle name="Обычный 2 6 3 2 2 3 2" xfId="14245"/>
    <cellStyle name="Обычный 2 6 3 2 2 3 3" xfId="14246"/>
    <cellStyle name="Обычный 2 6 3 2 2 4" xfId="14247"/>
    <cellStyle name="Обычный 2 6 3 2 2 5" xfId="14248"/>
    <cellStyle name="Обычный 2 6 3 2 3" xfId="14249"/>
    <cellStyle name="Обычный 2 6 3 2 3 2" xfId="14250"/>
    <cellStyle name="Обычный 2 6 3 2 3 2 2" xfId="14251"/>
    <cellStyle name="Обычный 2 6 3 2 3 2 2 2" xfId="14252"/>
    <cellStyle name="Обычный 2 6 3 2 3 2 2 3" xfId="14253"/>
    <cellStyle name="Обычный 2 6 3 2 3 2 3" xfId="14254"/>
    <cellStyle name="Обычный 2 6 3 2 3 2 4" xfId="14255"/>
    <cellStyle name="Обычный 2 6 3 2 3 3" xfId="14256"/>
    <cellStyle name="Обычный 2 6 3 2 3 3 2" xfId="14257"/>
    <cellStyle name="Обычный 2 6 3 2 3 3 3" xfId="14258"/>
    <cellStyle name="Обычный 2 6 3 2 3 4" xfId="14259"/>
    <cellStyle name="Обычный 2 6 3 2 3 5" xfId="14260"/>
    <cellStyle name="Обычный 2 6 3 2 4" xfId="14261"/>
    <cellStyle name="Обычный 2 6 3 2 4 2" xfId="14262"/>
    <cellStyle name="Обычный 2 6 3 2 4 2 2" xfId="14263"/>
    <cellStyle name="Обычный 2 6 3 2 4 2 3" xfId="14264"/>
    <cellStyle name="Обычный 2 6 3 2 4 3" xfId="14265"/>
    <cellStyle name="Обычный 2 6 3 2 4 3 2" xfId="14266"/>
    <cellStyle name="Обычный 2 6 3 2 4 3 3" xfId="14267"/>
    <cellStyle name="Обычный 2 6 3 2 5" xfId="14268"/>
    <cellStyle name="Обычный 2 6 3 2 5 2" xfId="14269"/>
    <cellStyle name="Обычный 2 6 3 2 5 3" xfId="14270"/>
    <cellStyle name="Обычный 2 6 3 2 6" xfId="14271"/>
    <cellStyle name="Обычный 2 6 3 2 7" xfId="14272"/>
    <cellStyle name="Обычный 2 6 3 3" xfId="14273"/>
    <cellStyle name="Обычный 2 6 3 3 2" xfId="14274"/>
    <cellStyle name="Обычный 2 6 3 3 2 2" xfId="14275"/>
    <cellStyle name="Обычный 2 6 3 3 2 2 2" xfId="14276"/>
    <cellStyle name="Обычный 2 6 3 3 2 2 3" xfId="14277"/>
    <cellStyle name="Обычный 2 6 3 3 2 3" xfId="14278"/>
    <cellStyle name="Обычный 2 6 3 3 2 3 2" xfId="14279"/>
    <cellStyle name="Обычный 2 6 3 3 2 3 3" xfId="14280"/>
    <cellStyle name="Обычный 2 6 3 3 3" xfId="14281"/>
    <cellStyle name="Обычный 2 6 3 3 3 2" xfId="14282"/>
    <cellStyle name="Обычный 2 6 3 3 3 3" xfId="14283"/>
    <cellStyle name="Обычный 2 6 3 3 4" xfId="14284"/>
    <cellStyle name="Обычный 2 6 3 3 5" xfId="14285"/>
    <cellStyle name="Обычный 2 6 3 4" xfId="14286"/>
    <cellStyle name="Обычный 2 6 3 4 2" xfId="14287"/>
    <cellStyle name="Обычный 2 6 3 4 2 2" xfId="14288"/>
    <cellStyle name="Обычный 2 6 3 4 2 2 2" xfId="14289"/>
    <cellStyle name="Обычный 2 6 3 4 2 2 3" xfId="14290"/>
    <cellStyle name="Обычный 2 6 3 4 2 3" xfId="14291"/>
    <cellStyle name="Обычный 2 6 3 4 2 3 2" xfId="14292"/>
    <cellStyle name="Обычный 2 6 3 4 2 3 3" xfId="14293"/>
    <cellStyle name="Обычный 2 6 3 4 3" xfId="14294"/>
    <cellStyle name="Обычный 2 6 3 4 3 2" xfId="14295"/>
    <cellStyle name="Обычный 2 6 3 4 3 3" xfId="14296"/>
    <cellStyle name="Обычный 2 6 3 4 4" xfId="14297"/>
    <cellStyle name="Обычный 2 6 3 4 5" xfId="14298"/>
    <cellStyle name="Обычный 2 6 3 5" xfId="14299"/>
    <cellStyle name="Обычный 2 6 3 5 2" xfId="14300"/>
    <cellStyle name="Обычный 2 6 3 5 2 2" xfId="14301"/>
    <cellStyle name="Обычный 2 6 3 5 2 3" xfId="14302"/>
    <cellStyle name="Обычный 2 6 3 5 3" xfId="14303"/>
    <cellStyle name="Обычный 2 6 3 5 3 2" xfId="14304"/>
    <cellStyle name="Обычный 2 6 3 5 3 3" xfId="14305"/>
    <cellStyle name="Обычный 2 6 3 6" xfId="14306"/>
    <cellStyle name="Обычный 2 6 3 6 2" xfId="14307"/>
    <cellStyle name="Обычный 2 6 3 6 2 2" xfId="14308"/>
    <cellStyle name="Обычный 2 6 3 6 2 3" xfId="14309"/>
    <cellStyle name="Обычный 2 6 3 7" xfId="14310"/>
    <cellStyle name="Обычный 2 6 3 7 2" xfId="14311"/>
    <cellStyle name="Обычный 2 6 3 7 3" xfId="14312"/>
    <cellStyle name="Обычный 2 6 3 8" xfId="14313"/>
    <cellStyle name="Обычный 2 6 3 9" xfId="14314"/>
    <cellStyle name="Обычный 2 6 4" xfId="14315"/>
    <cellStyle name="Обычный 2 6 4 2" xfId="14316"/>
    <cellStyle name="Обычный 2 6 4 2 2" xfId="14317"/>
    <cellStyle name="Обычный 2 6 4 2 2 2" xfId="14318"/>
    <cellStyle name="Обычный 2 6 4 2 2 2 2" xfId="14319"/>
    <cellStyle name="Обычный 2 6 4 2 2 2 2 2" xfId="14320"/>
    <cellStyle name="Обычный 2 6 4 2 2 2 2 3" xfId="14321"/>
    <cellStyle name="Обычный 2 6 4 2 2 2 3" xfId="14322"/>
    <cellStyle name="Обычный 2 6 4 2 2 2 4" xfId="14323"/>
    <cellStyle name="Обычный 2 6 4 2 2 3" xfId="14324"/>
    <cellStyle name="Обычный 2 6 4 2 2 3 2" xfId="14325"/>
    <cellStyle name="Обычный 2 6 4 2 2 3 3" xfId="14326"/>
    <cellStyle name="Обычный 2 6 4 2 2 4" xfId="14327"/>
    <cellStyle name="Обычный 2 6 4 2 2 5" xfId="14328"/>
    <cellStyle name="Обычный 2 6 4 2 3" xfId="14329"/>
    <cellStyle name="Обычный 2 6 4 2 3 2" xfId="14330"/>
    <cellStyle name="Обычный 2 6 4 2 3 2 2" xfId="14331"/>
    <cellStyle name="Обычный 2 6 4 2 3 2 2 2" xfId="14332"/>
    <cellStyle name="Обычный 2 6 4 2 3 2 2 3" xfId="14333"/>
    <cellStyle name="Обычный 2 6 4 2 3 2 3" xfId="14334"/>
    <cellStyle name="Обычный 2 6 4 2 3 2 4" xfId="14335"/>
    <cellStyle name="Обычный 2 6 4 2 3 3" xfId="14336"/>
    <cellStyle name="Обычный 2 6 4 2 3 3 2" xfId="14337"/>
    <cellStyle name="Обычный 2 6 4 2 3 3 3" xfId="14338"/>
    <cellStyle name="Обычный 2 6 4 2 3 4" xfId="14339"/>
    <cellStyle name="Обычный 2 6 4 2 3 5" xfId="14340"/>
    <cellStyle name="Обычный 2 6 4 2 4" xfId="14341"/>
    <cellStyle name="Обычный 2 6 4 2 4 2" xfId="14342"/>
    <cellStyle name="Обычный 2 6 4 2 4 2 2" xfId="14343"/>
    <cellStyle name="Обычный 2 6 4 2 4 2 3" xfId="14344"/>
    <cellStyle name="Обычный 2 6 4 2 4 3" xfId="14345"/>
    <cellStyle name="Обычный 2 6 4 2 4 3 2" xfId="14346"/>
    <cellStyle name="Обычный 2 6 4 2 4 3 3" xfId="14347"/>
    <cellStyle name="Обычный 2 6 4 2 5" xfId="14348"/>
    <cellStyle name="Обычный 2 6 4 2 5 2" xfId="14349"/>
    <cellStyle name="Обычный 2 6 4 2 5 3" xfId="14350"/>
    <cellStyle name="Обычный 2 6 4 2 6" xfId="14351"/>
    <cellStyle name="Обычный 2 6 4 2 7" xfId="14352"/>
    <cellStyle name="Обычный 2 6 4 3" xfId="14353"/>
    <cellStyle name="Обычный 2 6 4 3 2" xfId="14354"/>
    <cellStyle name="Обычный 2 6 4 3 2 2" xfId="14355"/>
    <cellStyle name="Обычный 2 6 4 3 2 2 2" xfId="14356"/>
    <cellStyle name="Обычный 2 6 4 3 2 2 3" xfId="14357"/>
    <cellStyle name="Обычный 2 6 4 3 2 3" xfId="14358"/>
    <cellStyle name="Обычный 2 6 4 3 2 4" xfId="14359"/>
    <cellStyle name="Обычный 2 6 4 3 3" xfId="14360"/>
    <cellStyle name="Обычный 2 6 4 3 3 2" xfId="14361"/>
    <cellStyle name="Обычный 2 6 4 3 3 3" xfId="14362"/>
    <cellStyle name="Обычный 2 6 4 3 4" xfId="14363"/>
    <cellStyle name="Обычный 2 6 4 3 5" xfId="14364"/>
    <cellStyle name="Обычный 2 6 4 4" xfId="14365"/>
    <cellStyle name="Обычный 2 6 4 4 2" xfId="14366"/>
    <cellStyle name="Обычный 2 6 4 4 2 2" xfId="14367"/>
    <cellStyle name="Обычный 2 6 4 4 2 2 2" xfId="14368"/>
    <cellStyle name="Обычный 2 6 4 4 2 2 3" xfId="14369"/>
    <cellStyle name="Обычный 2 6 4 4 2 3" xfId="14370"/>
    <cellStyle name="Обычный 2 6 4 4 2 4" xfId="14371"/>
    <cellStyle name="Обычный 2 6 4 4 3" xfId="14372"/>
    <cellStyle name="Обычный 2 6 4 4 3 2" xfId="14373"/>
    <cellStyle name="Обычный 2 6 4 4 3 3" xfId="14374"/>
    <cellStyle name="Обычный 2 6 4 4 4" xfId="14375"/>
    <cellStyle name="Обычный 2 6 4 4 5" xfId="14376"/>
    <cellStyle name="Обычный 2 6 4 5" xfId="14377"/>
    <cellStyle name="Обычный 2 6 4 5 2" xfId="14378"/>
    <cellStyle name="Обычный 2 6 4 5 2 2" xfId="14379"/>
    <cellStyle name="Обычный 2 6 4 5 2 3" xfId="14380"/>
    <cellStyle name="Обычный 2 6 4 5 3" xfId="14381"/>
    <cellStyle name="Обычный 2 6 4 5 3 2" xfId="14382"/>
    <cellStyle name="Обычный 2 6 4 5 3 3" xfId="14383"/>
    <cellStyle name="Обычный 2 6 4 6" xfId="14384"/>
    <cellStyle name="Обычный 2 6 4 6 2" xfId="14385"/>
    <cellStyle name="Обычный 2 6 4 6 3" xfId="14386"/>
    <cellStyle name="Обычный 2 6 4 7" xfId="14387"/>
    <cellStyle name="Обычный 2 6 4 7 2" xfId="14388"/>
    <cellStyle name="Обычный 2 6 4 7 3" xfId="14389"/>
    <cellStyle name="Обычный 2 6 4 8" xfId="14390"/>
    <cellStyle name="Обычный 2 6 4 9" xfId="14391"/>
    <cellStyle name="Обычный 2 6 5" xfId="14392"/>
    <cellStyle name="Обычный 2 6 5 2" xfId="14393"/>
    <cellStyle name="Обычный 2 6 5 3" xfId="14394"/>
    <cellStyle name="Обычный 2 6 5 4" xfId="14395"/>
    <cellStyle name="Обычный 2 6 6" xfId="14396"/>
    <cellStyle name="Обычный 2 6 6 2" xfId="14397"/>
    <cellStyle name="Обычный 2 6 6 2 2" xfId="14398"/>
    <cellStyle name="Обычный 2 6 6 2 2 2" xfId="14399"/>
    <cellStyle name="Обычный 2 6 6 2 2 2 2" xfId="14400"/>
    <cellStyle name="Обычный 2 6 6 2 2 2 3" xfId="14401"/>
    <cellStyle name="Обычный 2 6 6 2 2 3" xfId="14402"/>
    <cellStyle name="Обычный 2 6 6 2 2 4" xfId="14403"/>
    <cellStyle name="Обычный 2 6 6 2 3" xfId="14404"/>
    <cellStyle name="Обычный 2 6 6 2 3 2" xfId="14405"/>
    <cellStyle name="Обычный 2 6 6 2 3 3" xfId="14406"/>
    <cellStyle name="Обычный 2 6 6 2 4" xfId="14407"/>
    <cellStyle name="Обычный 2 6 6 2 5" xfId="14408"/>
    <cellStyle name="Обычный 2 6 6 3" xfId="14409"/>
    <cellStyle name="Обычный 2 6 6 3 2" xfId="14410"/>
    <cellStyle name="Обычный 2 6 6 3 2 2" xfId="14411"/>
    <cellStyle name="Обычный 2 6 6 3 2 2 2" xfId="14412"/>
    <cellStyle name="Обычный 2 6 6 3 2 2 3" xfId="14413"/>
    <cellStyle name="Обычный 2 6 6 3 2 3" xfId="14414"/>
    <cellStyle name="Обычный 2 6 6 3 2 4" xfId="14415"/>
    <cellStyle name="Обычный 2 6 6 3 3" xfId="14416"/>
    <cellStyle name="Обычный 2 6 6 3 3 2" xfId="14417"/>
    <cellStyle name="Обычный 2 6 6 3 3 3" xfId="14418"/>
    <cellStyle name="Обычный 2 6 6 3 4" xfId="14419"/>
    <cellStyle name="Обычный 2 6 6 3 5" xfId="14420"/>
    <cellStyle name="Обычный 2 6 6 4" xfId="14421"/>
    <cellStyle name="Обычный 2 6 6 4 2" xfId="14422"/>
    <cellStyle name="Обычный 2 6 6 4 2 2" xfId="14423"/>
    <cellStyle name="Обычный 2 6 6 4 2 3" xfId="14424"/>
    <cellStyle name="Обычный 2 6 6 4 3" xfId="14425"/>
    <cellStyle name="Обычный 2 6 6 4 3 2" xfId="14426"/>
    <cellStyle name="Обычный 2 6 6 4 3 3" xfId="14427"/>
    <cellStyle name="Обычный 2 6 6 5" xfId="14428"/>
    <cellStyle name="Обычный 2 6 6 5 2" xfId="14429"/>
    <cellStyle name="Обычный 2 6 6 5 3" xfId="14430"/>
    <cellStyle name="Обычный 2 6 6 6" xfId="14431"/>
    <cellStyle name="Обычный 2 6 6 7" xfId="14432"/>
    <cellStyle name="Обычный 2 6 7" xfId="14433"/>
    <cellStyle name="Обычный 2 6 7 2" xfId="14434"/>
    <cellStyle name="Обычный 2 6 7 2 2" xfId="14435"/>
    <cellStyle name="Обычный 2 6 7 2 2 2" xfId="14436"/>
    <cellStyle name="Обычный 2 6 7 2 2 3" xfId="14437"/>
    <cellStyle name="Обычный 2 6 7 2 3" xfId="14438"/>
    <cellStyle name="Обычный 2 6 7 2 3 2" xfId="14439"/>
    <cellStyle name="Обычный 2 6 7 2 3 3" xfId="14440"/>
    <cellStyle name="Обычный 2 6 7 3" xfId="14441"/>
    <cellStyle name="Обычный 2 6 7 3 2" xfId="14442"/>
    <cellStyle name="Обычный 2 6 7 3 3" xfId="14443"/>
    <cellStyle name="Обычный 2 6 7 4" xfId="14444"/>
    <cellStyle name="Обычный 2 6 7 5" xfId="14445"/>
    <cellStyle name="Обычный 2 6 8" xfId="14446"/>
    <cellStyle name="Обычный 2 6 8 2" xfId="14447"/>
    <cellStyle name="Обычный 2 6 8 2 2" xfId="14448"/>
    <cellStyle name="Обычный 2 6 8 2 2 2" xfId="14449"/>
    <cellStyle name="Обычный 2 6 8 2 2 3" xfId="14450"/>
    <cellStyle name="Обычный 2 6 8 2 3" xfId="14451"/>
    <cellStyle name="Обычный 2 6 8 2 3 2" xfId="14452"/>
    <cellStyle name="Обычный 2 6 8 2 3 3" xfId="14453"/>
    <cellStyle name="Обычный 2 6 8 2 4" xfId="14454"/>
    <cellStyle name="Обычный 2 6 8 2 5" xfId="14455"/>
    <cellStyle name="Обычный 2 6 8 3" xfId="14456"/>
    <cellStyle name="Обычный 2 6 8 3 2" xfId="14457"/>
    <cellStyle name="Обычный 2 6 8 3 3" xfId="14458"/>
    <cellStyle name="Обычный 2 6 8 4" xfId="14459"/>
    <cellStyle name="Обычный 2 6 8 5" xfId="14460"/>
    <cellStyle name="Обычный 2 6 9" xfId="14461"/>
    <cellStyle name="Обычный 2 6 9 2" xfId="14462"/>
    <cellStyle name="Обычный 2 6 9 2 2" xfId="14463"/>
    <cellStyle name="Обычный 2 6 9 2 3" xfId="14464"/>
    <cellStyle name="Обычный 2 6 9 3" xfId="14465"/>
    <cellStyle name="Обычный 2 6 9 3 2" xfId="14466"/>
    <cellStyle name="Обычный 2 6 9 3 3" xfId="14467"/>
    <cellStyle name="Обычный 2 7" xfId="14468"/>
    <cellStyle name="Обычный 2 7 10" xfId="14469"/>
    <cellStyle name="Обычный 2 7 10 2" xfId="14470"/>
    <cellStyle name="Обычный 2 7 10 3" xfId="14471"/>
    <cellStyle name="Обычный 2 7 11" xfId="14472"/>
    <cellStyle name="Обычный 2 7 12" xfId="14473"/>
    <cellStyle name="Обычный 2 7 2" xfId="14474"/>
    <cellStyle name="Обычный 2 7 2 10" xfId="14475"/>
    <cellStyle name="Обычный 2 7 2 2" xfId="14476"/>
    <cellStyle name="Обычный 2 7 2 2 2" xfId="14477"/>
    <cellStyle name="Обычный 2 7 2 2 3" xfId="14478"/>
    <cellStyle name="Обычный 2 7 2 2 4" xfId="14479"/>
    <cellStyle name="Обычный 2 7 2 3" xfId="14480"/>
    <cellStyle name="Обычный 2 7 2 3 2" xfId="14481"/>
    <cellStyle name="Обычный 2 7 2 3 2 2" xfId="14482"/>
    <cellStyle name="Обычный 2 7 2 3 2 2 2" xfId="14483"/>
    <cellStyle name="Обычный 2 7 2 3 2 2 2 2" xfId="14484"/>
    <cellStyle name="Обычный 2 7 2 3 2 2 2 3" xfId="14485"/>
    <cellStyle name="Обычный 2 7 2 3 2 2 3" xfId="14486"/>
    <cellStyle name="Обычный 2 7 2 3 2 2 4" xfId="14487"/>
    <cellStyle name="Обычный 2 7 2 3 2 3" xfId="14488"/>
    <cellStyle name="Обычный 2 7 2 3 2 3 2" xfId="14489"/>
    <cellStyle name="Обычный 2 7 2 3 2 3 3" xfId="14490"/>
    <cellStyle name="Обычный 2 7 2 3 2 4" xfId="14491"/>
    <cellStyle name="Обычный 2 7 2 3 2 5" xfId="14492"/>
    <cellStyle name="Обычный 2 7 2 3 3" xfId="14493"/>
    <cellStyle name="Обычный 2 7 2 3 3 2" xfId="14494"/>
    <cellStyle name="Обычный 2 7 2 3 3 2 2" xfId="14495"/>
    <cellStyle name="Обычный 2 7 2 3 3 2 2 2" xfId="14496"/>
    <cellStyle name="Обычный 2 7 2 3 3 2 2 3" xfId="14497"/>
    <cellStyle name="Обычный 2 7 2 3 3 2 3" xfId="14498"/>
    <cellStyle name="Обычный 2 7 2 3 3 2 4" xfId="14499"/>
    <cellStyle name="Обычный 2 7 2 3 3 3" xfId="14500"/>
    <cellStyle name="Обычный 2 7 2 3 3 3 2" xfId="14501"/>
    <cellStyle name="Обычный 2 7 2 3 3 3 3" xfId="14502"/>
    <cellStyle name="Обычный 2 7 2 3 3 4" xfId="14503"/>
    <cellStyle name="Обычный 2 7 2 3 3 5" xfId="14504"/>
    <cellStyle name="Обычный 2 7 2 3 4" xfId="14505"/>
    <cellStyle name="Обычный 2 7 2 3 4 2" xfId="14506"/>
    <cellStyle name="Обычный 2 7 2 3 4 2 2" xfId="14507"/>
    <cellStyle name="Обычный 2 7 2 3 4 2 3" xfId="14508"/>
    <cellStyle name="Обычный 2 7 2 3 4 3" xfId="14509"/>
    <cellStyle name="Обычный 2 7 2 3 4 3 2" xfId="14510"/>
    <cellStyle name="Обычный 2 7 2 3 4 3 3" xfId="14511"/>
    <cellStyle name="Обычный 2 7 2 3 5" xfId="14512"/>
    <cellStyle name="Обычный 2 7 2 3 5 2" xfId="14513"/>
    <cellStyle name="Обычный 2 7 2 3 5 3" xfId="14514"/>
    <cellStyle name="Обычный 2 7 2 3 6" xfId="14515"/>
    <cellStyle name="Обычный 2 7 2 3 7" xfId="14516"/>
    <cellStyle name="Обычный 2 7 2 4" xfId="14517"/>
    <cellStyle name="Обычный 2 7 2 4 2" xfId="14518"/>
    <cellStyle name="Обычный 2 7 2 4 2 2" xfId="14519"/>
    <cellStyle name="Обычный 2 7 2 4 2 2 2" xfId="14520"/>
    <cellStyle name="Обычный 2 7 2 4 2 2 3" xfId="14521"/>
    <cellStyle name="Обычный 2 7 2 4 2 3" xfId="14522"/>
    <cellStyle name="Обычный 2 7 2 4 2 3 2" xfId="14523"/>
    <cellStyle name="Обычный 2 7 2 4 2 3 3" xfId="14524"/>
    <cellStyle name="Обычный 2 7 2 4 3" xfId="14525"/>
    <cellStyle name="Обычный 2 7 2 4 3 2" xfId="14526"/>
    <cellStyle name="Обычный 2 7 2 4 3 3" xfId="14527"/>
    <cellStyle name="Обычный 2 7 2 4 4" xfId="14528"/>
    <cellStyle name="Обычный 2 7 2 4 5" xfId="14529"/>
    <cellStyle name="Обычный 2 7 2 5" xfId="14530"/>
    <cellStyle name="Обычный 2 7 2 5 2" xfId="14531"/>
    <cellStyle name="Обычный 2 7 2 5 2 2" xfId="14532"/>
    <cellStyle name="Обычный 2 7 2 5 2 2 2" xfId="14533"/>
    <cellStyle name="Обычный 2 7 2 5 2 2 3" xfId="14534"/>
    <cellStyle name="Обычный 2 7 2 5 2 3" xfId="14535"/>
    <cellStyle name="Обычный 2 7 2 5 2 4" xfId="14536"/>
    <cellStyle name="Обычный 2 7 2 5 3" xfId="14537"/>
    <cellStyle name="Обычный 2 7 2 5 3 2" xfId="14538"/>
    <cellStyle name="Обычный 2 7 2 5 3 3" xfId="14539"/>
    <cellStyle name="Обычный 2 7 2 5 4" xfId="14540"/>
    <cellStyle name="Обычный 2 7 2 5 5" xfId="14541"/>
    <cellStyle name="Обычный 2 7 2 6" xfId="14542"/>
    <cellStyle name="Обычный 2 7 2 6 2" xfId="14543"/>
    <cellStyle name="Обычный 2 7 2 6 2 2" xfId="14544"/>
    <cellStyle name="Обычный 2 7 2 6 2 3" xfId="14545"/>
    <cellStyle name="Обычный 2 7 2 6 3" xfId="14546"/>
    <cellStyle name="Обычный 2 7 2 6 3 2" xfId="14547"/>
    <cellStyle name="Обычный 2 7 2 6 3 3" xfId="14548"/>
    <cellStyle name="Обычный 2 7 2 7" xfId="14549"/>
    <cellStyle name="Обычный 2 7 2 7 2" xfId="14550"/>
    <cellStyle name="Обычный 2 7 2 7 3" xfId="14551"/>
    <cellStyle name="Обычный 2 7 2 8" xfId="14552"/>
    <cellStyle name="Обычный 2 7 2 8 2" xfId="14553"/>
    <cellStyle name="Обычный 2 7 2 8 3" xfId="14554"/>
    <cellStyle name="Обычный 2 7 2 9" xfId="14555"/>
    <cellStyle name="Обычный 2 7 3" xfId="14556"/>
    <cellStyle name="Обычный 2 7 3 2" xfId="14557"/>
    <cellStyle name="Обычный 2 7 3 2 2" xfId="14558"/>
    <cellStyle name="Обычный 2 7 3 2 2 2" xfId="14559"/>
    <cellStyle name="Обычный 2 7 3 2 2 2 2" xfId="14560"/>
    <cellStyle name="Обычный 2 7 3 2 2 2 2 2" xfId="14561"/>
    <cellStyle name="Обычный 2 7 3 2 2 2 2 3" xfId="14562"/>
    <cellStyle name="Обычный 2 7 3 2 2 2 3" xfId="14563"/>
    <cellStyle name="Обычный 2 7 3 2 2 2 4" xfId="14564"/>
    <cellStyle name="Обычный 2 7 3 2 2 3" xfId="14565"/>
    <cellStyle name="Обычный 2 7 3 2 2 3 2" xfId="14566"/>
    <cellStyle name="Обычный 2 7 3 2 2 3 3" xfId="14567"/>
    <cellStyle name="Обычный 2 7 3 2 2 4" xfId="14568"/>
    <cellStyle name="Обычный 2 7 3 2 2 5" xfId="14569"/>
    <cellStyle name="Обычный 2 7 3 2 3" xfId="14570"/>
    <cellStyle name="Обычный 2 7 3 2 3 2" xfId="14571"/>
    <cellStyle name="Обычный 2 7 3 2 3 2 2" xfId="14572"/>
    <cellStyle name="Обычный 2 7 3 2 3 2 2 2" xfId="14573"/>
    <cellStyle name="Обычный 2 7 3 2 3 2 2 3" xfId="14574"/>
    <cellStyle name="Обычный 2 7 3 2 3 2 3" xfId="14575"/>
    <cellStyle name="Обычный 2 7 3 2 3 2 4" xfId="14576"/>
    <cellStyle name="Обычный 2 7 3 2 3 3" xfId="14577"/>
    <cellStyle name="Обычный 2 7 3 2 3 3 2" xfId="14578"/>
    <cellStyle name="Обычный 2 7 3 2 3 3 3" xfId="14579"/>
    <cellStyle name="Обычный 2 7 3 2 3 4" xfId="14580"/>
    <cellStyle name="Обычный 2 7 3 2 3 5" xfId="14581"/>
    <cellStyle name="Обычный 2 7 3 2 4" xfId="14582"/>
    <cellStyle name="Обычный 2 7 3 2 4 2" xfId="14583"/>
    <cellStyle name="Обычный 2 7 3 2 4 2 2" xfId="14584"/>
    <cellStyle name="Обычный 2 7 3 2 4 2 3" xfId="14585"/>
    <cellStyle name="Обычный 2 7 3 2 4 3" xfId="14586"/>
    <cellStyle name="Обычный 2 7 3 2 4 3 2" xfId="14587"/>
    <cellStyle name="Обычный 2 7 3 2 4 3 3" xfId="14588"/>
    <cellStyle name="Обычный 2 7 3 2 5" xfId="14589"/>
    <cellStyle name="Обычный 2 7 3 2 5 2" xfId="14590"/>
    <cellStyle name="Обычный 2 7 3 2 5 3" xfId="14591"/>
    <cellStyle name="Обычный 2 7 3 2 6" xfId="14592"/>
    <cellStyle name="Обычный 2 7 3 2 7" xfId="14593"/>
    <cellStyle name="Обычный 2 7 3 3" xfId="14594"/>
    <cellStyle name="Обычный 2 7 3 3 2" xfId="14595"/>
    <cellStyle name="Обычный 2 7 3 3 2 2" xfId="14596"/>
    <cellStyle name="Обычный 2 7 3 3 2 2 2" xfId="14597"/>
    <cellStyle name="Обычный 2 7 3 3 2 2 3" xfId="14598"/>
    <cellStyle name="Обычный 2 7 3 3 2 3" xfId="14599"/>
    <cellStyle name="Обычный 2 7 3 3 2 4" xfId="14600"/>
    <cellStyle name="Обычный 2 7 3 3 3" xfId="14601"/>
    <cellStyle name="Обычный 2 7 3 3 3 2" xfId="14602"/>
    <cellStyle name="Обычный 2 7 3 3 3 3" xfId="14603"/>
    <cellStyle name="Обычный 2 7 3 3 4" xfId="14604"/>
    <cellStyle name="Обычный 2 7 3 3 5" xfId="14605"/>
    <cellStyle name="Обычный 2 7 3 4" xfId="14606"/>
    <cellStyle name="Обычный 2 7 3 4 2" xfId="14607"/>
    <cellStyle name="Обычный 2 7 3 4 2 2" xfId="14608"/>
    <cellStyle name="Обычный 2 7 3 4 2 2 2" xfId="14609"/>
    <cellStyle name="Обычный 2 7 3 4 2 2 3" xfId="14610"/>
    <cellStyle name="Обычный 2 7 3 4 2 3" xfId="14611"/>
    <cellStyle name="Обычный 2 7 3 4 2 4" xfId="14612"/>
    <cellStyle name="Обычный 2 7 3 4 3" xfId="14613"/>
    <cellStyle name="Обычный 2 7 3 4 3 2" xfId="14614"/>
    <cellStyle name="Обычный 2 7 3 4 3 3" xfId="14615"/>
    <cellStyle name="Обычный 2 7 3 4 4" xfId="14616"/>
    <cellStyle name="Обычный 2 7 3 4 5" xfId="14617"/>
    <cellStyle name="Обычный 2 7 3 5" xfId="14618"/>
    <cellStyle name="Обычный 2 7 3 5 2" xfId="14619"/>
    <cellStyle name="Обычный 2 7 3 5 2 2" xfId="14620"/>
    <cellStyle name="Обычный 2 7 3 5 2 3" xfId="14621"/>
    <cellStyle name="Обычный 2 7 3 5 3" xfId="14622"/>
    <cellStyle name="Обычный 2 7 3 5 3 2" xfId="14623"/>
    <cellStyle name="Обычный 2 7 3 5 3 3" xfId="14624"/>
    <cellStyle name="Обычный 2 7 3 6" xfId="14625"/>
    <cellStyle name="Обычный 2 7 3 6 2" xfId="14626"/>
    <cellStyle name="Обычный 2 7 3 6 3" xfId="14627"/>
    <cellStyle name="Обычный 2 7 3 7" xfId="14628"/>
    <cellStyle name="Обычный 2 7 3 7 2" xfId="14629"/>
    <cellStyle name="Обычный 2 7 3 7 3" xfId="14630"/>
    <cellStyle name="Обычный 2 7 3 8" xfId="14631"/>
    <cellStyle name="Обычный 2 7 3 9" xfId="14632"/>
    <cellStyle name="Обычный 2 7 4" xfId="14633"/>
    <cellStyle name="Обычный 2 7 4 2" xfId="14634"/>
    <cellStyle name="Обычный 2 7 4 3" xfId="14635"/>
    <cellStyle name="Обычный 2 7 4 4" xfId="14636"/>
    <cellStyle name="Обычный 2 7 5" xfId="14637"/>
    <cellStyle name="Обычный 2 7 5 2" xfId="14638"/>
    <cellStyle name="Обычный 2 7 5 2 2" xfId="14639"/>
    <cellStyle name="Обычный 2 7 5 2 2 2" xfId="14640"/>
    <cellStyle name="Обычный 2 7 5 2 2 2 2" xfId="14641"/>
    <cellStyle name="Обычный 2 7 5 2 2 2 3" xfId="14642"/>
    <cellStyle name="Обычный 2 7 5 2 2 3" xfId="14643"/>
    <cellStyle name="Обычный 2 7 5 2 2 4" xfId="14644"/>
    <cellStyle name="Обычный 2 7 5 2 3" xfId="14645"/>
    <cellStyle name="Обычный 2 7 5 2 3 2" xfId="14646"/>
    <cellStyle name="Обычный 2 7 5 2 3 3" xfId="14647"/>
    <cellStyle name="Обычный 2 7 5 2 4" xfId="14648"/>
    <cellStyle name="Обычный 2 7 5 2 5" xfId="14649"/>
    <cellStyle name="Обычный 2 7 5 3" xfId="14650"/>
    <cellStyle name="Обычный 2 7 5 3 2" xfId="14651"/>
    <cellStyle name="Обычный 2 7 5 3 2 2" xfId="14652"/>
    <cellStyle name="Обычный 2 7 5 3 2 2 2" xfId="14653"/>
    <cellStyle name="Обычный 2 7 5 3 2 2 3" xfId="14654"/>
    <cellStyle name="Обычный 2 7 5 3 2 3" xfId="14655"/>
    <cellStyle name="Обычный 2 7 5 3 2 4" xfId="14656"/>
    <cellStyle name="Обычный 2 7 5 3 3" xfId="14657"/>
    <cellStyle name="Обычный 2 7 5 3 3 2" xfId="14658"/>
    <cellStyle name="Обычный 2 7 5 3 3 3" xfId="14659"/>
    <cellStyle name="Обычный 2 7 5 3 4" xfId="14660"/>
    <cellStyle name="Обычный 2 7 5 3 5" xfId="14661"/>
    <cellStyle name="Обычный 2 7 5 4" xfId="14662"/>
    <cellStyle name="Обычный 2 7 5 4 2" xfId="14663"/>
    <cellStyle name="Обычный 2 7 5 4 2 2" xfId="14664"/>
    <cellStyle name="Обычный 2 7 5 4 2 3" xfId="14665"/>
    <cellStyle name="Обычный 2 7 5 4 3" xfId="14666"/>
    <cellStyle name="Обычный 2 7 5 4 3 2" xfId="14667"/>
    <cellStyle name="Обычный 2 7 5 4 3 3" xfId="14668"/>
    <cellStyle name="Обычный 2 7 5 5" xfId="14669"/>
    <cellStyle name="Обычный 2 7 5 5 2" xfId="14670"/>
    <cellStyle name="Обычный 2 7 5 5 3" xfId="14671"/>
    <cellStyle name="Обычный 2 7 5 6" xfId="14672"/>
    <cellStyle name="Обычный 2 7 5 7" xfId="14673"/>
    <cellStyle name="Обычный 2 7 6" xfId="14674"/>
    <cellStyle name="Обычный 2 7 6 2" xfId="14675"/>
    <cellStyle name="Обычный 2 7 6 2 2" xfId="14676"/>
    <cellStyle name="Обычный 2 7 6 2 2 2" xfId="14677"/>
    <cellStyle name="Обычный 2 7 6 2 2 3" xfId="14678"/>
    <cellStyle name="Обычный 2 7 6 2 3" xfId="14679"/>
    <cellStyle name="Обычный 2 7 6 2 3 2" xfId="14680"/>
    <cellStyle name="Обычный 2 7 6 2 3 3" xfId="14681"/>
    <cellStyle name="Обычный 2 7 6 3" xfId="14682"/>
    <cellStyle name="Обычный 2 7 6 3 2" xfId="14683"/>
    <cellStyle name="Обычный 2 7 6 3 3" xfId="14684"/>
    <cellStyle name="Обычный 2 7 6 4" xfId="14685"/>
    <cellStyle name="Обычный 2 7 6 5" xfId="14686"/>
    <cellStyle name="Обычный 2 7 7" xfId="14687"/>
    <cellStyle name="Обычный 2 7 7 2" xfId="14688"/>
    <cellStyle name="Обычный 2 7 7 2 2" xfId="14689"/>
    <cellStyle name="Обычный 2 7 7 2 2 2" xfId="14690"/>
    <cellStyle name="Обычный 2 7 7 2 2 3" xfId="14691"/>
    <cellStyle name="Обычный 2 7 7 2 3" xfId="14692"/>
    <cellStyle name="Обычный 2 7 7 2 3 2" xfId="14693"/>
    <cellStyle name="Обычный 2 7 7 2 3 3" xfId="14694"/>
    <cellStyle name="Обычный 2 7 7 2 4" xfId="14695"/>
    <cellStyle name="Обычный 2 7 7 2 5" xfId="14696"/>
    <cellStyle name="Обычный 2 7 7 3" xfId="14697"/>
    <cellStyle name="Обычный 2 7 7 3 2" xfId="14698"/>
    <cellStyle name="Обычный 2 7 7 3 3" xfId="14699"/>
    <cellStyle name="Обычный 2 7 7 4" xfId="14700"/>
    <cellStyle name="Обычный 2 7 7 5" xfId="14701"/>
    <cellStyle name="Обычный 2 7 8" xfId="14702"/>
    <cellStyle name="Обычный 2 7 8 2" xfId="14703"/>
    <cellStyle name="Обычный 2 7 8 2 2" xfId="14704"/>
    <cellStyle name="Обычный 2 7 8 2 3" xfId="14705"/>
    <cellStyle name="Обычный 2 7 8 3" xfId="14706"/>
    <cellStyle name="Обычный 2 7 8 3 2" xfId="14707"/>
    <cellStyle name="Обычный 2 7 8 3 3" xfId="14708"/>
    <cellStyle name="Обычный 2 7 9" xfId="14709"/>
    <cellStyle name="Обычный 2 7 9 2" xfId="14710"/>
    <cellStyle name="Обычный 2 7 9 3" xfId="14711"/>
    <cellStyle name="Обычный 2 8" xfId="14712"/>
    <cellStyle name="Обычный 2 8 10" xfId="14713"/>
    <cellStyle name="Обычный 2 8 10 2" xfId="14714"/>
    <cellStyle name="Обычный 2 8 10 3" xfId="14715"/>
    <cellStyle name="Обычный 2 8 11" xfId="14716"/>
    <cellStyle name="Обычный 2 8 12" xfId="14717"/>
    <cellStyle name="Обычный 2 8 13" xfId="14718"/>
    <cellStyle name="Обычный 2 8 14" xfId="14719"/>
    <cellStyle name="Обычный 2 8 14 2" xfId="14720"/>
    <cellStyle name="Обычный 2 8 14 3" xfId="14721"/>
    <cellStyle name="Обычный 2 8 15" xfId="14722"/>
    <cellStyle name="Обычный 2 8 16" xfId="14723"/>
    <cellStyle name="Обычный 2 8 2" xfId="14724"/>
    <cellStyle name="Обычный 2 8 2 2" xfId="14725"/>
    <cellStyle name="Обычный 2 8 2 3" xfId="14726"/>
    <cellStyle name="Обычный 2 8 2 4" xfId="14727"/>
    <cellStyle name="Обычный 2 8 2 5" xfId="14728"/>
    <cellStyle name="Обычный 2 8 2 6" xfId="14729"/>
    <cellStyle name="Обычный 2 8 2 7" xfId="14730"/>
    <cellStyle name="Обычный 2 8 3" xfId="14731"/>
    <cellStyle name="Обычный 2 8 3 2" xfId="14732"/>
    <cellStyle name="Обычный 2 8 3 2 2" xfId="14733"/>
    <cellStyle name="Обычный 2 8 3 2 2 2" xfId="14734"/>
    <cellStyle name="Обычный 2 8 3 2 2 2 2" xfId="14735"/>
    <cellStyle name="Обычный 2 8 3 2 2 2 3" xfId="14736"/>
    <cellStyle name="Обычный 2 8 3 2 2 3" xfId="14737"/>
    <cellStyle name="Обычный 2 8 3 2 2 4" xfId="14738"/>
    <cellStyle name="Обычный 2 8 3 2 3" xfId="14739"/>
    <cellStyle name="Обычный 2 8 3 2 3 2" xfId="14740"/>
    <cellStyle name="Обычный 2 8 3 2 3 3" xfId="14741"/>
    <cellStyle name="Обычный 2 8 3 2 4" xfId="14742"/>
    <cellStyle name="Обычный 2 8 3 2 5" xfId="14743"/>
    <cellStyle name="Обычный 2 8 3 3" xfId="14744"/>
    <cellStyle name="Обычный 2 8 3 3 2" xfId="14745"/>
    <cellStyle name="Обычный 2 8 3 3 2 2" xfId="14746"/>
    <cellStyle name="Обычный 2 8 3 3 2 2 2" xfId="14747"/>
    <cellStyle name="Обычный 2 8 3 3 2 2 3" xfId="14748"/>
    <cellStyle name="Обычный 2 8 3 3 2 3" xfId="14749"/>
    <cellStyle name="Обычный 2 8 3 3 2 4" xfId="14750"/>
    <cellStyle name="Обычный 2 8 3 3 3" xfId="14751"/>
    <cellStyle name="Обычный 2 8 3 3 3 2" xfId="14752"/>
    <cellStyle name="Обычный 2 8 3 3 3 3" xfId="14753"/>
    <cellStyle name="Обычный 2 8 3 3 4" xfId="14754"/>
    <cellStyle name="Обычный 2 8 3 3 5" xfId="14755"/>
    <cellStyle name="Обычный 2 8 3 4" xfId="14756"/>
    <cellStyle name="Обычный 2 8 3 4 2" xfId="14757"/>
    <cellStyle name="Обычный 2 8 3 4 2 2" xfId="14758"/>
    <cellStyle name="Обычный 2 8 3 4 2 3" xfId="14759"/>
    <cellStyle name="Обычный 2 8 3 4 3" xfId="14760"/>
    <cellStyle name="Обычный 2 8 3 4 3 2" xfId="14761"/>
    <cellStyle name="Обычный 2 8 3 4 3 3" xfId="14762"/>
    <cellStyle name="Обычный 2 8 3 5" xfId="14763"/>
    <cellStyle name="Обычный 2 8 3 5 2" xfId="14764"/>
    <cellStyle name="Обычный 2 8 3 5 3" xfId="14765"/>
    <cellStyle name="Обычный 2 8 3 6" xfId="14766"/>
    <cellStyle name="Обычный 2 8 3 7" xfId="14767"/>
    <cellStyle name="Обычный 2 8 4" xfId="14768"/>
    <cellStyle name="Обычный 2 8 4 2" xfId="14769"/>
    <cellStyle name="Обычный 2 8 4 2 2" xfId="14770"/>
    <cellStyle name="Обычный 2 8 4 2 2 2" xfId="14771"/>
    <cellStyle name="Обычный 2 8 4 2 2 3" xfId="14772"/>
    <cellStyle name="Обычный 2 8 4 2 3" xfId="14773"/>
    <cellStyle name="Обычный 2 8 4 2 3 2" xfId="14774"/>
    <cellStyle name="Обычный 2 8 4 2 3 3" xfId="14775"/>
    <cellStyle name="Обычный 2 8 4 3" xfId="14776"/>
    <cellStyle name="Обычный 2 8 4 3 2" xfId="14777"/>
    <cellStyle name="Обычный 2 8 4 3 2 2" xfId="14778"/>
    <cellStyle name="Обычный 2 8 4 3 2 3" xfId="14779"/>
    <cellStyle name="Обычный 2 8 4 4" xfId="14780"/>
    <cellStyle name="Обычный 2 8 4 5" xfId="14781"/>
    <cellStyle name="Обычный 2 8 4 5 2" xfId="14782"/>
    <cellStyle name="Обычный 2 8 4 5 3" xfId="14783"/>
    <cellStyle name="Обычный 2 8 4 6" xfId="14784"/>
    <cellStyle name="Обычный 2 8 4 7" xfId="14785"/>
    <cellStyle name="Обычный 2 8 5" xfId="14786"/>
    <cellStyle name="Обычный 2 8 5 2" xfId="14787"/>
    <cellStyle name="Обычный 2 8 5 2 2" xfId="14788"/>
    <cellStyle name="Обычный 2 8 5 2 2 2" xfId="14789"/>
    <cellStyle name="Обычный 2 8 5 2 2 3" xfId="14790"/>
    <cellStyle name="Обычный 2 8 5 2 3" xfId="14791"/>
    <cellStyle name="Обычный 2 8 5 2 3 2" xfId="14792"/>
    <cellStyle name="Обычный 2 8 5 2 3 3" xfId="14793"/>
    <cellStyle name="Обычный 2 8 5 3" xfId="14794"/>
    <cellStyle name="Обычный 2 8 5 3 2" xfId="14795"/>
    <cellStyle name="Обычный 2 8 5 3 2 2" xfId="14796"/>
    <cellStyle name="Обычный 2 8 5 3 2 3" xfId="14797"/>
    <cellStyle name="Обычный 2 8 5 4" xfId="14798"/>
    <cellStyle name="Обычный 2 8 5 5" xfId="14799"/>
    <cellStyle name="Обычный 2 8 5 5 2" xfId="14800"/>
    <cellStyle name="Обычный 2 8 5 5 3" xfId="14801"/>
    <cellStyle name="Обычный 2 8 5 6" xfId="14802"/>
    <cellStyle name="Обычный 2 8 5 7" xfId="14803"/>
    <cellStyle name="Обычный 2 8 6" xfId="14804"/>
    <cellStyle name="Обычный 2 8 6 2" xfId="14805"/>
    <cellStyle name="Обычный 2 8 6 2 2" xfId="14806"/>
    <cellStyle name="Обычный 2 8 6 2 2 2" xfId="14807"/>
    <cellStyle name="Обычный 2 8 6 2 2 3" xfId="14808"/>
    <cellStyle name="Обычный 2 8 6 3" xfId="14809"/>
    <cellStyle name="Обычный 2 8 6 4" xfId="14810"/>
    <cellStyle name="Обычный 2 8 6 4 2" xfId="14811"/>
    <cellStyle name="Обычный 2 8 6 4 3" xfId="14812"/>
    <cellStyle name="Обычный 2 8 7" xfId="14813"/>
    <cellStyle name="Обычный 2 8 7 2" xfId="14814"/>
    <cellStyle name="Обычный 2 8 7 3" xfId="14815"/>
    <cellStyle name="Обычный 2 8 7 4" xfId="14816"/>
    <cellStyle name="Обычный 2 8 7 4 2" xfId="14817"/>
    <cellStyle name="Обычный 2 8 7 4 3" xfId="14818"/>
    <cellStyle name="Обычный 2 8 8" xfId="14819"/>
    <cellStyle name="Обычный 2 8 8 2" xfId="14820"/>
    <cellStyle name="Обычный 2 8 8 3" xfId="14821"/>
    <cellStyle name="Обычный 2 8 8 4" xfId="14822"/>
    <cellStyle name="Обычный 2 8 8 4 2" xfId="14823"/>
    <cellStyle name="Обычный 2 8 8 4 3" xfId="14824"/>
    <cellStyle name="Обычный 2 8 9" xfId="14825"/>
    <cellStyle name="Обычный 2 8 9 2" xfId="14826"/>
    <cellStyle name="Обычный 2 8 9 3" xfId="14827"/>
    <cellStyle name="Обычный 2 9" xfId="14828"/>
    <cellStyle name="Обычный 2 9 10" xfId="14829"/>
    <cellStyle name="Обычный 2 9 11" xfId="14830"/>
    <cellStyle name="Обычный 2 9 12" xfId="14831"/>
    <cellStyle name="Обычный 2 9 13" xfId="14832"/>
    <cellStyle name="Обычный 2 9 13 2" xfId="14833"/>
    <cellStyle name="Обычный 2 9 13 3" xfId="14834"/>
    <cellStyle name="Обычный 2 9 14" xfId="14835"/>
    <cellStyle name="Обычный 2 9 15" xfId="14836"/>
    <cellStyle name="Обычный 2 9 2" xfId="14837"/>
    <cellStyle name="Обычный 2 9 2 2" xfId="14838"/>
    <cellStyle name="Обычный 2 9 2 3" xfId="14839"/>
    <cellStyle name="Обычный 2 9 2 4" xfId="14840"/>
    <cellStyle name="Обычный 2 9 2 5" xfId="14841"/>
    <cellStyle name="Обычный 2 9 3" xfId="14842"/>
    <cellStyle name="Обычный 2 9 3 2" xfId="14843"/>
    <cellStyle name="Обычный 2 9 3 2 2" xfId="14844"/>
    <cellStyle name="Обычный 2 9 3 2 2 2" xfId="14845"/>
    <cellStyle name="Обычный 2 9 3 2 2 2 2" xfId="14846"/>
    <cellStyle name="Обычный 2 9 3 2 2 2 3" xfId="14847"/>
    <cellStyle name="Обычный 2 9 3 2 2 3" xfId="14848"/>
    <cellStyle name="Обычный 2 9 3 2 2 3 2" xfId="14849"/>
    <cellStyle name="Обычный 2 9 3 2 2 3 3" xfId="14850"/>
    <cellStyle name="Обычный 2 9 3 2 3" xfId="14851"/>
    <cellStyle name="Обычный 2 9 3 2 3 2" xfId="14852"/>
    <cellStyle name="Обычный 2 9 3 2 3 3" xfId="14853"/>
    <cellStyle name="Обычный 2 9 3 2 4" xfId="14854"/>
    <cellStyle name="Обычный 2 9 3 2 5" xfId="14855"/>
    <cellStyle name="Обычный 2 9 3 3" xfId="14856"/>
    <cellStyle name="Обычный 2 9 3 3 2" xfId="14857"/>
    <cellStyle name="Обычный 2 9 3 3 2 2" xfId="14858"/>
    <cellStyle name="Обычный 2 9 3 3 2 2 2" xfId="14859"/>
    <cellStyle name="Обычный 2 9 3 3 2 2 3" xfId="14860"/>
    <cellStyle name="Обычный 2 9 3 3 2 3" xfId="14861"/>
    <cellStyle name="Обычный 2 9 3 3 2 3 2" xfId="14862"/>
    <cellStyle name="Обычный 2 9 3 3 2 3 3" xfId="14863"/>
    <cellStyle name="Обычный 2 9 3 3 3" xfId="14864"/>
    <cellStyle name="Обычный 2 9 3 3 3 2" xfId="14865"/>
    <cellStyle name="Обычный 2 9 3 3 3 3" xfId="14866"/>
    <cellStyle name="Обычный 2 9 3 3 4" xfId="14867"/>
    <cellStyle name="Обычный 2 9 3 3 5" xfId="14868"/>
    <cellStyle name="Обычный 2 9 3 4" xfId="14869"/>
    <cellStyle name="Обычный 2 9 3 4 2" xfId="14870"/>
    <cellStyle name="Обычный 2 9 3 4 2 2" xfId="14871"/>
    <cellStyle name="Обычный 2 9 3 4 2 3" xfId="14872"/>
    <cellStyle name="Обычный 2 9 3 4 3" xfId="14873"/>
    <cellStyle name="Обычный 2 9 3 4 3 2" xfId="14874"/>
    <cellStyle name="Обычный 2 9 3 4 3 3" xfId="14875"/>
    <cellStyle name="Обычный 2 9 3 5" xfId="14876"/>
    <cellStyle name="Обычный 2 9 3 5 2" xfId="14877"/>
    <cellStyle name="Обычный 2 9 3 5 3" xfId="14878"/>
    <cellStyle name="Обычный 2 9 3 6" xfId="14879"/>
    <cellStyle name="Обычный 2 9 3 7" xfId="14880"/>
    <cellStyle name="Обычный 2 9 4" xfId="14881"/>
    <cellStyle name="Обычный 2 9 4 2" xfId="14882"/>
    <cellStyle name="Обычный 2 9 4 2 2" xfId="14883"/>
    <cellStyle name="Обычный 2 9 4 2 2 2" xfId="14884"/>
    <cellStyle name="Обычный 2 9 4 2 2 3" xfId="14885"/>
    <cellStyle name="Обычный 2 9 4 2 3" xfId="14886"/>
    <cellStyle name="Обычный 2 9 4 2 3 2" xfId="14887"/>
    <cellStyle name="Обычный 2 9 4 2 3 3" xfId="14888"/>
    <cellStyle name="Обычный 2 9 4 3" xfId="14889"/>
    <cellStyle name="Обычный 2 9 4 3 2" xfId="14890"/>
    <cellStyle name="Обычный 2 9 4 3 3" xfId="14891"/>
    <cellStyle name="Обычный 2 9 4 4" xfId="14892"/>
    <cellStyle name="Обычный 2 9 4 5" xfId="14893"/>
    <cellStyle name="Обычный 2 9 5" xfId="14894"/>
    <cellStyle name="Обычный 2 9 5 10" xfId="14895"/>
    <cellStyle name="Обычный 2 9 5 2" xfId="14896"/>
    <cellStyle name="Обычный 2 9 5 2 2" xfId="14897"/>
    <cellStyle name="Обычный 2 9 5 2 2 2" xfId="14898"/>
    <cellStyle name="Обычный 2 9 5 2 2 2 2" xfId="14899"/>
    <cellStyle name="Обычный 2 9 5 2 2 2 3" xfId="14900"/>
    <cellStyle name="Обычный 2 9 5 2 3" xfId="14901"/>
    <cellStyle name="Обычный 2 9 5 2 4" xfId="14902"/>
    <cellStyle name="Обычный 2 9 5 2 4 2" xfId="14903"/>
    <cellStyle name="Обычный 2 9 5 2 4 3" xfId="14904"/>
    <cellStyle name="Обычный 2 9 5 3" xfId="14905"/>
    <cellStyle name="Обычный 2 9 5 3 2" xfId="14906"/>
    <cellStyle name="Обычный 2 9 5 3 2 2" xfId="14907"/>
    <cellStyle name="Обычный 2 9 5 3 2 3" xfId="14908"/>
    <cellStyle name="Обычный 2 9 5 4" xfId="14909"/>
    <cellStyle name="Обычный 2 9 5 4 2" xfId="14910"/>
    <cellStyle name="Обычный 2 9 5 4 3" xfId="14911"/>
    <cellStyle name="Обычный 2 9 5 5" xfId="14912"/>
    <cellStyle name="Обычный 2 9 5 5 2" xfId="14913"/>
    <cellStyle name="Обычный 2 9 5 5 3" xfId="14914"/>
    <cellStyle name="Обычный 2 9 5 6" xfId="14915"/>
    <cellStyle name="Обычный 2 9 5 6 2" xfId="14916"/>
    <cellStyle name="Обычный 2 9 5 6 3" xfId="14917"/>
    <cellStyle name="Обычный 2 9 5 7" xfId="14918"/>
    <cellStyle name="Обычный 2 9 5 8" xfId="14919"/>
    <cellStyle name="Обычный 2 9 5 8 2" xfId="14920"/>
    <cellStyle name="Обычный 2 9 5 8 3" xfId="14921"/>
    <cellStyle name="Обычный 2 9 5 9" xfId="14922"/>
    <cellStyle name="Обычный 2 9 6" xfId="14923"/>
    <cellStyle name="Обычный 2 9 6 2" xfId="14924"/>
    <cellStyle name="Обычный 2 9 6 2 2" xfId="14925"/>
    <cellStyle name="Обычный 2 9 6 2 3" xfId="14926"/>
    <cellStyle name="Обычный 2 9 6 3" xfId="14927"/>
    <cellStyle name="Обычный 2 9 6 3 2" xfId="14928"/>
    <cellStyle name="Обычный 2 9 6 3 3" xfId="14929"/>
    <cellStyle name="Обычный 2 9 7" xfId="14930"/>
    <cellStyle name="Обычный 2 9 7 2" xfId="14931"/>
    <cellStyle name="Обычный 2 9 7 2 2" xfId="14932"/>
    <cellStyle name="Обычный 2 9 7 2 3" xfId="14933"/>
    <cellStyle name="Обычный 2 9 8" xfId="14934"/>
    <cellStyle name="Обычный 2 9 8 2" xfId="14935"/>
    <cellStyle name="Обычный 2 9 8 2 2" xfId="14936"/>
    <cellStyle name="Обычный 2 9 8 2 3" xfId="14937"/>
    <cellStyle name="Обычный 2 9 9" xfId="14938"/>
    <cellStyle name="Обычный 2_Информация по ТТ" xfId="14939"/>
    <cellStyle name="Обычный 20" xfId="14940"/>
    <cellStyle name="Обычный 20 2" xfId="14941"/>
    <cellStyle name="Обычный 20 2 2" xfId="14942"/>
    <cellStyle name="Обычный 20 2 2 2" xfId="14943"/>
    <cellStyle name="Обычный 20 2 2 2 2" xfId="14944"/>
    <cellStyle name="Обычный 20 2 2 2 2 2" xfId="14945"/>
    <cellStyle name="Обычный 20 2 2 2 2 3" xfId="14946"/>
    <cellStyle name="Обычный 20 2 2 2 3" xfId="14947"/>
    <cellStyle name="Обычный 20 2 2 2 4" xfId="14948"/>
    <cellStyle name="Обычный 20 2 2 3" xfId="14949"/>
    <cellStyle name="Обычный 20 2 2 3 2" xfId="14950"/>
    <cellStyle name="Обычный 20 2 2 3 3" xfId="14951"/>
    <cellStyle name="Обычный 20 2 2 4" xfId="14952"/>
    <cellStyle name="Обычный 20 2 2 5" xfId="14953"/>
    <cellStyle name="Обычный 20 2 3" xfId="14954"/>
    <cellStyle name="Обычный 20 2 3 2" xfId="14955"/>
    <cellStyle name="Обычный 20 2 3 2 2" xfId="14956"/>
    <cellStyle name="Обычный 20 2 3 2 2 2" xfId="14957"/>
    <cellStyle name="Обычный 20 2 3 2 2 3" xfId="14958"/>
    <cellStyle name="Обычный 20 2 3 2 3" xfId="14959"/>
    <cellStyle name="Обычный 20 2 3 2 4" xfId="14960"/>
    <cellStyle name="Обычный 20 2 3 3" xfId="14961"/>
    <cellStyle name="Обычный 20 2 3 3 2" xfId="14962"/>
    <cellStyle name="Обычный 20 2 3 3 3" xfId="14963"/>
    <cellStyle name="Обычный 20 2 3 4" xfId="14964"/>
    <cellStyle name="Обычный 20 2 3 5" xfId="14965"/>
    <cellStyle name="Обычный 20 2 4" xfId="14966"/>
    <cellStyle name="Обычный 20 2 4 2" xfId="14967"/>
    <cellStyle name="Обычный 20 2 4 2 2" xfId="14968"/>
    <cellStyle name="Обычный 20 2 4 2 3" xfId="14969"/>
    <cellStyle name="Обычный 20 2 4 3" xfId="14970"/>
    <cellStyle name="Обычный 20 2 4 3 2" xfId="14971"/>
    <cellStyle name="Обычный 20 2 4 3 3" xfId="14972"/>
    <cellStyle name="Обычный 20 2 5" xfId="14973"/>
    <cellStyle name="Обычный 20 2 5 2" xfId="14974"/>
    <cellStyle name="Обычный 20 2 5 3" xfId="14975"/>
    <cellStyle name="Обычный 20 2 6" xfId="14976"/>
    <cellStyle name="Обычный 20 2 7" xfId="14977"/>
    <cellStyle name="Обычный 20 3" xfId="14978"/>
    <cellStyle name="Обычный 20 3 2" xfId="14979"/>
    <cellStyle name="Обычный 20 3 2 2" xfId="14980"/>
    <cellStyle name="Обычный 20 3 2 2 2" xfId="14981"/>
    <cellStyle name="Обычный 20 3 2 2 3" xfId="14982"/>
    <cellStyle name="Обычный 20 3 2 3" xfId="14983"/>
    <cellStyle name="Обычный 20 3 2 3 2" xfId="14984"/>
    <cellStyle name="Обычный 20 3 2 3 3" xfId="14985"/>
    <cellStyle name="Обычный 20 3 3" xfId="14986"/>
    <cellStyle name="Обычный 20 3 3 2" xfId="14987"/>
    <cellStyle name="Обычный 20 3 3 3" xfId="14988"/>
    <cellStyle name="Обычный 20 3 4" xfId="14989"/>
    <cellStyle name="Обычный 20 3 5" xfId="14990"/>
    <cellStyle name="Обычный 20 4" xfId="14991"/>
    <cellStyle name="Обычный 20 4 2" xfId="14992"/>
    <cellStyle name="Обычный 20 4 2 2" xfId="14993"/>
    <cellStyle name="Обычный 20 4 2 2 2" xfId="14994"/>
    <cellStyle name="Обычный 20 4 2 2 3" xfId="14995"/>
    <cellStyle name="Обычный 20 4 2 3" xfId="14996"/>
    <cellStyle name="Обычный 20 4 2 3 2" xfId="14997"/>
    <cellStyle name="Обычный 20 4 2 3 3" xfId="14998"/>
    <cellStyle name="Обычный 20 4 3" xfId="14999"/>
    <cellStyle name="Обычный 20 4 3 2" xfId="15000"/>
    <cellStyle name="Обычный 20 4 3 3" xfId="15001"/>
    <cellStyle name="Обычный 20 4 4" xfId="15002"/>
    <cellStyle name="Обычный 20 4 5" xfId="15003"/>
    <cellStyle name="Обычный 20 5" xfId="15004"/>
    <cellStyle name="Обычный 20 5 2" xfId="15005"/>
    <cellStyle name="Обычный 20 5 2 2" xfId="15006"/>
    <cellStyle name="Обычный 20 5 2 3" xfId="15007"/>
    <cellStyle name="Обычный 20 5 3" xfId="15008"/>
    <cellStyle name="Обычный 20 5 3 2" xfId="15009"/>
    <cellStyle name="Обычный 20 5 3 3" xfId="15010"/>
    <cellStyle name="Обычный 20 6" xfId="15011"/>
    <cellStyle name="Обычный 20 6 2" xfId="15012"/>
    <cellStyle name="Обычный 20 6 3" xfId="15013"/>
    <cellStyle name="Обычный 20 7" xfId="15014"/>
    <cellStyle name="Обычный 20 7 2" xfId="15015"/>
    <cellStyle name="Обычный 20 7 3" xfId="15016"/>
    <cellStyle name="Обычный 20 8" xfId="15017"/>
    <cellStyle name="Обычный 20 9" xfId="15018"/>
    <cellStyle name="Обычный 21" xfId="15019"/>
    <cellStyle name="Обычный 21 2" xfId="15020"/>
    <cellStyle name="Обычный 21 2 2" xfId="15021"/>
    <cellStyle name="Обычный 21 2 2 2" xfId="15022"/>
    <cellStyle name="Обычный 21 2 2 2 2" xfId="15023"/>
    <cellStyle name="Обычный 21 2 2 2 2 2" xfId="15024"/>
    <cellStyle name="Обычный 21 2 2 2 2 3" xfId="15025"/>
    <cellStyle name="Обычный 21 2 2 2 3" xfId="15026"/>
    <cellStyle name="Обычный 21 2 2 2 4" xfId="15027"/>
    <cellStyle name="Обычный 21 2 2 3" xfId="15028"/>
    <cellStyle name="Обычный 21 2 2 3 2" xfId="15029"/>
    <cellStyle name="Обычный 21 2 2 3 3" xfId="15030"/>
    <cellStyle name="Обычный 21 2 2 4" xfId="15031"/>
    <cellStyle name="Обычный 21 2 2 5" xfId="15032"/>
    <cellStyle name="Обычный 21 2 3" xfId="15033"/>
    <cellStyle name="Обычный 21 2 3 2" xfId="15034"/>
    <cellStyle name="Обычный 21 2 3 2 2" xfId="15035"/>
    <cellStyle name="Обычный 21 2 3 2 2 2" xfId="15036"/>
    <cellStyle name="Обычный 21 2 3 2 2 3" xfId="15037"/>
    <cellStyle name="Обычный 21 2 3 2 3" xfId="15038"/>
    <cellStyle name="Обычный 21 2 3 2 4" xfId="15039"/>
    <cellStyle name="Обычный 21 2 3 3" xfId="15040"/>
    <cellStyle name="Обычный 21 2 3 3 2" xfId="15041"/>
    <cellStyle name="Обычный 21 2 3 3 3" xfId="15042"/>
    <cellStyle name="Обычный 21 2 3 4" xfId="15043"/>
    <cellStyle name="Обычный 21 2 3 5" xfId="15044"/>
    <cellStyle name="Обычный 21 2 4" xfId="15045"/>
    <cellStyle name="Обычный 21 2 4 2" xfId="15046"/>
    <cellStyle name="Обычный 21 2 4 2 2" xfId="15047"/>
    <cellStyle name="Обычный 21 2 4 2 3" xfId="15048"/>
    <cellStyle name="Обычный 21 2 4 3" xfId="15049"/>
    <cellStyle name="Обычный 21 2 4 3 2" xfId="15050"/>
    <cellStyle name="Обычный 21 2 4 3 3" xfId="15051"/>
    <cellStyle name="Обычный 21 2 5" xfId="15052"/>
    <cellStyle name="Обычный 21 2 5 2" xfId="15053"/>
    <cellStyle name="Обычный 21 2 5 3" xfId="15054"/>
    <cellStyle name="Обычный 21 2 6" xfId="15055"/>
    <cellStyle name="Обычный 21 2 7" xfId="15056"/>
    <cellStyle name="Обычный 21 3" xfId="15057"/>
    <cellStyle name="Обычный 21 3 2" xfId="15058"/>
    <cellStyle name="Обычный 21 3 2 2" xfId="15059"/>
    <cellStyle name="Обычный 21 3 2 2 2" xfId="15060"/>
    <cellStyle name="Обычный 21 3 2 2 3" xfId="15061"/>
    <cellStyle name="Обычный 21 3 2 3" xfId="15062"/>
    <cellStyle name="Обычный 21 3 2 3 2" xfId="15063"/>
    <cellStyle name="Обычный 21 3 2 3 3" xfId="15064"/>
    <cellStyle name="Обычный 21 3 3" xfId="15065"/>
    <cellStyle name="Обычный 21 3 3 2" xfId="15066"/>
    <cellStyle name="Обычный 21 3 3 3" xfId="15067"/>
    <cellStyle name="Обычный 21 3 4" xfId="15068"/>
    <cellStyle name="Обычный 21 3 5" xfId="15069"/>
    <cellStyle name="Обычный 21 4" xfId="15070"/>
    <cellStyle name="Обычный 21 4 2" xfId="15071"/>
    <cellStyle name="Обычный 21 4 2 2" xfId="15072"/>
    <cellStyle name="Обычный 21 4 2 2 2" xfId="15073"/>
    <cellStyle name="Обычный 21 4 2 2 3" xfId="15074"/>
    <cellStyle name="Обычный 21 4 2 3" xfId="15075"/>
    <cellStyle name="Обычный 21 4 2 3 2" xfId="15076"/>
    <cellStyle name="Обычный 21 4 2 3 3" xfId="15077"/>
    <cellStyle name="Обычный 21 4 3" xfId="15078"/>
    <cellStyle name="Обычный 21 4 3 2" xfId="15079"/>
    <cellStyle name="Обычный 21 4 3 3" xfId="15080"/>
    <cellStyle name="Обычный 21 4 4" xfId="15081"/>
    <cellStyle name="Обычный 21 4 5" xfId="15082"/>
    <cellStyle name="Обычный 21 5" xfId="15083"/>
    <cellStyle name="Обычный 21 5 2" xfId="15084"/>
    <cellStyle name="Обычный 21 5 2 2" xfId="15085"/>
    <cellStyle name="Обычный 21 5 2 3" xfId="15086"/>
    <cellStyle name="Обычный 21 5 3" xfId="15087"/>
    <cellStyle name="Обычный 21 5 3 2" xfId="15088"/>
    <cellStyle name="Обычный 21 5 3 3" xfId="15089"/>
    <cellStyle name="Обычный 21 6" xfId="15090"/>
    <cellStyle name="Обычный 21 6 2" xfId="15091"/>
    <cellStyle name="Обычный 21 6 3" xfId="15092"/>
    <cellStyle name="Обычный 21 7" xfId="15093"/>
    <cellStyle name="Обычный 21 7 2" xfId="15094"/>
    <cellStyle name="Обычный 21 7 3" xfId="15095"/>
    <cellStyle name="Обычный 21 8" xfId="15096"/>
    <cellStyle name="Обычный 21 9" xfId="15097"/>
    <cellStyle name="Обычный 22" xfId="15098"/>
    <cellStyle name="Обычный 22 2" xfId="15099"/>
    <cellStyle name="Обычный 22 2 2" xfId="15100"/>
    <cellStyle name="Обычный 22 2 2 2" xfId="15101"/>
    <cellStyle name="Обычный 22 2 2 2 2" xfId="15102"/>
    <cellStyle name="Обычный 22 2 2 2 2 2" xfId="15103"/>
    <cellStyle name="Обычный 22 2 2 2 2 3" xfId="15104"/>
    <cellStyle name="Обычный 22 2 2 2 3" xfId="15105"/>
    <cellStyle name="Обычный 22 2 2 2 4" xfId="15106"/>
    <cellStyle name="Обычный 22 2 2 3" xfId="15107"/>
    <cellStyle name="Обычный 22 2 2 3 2" xfId="15108"/>
    <cellStyle name="Обычный 22 2 2 3 3" xfId="15109"/>
    <cellStyle name="Обычный 22 2 2 4" xfId="15110"/>
    <cellStyle name="Обычный 22 2 2 5" xfId="15111"/>
    <cellStyle name="Обычный 22 2 3" xfId="15112"/>
    <cellStyle name="Обычный 22 2 3 2" xfId="15113"/>
    <cellStyle name="Обычный 22 2 3 2 2" xfId="15114"/>
    <cellStyle name="Обычный 22 2 3 2 2 2" xfId="15115"/>
    <cellStyle name="Обычный 22 2 3 2 2 3" xfId="15116"/>
    <cellStyle name="Обычный 22 2 3 2 3" xfId="15117"/>
    <cellStyle name="Обычный 22 2 3 2 4" xfId="15118"/>
    <cellStyle name="Обычный 22 2 3 3" xfId="15119"/>
    <cellStyle name="Обычный 22 2 3 3 2" xfId="15120"/>
    <cellStyle name="Обычный 22 2 3 3 3" xfId="15121"/>
    <cellStyle name="Обычный 22 2 3 4" xfId="15122"/>
    <cellStyle name="Обычный 22 2 3 5" xfId="15123"/>
    <cellStyle name="Обычный 22 2 4" xfId="15124"/>
    <cellStyle name="Обычный 22 2 4 2" xfId="15125"/>
    <cellStyle name="Обычный 22 2 4 2 2" xfId="15126"/>
    <cellStyle name="Обычный 22 2 4 2 3" xfId="15127"/>
    <cellStyle name="Обычный 22 2 4 3" xfId="15128"/>
    <cellStyle name="Обычный 22 2 4 3 2" xfId="15129"/>
    <cellStyle name="Обычный 22 2 4 3 3" xfId="15130"/>
    <cellStyle name="Обычный 22 2 5" xfId="15131"/>
    <cellStyle name="Обычный 22 2 5 2" xfId="15132"/>
    <cellStyle name="Обычный 22 2 5 3" xfId="15133"/>
    <cellStyle name="Обычный 22 2 6" xfId="15134"/>
    <cellStyle name="Обычный 22 2 7" xfId="15135"/>
    <cellStyle name="Обычный 22 3" xfId="15136"/>
    <cellStyle name="Обычный 22 3 2" xfId="15137"/>
    <cellStyle name="Обычный 22 3 2 2" xfId="15138"/>
    <cellStyle name="Обычный 22 3 2 2 2" xfId="15139"/>
    <cellStyle name="Обычный 22 3 2 2 3" xfId="15140"/>
    <cellStyle name="Обычный 22 3 2 3" xfId="15141"/>
    <cellStyle name="Обычный 22 3 2 3 2" xfId="15142"/>
    <cellStyle name="Обычный 22 3 2 3 3" xfId="15143"/>
    <cellStyle name="Обычный 22 3 3" xfId="15144"/>
    <cellStyle name="Обычный 22 3 3 2" xfId="15145"/>
    <cellStyle name="Обычный 22 3 3 3" xfId="15146"/>
    <cellStyle name="Обычный 22 3 4" xfId="15147"/>
    <cellStyle name="Обычный 22 3 5" xfId="15148"/>
    <cellStyle name="Обычный 22 4" xfId="15149"/>
    <cellStyle name="Обычный 22 4 2" xfId="15150"/>
    <cellStyle name="Обычный 22 4 2 2" xfId="15151"/>
    <cellStyle name="Обычный 22 4 2 2 2" xfId="15152"/>
    <cellStyle name="Обычный 22 4 2 2 3" xfId="15153"/>
    <cellStyle name="Обычный 22 4 2 3" xfId="15154"/>
    <cellStyle name="Обычный 22 4 2 3 2" xfId="15155"/>
    <cellStyle name="Обычный 22 4 2 3 3" xfId="15156"/>
    <cellStyle name="Обычный 22 4 3" xfId="15157"/>
    <cellStyle name="Обычный 22 4 3 2" xfId="15158"/>
    <cellStyle name="Обычный 22 4 3 3" xfId="15159"/>
    <cellStyle name="Обычный 22 4 4" xfId="15160"/>
    <cellStyle name="Обычный 22 4 5" xfId="15161"/>
    <cellStyle name="Обычный 22 5" xfId="15162"/>
    <cellStyle name="Обычный 22 5 2" xfId="15163"/>
    <cellStyle name="Обычный 22 5 2 2" xfId="15164"/>
    <cellStyle name="Обычный 22 5 2 3" xfId="15165"/>
    <cellStyle name="Обычный 22 5 3" xfId="15166"/>
    <cellStyle name="Обычный 22 5 3 2" xfId="15167"/>
    <cellStyle name="Обычный 22 5 3 3" xfId="15168"/>
    <cellStyle name="Обычный 22 6" xfId="15169"/>
    <cellStyle name="Обычный 22 6 2" xfId="15170"/>
    <cellStyle name="Обычный 22 6 3" xfId="15171"/>
    <cellStyle name="Обычный 22 7" xfId="15172"/>
    <cellStyle name="Обычный 22 7 2" xfId="15173"/>
    <cellStyle name="Обычный 22 7 3" xfId="15174"/>
    <cellStyle name="Обычный 22 8" xfId="15175"/>
    <cellStyle name="Обычный 22 9" xfId="15176"/>
    <cellStyle name="Обычный 23" xfId="15177"/>
    <cellStyle name="Обычный 23 2" xfId="15178"/>
    <cellStyle name="Обычный 23 2 10" xfId="15179"/>
    <cellStyle name="Обычный 23 2 2" xfId="15180"/>
    <cellStyle name="Обычный 23 2 2 2" xfId="15181"/>
    <cellStyle name="Обычный 23 2 2 3" xfId="15182"/>
    <cellStyle name="Обычный 23 2 2 4" xfId="15183"/>
    <cellStyle name="Обычный 23 2 2 5" xfId="15184"/>
    <cellStyle name="Обычный 23 2 2 6" xfId="15185"/>
    <cellStyle name="Обычный 23 2 3" xfId="15186"/>
    <cellStyle name="Обычный 23 2 3 2" xfId="15187"/>
    <cellStyle name="Обычный 23 2 3 2 2" xfId="15188"/>
    <cellStyle name="Обычный 23 2 3 2 2 2" xfId="15189"/>
    <cellStyle name="Обычный 23 2 3 2 2 2 2" xfId="15190"/>
    <cellStyle name="Обычный 23 2 3 2 2 2 2 2" xfId="15191"/>
    <cellStyle name="Обычный 23 2 3 2 2 2 2 3" xfId="15192"/>
    <cellStyle name="Обычный 23 2 3 2 2 2 3" xfId="15193"/>
    <cellStyle name="Обычный 23 2 3 2 2 2 4" xfId="15194"/>
    <cellStyle name="Обычный 23 2 3 2 2 3" xfId="15195"/>
    <cellStyle name="Обычный 23 2 3 2 2 3 2" xfId="15196"/>
    <cellStyle name="Обычный 23 2 3 2 2 3 3" xfId="15197"/>
    <cellStyle name="Обычный 23 2 3 2 2 4" xfId="15198"/>
    <cellStyle name="Обычный 23 2 3 2 2 5" xfId="15199"/>
    <cellStyle name="Обычный 23 2 3 2 3" xfId="15200"/>
    <cellStyle name="Обычный 23 2 3 2 3 2" xfId="15201"/>
    <cellStyle name="Обычный 23 2 3 2 3 2 2" xfId="15202"/>
    <cellStyle name="Обычный 23 2 3 2 3 2 2 2" xfId="15203"/>
    <cellStyle name="Обычный 23 2 3 2 3 2 2 3" xfId="15204"/>
    <cellStyle name="Обычный 23 2 3 2 3 2 3" xfId="15205"/>
    <cellStyle name="Обычный 23 2 3 2 3 2 4" xfId="15206"/>
    <cellStyle name="Обычный 23 2 3 2 3 3" xfId="15207"/>
    <cellStyle name="Обычный 23 2 3 2 3 3 2" xfId="15208"/>
    <cellStyle name="Обычный 23 2 3 2 3 3 3" xfId="15209"/>
    <cellStyle name="Обычный 23 2 3 2 3 4" xfId="15210"/>
    <cellStyle name="Обычный 23 2 3 2 3 5" xfId="15211"/>
    <cellStyle name="Обычный 23 2 3 2 4" xfId="15212"/>
    <cellStyle name="Обычный 23 2 3 2 4 2" xfId="15213"/>
    <cellStyle name="Обычный 23 2 3 2 4 2 2" xfId="15214"/>
    <cellStyle name="Обычный 23 2 3 2 4 2 3" xfId="15215"/>
    <cellStyle name="Обычный 23 2 3 2 4 3" xfId="15216"/>
    <cellStyle name="Обычный 23 2 3 2 4 3 2" xfId="15217"/>
    <cellStyle name="Обычный 23 2 3 2 4 3 3" xfId="15218"/>
    <cellStyle name="Обычный 23 2 3 2 5" xfId="15219"/>
    <cellStyle name="Обычный 23 2 3 2 5 2" xfId="15220"/>
    <cellStyle name="Обычный 23 2 3 2 5 3" xfId="15221"/>
    <cellStyle name="Обычный 23 2 3 2 6" xfId="15222"/>
    <cellStyle name="Обычный 23 2 3 2 7" xfId="15223"/>
    <cellStyle name="Обычный 23 2 3 3" xfId="15224"/>
    <cellStyle name="Обычный 23 2 3 3 2" xfId="15225"/>
    <cellStyle name="Обычный 23 2 3 3 2 2" xfId="15226"/>
    <cellStyle name="Обычный 23 2 3 3 2 2 2" xfId="15227"/>
    <cellStyle name="Обычный 23 2 3 3 2 2 3" xfId="15228"/>
    <cellStyle name="Обычный 23 2 3 3 2 3" xfId="15229"/>
    <cellStyle name="Обычный 23 2 3 3 2 3 2" xfId="15230"/>
    <cellStyle name="Обычный 23 2 3 3 2 3 3" xfId="15231"/>
    <cellStyle name="Обычный 23 2 3 3 3" xfId="15232"/>
    <cellStyle name="Обычный 23 2 3 3 3 2" xfId="15233"/>
    <cellStyle name="Обычный 23 2 3 3 3 3" xfId="15234"/>
    <cellStyle name="Обычный 23 2 3 3 4" xfId="15235"/>
    <cellStyle name="Обычный 23 2 3 3 5" xfId="15236"/>
    <cellStyle name="Обычный 23 2 3 4" xfId="15237"/>
    <cellStyle name="Обычный 23 2 3 4 2" xfId="15238"/>
    <cellStyle name="Обычный 23 2 3 4 2 2" xfId="15239"/>
    <cellStyle name="Обычный 23 2 3 4 2 2 2" xfId="15240"/>
    <cellStyle name="Обычный 23 2 3 4 2 2 3" xfId="15241"/>
    <cellStyle name="Обычный 23 2 3 4 2 3" xfId="15242"/>
    <cellStyle name="Обычный 23 2 3 4 2 3 2" xfId="15243"/>
    <cellStyle name="Обычный 23 2 3 4 2 3 3" xfId="15244"/>
    <cellStyle name="Обычный 23 2 3 4 3" xfId="15245"/>
    <cellStyle name="Обычный 23 2 3 4 3 2" xfId="15246"/>
    <cellStyle name="Обычный 23 2 3 4 3 3" xfId="15247"/>
    <cellStyle name="Обычный 23 2 3 4 4" xfId="15248"/>
    <cellStyle name="Обычный 23 2 3 4 5" xfId="15249"/>
    <cellStyle name="Обычный 23 2 3 5" xfId="15250"/>
    <cellStyle name="Обычный 23 2 3 5 2" xfId="15251"/>
    <cellStyle name="Обычный 23 2 3 5 2 2" xfId="15252"/>
    <cellStyle name="Обычный 23 2 3 5 2 3" xfId="15253"/>
    <cellStyle name="Обычный 23 2 3 5 3" xfId="15254"/>
    <cellStyle name="Обычный 23 2 3 5 3 2" xfId="15255"/>
    <cellStyle name="Обычный 23 2 3 5 3 3" xfId="15256"/>
    <cellStyle name="Обычный 23 2 3 6" xfId="15257"/>
    <cellStyle name="Обычный 23 2 3 6 2" xfId="15258"/>
    <cellStyle name="Обычный 23 2 3 6 3" xfId="15259"/>
    <cellStyle name="Обычный 23 2 3 7" xfId="15260"/>
    <cellStyle name="Обычный 23 2 3 7 2" xfId="15261"/>
    <cellStyle name="Обычный 23 2 3 7 3" xfId="15262"/>
    <cellStyle name="Обычный 23 2 3 8" xfId="15263"/>
    <cellStyle name="Обычный 23 2 3 9" xfId="15264"/>
    <cellStyle name="Обычный 23 2 4" xfId="15265"/>
    <cellStyle name="Обычный 23 2 4 2" xfId="15266"/>
    <cellStyle name="Обычный 23 2 4 3" xfId="15267"/>
    <cellStyle name="Обычный 23 2 5" xfId="15268"/>
    <cellStyle name="Обычный 23 2 5 2" xfId="15269"/>
    <cellStyle name="Обычный 23 2 5 3" xfId="15270"/>
    <cellStyle name="Обычный 23 2 6" xfId="15271"/>
    <cellStyle name="Обычный 23 2 7" xfId="15272"/>
    <cellStyle name="Обычный 23 2 8" xfId="15273"/>
    <cellStyle name="Обычный 23 2 9" xfId="15274"/>
    <cellStyle name="Обычный 23 3" xfId="15275"/>
    <cellStyle name="Обычный 23 3 2" xfId="15276"/>
    <cellStyle name="Обычный 23 3 2 2" xfId="15277"/>
    <cellStyle name="Обычный 23 3 2 3" xfId="15278"/>
    <cellStyle name="Обычный 23 3 2 4" xfId="15279"/>
    <cellStyle name="Обычный 23 3 2 5" xfId="15280"/>
    <cellStyle name="Обычный 23 3 2 6" xfId="15281"/>
    <cellStyle name="Обычный 23 3 3" xfId="15282"/>
    <cellStyle name="Обычный 23 3 4" xfId="15283"/>
    <cellStyle name="Обычный 23 3 5" xfId="15284"/>
    <cellStyle name="Обычный 23 3 6" xfId="15285"/>
    <cellStyle name="Обычный 23 3 7" xfId="15286"/>
    <cellStyle name="Обычный 23 4" xfId="15287"/>
    <cellStyle name="Обычный 23 4 2" xfId="15288"/>
    <cellStyle name="Обычный 23 4 3" xfId="15289"/>
    <cellStyle name="Обычный 23 4 4" xfId="15290"/>
    <cellStyle name="Обычный 23 4 5" xfId="15291"/>
    <cellStyle name="Обычный 23 4 6" xfId="15292"/>
    <cellStyle name="Обычный 23 5" xfId="15293"/>
    <cellStyle name="Обычный 23 6" xfId="15294"/>
    <cellStyle name="Обычный 23 7" xfId="15295"/>
    <cellStyle name="Обычный 23 8" xfId="15296"/>
    <cellStyle name="Обычный 23 9" xfId="15297"/>
    <cellStyle name="Обычный 23_Информация по ТТ" xfId="15298"/>
    <cellStyle name="Обычный 24" xfId="15299"/>
    <cellStyle name="Обычный 24 2" xfId="15300"/>
    <cellStyle name="Обычный 24 2 2" xfId="15301"/>
    <cellStyle name="Обычный 24 2 3" xfId="15302"/>
    <cellStyle name="Обычный 24 2 4" xfId="15303"/>
    <cellStyle name="Обычный 24 2 5" xfId="15304"/>
    <cellStyle name="Обычный 24 2 6" xfId="15305"/>
    <cellStyle name="Обычный 24 3" xfId="15306"/>
    <cellStyle name="Обычный 24 4" xfId="15307"/>
    <cellStyle name="Обычный 24 5" xfId="15308"/>
    <cellStyle name="Обычный 24 6" xfId="15309"/>
    <cellStyle name="Обычный 24 7" xfId="15310"/>
    <cellStyle name="Обычный 25" xfId="15311"/>
    <cellStyle name="Обычный 25 10" xfId="15312"/>
    <cellStyle name="Обычный 25 10 2" xfId="15313"/>
    <cellStyle name="Обычный 25 10 3" xfId="15314"/>
    <cellStyle name="Обычный 25 11" xfId="15315"/>
    <cellStyle name="Обычный 25 11 2" xfId="15316"/>
    <cellStyle name="Обычный 25 11 3" xfId="15317"/>
    <cellStyle name="Обычный 25 12" xfId="15318"/>
    <cellStyle name="Обычный 25 13" xfId="15319"/>
    <cellStyle name="Обычный 25 14" xfId="15320"/>
    <cellStyle name="Обычный 25 2" xfId="15321"/>
    <cellStyle name="Обычный 25 2 10" xfId="15322"/>
    <cellStyle name="Обычный 25 2 11" xfId="15323"/>
    <cellStyle name="Обычный 25 2 12" xfId="15324"/>
    <cellStyle name="Обычный 25 2 2" xfId="15325"/>
    <cellStyle name="Обычный 25 2 2 2" xfId="15326"/>
    <cellStyle name="Обычный 25 2 2 3" xfId="15327"/>
    <cellStyle name="Обычный 25 2 3" xfId="15328"/>
    <cellStyle name="Обычный 25 2 4" xfId="15329"/>
    <cellStyle name="Обычный 25 2 4 2" xfId="15330"/>
    <cellStyle name="Обычный 25 2 4 3" xfId="15331"/>
    <cellStyle name="Обычный 25 2 5" xfId="15332"/>
    <cellStyle name="Обычный 25 2 5 2" xfId="15333"/>
    <cellStyle name="Обычный 25 2 5 3" xfId="15334"/>
    <cellStyle name="Обычный 25 2 6" xfId="15335"/>
    <cellStyle name="Обычный 25 2 6 2" xfId="15336"/>
    <cellStyle name="Обычный 25 2 6 3" xfId="15337"/>
    <cellStyle name="Обычный 25 2 7" xfId="15338"/>
    <cellStyle name="Обычный 25 2 7 2" xfId="15339"/>
    <cellStyle name="Обычный 25 2 7 3" xfId="15340"/>
    <cellStyle name="Обычный 25 2 8" xfId="15341"/>
    <cellStyle name="Обычный 25 2 8 2" xfId="15342"/>
    <cellStyle name="Обычный 25 2 8 3" xfId="15343"/>
    <cellStyle name="Обычный 25 2 9" xfId="15344"/>
    <cellStyle name="Обычный 25 2 9 2" xfId="15345"/>
    <cellStyle name="Обычный 25 2 9 3" xfId="15346"/>
    <cellStyle name="Обычный 25 3" xfId="15347"/>
    <cellStyle name="Обычный 25 3 2" xfId="15348"/>
    <cellStyle name="Обычный 25 3 3" xfId="15349"/>
    <cellStyle name="Обычный 25 4" xfId="15350"/>
    <cellStyle name="Обычный 25 5" xfId="15351"/>
    <cellStyle name="Обычный 25 5 2" xfId="15352"/>
    <cellStyle name="Обычный 25 5 3" xfId="15353"/>
    <cellStyle name="Обычный 25 6" xfId="15354"/>
    <cellStyle name="Обычный 25 6 2" xfId="15355"/>
    <cellStyle name="Обычный 25 6 3" xfId="15356"/>
    <cellStyle name="Обычный 25 7" xfId="15357"/>
    <cellStyle name="Обычный 25 7 2" xfId="15358"/>
    <cellStyle name="Обычный 25 7 3" xfId="15359"/>
    <cellStyle name="Обычный 25 8" xfId="15360"/>
    <cellStyle name="Обычный 25 8 2" xfId="15361"/>
    <cellStyle name="Обычный 25 8 3" xfId="15362"/>
    <cellStyle name="Обычный 25 9" xfId="15363"/>
    <cellStyle name="Обычный 25 9 2" xfId="15364"/>
    <cellStyle name="Обычный 25 9 3" xfId="15365"/>
    <cellStyle name="Обычный 26" xfId="15366"/>
    <cellStyle name="Обычный 26 10" xfId="15367"/>
    <cellStyle name="Обычный 26 10 2" xfId="15368"/>
    <cellStyle name="Обычный 26 10 3" xfId="15369"/>
    <cellStyle name="Обычный 26 11" xfId="15370"/>
    <cellStyle name="Обычный 26 12" xfId="15371"/>
    <cellStyle name="Обычный 26 13" xfId="15372"/>
    <cellStyle name="Обычный 26 2" xfId="15373"/>
    <cellStyle name="Обычный 26 2 2" xfId="15374"/>
    <cellStyle name="Обычный 26 2 3" xfId="15375"/>
    <cellStyle name="Обычный 26 3" xfId="15376"/>
    <cellStyle name="Обычный 26 3 2" xfId="15377"/>
    <cellStyle name="Обычный 26 3 3" xfId="15378"/>
    <cellStyle name="Обычный 26 4" xfId="15379"/>
    <cellStyle name="Обычный 26 5" xfId="15380"/>
    <cellStyle name="Обычный 26 5 2" xfId="15381"/>
    <cellStyle name="Обычный 26 5 3" xfId="15382"/>
    <cellStyle name="Обычный 26 6" xfId="15383"/>
    <cellStyle name="Обычный 26 6 2" xfId="15384"/>
    <cellStyle name="Обычный 26 6 3" xfId="15385"/>
    <cellStyle name="Обычный 26 6 3 2" xfId="15386"/>
    <cellStyle name="Обычный 26 6 3 3" xfId="15387"/>
    <cellStyle name="Обычный 26 6 4" xfId="15388"/>
    <cellStyle name="Обычный 26 6 5" xfId="15389"/>
    <cellStyle name="Обычный 26 6 6" xfId="15390"/>
    <cellStyle name="Обычный 26 6 7" xfId="15391"/>
    <cellStyle name="Обычный 26 7" xfId="15392"/>
    <cellStyle name="Обычный 26 7 2" xfId="15393"/>
    <cellStyle name="Обычный 26 7 3" xfId="15394"/>
    <cellStyle name="Обычный 26 8" xfId="15395"/>
    <cellStyle name="Обычный 26 8 2" xfId="15396"/>
    <cellStyle name="Обычный 26 8 3" xfId="15397"/>
    <cellStyle name="Обычный 26 9" xfId="15398"/>
    <cellStyle name="Обычный 26 9 2" xfId="15399"/>
    <cellStyle name="Обычный 26 9 3" xfId="15400"/>
    <cellStyle name="Обычный 27" xfId="15401"/>
    <cellStyle name="Обычный 27 10" xfId="15402"/>
    <cellStyle name="Обычный 27 10 2" xfId="15403"/>
    <cellStyle name="Обычный 27 10 3" xfId="15404"/>
    <cellStyle name="Обычный 27 11" xfId="15405"/>
    <cellStyle name="Обычный 27 11 2" xfId="15406"/>
    <cellStyle name="Обычный 27 11 3" xfId="15407"/>
    <cellStyle name="Обычный 27 12" xfId="15408"/>
    <cellStyle name="Обычный 27 12 2" xfId="15409"/>
    <cellStyle name="Обычный 27 12 3" xfId="15410"/>
    <cellStyle name="Обычный 27 13" xfId="15411"/>
    <cellStyle name="Обычный 27 13 2" xfId="15412"/>
    <cellStyle name="Обычный 27 13 3" xfId="15413"/>
    <cellStyle name="Обычный 27 14" xfId="15414"/>
    <cellStyle name="Обычный 27 15" xfId="15415"/>
    <cellStyle name="Обычный 27 16" xfId="15416"/>
    <cellStyle name="Обычный 27 17" xfId="15417"/>
    <cellStyle name="Обычный 27 18" xfId="15418"/>
    <cellStyle name="Обычный 27 19" xfId="15419"/>
    <cellStyle name="Обычный 27 2" xfId="15420"/>
    <cellStyle name="Обычный 27 2 2" xfId="15421"/>
    <cellStyle name="Обычный 27 2 3" xfId="15422"/>
    <cellStyle name="Обычный 27 2 4" xfId="15423"/>
    <cellStyle name="Обычный 27 2 5" xfId="15424"/>
    <cellStyle name="Обычный 27 2 6" xfId="15425"/>
    <cellStyle name="Обычный 27 20" xfId="15426"/>
    <cellStyle name="Обычный 27 21" xfId="15427"/>
    <cellStyle name="Обычный 27 22" xfId="15428"/>
    <cellStyle name="Обычный 27 23" xfId="15429"/>
    <cellStyle name="Обычный 27 3" xfId="15430"/>
    <cellStyle name="Обычный 27 3 2" xfId="15431"/>
    <cellStyle name="Обычный 27 3 3" xfId="15432"/>
    <cellStyle name="Обычный 27 3 4" xfId="15433"/>
    <cellStyle name="Обычный 27 3 5" xfId="15434"/>
    <cellStyle name="Обычный 27 4" xfId="15435"/>
    <cellStyle name="Обычный 27 4 2" xfId="15436"/>
    <cellStyle name="Обычный 27 4 3" xfId="15437"/>
    <cellStyle name="Обычный 27 5" xfId="15438"/>
    <cellStyle name="Обычный 27 5 2" xfId="15439"/>
    <cellStyle name="Обычный 27 5 3" xfId="15440"/>
    <cellStyle name="Обычный 27 6" xfId="15441"/>
    <cellStyle name="Обычный 27 6 2" xfId="15442"/>
    <cellStyle name="Обычный 27 6 3" xfId="15443"/>
    <cellStyle name="Обычный 27 7" xfId="15444"/>
    <cellStyle name="Обычный 27 7 2" xfId="15445"/>
    <cellStyle name="Обычный 27 7 3" xfId="15446"/>
    <cellStyle name="Обычный 27 8" xfId="15447"/>
    <cellStyle name="Обычный 27 8 2" xfId="15448"/>
    <cellStyle name="Обычный 27 8 3" xfId="15449"/>
    <cellStyle name="Обычный 27 9" xfId="15450"/>
    <cellStyle name="Обычный 27 9 2" xfId="15451"/>
    <cellStyle name="Обычный 27 9 3" xfId="15452"/>
    <cellStyle name="Обычный 28" xfId="15453"/>
    <cellStyle name="Обычный 28 2" xfId="15454"/>
    <cellStyle name="Обычный 28 2 2" xfId="15455"/>
    <cellStyle name="Обычный 28 2 3" xfId="15456"/>
    <cellStyle name="Обычный 28 2 4" xfId="15457"/>
    <cellStyle name="Обычный 28 2 5" xfId="15458"/>
    <cellStyle name="Обычный 28 2 6" xfId="15459"/>
    <cellStyle name="Обычный 28 3" xfId="15460"/>
    <cellStyle name="Обычный 28 4" xfId="15461"/>
    <cellStyle name="Обычный 28 5" xfId="15462"/>
    <cellStyle name="Обычный 28 6" xfId="15463"/>
    <cellStyle name="Обычный 28 7" xfId="15464"/>
    <cellStyle name="Обычный 29" xfId="15465"/>
    <cellStyle name="Обычный 29 10" xfId="15466"/>
    <cellStyle name="Обычный 29 11" xfId="15467"/>
    <cellStyle name="Обычный 29 12" xfId="15468"/>
    <cellStyle name="Обычный 29 13" xfId="15469"/>
    <cellStyle name="Обычный 29 2" xfId="15470"/>
    <cellStyle name="Обычный 29 2 2" xfId="15471"/>
    <cellStyle name="Обычный 29 2 3" xfId="15472"/>
    <cellStyle name="Обычный 29 2 4" xfId="15473"/>
    <cellStyle name="Обычный 29 2 5" xfId="15474"/>
    <cellStyle name="Обычный 29 2 6" xfId="15475"/>
    <cellStyle name="Обычный 29 3" xfId="15476"/>
    <cellStyle name="Обычный 29 4" xfId="15477"/>
    <cellStyle name="Обычный 29 4 2" xfId="15478"/>
    <cellStyle name="Обычный 29 4 3" xfId="15479"/>
    <cellStyle name="Обычный 29 5" xfId="15480"/>
    <cellStyle name="Обычный 29 6" xfId="15481"/>
    <cellStyle name="Обычный 29 6 2" xfId="15482"/>
    <cellStyle name="Обычный 29 6 2 2" xfId="15483"/>
    <cellStyle name="Обычный 29 6 2 3" xfId="15484"/>
    <cellStyle name="Обычный 29 6 3" xfId="15485"/>
    <cellStyle name="Обычный 29 6 4" xfId="15486"/>
    <cellStyle name="Обычный 29 6 4 2" xfId="15487"/>
    <cellStyle name="Обычный 29 6 4 3" xfId="15488"/>
    <cellStyle name="Обычный 29 6 5" xfId="15489"/>
    <cellStyle name="Обычный 29 6 5 2" xfId="15490"/>
    <cellStyle name="Обычный 29 6 5 3" xfId="15491"/>
    <cellStyle name="Обычный 29 6 6" xfId="15492"/>
    <cellStyle name="Обычный 29 6 6 2" xfId="15493"/>
    <cellStyle name="Обычный 29 6 6 3" xfId="15494"/>
    <cellStyle name="Обычный 29 7" xfId="15495"/>
    <cellStyle name="Обычный 29 8" xfId="15496"/>
    <cellStyle name="Обычный 29 9" xfId="15497"/>
    <cellStyle name="Обычный 3" xfId="330"/>
    <cellStyle name="Обычный 3 10" xfId="15498"/>
    <cellStyle name="Обычный 3 10 2" xfId="15499"/>
    <cellStyle name="Обычный 3 10 2 2" xfId="15500"/>
    <cellStyle name="Обычный 3 10 2 2 2" xfId="15501"/>
    <cellStyle name="Обычный 3 10 2 2 3" xfId="15502"/>
    <cellStyle name="Обычный 3 10 2 3" xfId="15503"/>
    <cellStyle name="Обычный 3 10 2 4" xfId="15504"/>
    <cellStyle name="Обычный 3 10 3" xfId="15505"/>
    <cellStyle name="Обычный 3 10 4" xfId="15506"/>
    <cellStyle name="Обычный 3 10 5" xfId="15507"/>
    <cellStyle name="Обычный 3 10 6" xfId="15508"/>
    <cellStyle name="Обычный 3 10 7" xfId="15509"/>
    <cellStyle name="Обычный 3 10 8" xfId="15510"/>
    <cellStyle name="Обычный 3 11" xfId="15511"/>
    <cellStyle name="Обычный 3 11 2" xfId="15512"/>
    <cellStyle name="Обычный 3 11 2 2" xfId="15513"/>
    <cellStyle name="Обычный 3 11 2 3" xfId="15514"/>
    <cellStyle name="Обычный 3 11 3" xfId="15515"/>
    <cellStyle name="Обычный 3 11 4" xfId="15516"/>
    <cellStyle name="Обычный 3 12" xfId="15517"/>
    <cellStyle name="Обычный 3 12 2" xfId="15518"/>
    <cellStyle name="Обычный 3 12 3" xfId="15519"/>
    <cellStyle name="Обычный 3 12 4" xfId="15520"/>
    <cellStyle name="Обычный 3 12 5" xfId="15521"/>
    <cellStyle name="Обычный 3 13" xfId="15522"/>
    <cellStyle name="Обычный 3 13 2" xfId="15523"/>
    <cellStyle name="Обычный 3 13 3" xfId="15524"/>
    <cellStyle name="Обычный 3 14" xfId="15525"/>
    <cellStyle name="Обычный 3 14 2" xfId="15526"/>
    <cellStyle name="Обычный 3 14 3" xfId="15527"/>
    <cellStyle name="Обычный 3 15" xfId="15528"/>
    <cellStyle name="Обычный 3 15 2" xfId="15529"/>
    <cellStyle name="Обычный 3 15 2 2" xfId="15530"/>
    <cellStyle name="Обычный 3 15 2 3" xfId="15531"/>
    <cellStyle name="Обычный 3 15 3" xfId="15532"/>
    <cellStyle name="Обычный 3 15 4" xfId="15533"/>
    <cellStyle name="Обычный 3 15 5" xfId="15534"/>
    <cellStyle name="Обычный 3 16" xfId="15535"/>
    <cellStyle name="Обычный 3 16 2" xfId="15536"/>
    <cellStyle name="Обычный 3 16 2 2" xfId="15537"/>
    <cellStyle name="Обычный 3 16 2 3" xfId="15538"/>
    <cellStyle name="Обычный 3 16 3" xfId="15539"/>
    <cellStyle name="Обычный 3 16 3 2" xfId="15540"/>
    <cellStyle name="Обычный 3 16 3 3" xfId="15541"/>
    <cellStyle name="Обычный 3 17" xfId="15542"/>
    <cellStyle name="Обычный 3 17 2" xfId="15543"/>
    <cellStyle name="Обычный 3 17 2 2" xfId="15544"/>
    <cellStyle name="Обычный 3 17 2 3" xfId="15545"/>
    <cellStyle name="Обычный 3 17 3" xfId="15546"/>
    <cellStyle name="Обычный 3 17 3 2" xfId="15547"/>
    <cellStyle name="Обычный 3 17 3 3" xfId="15548"/>
    <cellStyle name="Обычный 3 18" xfId="15549"/>
    <cellStyle name="Обычный 3 18 2" xfId="15550"/>
    <cellStyle name="Обычный 3 18 2 2" xfId="15551"/>
    <cellStyle name="Обычный 3 18 2 3" xfId="15552"/>
    <cellStyle name="Обычный 3 18 3" xfId="15553"/>
    <cellStyle name="Обычный 3 18 4" xfId="15554"/>
    <cellStyle name="Обычный 3 2" xfId="331"/>
    <cellStyle name="Обычный 3 2 10" xfId="15555"/>
    <cellStyle name="Обычный 3 2 11" xfId="15556"/>
    <cellStyle name="Обычный 3 2 12" xfId="15557"/>
    <cellStyle name="Обычный 3 2 13" xfId="15558"/>
    <cellStyle name="Обычный 3 2 2" xfId="15559"/>
    <cellStyle name="Обычный 3 2 2 2" xfId="15560"/>
    <cellStyle name="Обычный 3 2 2 2 2" xfId="15561"/>
    <cellStyle name="Обычный 3 2 2 2 2 2" xfId="15562"/>
    <cellStyle name="Обычный 3 2 2 2 2 3" xfId="15563"/>
    <cellStyle name="Обычный 3 2 2 2 2 4" xfId="15564"/>
    <cellStyle name="Обычный 3 2 2 2 2 5" xfId="15565"/>
    <cellStyle name="Обычный 3 2 2 2 2 6" xfId="15566"/>
    <cellStyle name="Обычный 3 2 2 2 3" xfId="15567"/>
    <cellStyle name="Обычный 3 2 2 2 4" xfId="15568"/>
    <cellStyle name="Обычный 3 2 2 2 5" xfId="15569"/>
    <cellStyle name="Обычный 3 2 2 2 6" xfId="15570"/>
    <cellStyle name="Обычный 3 2 2 2 7" xfId="15571"/>
    <cellStyle name="Обычный 3 2 2 3" xfId="15572"/>
    <cellStyle name="Обычный 3 2 2 3 2" xfId="15573"/>
    <cellStyle name="Обычный 3 2 2 3 3" xfId="15574"/>
    <cellStyle name="Обычный 3 2 2 3 4" xfId="15575"/>
    <cellStyle name="Обычный 3 2 2 3 5" xfId="15576"/>
    <cellStyle name="Обычный 3 2 2 3 6" xfId="15577"/>
    <cellStyle name="Обычный 3 2 2 4" xfId="15578"/>
    <cellStyle name="Обычный 3 2 2 5" xfId="15579"/>
    <cellStyle name="Обычный 3 2 2 6" xfId="15580"/>
    <cellStyle name="Обычный 3 2 2 7" xfId="15581"/>
    <cellStyle name="Обычный 3 2 2 8" xfId="15582"/>
    <cellStyle name="Обычный 3 2 2_Информация по ТТ" xfId="15583"/>
    <cellStyle name="Обычный 3 2 3" xfId="15584"/>
    <cellStyle name="Обычный 3 2 3 2" xfId="15585"/>
    <cellStyle name="Обычный 3 2 3 2 2" xfId="15586"/>
    <cellStyle name="Обычный 3 2 3 2 3" xfId="15587"/>
    <cellStyle name="Обычный 3 2 3 2 4" xfId="15588"/>
    <cellStyle name="Обычный 3 2 3 2 5" xfId="15589"/>
    <cellStyle name="Обычный 3 2 3 2 6" xfId="15590"/>
    <cellStyle name="Обычный 3 2 3 3" xfId="15591"/>
    <cellStyle name="Обычный 3 2 3 4" xfId="15592"/>
    <cellStyle name="Обычный 3 2 3 5" xfId="15593"/>
    <cellStyle name="Обычный 3 2 3 6" xfId="15594"/>
    <cellStyle name="Обычный 3 2 3 7" xfId="15595"/>
    <cellStyle name="Обычный 3 2 4" xfId="15596"/>
    <cellStyle name="Обычный 3 2 4 2" xfId="15597"/>
    <cellStyle name="Обычный 3 2 4 3" xfId="15598"/>
    <cellStyle name="Обычный 3 2 4 4" xfId="15599"/>
    <cellStyle name="Обычный 3 2 4 5" xfId="15600"/>
    <cellStyle name="Обычный 3 2 4 6" xfId="15601"/>
    <cellStyle name="Обычный 3 2 5" xfId="15602"/>
    <cellStyle name="Обычный 3 2 5 2" xfId="15603"/>
    <cellStyle name="Обычный 3 2 5 3" xfId="15604"/>
    <cellStyle name="Обычный 3 2 5 4" xfId="15605"/>
    <cellStyle name="Обычный 3 2 5 5" xfId="15606"/>
    <cellStyle name="Обычный 3 2 6" xfId="15607"/>
    <cellStyle name="Обычный 3 2 6 2" xfId="15608"/>
    <cellStyle name="Обычный 3 2 6 3" xfId="15609"/>
    <cellStyle name="Обычный 3 2 7" xfId="15610"/>
    <cellStyle name="Обычный 3 2 7 2" xfId="15611"/>
    <cellStyle name="Обычный 3 2 7 3" xfId="15612"/>
    <cellStyle name="Обычный 3 2 8" xfId="15613"/>
    <cellStyle name="Обычный 3 2 8 2" xfId="15614"/>
    <cellStyle name="Обычный 3 2 8 3" xfId="15615"/>
    <cellStyle name="Обычный 3 2 9" xfId="15616"/>
    <cellStyle name="Обычный 3 2_Информация по ТТ" xfId="15617"/>
    <cellStyle name="Обычный 3 3" xfId="15618"/>
    <cellStyle name="Обычный 3 3 2" xfId="15619"/>
    <cellStyle name="Обычный 3 3 2 2" xfId="15620"/>
    <cellStyle name="Обычный 3 3 2 2 2" xfId="15621"/>
    <cellStyle name="Обычный 3 3 2 2 3" xfId="15622"/>
    <cellStyle name="Обычный 3 3 2 2 4" xfId="15623"/>
    <cellStyle name="Обычный 3 3 2 2 5" xfId="15624"/>
    <cellStyle name="Обычный 3 3 2 2 6" xfId="15625"/>
    <cellStyle name="Обычный 3 3 2 3" xfId="15626"/>
    <cellStyle name="Обычный 3 3 2 3 2" xfId="15627"/>
    <cellStyle name="Обычный 3 3 2 3 3" xfId="15628"/>
    <cellStyle name="Обычный 3 3 2 4" xfId="15629"/>
    <cellStyle name="Обычный 3 3 2 4 2" xfId="15630"/>
    <cellStyle name="Обычный 3 3 2 4 3" xfId="15631"/>
    <cellStyle name="Обычный 3 3 2 5" xfId="15632"/>
    <cellStyle name="Обычный 3 3 2 6" xfId="15633"/>
    <cellStyle name="Обычный 3 3 2 7" xfId="15634"/>
    <cellStyle name="Обычный 3 3 3" xfId="15635"/>
    <cellStyle name="Обычный 3 3 3 2" xfId="15636"/>
    <cellStyle name="Обычный 3 3 3 3" xfId="15637"/>
    <cellStyle name="Обычный 3 3 3 4" xfId="15638"/>
    <cellStyle name="Обычный 3 3 3 5" xfId="15639"/>
    <cellStyle name="Обычный 3 3 3 6" xfId="15640"/>
    <cellStyle name="Обычный 3 3 4" xfId="15641"/>
    <cellStyle name="Обычный 3 3 4 2" xfId="15642"/>
    <cellStyle name="Обычный 3 3 4 3" xfId="15643"/>
    <cellStyle name="Обычный 3 3 5" xfId="15644"/>
    <cellStyle name="Обычный 3 3 5 2" xfId="15645"/>
    <cellStyle name="Обычный 3 3 5 3" xfId="15646"/>
    <cellStyle name="Обычный 3 3 6" xfId="15647"/>
    <cellStyle name="Обычный 3 3 6 2" xfId="15648"/>
    <cellStyle name="Обычный 3 3 6 3" xfId="15649"/>
    <cellStyle name="Обычный 3 3 6 3 2" xfId="15650"/>
    <cellStyle name="Обычный 3 3 6 3 3" xfId="15651"/>
    <cellStyle name="Обычный 3 3 6 4" xfId="15652"/>
    <cellStyle name="Обычный 3 3 6 5" xfId="15653"/>
    <cellStyle name="Обычный 3 3 7" xfId="15654"/>
    <cellStyle name="Обычный 3 3 8" xfId="15655"/>
    <cellStyle name="Обычный 3 3_Информация по ТТ" xfId="15656"/>
    <cellStyle name="Обычный 3 4" xfId="15657"/>
    <cellStyle name="Обычный 3 4 2" xfId="15658"/>
    <cellStyle name="Обычный 3 4 2 2" xfId="15659"/>
    <cellStyle name="Обычный 3 4 2 3" xfId="15660"/>
    <cellStyle name="Обычный 3 4 2 4" xfId="15661"/>
    <cellStyle name="Обычный 3 4 2 5" xfId="15662"/>
    <cellStyle name="Обычный 3 4 2 6" xfId="15663"/>
    <cellStyle name="Обычный 3 4 3" xfId="15664"/>
    <cellStyle name="Обычный 3 4 3 2" xfId="15665"/>
    <cellStyle name="Обычный 3 4 3 3" xfId="15666"/>
    <cellStyle name="Обычный 3 4 4" xfId="15667"/>
    <cellStyle name="Обычный 3 4 4 2" xfId="15668"/>
    <cellStyle name="Обычный 3 4 4 3" xfId="15669"/>
    <cellStyle name="Обычный 3 4 5" xfId="15670"/>
    <cellStyle name="Обычный 3 4 6" xfId="15671"/>
    <cellStyle name="Обычный 3 4 7" xfId="15672"/>
    <cellStyle name="Обычный 3 4 8" xfId="15673"/>
    <cellStyle name="Обычный 3 5" xfId="15674"/>
    <cellStyle name="Обычный 3 5 2" xfId="15675"/>
    <cellStyle name="Обычный 3 5 2 2" xfId="15676"/>
    <cellStyle name="Обычный 3 5 2 3" xfId="15677"/>
    <cellStyle name="Обычный 3 5 2 4" xfId="15678"/>
    <cellStyle name="Обычный 3 5 2 5" xfId="15679"/>
    <cellStyle name="Обычный 3 5 2 6" xfId="15680"/>
    <cellStyle name="Обычный 3 5 3" xfId="15681"/>
    <cellStyle name="Обычный 3 5 4" xfId="15682"/>
    <cellStyle name="Обычный 3 5 5" xfId="15683"/>
    <cellStyle name="Обычный 3 5 6" xfId="15684"/>
    <cellStyle name="Обычный 3 5 7" xfId="15685"/>
    <cellStyle name="Обычный 3 6" xfId="15686"/>
    <cellStyle name="Обычный 3 6 2" xfId="15687"/>
    <cellStyle name="Обычный 3 6 3" xfId="15688"/>
    <cellStyle name="Обычный 3 6 4" xfId="15689"/>
    <cellStyle name="Обычный 3 6 5" xfId="15690"/>
    <cellStyle name="Обычный 3 6 6" xfId="15691"/>
    <cellStyle name="Обычный 3 7" xfId="15692"/>
    <cellStyle name="Обычный 3 7 10" xfId="15693"/>
    <cellStyle name="Обычный 3 7 11" xfId="15694"/>
    <cellStyle name="Обычный 3 7 12" xfId="15695"/>
    <cellStyle name="Обычный 3 7 13" xfId="15696"/>
    <cellStyle name="Обычный 3 7 2" xfId="15697"/>
    <cellStyle name="Обычный 3 7 2 2" xfId="15698"/>
    <cellStyle name="Обычный 3 7 2 3" xfId="15699"/>
    <cellStyle name="Обычный 3 7 2 4" xfId="15700"/>
    <cellStyle name="Обычный 3 7 2 5" xfId="15701"/>
    <cellStyle name="Обычный 3 7 3" xfId="15702"/>
    <cellStyle name="Обычный 3 7 3 2" xfId="15703"/>
    <cellStyle name="Обычный 3 7 3 3" xfId="15704"/>
    <cellStyle name="Обычный 3 7 4" xfId="15705"/>
    <cellStyle name="Обычный 3 7 4 2" xfId="15706"/>
    <cellStyle name="Обычный 3 7 4 3" xfId="15707"/>
    <cellStyle name="Обычный 3 7 5" xfId="15708"/>
    <cellStyle name="Обычный 3 7 5 2" xfId="15709"/>
    <cellStyle name="Обычный 3 7 5 2 2" xfId="15710"/>
    <cellStyle name="Обычный 3 7 5 2 3" xfId="15711"/>
    <cellStyle name="Обычный 3 7 5 3" xfId="15712"/>
    <cellStyle name="Обычный 3 7 5 3 2" xfId="15713"/>
    <cellStyle name="Обычный 3 7 5 3 3" xfId="15714"/>
    <cellStyle name="Обычный 3 7 5 4" xfId="15715"/>
    <cellStyle name="Обычный 3 7 5 4 2" xfId="15716"/>
    <cellStyle name="Обычный 3 7 5 4 3" xfId="15717"/>
    <cellStyle name="Обычный 3 7 5 5" xfId="15718"/>
    <cellStyle name="Обычный 3 7 5 5 2" xfId="15719"/>
    <cellStyle name="Обычный 3 7 5 5 3" xfId="15720"/>
    <cellStyle name="Обычный 3 7 5 6" xfId="15721"/>
    <cellStyle name="Обычный 3 7 5 6 2" xfId="15722"/>
    <cellStyle name="Обычный 3 7 5 6 3" xfId="15723"/>
    <cellStyle name="Обычный 3 7 5 7" xfId="15724"/>
    <cellStyle name="Обычный 3 7 5 8" xfId="15725"/>
    <cellStyle name="Обычный 3 7 6" xfId="15726"/>
    <cellStyle name="Обычный 3 7 6 2" xfId="15727"/>
    <cellStyle name="Обычный 3 7 6 3" xfId="15728"/>
    <cellStyle name="Обычный 3 7 7" xfId="15729"/>
    <cellStyle name="Обычный 3 7 7 2" xfId="15730"/>
    <cellStyle name="Обычный 3 7 7 3" xfId="15731"/>
    <cellStyle name="Обычный 3 7 8" xfId="15732"/>
    <cellStyle name="Обычный 3 7 8 2" xfId="15733"/>
    <cellStyle name="Обычный 3 7 8 3" xfId="15734"/>
    <cellStyle name="Обычный 3 7 9" xfId="15735"/>
    <cellStyle name="Обычный 3 8" xfId="15736"/>
    <cellStyle name="Обычный 3 8 2" xfId="15737"/>
    <cellStyle name="Обычный 3 8 2 2" xfId="15738"/>
    <cellStyle name="Обычный 3 8 2 3" xfId="15739"/>
    <cellStyle name="Обычный 3 8 3" xfId="15740"/>
    <cellStyle name="Обычный 3 8 4" xfId="15741"/>
    <cellStyle name="Обычный 3 8 5" xfId="15742"/>
    <cellStyle name="Обычный 3 8 6" xfId="15743"/>
    <cellStyle name="Обычный 3 9" xfId="15744"/>
    <cellStyle name="Обычный 3 9 2" xfId="15745"/>
    <cellStyle name="Обычный 3 9 3" xfId="15746"/>
    <cellStyle name="Обычный 3 9 4" xfId="15747"/>
    <cellStyle name="Обычный 3 9 5" xfId="15748"/>
    <cellStyle name="Обычный 3 9 6" xfId="15749"/>
    <cellStyle name="Обычный 3_Информация по ТТ" xfId="15750"/>
    <cellStyle name="Обычный 30" xfId="15751"/>
    <cellStyle name="Обычный 30 10" xfId="15752"/>
    <cellStyle name="Обычный 30 10 2" xfId="15753"/>
    <cellStyle name="Обычный 30 10 3" xfId="15754"/>
    <cellStyle name="Обычный 30 11" xfId="15755"/>
    <cellStyle name="Обычный 30 11 2" xfId="15756"/>
    <cellStyle name="Обычный 30 11 3" xfId="15757"/>
    <cellStyle name="Обычный 30 12" xfId="15758"/>
    <cellStyle name="Обычный 30 13" xfId="15759"/>
    <cellStyle name="Обычный 30 14" xfId="15760"/>
    <cellStyle name="Обычный 30 2" xfId="15761"/>
    <cellStyle name="Обычный 30 2 2" xfId="15762"/>
    <cellStyle name="Обычный 30 2 3" xfId="15763"/>
    <cellStyle name="Обычный 30 2 4" xfId="15764"/>
    <cellStyle name="Обычный 30 2 5" xfId="15765"/>
    <cellStyle name="Обычный 30 2 6" xfId="15766"/>
    <cellStyle name="Обычный 30 3" xfId="15767"/>
    <cellStyle name="Обычный 30 3 2" xfId="15768"/>
    <cellStyle name="Обычный 30 3 3" xfId="15769"/>
    <cellStyle name="Обычный 30 4" xfId="15770"/>
    <cellStyle name="Обычный 30 4 2" xfId="15771"/>
    <cellStyle name="Обычный 30 4 2 2" xfId="15772"/>
    <cellStyle name="Обычный 30 4 2 3" xfId="15773"/>
    <cellStyle name="Обычный 30 4 3" xfId="15774"/>
    <cellStyle name="Обычный 30 4 4" xfId="15775"/>
    <cellStyle name="Обычный 30 4 4 2" xfId="15776"/>
    <cellStyle name="Обычный 30 4 4 3" xfId="15777"/>
    <cellStyle name="Обычный 30 4 5" xfId="15778"/>
    <cellStyle name="Обычный 30 4 5 2" xfId="15779"/>
    <cellStyle name="Обычный 30 4 5 3" xfId="15780"/>
    <cellStyle name="Обычный 30 4 6" xfId="15781"/>
    <cellStyle name="Обычный 30 4 6 2" xfId="15782"/>
    <cellStyle name="Обычный 30 4 6 3" xfId="15783"/>
    <cellStyle name="Обычный 30 4 7" xfId="15784"/>
    <cellStyle name="Обычный 30 4 7 2" xfId="15785"/>
    <cellStyle name="Обычный 30 4 7 3" xfId="15786"/>
    <cellStyle name="Обычный 30 4 8" xfId="15787"/>
    <cellStyle name="Обычный 30 4 8 2" xfId="15788"/>
    <cellStyle name="Обычный 30 4 8 3" xfId="15789"/>
    <cellStyle name="Обычный 30 4 9" xfId="15790"/>
    <cellStyle name="Обычный 30 5" xfId="15791"/>
    <cellStyle name="Обычный 30 5 2" xfId="15792"/>
    <cellStyle name="Обычный 30 5 3" xfId="15793"/>
    <cellStyle name="Обычный 30 5 3 2" xfId="15794"/>
    <cellStyle name="Обычный 30 5 3 3" xfId="15795"/>
    <cellStyle name="Обычный 30 5 4" xfId="15796"/>
    <cellStyle name="Обычный 30 5 5" xfId="15797"/>
    <cellStyle name="Обычный 30 5 6" xfId="15798"/>
    <cellStyle name="Обычный 30 5 7" xfId="15799"/>
    <cellStyle name="Обычный 30 5 8" xfId="15800"/>
    <cellStyle name="Обычный 30 6" xfId="15801"/>
    <cellStyle name="Обычный 30 6 2" xfId="15802"/>
    <cellStyle name="Обычный 30 6 3" xfId="15803"/>
    <cellStyle name="Обычный 30 6 3 2" xfId="15804"/>
    <cellStyle name="Обычный 30 6 3 2 2" xfId="15805"/>
    <cellStyle name="Обычный 30 6 3 2 3" xfId="15806"/>
    <cellStyle name="Обычный 30 6 3 3" xfId="15807"/>
    <cellStyle name="Обычный 30 6 3 3 2" xfId="15808"/>
    <cellStyle name="Обычный 30 6 3 3 3" xfId="15809"/>
    <cellStyle name="Обычный 30 6 3 4" xfId="15810"/>
    <cellStyle name="Обычный 30 6 3 4 2" xfId="15811"/>
    <cellStyle name="Обычный 30 6 3 4 3" xfId="15812"/>
    <cellStyle name="Обычный 30 6 3 5" xfId="15813"/>
    <cellStyle name="Обычный 30 6 3 5 2" xfId="15814"/>
    <cellStyle name="Обычный 30 6 3 5 3" xfId="15815"/>
    <cellStyle name="Обычный 30 6 3 6" xfId="15816"/>
    <cellStyle name="Обычный 30 6 3 6 2" xfId="15817"/>
    <cellStyle name="Обычный 30 6 3 6 3" xfId="15818"/>
    <cellStyle name="Обычный 30 6 3 7" xfId="15819"/>
    <cellStyle name="Обычный 30 6 3 8" xfId="15820"/>
    <cellStyle name="Обычный 30 6 4" xfId="15821"/>
    <cellStyle name="Обычный 30 6 4 2" xfId="15822"/>
    <cellStyle name="Обычный 30 6 4 2 2" xfId="15823"/>
    <cellStyle name="Обычный 30 6 4 2 3" xfId="15824"/>
    <cellStyle name="Обычный 30 6 4 3" xfId="15825"/>
    <cellStyle name="Обычный 30 6 4 4" xfId="15826"/>
    <cellStyle name="Обычный 30 6 4 4 2" xfId="15827"/>
    <cellStyle name="Обычный 30 6 4 4 3" xfId="15828"/>
    <cellStyle name="Обычный 30 6 4 5" xfId="15829"/>
    <cellStyle name="Обычный 30 6 4 5 2" xfId="15830"/>
    <cellStyle name="Обычный 30 6 4 5 3" xfId="15831"/>
    <cellStyle name="Обычный 30 6 4 6" xfId="15832"/>
    <cellStyle name="Обычный 30 6 4 6 2" xfId="15833"/>
    <cellStyle name="Обычный 30 6 4 6 3" xfId="15834"/>
    <cellStyle name="Обычный 30 6 4 7" xfId="15835"/>
    <cellStyle name="Обычный 30 6 5" xfId="15836"/>
    <cellStyle name="Обычный 30 6 5 2" xfId="15837"/>
    <cellStyle name="Обычный 30 6 5 2 2" xfId="15838"/>
    <cellStyle name="Обычный 30 6 5 2 3" xfId="15839"/>
    <cellStyle name="Обычный 30 6 5 3" xfId="15840"/>
    <cellStyle name="Обычный 30 6 5 4" xfId="15841"/>
    <cellStyle name="Обычный 30 6 5 4 2" xfId="15842"/>
    <cellStyle name="Обычный 30 6 5 4 3" xfId="15843"/>
    <cellStyle name="Обычный 30 6 5 5" xfId="15844"/>
    <cellStyle name="Обычный 30 6 5 5 2" xfId="15845"/>
    <cellStyle name="Обычный 30 6 5 5 3" xfId="15846"/>
    <cellStyle name="Обычный 30 6 5 6" xfId="15847"/>
    <cellStyle name="Обычный 30 6 6" xfId="15848"/>
    <cellStyle name="Обычный 30 6 6 2" xfId="15849"/>
    <cellStyle name="Обычный 30 6 6 2 2" xfId="15850"/>
    <cellStyle name="Обычный 30 6 6 2 3" xfId="15851"/>
    <cellStyle name="Обычный 30 6 6 3" xfId="15852"/>
    <cellStyle name="Обычный 30 6 6 4" xfId="15853"/>
    <cellStyle name="Обычный 30 6 6 4 2" xfId="15854"/>
    <cellStyle name="Обычный 30 6 6 4 3" xfId="15855"/>
    <cellStyle name="Обычный 30 6 6 5" xfId="15856"/>
    <cellStyle name="Обычный 30 6 7" xfId="15857"/>
    <cellStyle name="Обычный 30 6 7 2" xfId="15858"/>
    <cellStyle name="Обычный 30 6 7 3" xfId="15859"/>
    <cellStyle name="Обычный 30 6 8" xfId="15860"/>
    <cellStyle name="Обычный 30 6 8 2" xfId="15861"/>
    <cellStyle name="Обычный 30 6 8 3" xfId="15862"/>
    <cellStyle name="Обычный 30 6 9" xfId="15863"/>
    <cellStyle name="Обычный 30 7" xfId="15864"/>
    <cellStyle name="Обычный 30 7 2" xfId="15865"/>
    <cellStyle name="Обычный 30 7 2 2" xfId="15866"/>
    <cellStyle name="Обычный 30 7 2 3" xfId="15867"/>
    <cellStyle name="Обычный 30 7 3" xfId="15868"/>
    <cellStyle name="Обычный 30 7 3 2" xfId="15869"/>
    <cellStyle name="Обычный 30 7 3 3" xfId="15870"/>
    <cellStyle name="Обычный 30 7 4" xfId="15871"/>
    <cellStyle name="Обычный 30 7 4 2" xfId="15872"/>
    <cellStyle name="Обычный 30 7 4 3" xfId="15873"/>
    <cellStyle name="Обычный 30 7 5" xfId="15874"/>
    <cellStyle name="Обычный 30 7 5 2" xfId="15875"/>
    <cellStyle name="Обычный 30 7 5 3" xfId="15876"/>
    <cellStyle name="Обычный 30 7 6" xfId="15877"/>
    <cellStyle name="Обычный 30 7 6 2" xfId="15878"/>
    <cellStyle name="Обычный 30 7 6 3" xfId="15879"/>
    <cellStyle name="Обычный 30 7 7" xfId="15880"/>
    <cellStyle name="Обычный 30 7 8" xfId="15881"/>
    <cellStyle name="Обычный 30 8" xfId="15882"/>
    <cellStyle name="Обычный 30 8 2" xfId="15883"/>
    <cellStyle name="Обычный 30 8 2 2" xfId="15884"/>
    <cellStyle name="Обычный 30 8 2 3" xfId="15885"/>
    <cellStyle name="Обычный 30 8 3" xfId="15886"/>
    <cellStyle name="Обычный 30 8 3 2" xfId="15887"/>
    <cellStyle name="Обычный 30 8 3 3" xfId="15888"/>
    <cellStyle name="Обычный 30 8 4" xfId="15889"/>
    <cellStyle name="Обычный 30 8 4 2" xfId="15890"/>
    <cellStyle name="Обычный 30 8 4 3" xfId="15891"/>
    <cellStyle name="Обычный 30 8 5" xfId="15892"/>
    <cellStyle name="Обычный 30 8 5 2" xfId="15893"/>
    <cellStyle name="Обычный 30 8 5 3" xfId="15894"/>
    <cellStyle name="Обычный 30 8 6" xfId="15895"/>
    <cellStyle name="Обычный 30 8 7" xfId="15896"/>
    <cellStyle name="Обычный 30 9" xfId="15897"/>
    <cellStyle name="Обычный 30 9 2" xfId="15898"/>
    <cellStyle name="Обычный 30 9 2 2" xfId="15899"/>
    <cellStyle name="Обычный 30 9 2 3" xfId="15900"/>
    <cellStyle name="Обычный 30 9 3" xfId="15901"/>
    <cellStyle name="Обычный 30 9 3 2" xfId="15902"/>
    <cellStyle name="Обычный 30 9 3 3" xfId="15903"/>
    <cellStyle name="Обычный 30 9 4" xfId="15904"/>
    <cellStyle name="Обычный 30 9 4 2" xfId="15905"/>
    <cellStyle name="Обычный 30 9 4 3" xfId="15906"/>
    <cellStyle name="Обычный 30 9 5" xfId="15907"/>
    <cellStyle name="Обычный 30 9 6" xfId="15908"/>
    <cellStyle name="Обычный 31" xfId="15909"/>
    <cellStyle name="Обычный 31 10" xfId="15910"/>
    <cellStyle name="Обычный 31 10 2" xfId="15911"/>
    <cellStyle name="Обычный 31 10 3" xfId="15912"/>
    <cellStyle name="Обычный 31 11" xfId="15913"/>
    <cellStyle name="Обычный 31 11 2" xfId="15914"/>
    <cellStyle name="Обычный 31 11 3" xfId="15915"/>
    <cellStyle name="Обычный 31 12" xfId="15916"/>
    <cellStyle name="Обычный 31 12 2" xfId="15917"/>
    <cellStyle name="Обычный 31 12 3" xfId="15918"/>
    <cellStyle name="Обычный 31 13" xfId="15919"/>
    <cellStyle name="Обычный 31 13 2" xfId="15920"/>
    <cellStyle name="Обычный 31 13 3" xfId="15921"/>
    <cellStyle name="Обычный 31 14" xfId="15922"/>
    <cellStyle name="Обычный 31 14 2" xfId="15923"/>
    <cellStyle name="Обычный 31 14 3" xfId="15924"/>
    <cellStyle name="Обычный 31 15" xfId="15925"/>
    <cellStyle name="Обычный 31 15 2" xfId="15926"/>
    <cellStyle name="Обычный 31 15 3" xfId="15927"/>
    <cellStyle name="Обычный 31 16" xfId="15928"/>
    <cellStyle name="Обычный 31 16 2" xfId="15929"/>
    <cellStyle name="Обычный 31 16 3" xfId="15930"/>
    <cellStyle name="Обычный 31 17" xfId="15931"/>
    <cellStyle name="Обычный 31 17 2" xfId="15932"/>
    <cellStyle name="Обычный 31 17 3" xfId="15933"/>
    <cellStyle name="Обычный 31 18" xfId="15934"/>
    <cellStyle name="Обычный 31 19" xfId="15935"/>
    <cellStyle name="Обычный 31 2" xfId="15936"/>
    <cellStyle name="Обычный 31 2 2" xfId="15937"/>
    <cellStyle name="Обычный 31 2 3" xfId="15938"/>
    <cellStyle name="Обычный 31 20" xfId="15939"/>
    <cellStyle name="Обычный 31 21" xfId="15940"/>
    <cellStyle name="Обычный 31 3" xfId="15941"/>
    <cellStyle name="Обычный 31 4" xfId="15942"/>
    <cellStyle name="Обычный 31 4 2" xfId="15943"/>
    <cellStyle name="Обычный 31 4 3" xfId="15944"/>
    <cellStyle name="Обычный 31 5" xfId="15945"/>
    <cellStyle name="Обычный 31 5 2" xfId="15946"/>
    <cellStyle name="Обычный 31 5 3" xfId="15947"/>
    <cellStyle name="Обычный 31 6" xfId="15948"/>
    <cellStyle name="Обычный 31 6 2" xfId="15949"/>
    <cellStyle name="Обычный 31 6 3" xfId="15950"/>
    <cellStyle name="Обычный 31 7" xfId="15951"/>
    <cellStyle name="Обычный 31 7 2" xfId="15952"/>
    <cellStyle name="Обычный 31 7 3" xfId="15953"/>
    <cellStyle name="Обычный 31 8" xfId="15954"/>
    <cellStyle name="Обычный 31 8 2" xfId="15955"/>
    <cellStyle name="Обычный 31 8 3" xfId="15956"/>
    <cellStyle name="Обычный 31 9" xfId="15957"/>
    <cellStyle name="Обычный 31 9 2" xfId="15958"/>
    <cellStyle name="Обычный 31 9 3" xfId="15959"/>
    <cellStyle name="Обычный 32" xfId="15960"/>
    <cellStyle name="Обычный 32 10" xfId="15961"/>
    <cellStyle name="Обычный 32 11" xfId="15962"/>
    <cellStyle name="Обычный 32 12" xfId="15963"/>
    <cellStyle name="Обычный 32 13" xfId="15964"/>
    <cellStyle name="Обычный 32 2" xfId="15965"/>
    <cellStyle name="Обычный 32 2 2" xfId="15966"/>
    <cellStyle name="Обычный 32 2 3" xfId="15967"/>
    <cellStyle name="Обычный 32 3" xfId="15968"/>
    <cellStyle name="Обычный 32 3 2" xfId="15969"/>
    <cellStyle name="Обычный 32 3 3" xfId="15970"/>
    <cellStyle name="Обычный 32 4" xfId="15971"/>
    <cellStyle name="Обычный 32 5" xfId="15972"/>
    <cellStyle name="Обычный 32 5 2" xfId="15973"/>
    <cellStyle name="Обычный 32 5 3" xfId="15974"/>
    <cellStyle name="Обычный 32 6" xfId="15975"/>
    <cellStyle name="Обычный 32 6 2" xfId="15976"/>
    <cellStyle name="Обычный 32 6 3" xfId="15977"/>
    <cellStyle name="Обычный 32 7" xfId="15978"/>
    <cellStyle name="Обычный 32 7 2" xfId="15979"/>
    <cellStyle name="Обычный 32 7 3" xfId="15980"/>
    <cellStyle name="Обычный 32 8" xfId="15981"/>
    <cellStyle name="Обычный 32 8 2" xfId="15982"/>
    <cellStyle name="Обычный 32 8 3" xfId="15983"/>
    <cellStyle name="Обычный 32 9" xfId="15984"/>
    <cellStyle name="Обычный 32 9 2" xfId="15985"/>
    <cellStyle name="Обычный 32 9 3" xfId="15986"/>
    <cellStyle name="Обычный 33" xfId="15987"/>
    <cellStyle name="Обычный 33 2" xfId="15988"/>
    <cellStyle name="Обычный 33 2 2" xfId="15989"/>
    <cellStyle name="Обычный 33 2 3" xfId="15990"/>
    <cellStyle name="Обычный 33 2 4" xfId="15991"/>
    <cellStyle name="Обычный 33 2 5" xfId="15992"/>
    <cellStyle name="Обычный 33 3" xfId="15993"/>
    <cellStyle name="Обычный 33 3 2" xfId="15994"/>
    <cellStyle name="Обычный 33 3 3" xfId="15995"/>
    <cellStyle name="Обычный 33 3 3 2" xfId="15996"/>
    <cellStyle name="Обычный 33 3 3 3" xfId="15997"/>
    <cellStyle name="Обычный 33 3 4" xfId="15998"/>
    <cellStyle name="Обычный 33 3 5" xfId="15999"/>
    <cellStyle name="Обычный 33 4" xfId="16000"/>
    <cellStyle name="Обычный 33 5" xfId="16001"/>
    <cellStyle name="Обычный 33 6" xfId="16002"/>
    <cellStyle name="Обычный 33 7" xfId="16003"/>
    <cellStyle name="Обычный 34" xfId="16004"/>
    <cellStyle name="Обычный 34 2" xfId="16005"/>
    <cellStyle name="Обычный 34 2 2" xfId="16006"/>
    <cellStyle name="Обычный 34 2 3" xfId="16007"/>
    <cellStyle name="Обычный 34 3" xfId="16008"/>
    <cellStyle name="Обычный 34 4" xfId="16009"/>
    <cellStyle name="Обычный 34 4 2" xfId="16010"/>
    <cellStyle name="Обычный 34 4 3" xfId="16011"/>
    <cellStyle name="Обычный 34 5" xfId="16012"/>
    <cellStyle name="Обычный 34 5 2" xfId="16013"/>
    <cellStyle name="Обычный 34 5 3" xfId="16014"/>
    <cellStyle name="Обычный 34 6" xfId="16015"/>
    <cellStyle name="Обычный 34 6 2" xfId="16016"/>
    <cellStyle name="Обычный 34 6 3" xfId="16017"/>
    <cellStyle name="Обычный 34 7" xfId="16018"/>
    <cellStyle name="Обычный 34 8" xfId="16019"/>
    <cellStyle name="Обычный 34 9" xfId="16020"/>
    <cellStyle name="Обычный 35" xfId="16021"/>
    <cellStyle name="Обычный 35 2" xfId="16022"/>
    <cellStyle name="Обычный 35 2 2" xfId="16023"/>
    <cellStyle name="Обычный 35 2 2 2" xfId="16024"/>
    <cellStyle name="Обычный 35 2 2 2 2" xfId="16025"/>
    <cellStyle name="Обычный 35 2 2 2 2 2" xfId="16026"/>
    <cellStyle name="Обычный 35 2 2 2 2 2 2" xfId="16027"/>
    <cellStyle name="Обычный 35 2 2 2 2 2 3" xfId="16028"/>
    <cellStyle name="Обычный 35 2 2 2 2 3" xfId="16029"/>
    <cellStyle name="Обычный 35 2 2 2 2 4" xfId="16030"/>
    <cellStyle name="Обычный 35 2 2 2 3" xfId="16031"/>
    <cellStyle name="Обычный 35 2 2 2 3 2" xfId="16032"/>
    <cellStyle name="Обычный 35 2 2 2 3 3" xfId="16033"/>
    <cellStyle name="Обычный 35 2 2 2 4" xfId="16034"/>
    <cellStyle name="Обычный 35 2 2 2 5" xfId="16035"/>
    <cellStyle name="Обычный 35 2 2 3" xfId="16036"/>
    <cellStyle name="Обычный 35 2 2 3 2" xfId="16037"/>
    <cellStyle name="Обычный 35 2 2 3 2 2" xfId="16038"/>
    <cellStyle name="Обычный 35 2 2 3 2 2 2" xfId="16039"/>
    <cellStyle name="Обычный 35 2 2 3 2 2 3" xfId="16040"/>
    <cellStyle name="Обычный 35 2 2 3 2 3" xfId="16041"/>
    <cellStyle name="Обычный 35 2 2 3 2 4" xfId="16042"/>
    <cellStyle name="Обычный 35 2 2 3 3" xfId="16043"/>
    <cellStyle name="Обычный 35 2 2 3 3 2" xfId="16044"/>
    <cellStyle name="Обычный 35 2 2 3 3 3" xfId="16045"/>
    <cellStyle name="Обычный 35 2 2 3 4" xfId="16046"/>
    <cellStyle name="Обычный 35 2 2 3 5" xfId="16047"/>
    <cellStyle name="Обычный 35 2 2 4" xfId="16048"/>
    <cellStyle name="Обычный 35 2 2 4 2" xfId="16049"/>
    <cellStyle name="Обычный 35 2 2 4 2 2" xfId="16050"/>
    <cellStyle name="Обычный 35 2 2 4 2 3" xfId="16051"/>
    <cellStyle name="Обычный 35 2 2 4 3" xfId="16052"/>
    <cellStyle name="Обычный 35 2 2 4 3 2" xfId="16053"/>
    <cellStyle name="Обычный 35 2 2 4 3 3" xfId="16054"/>
    <cellStyle name="Обычный 35 2 2 5" xfId="16055"/>
    <cellStyle name="Обычный 35 2 2 5 2" xfId="16056"/>
    <cellStyle name="Обычный 35 2 2 5 3" xfId="16057"/>
    <cellStyle name="Обычный 35 2 2 6" xfId="16058"/>
    <cellStyle name="Обычный 35 2 2 7" xfId="16059"/>
    <cellStyle name="Обычный 35 2 3" xfId="16060"/>
    <cellStyle name="Обычный 35 2 3 2" xfId="16061"/>
    <cellStyle name="Обычный 35 2 3 2 2" xfId="16062"/>
    <cellStyle name="Обычный 35 2 3 2 2 2" xfId="16063"/>
    <cellStyle name="Обычный 35 2 3 2 2 3" xfId="16064"/>
    <cellStyle name="Обычный 35 2 3 2 3" xfId="16065"/>
    <cellStyle name="Обычный 35 2 3 2 3 2" xfId="16066"/>
    <cellStyle name="Обычный 35 2 3 2 3 3" xfId="16067"/>
    <cellStyle name="Обычный 35 2 3 3" xfId="16068"/>
    <cellStyle name="Обычный 35 2 3 3 2" xfId="16069"/>
    <cellStyle name="Обычный 35 2 3 3 3" xfId="16070"/>
    <cellStyle name="Обычный 35 2 3 4" xfId="16071"/>
    <cellStyle name="Обычный 35 2 3 5" xfId="16072"/>
    <cellStyle name="Обычный 35 2 4" xfId="16073"/>
    <cellStyle name="Обычный 35 2 4 2" xfId="16074"/>
    <cellStyle name="Обычный 35 2 4 2 2" xfId="16075"/>
    <cellStyle name="Обычный 35 2 4 2 2 2" xfId="16076"/>
    <cellStyle name="Обычный 35 2 4 2 2 3" xfId="16077"/>
    <cellStyle name="Обычный 35 2 4 2 3" xfId="16078"/>
    <cellStyle name="Обычный 35 2 4 2 4" xfId="16079"/>
    <cellStyle name="Обычный 35 2 4 3" xfId="16080"/>
    <cellStyle name="Обычный 35 2 4 3 2" xfId="16081"/>
    <cellStyle name="Обычный 35 2 4 3 3" xfId="16082"/>
    <cellStyle name="Обычный 35 2 4 4" xfId="16083"/>
    <cellStyle name="Обычный 35 2 4 5" xfId="16084"/>
    <cellStyle name="Обычный 35 2 5" xfId="16085"/>
    <cellStyle name="Обычный 35 2 5 2" xfId="16086"/>
    <cellStyle name="Обычный 35 2 5 2 2" xfId="16087"/>
    <cellStyle name="Обычный 35 2 5 2 3" xfId="16088"/>
    <cellStyle name="Обычный 35 2 5 3" xfId="16089"/>
    <cellStyle name="Обычный 35 2 5 3 2" xfId="16090"/>
    <cellStyle name="Обычный 35 2 5 3 3" xfId="16091"/>
    <cellStyle name="Обычный 35 2 6" xfId="16092"/>
    <cellStyle name="Обычный 35 2 6 2" xfId="16093"/>
    <cellStyle name="Обычный 35 2 6 3" xfId="16094"/>
    <cellStyle name="Обычный 35 2 7" xfId="16095"/>
    <cellStyle name="Обычный 35 2 7 2" xfId="16096"/>
    <cellStyle name="Обычный 35 2 7 3" xfId="16097"/>
    <cellStyle name="Обычный 35 2 8" xfId="16098"/>
    <cellStyle name="Обычный 35 2 9" xfId="16099"/>
    <cellStyle name="Обычный 35 3" xfId="16100"/>
    <cellStyle name="Обычный 35 3 2" xfId="16101"/>
    <cellStyle name="Обычный 35 3 3" xfId="16102"/>
    <cellStyle name="Обычный 35 4" xfId="16103"/>
    <cellStyle name="Обычный 35 5" xfId="16104"/>
    <cellStyle name="Обычный 35 6" xfId="16105"/>
    <cellStyle name="Обычный 36" xfId="16106"/>
    <cellStyle name="Обычный 36 2" xfId="16107"/>
    <cellStyle name="Обычный 36 2 2" xfId="16108"/>
    <cellStyle name="Обычный 36 2 2 2" xfId="16109"/>
    <cellStyle name="Обычный 36 2 2 2 2" xfId="16110"/>
    <cellStyle name="Обычный 36 2 2 2 2 2" xfId="16111"/>
    <cellStyle name="Обычный 36 2 2 2 2 3" xfId="16112"/>
    <cellStyle name="Обычный 36 2 2 2 3" xfId="16113"/>
    <cellStyle name="Обычный 36 2 2 2 4" xfId="16114"/>
    <cellStyle name="Обычный 36 2 2 3" xfId="16115"/>
    <cellStyle name="Обычный 36 2 2 3 2" xfId="16116"/>
    <cellStyle name="Обычный 36 2 2 3 3" xfId="16117"/>
    <cellStyle name="Обычный 36 2 2 4" xfId="16118"/>
    <cellStyle name="Обычный 36 2 2 5" xfId="16119"/>
    <cellStyle name="Обычный 36 2 3" xfId="16120"/>
    <cellStyle name="Обычный 36 2 3 2" xfId="16121"/>
    <cellStyle name="Обычный 36 2 3 2 2" xfId="16122"/>
    <cellStyle name="Обычный 36 2 3 2 2 2" xfId="16123"/>
    <cellStyle name="Обычный 36 2 3 2 2 3" xfId="16124"/>
    <cellStyle name="Обычный 36 2 3 2 3" xfId="16125"/>
    <cellStyle name="Обычный 36 2 3 2 4" xfId="16126"/>
    <cellStyle name="Обычный 36 2 3 3" xfId="16127"/>
    <cellStyle name="Обычный 36 2 3 3 2" xfId="16128"/>
    <cellStyle name="Обычный 36 2 3 3 3" xfId="16129"/>
    <cellStyle name="Обычный 36 2 3 4" xfId="16130"/>
    <cellStyle name="Обычный 36 2 3 5" xfId="16131"/>
    <cellStyle name="Обычный 36 2 4" xfId="16132"/>
    <cellStyle name="Обычный 36 2 4 2" xfId="16133"/>
    <cellStyle name="Обычный 36 2 4 2 2" xfId="16134"/>
    <cellStyle name="Обычный 36 2 4 2 3" xfId="16135"/>
    <cellStyle name="Обычный 36 2 4 3" xfId="16136"/>
    <cellStyle name="Обычный 36 2 4 4" xfId="16137"/>
    <cellStyle name="Обычный 36 2 5" xfId="16138"/>
    <cellStyle name="Обычный 36 2 5 2" xfId="16139"/>
    <cellStyle name="Обычный 36 2 5 3" xfId="16140"/>
    <cellStyle name="Обычный 36 2 6" xfId="16141"/>
    <cellStyle name="Обычный 36 2 7" xfId="16142"/>
    <cellStyle name="Обычный 36 3" xfId="16143"/>
    <cellStyle name="Обычный 36 3 2" xfId="16144"/>
    <cellStyle name="Обычный 36 3 2 2" xfId="16145"/>
    <cellStyle name="Обычный 36 3 2 2 2" xfId="16146"/>
    <cellStyle name="Обычный 36 3 2 2 3" xfId="16147"/>
    <cellStyle name="Обычный 36 3 2 3" xfId="16148"/>
    <cellStyle name="Обычный 36 3 2 4" xfId="16149"/>
    <cellStyle name="Обычный 36 3 3" xfId="16150"/>
    <cellStyle name="Обычный 36 3 3 2" xfId="16151"/>
    <cellStyle name="Обычный 36 3 3 3" xfId="16152"/>
    <cellStyle name="Обычный 36 3 4" xfId="16153"/>
    <cellStyle name="Обычный 36 3 5" xfId="16154"/>
    <cellStyle name="Обычный 36 4" xfId="16155"/>
    <cellStyle name="Обычный 36 4 2" xfId="16156"/>
    <cellStyle name="Обычный 36 4 2 2" xfId="16157"/>
    <cellStyle name="Обычный 36 4 2 2 2" xfId="16158"/>
    <cellStyle name="Обычный 36 4 2 2 3" xfId="16159"/>
    <cellStyle name="Обычный 36 4 2 3" xfId="16160"/>
    <cellStyle name="Обычный 36 4 2 4" xfId="16161"/>
    <cellStyle name="Обычный 36 4 3" xfId="16162"/>
    <cellStyle name="Обычный 36 4 3 2" xfId="16163"/>
    <cellStyle name="Обычный 36 4 3 3" xfId="16164"/>
    <cellStyle name="Обычный 36 4 4" xfId="16165"/>
    <cellStyle name="Обычный 36 4 5" xfId="16166"/>
    <cellStyle name="Обычный 36 5" xfId="16167"/>
    <cellStyle name="Обычный 36 5 2" xfId="16168"/>
    <cellStyle name="Обычный 36 5 2 2" xfId="16169"/>
    <cellStyle name="Обычный 36 5 2 3" xfId="16170"/>
    <cellStyle name="Обычный 36 5 3" xfId="16171"/>
    <cellStyle name="Обычный 36 5 3 2" xfId="16172"/>
    <cellStyle name="Обычный 36 5 3 3" xfId="16173"/>
    <cellStyle name="Обычный 36 6" xfId="16174"/>
    <cellStyle name="Обычный 36 6 2" xfId="16175"/>
    <cellStyle name="Обычный 36 6 3" xfId="16176"/>
    <cellStyle name="Обычный 36 7" xfId="16177"/>
    <cellStyle name="Обычный 36 7 2" xfId="16178"/>
    <cellStyle name="Обычный 36 7 3" xfId="16179"/>
    <cellStyle name="Обычный 36 8" xfId="16180"/>
    <cellStyle name="Обычный 36 9" xfId="16181"/>
    <cellStyle name="Обычный 37" xfId="16182"/>
    <cellStyle name="Обычный 37 10" xfId="16183"/>
    <cellStyle name="Обычный 37 10 2" xfId="16184"/>
    <cellStyle name="Обычный 37 10 3" xfId="16185"/>
    <cellStyle name="Обычный 37 11" xfId="16186"/>
    <cellStyle name="Обычный 37 12" xfId="16187"/>
    <cellStyle name="Обычный 37 13" xfId="16188"/>
    <cellStyle name="Обычный 37 14" xfId="16189"/>
    <cellStyle name="Обычный 37 15" xfId="16190"/>
    <cellStyle name="Обычный 37 2" xfId="16191"/>
    <cellStyle name="Обычный 37 2 2" xfId="16192"/>
    <cellStyle name="Обычный 37 2 3" xfId="16193"/>
    <cellStyle name="Обычный 37 3" xfId="16194"/>
    <cellStyle name="Обычный 37 3 2" xfId="16195"/>
    <cellStyle name="Обычный 37 3 3" xfId="16196"/>
    <cellStyle name="Обычный 37 4" xfId="16197"/>
    <cellStyle name="Обычный 37 4 2" xfId="16198"/>
    <cellStyle name="Обычный 37 4 3" xfId="16199"/>
    <cellStyle name="Обычный 37 5" xfId="16200"/>
    <cellStyle name="Обычный 37 5 2" xfId="16201"/>
    <cellStyle name="Обычный 37 5 3" xfId="16202"/>
    <cellStyle name="Обычный 37 6" xfId="16203"/>
    <cellStyle name="Обычный 37 6 2" xfId="16204"/>
    <cellStyle name="Обычный 37 6 3" xfId="16205"/>
    <cellStyle name="Обычный 37 7" xfId="16206"/>
    <cellStyle name="Обычный 37 7 2" xfId="16207"/>
    <cellStyle name="Обычный 37 7 3" xfId="16208"/>
    <cellStyle name="Обычный 37 8" xfId="16209"/>
    <cellStyle name="Обычный 37 8 2" xfId="16210"/>
    <cellStyle name="Обычный 37 8 3" xfId="16211"/>
    <cellStyle name="Обычный 37 9" xfId="16212"/>
    <cellStyle name="Обычный 37 9 2" xfId="16213"/>
    <cellStyle name="Обычный 37 9 3" xfId="16214"/>
    <cellStyle name="Обычный 38" xfId="16215"/>
    <cellStyle name="Обычный 38 2" xfId="16216"/>
    <cellStyle name="Обычный 38 2 2" xfId="16217"/>
    <cellStyle name="Обычный 38 2 2 2" xfId="16218"/>
    <cellStyle name="Обычный 38 2 2 2 2" xfId="16219"/>
    <cellStyle name="Обычный 38 2 2 2 2 2" xfId="16220"/>
    <cellStyle name="Обычный 38 2 2 2 2 3" xfId="16221"/>
    <cellStyle name="Обычный 38 2 2 2 3" xfId="16222"/>
    <cellStyle name="Обычный 38 2 2 2 4" xfId="16223"/>
    <cellStyle name="Обычный 38 2 2 3" xfId="16224"/>
    <cellStyle name="Обычный 38 2 2 3 2" xfId="16225"/>
    <cellStyle name="Обычный 38 2 2 3 3" xfId="16226"/>
    <cellStyle name="Обычный 38 2 2 4" xfId="16227"/>
    <cellStyle name="Обычный 38 2 2 5" xfId="16228"/>
    <cellStyle name="Обычный 38 2 3" xfId="16229"/>
    <cellStyle name="Обычный 38 2 3 2" xfId="16230"/>
    <cellStyle name="Обычный 38 2 3 2 2" xfId="16231"/>
    <cellStyle name="Обычный 38 2 3 2 2 2" xfId="16232"/>
    <cellStyle name="Обычный 38 2 3 2 2 3" xfId="16233"/>
    <cellStyle name="Обычный 38 2 3 2 3" xfId="16234"/>
    <cellStyle name="Обычный 38 2 3 2 4" xfId="16235"/>
    <cellStyle name="Обычный 38 2 3 3" xfId="16236"/>
    <cellStyle name="Обычный 38 2 3 3 2" xfId="16237"/>
    <cellStyle name="Обычный 38 2 3 3 3" xfId="16238"/>
    <cellStyle name="Обычный 38 2 3 4" xfId="16239"/>
    <cellStyle name="Обычный 38 2 3 5" xfId="16240"/>
    <cellStyle name="Обычный 38 2 4" xfId="16241"/>
    <cellStyle name="Обычный 38 2 4 2" xfId="16242"/>
    <cellStyle name="Обычный 38 2 4 2 2" xfId="16243"/>
    <cellStyle name="Обычный 38 2 4 2 3" xfId="16244"/>
    <cellStyle name="Обычный 38 2 4 3" xfId="16245"/>
    <cellStyle name="Обычный 38 2 4 4" xfId="16246"/>
    <cellStyle name="Обычный 38 2 5" xfId="16247"/>
    <cellStyle name="Обычный 38 2 5 2" xfId="16248"/>
    <cellStyle name="Обычный 38 2 5 3" xfId="16249"/>
    <cellStyle name="Обычный 38 2 6" xfId="16250"/>
    <cellStyle name="Обычный 38 2 7" xfId="16251"/>
    <cellStyle name="Обычный 38 3" xfId="16252"/>
    <cellStyle name="Обычный 38 3 2" xfId="16253"/>
    <cellStyle name="Обычный 38 3 2 2" xfId="16254"/>
    <cellStyle name="Обычный 38 3 2 2 2" xfId="16255"/>
    <cellStyle name="Обычный 38 3 2 2 3" xfId="16256"/>
    <cellStyle name="Обычный 38 3 2 3" xfId="16257"/>
    <cellStyle name="Обычный 38 3 2 4" xfId="16258"/>
    <cellStyle name="Обычный 38 3 3" xfId="16259"/>
    <cellStyle name="Обычный 38 3 3 2" xfId="16260"/>
    <cellStyle name="Обычный 38 3 3 3" xfId="16261"/>
    <cellStyle name="Обычный 38 3 4" xfId="16262"/>
    <cellStyle name="Обычный 38 3 5" xfId="16263"/>
    <cellStyle name="Обычный 38 4" xfId="16264"/>
    <cellStyle name="Обычный 38 4 2" xfId="16265"/>
    <cellStyle name="Обычный 38 4 2 2" xfId="16266"/>
    <cellStyle name="Обычный 38 4 2 2 2" xfId="16267"/>
    <cellStyle name="Обычный 38 4 2 2 3" xfId="16268"/>
    <cellStyle name="Обычный 38 4 2 3" xfId="16269"/>
    <cellStyle name="Обычный 38 4 2 4" xfId="16270"/>
    <cellStyle name="Обычный 38 4 3" xfId="16271"/>
    <cellStyle name="Обычный 38 4 3 2" xfId="16272"/>
    <cellStyle name="Обычный 38 4 3 3" xfId="16273"/>
    <cellStyle name="Обычный 38 4 4" xfId="16274"/>
    <cellStyle name="Обычный 38 4 5" xfId="16275"/>
    <cellStyle name="Обычный 38 5" xfId="16276"/>
    <cellStyle name="Обычный 38 5 2" xfId="16277"/>
    <cellStyle name="Обычный 38 5 2 2" xfId="16278"/>
    <cellStyle name="Обычный 38 5 2 3" xfId="16279"/>
    <cellStyle name="Обычный 38 5 3" xfId="16280"/>
    <cellStyle name="Обычный 38 5 3 2" xfId="16281"/>
    <cellStyle name="Обычный 38 5 3 3" xfId="16282"/>
    <cellStyle name="Обычный 38 6" xfId="16283"/>
    <cellStyle name="Обычный 38 6 2" xfId="16284"/>
    <cellStyle name="Обычный 38 6 3" xfId="16285"/>
    <cellStyle name="Обычный 38 7" xfId="16286"/>
    <cellStyle name="Обычный 38 7 2" xfId="16287"/>
    <cellStyle name="Обычный 38 7 3" xfId="16288"/>
    <cellStyle name="Обычный 38 8" xfId="16289"/>
    <cellStyle name="Обычный 38 9" xfId="16290"/>
    <cellStyle name="Обычный 39" xfId="16291"/>
    <cellStyle name="Обычный 39 10" xfId="16292"/>
    <cellStyle name="Обычный 39 10 2" xfId="16293"/>
    <cellStyle name="Обычный 39 10 3" xfId="16294"/>
    <cellStyle name="Обычный 39 11" xfId="16295"/>
    <cellStyle name="Обычный 39 11 2" xfId="16296"/>
    <cellStyle name="Обычный 39 11 3" xfId="16297"/>
    <cellStyle name="Обычный 39 12" xfId="16298"/>
    <cellStyle name="Обычный 39 12 2" xfId="16299"/>
    <cellStyle name="Обычный 39 12 3" xfId="16300"/>
    <cellStyle name="Обычный 39 13" xfId="16301"/>
    <cellStyle name="Обычный 39 13 2" xfId="16302"/>
    <cellStyle name="Обычный 39 13 3" xfId="16303"/>
    <cellStyle name="Обычный 39 14" xfId="16304"/>
    <cellStyle name="Обычный 39 15" xfId="16305"/>
    <cellStyle name="Обычный 39 16" xfId="16306"/>
    <cellStyle name="Обычный 39 16 2" xfId="16307"/>
    <cellStyle name="Обычный 39 16 3" xfId="16308"/>
    <cellStyle name="Обычный 39 17" xfId="16309"/>
    <cellStyle name="Обычный 39 18" xfId="16310"/>
    <cellStyle name="Обычный 39 2" xfId="16311"/>
    <cellStyle name="Обычный 39 2 2" xfId="16312"/>
    <cellStyle name="Обычный 39 2 2 2" xfId="16313"/>
    <cellStyle name="Обычный 39 2 2 2 2" xfId="16314"/>
    <cellStyle name="Обычный 39 2 2 2 2 2" xfId="16315"/>
    <cellStyle name="Обычный 39 2 2 2 2 3" xfId="16316"/>
    <cellStyle name="Обычный 39 2 2 2 3" xfId="16317"/>
    <cellStyle name="Обычный 39 2 2 2 3 2" xfId="16318"/>
    <cellStyle name="Обычный 39 2 2 2 3 3" xfId="16319"/>
    <cellStyle name="Обычный 39 2 2 3" xfId="16320"/>
    <cellStyle name="Обычный 39 2 2 3 2" xfId="16321"/>
    <cellStyle name="Обычный 39 2 2 3 3" xfId="16322"/>
    <cellStyle name="Обычный 39 2 2 4" xfId="16323"/>
    <cellStyle name="Обычный 39 2 2 5" xfId="16324"/>
    <cellStyle name="Обычный 39 2 3" xfId="16325"/>
    <cellStyle name="Обычный 39 2 3 2" xfId="16326"/>
    <cellStyle name="Обычный 39 2 3 2 2" xfId="16327"/>
    <cellStyle name="Обычный 39 2 3 2 2 2" xfId="16328"/>
    <cellStyle name="Обычный 39 2 3 2 2 3" xfId="16329"/>
    <cellStyle name="Обычный 39 2 3 2 3" xfId="16330"/>
    <cellStyle name="Обычный 39 2 3 2 3 2" xfId="16331"/>
    <cellStyle name="Обычный 39 2 3 2 3 3" xfId="16332"/>
    <cellStyle name="Обычный 39 2 3 3" xfId="16333"/>
    <cellStyle name="Обычный 39 2 3 3 2" xfId="16334"/>
    <cellStyle name="Обычный 39 2 3 3 3" xfId="16335"/>
    <cellStyle name="Обычный 39 2 3 4" xfId="16336"/>
    <cellStyle name="Обычный 39 2 3 5" xfId="16337"/>
    <cellStyle name="Обычный 39 2 4" xfId="16338"/>
    <cellStyle name="Обычный 39 2 4 2" xfId="16339"/>
    <cellStyle name="Обычный 39 2 4 2 2" xfId="16340"/>
    <cellStyle name="Обычный 39 2 4 2 3" xfId="16341"/>
    <cellStyle name="Обычный 39 2 4 3" xfId="16342"/>
    <cellStyle name="Обычный 39 2 4 3 2" xfId="16343"/>
    <cellStyle name="Обычный 39 2 4 3 3" xfId="16344"/>
    <cellStyle name="Обычный 39 2 5" xfId="16345"/>
    <cellStyle name="Обычный 39 2 5 2" xfId="16346"/>
    <cellStyle name="Обычный 39 2 5 3" xfId="16347"/>
    <cellStyle name="Обычный 39 2 6" xfId="16348"/>
    <cellStyle name="Обычный 39 2 7" xfId="16349"/>
    <cellStyle name="Обычный 39 3" xfId="16350"/>
    <cellStyle name="Обычный 39 3 2" xfId="16351"/>
    <cellStyle name="Обычный 39 3 2 2" xfId="16352"/>
    <cellStyle name="Обычный 39 3 2 2 2" xfId="16353"/>
    <cellStyle name="Обычный 39 3 2 2 3" xfId="16354"/>
    <cellStyle name="Обычный 39 3 2 3" xfId="16355"/>
    <cellStyle name="Обычный 39 3 2 3 2" xfId="16356"/>
    <cellStyle name="Обычный 39 3 2 3 3" xfId="16357"/>
    <cellStyle name="Обычный 39 3 3" xfId="16358"/>
    <cellStyle name="Обычный 39 3 3 2" xfId="16359"/>
    <cellStyle name="Обычный 39 3 3 3" xfId="16360"/>
    <cellStyle name="Обычный 39 3 4" xfId="16361"/>
    <cellStyle name="Обычный 39 3 5" xfId="16362"/>
    <cellStyle name="Обычный 39 4" xfId="16363"/>
    <cellStyle name="Обычный 39 4 2" xfId="16364"/>
    <cellStyle name="Обычный 39 4 2 2" xfId="16365"/>
    <cellStyle name="Обычный 39 4 2 2 2" xfId="16366"/>
    <cellStyle name="Обычный 39 4 2 2 3" xfId="16367"/>
    <cellStyle name="Обычный 39 4 2 3" xfId="16368"/>
    <cellStyle name="Обычный 39 4 2 3 2" xfId="16369"/>
    <cellStyle name="Обычный 39 4 2 3 3" xfId="16370"/>
    <cellStyle name="Обычный 39 4 3" xfId="16371"/>
    <cellStyle name="Обычный 39 4 3 2" xfId="16372"/>
    <cellStyle name="Обычный 39 4 3 2 2" xfId="16373"/>
    <cellStyle name="Обычный 39 4 3 2 3" xfId="16374"/>
    <cellStyle name="Обычный 39 4 4" xfId="16375"/>
    <cellStyle name="Обычный 39 4 5" xfId="16376"/>
    <cellStyle name="Обычный 39 4 5 2" xfId="16377"/>
    <cellStyle name="Обычный 39 4 5 3" xfId="16378"/>
    <cellStyle name="Обычный 39 4 6" xfId="16379"/>
    <cellStyle name="Обычный 39 4 7" xfId="16380"/>
    <cellStyle name="Обычный 39 5" xfId="16381"/>
    <cellStyle name="Обычный 39 5 2" xfId="16382"/>
    <cellStyle name="Обычный 39 5 2 2" xfId="16383"/>
    <cellStyle name="Обычный 39 5 2 2 2" xfId="16384"/>
    <cellStyle name="Обычный 39 5 2 2 3" xfId="16385"/>
    <cellStyle name="Обычный 39 5 3" xfId="16386"/>
    <cellStyle name="Обычный 39 5 4" xfId="16387"/>
    <cellStyle name="Обычный 39 5 4 2" xfId="16388"/>
    <cellStyle name="Обычный 39 5 4 3" xfId="16389"/>
    <cellStyle name="Обычный 39 6" xfId="16390"/>
    <cellStyle name="Обычный 39 6 2" xfId="16391"/>
    <cellStyle name="Обычный 39 6 3" xfId="16392"/>
    <cellStyle name="Обычный 39 6 4" xfId="16393"/>
    <cellStyle name="Обычный 39 6 4 2" xfId="16394"/>
    <cellStyle name="Обычный 39 6 4 3" xfId="16395"/>
    <cellStyle name="Обычный 39 7" xfId="16396"/>
    <cellStyle name="Обычный 39 7 2" xfId="16397"/>
    <cellStyle name="Обычный 39 7 3" xfId="16398"/>
    <cellStyle name="Обычный 39 7 4" xfId="16399"/>
    <cellStyle name="Обычный 39 7 4 2" xfId="16400"/>
    <cellStyle name="Обычный 39 7 4 3" xfId="16401"/>
    <cellStyle name="Обычный 39 8" xfId="16402"/>
    <cellStyle name="Обычный 39 8 2" xfId="16403"/>
    <cellStyle name="Обычный 39 8 3" xfId="16404"/>
    <cellStyle name="Обычный 39 9" xfId="16405"/>
    <cellStyle name="Обычный 39 9 2" xfId="16406"/>
    <cellStyle name="Обычный 39 9 3" xfId="16407"/>
    <cellStyle name="Обычный 4" xfId="332"/>
    <cellStyle name="Обычный 4 10" xfId="16408"/>
    <cellStyle name="Обычный 4 11" xfId="16409"/>
    <cellStyle name="Обычный 4 12" xfId="16410"/>
    <cellStyle name="Обычный 4 2" xfId="16411"/>
    <cellStyle name="Обычный 4 2 2" xfId="16412"/>
    <cellStyle name="Обычный 4 2 2 2" xfId="16413"/>
    <cellStyle name="Обычный 4 2 2 2 2" xfId="16414"/>
    <cellStyle name="Обычный 4 2 2 2 2 2" xfId="16415"/>
    <cellStyle name="Обычный 4 2 2 2 2 2 2" xfId="16416"/>
    <cellStyle name="Обычный 4 2 2 2 2 2 3" xfId="16417"/>
    <cellStyle name="Обычный 4 2 2 2 2 3" xfId="16418"/>
    <cellStyle name="Обычный 4 2 2 2 2 4" xfId="16419"/>
    <cellStyle name="Обычный 4 2 2 2 3" xfId="16420"/>
    <cellStyle name="Обычный 4 2 2 2 3 2" xfId="16421"/>
    <cellStyle name="Обычный 4 2 2 2 3 2 2" xfId="16422"/>
    <cellStyle name="Обычный 4 2 2 2 3 2 3" xfId="16423"/>
    <cellStyle name="Обычный 4 2 2 2 3 3" xfId="16424"/>
    <cellStyle name="Обычный 4 2 2 2 3 3 2" xfId="16425"/>
    <cellStyle name="Обычный 4 2 2 2 3 3 3" xfId="16426"/>
    <cellStyle name="Обычный 4 2 2 2 4" xfId="16427"/>
    <cellStyle name="Обычный 4 2 2 3" xfId="16428"/>
    <cellStyle name="Обычный 4 2 2 3 2" xfId="16429"/>
    <cellStyle name="Обычный 4 2 2 3 2 2" xfId="16430"/>
    <cellStyle name="Обычный 4 2 2 3 2 3" xfId="16431"/>
    <cellStyle name="Обычный 4 2 2 3 3" xfId="16432"/>
    <cellStyle name="Обычный 4 2 2 3 4" xfId="16433"/>
    <cellStyle name="Обычный 4 2 2 4" xfId="16434"/>
    <cellStyle name="Обычный 4 2 2 4 2" xfId="16435"/>
    <cellStyle name="Обычный 4 2 2 4 2 2" xfId="16436"/>
    <cellStyle name="Обычный 4 2 2 4 2 3" xfId="16437"/>
    <cellStyle name="Обычный 4 2 2 4 3" xfId="16438"/>
    <cellStyle name="Обычный 4 2 2 4 3 2" xfId="16439"/>
    <cellStyle name="Обычный 4 2 2 4 3 3" xfId="16440"/>
    <cellStyle name="Обычный 4 2 2 5" xfId="16441"/>
    <cellStyle name="Обычный 4 2 3" xfId="16442"/>
    <cellStyle name="Обычный 4 2 3 2" xfId="16443"/>
    <cellStyle name="Обычный 4 2 3 3" xfId="16444"/>
    <cellStyle name="Обычный 4 2 3 3 2" xfId="16445"/>
    <cellStyle name="Обычный 4 2 3 3 2 2" xfId="16446"/>
    <cellStyle name="Обычный 4 2 3 3 2 3" xfId="16447"/>
    <cellStyle name="Обычный 4 2 3 3 3" xfId="16448"/>
    <cellStyle name="Обычный 4 2 3 3 4" xfId="16449"/>
    <cellStyle name="Обычный 4 2 3 4" xfId="16450"/>
    <cellStyle name="Обычный 4 2 3 4 2" xfId="16451"/>
    <cellStyle name="Обычный 4 2 3 4 2 2" xfId="16452"/>
    <cellStyle name="Обычный 4 2 3 4 2 3" xfId="16453"/>
    <cellStyle name="Обычный 4 2 3 4 3" xfId="16454"/>
    <cellStyle name="Обычный 4 2 3 4 3 2" xfId="16455"/>
    <cellStyle name="Обычный 4 2 3 4 3 3" xfId="16456"/>
    <cellStyle name="Обычный 4 2 3 5" xfId="16457"/>
    <cellStyle name="Обычный 4 2 4" xfId="16458"/>
    <cellStyle name="Обычный 4 2 4 2" xfId="16459"/>
    <cellStyle name="Обычный 4 2 4 3" xfId="16460"/>
    <cellStyle name="Обычный 4 2 5" xfId="16461"/>
    <cellStyle name="Обычный 4 2 5 2" xfId="16462"/>
    <cellStyle name="Обычный 4 2 5 2 2" xfId="16463"/>
    <cellStyle name="Обычный 4 2 5 2 2 2" xfId="16464"/>
    <cellStyle name="Обычный 4 2 5 2 2 3" xfId="16465"/>
    <cellStyle name="Обычный 4 2 5 3" xfId="16466"/>
    <cellStyle name="Обычный 4 2 5 3 2" xfId="16467"/>
    <cellStyle name="Обычный 4 2 5 3 3" xfId="16468"/>
    <cellStyle name="Обычный 4 2 5 4" xfId="16469"/>
    <cellStyle name="Обычный 4 2 5 5" xfId="16470"/>
    <cellStyle name="Обычный 4 2 6" xfId="16471"/>
    <cellStyle name="Обычный 4 2 6 2" xfId="16472"/>
    <cellStyle name="Обычный 4 2 6 2 2" xfId="16473"/>
    <cellStyle name="Обычный 4 2 6 2 3" xfId="16474"/>
    <cellStyle name="Обычный 4 2 6 3" xfId="16475"/>
    <cellStyle name="Обычный 4 2 6 3 2" xfId="16476"/>
    <cellStyle name="Обычный 4 2 6 3 3" xfId="16477"/>
    <cellStyle name="Обычный 4 2 7" xfId="16478"/>
    <cellStyle name="Обычный 4 3" xfId="16479"/>
    <cellStyle name="Обычный 4 3 10" xfId="16480"/>
    <cellStyle name="Обычный 4 3 11" xfId="16481"/>
    <cellStyle name="Обычный 4 3 12" xfId="16482"/>
    <cellStyle name="Обычный 4 3 2" xfId="16483"/>
    <cellStyle name="Обычный 4 3 2 2" xfId="16484"/>
    <cellStyle name="Обычный 4 3 2 2 2" xfId="16485"/>
    <cellStyle name="Обычный 4 3 2 2 2 2" xfId="16486"/>
    <cellStyle name="Обычный 4 3 2 2 2 2 2" xfId="16487"/>
    <cellStyle name="Обычный 4 3 2 2 2 2 3" xfId="16488"/>
    <cellStyle name="Обычный 4 3 2 2 3" xfId="16489"/>
    <cellStyle name="Обычный 4 3 2 2 3 2" xfId="16490"/>
    <cellStyle name="Обычный 4 3 2 2 3 3" xfId="16491"/>
    <cellStyle name="Обычный 4 3 2 2 4" xfId="16492"/>
    <cellStyle name="Обычный 4 3 2 2 5" xfId="16493"/>
    <cellStyle name="Обычный 4 3 2 3" xfId="16494"/>
    <cellStyle name="Обычный 4 3 2 3 2" xfId="16495"/>
    <cellStyle name="Обычный 4 3 2 3 2 2" xfId="16496"/>
    <cellStyle name="Обычный 4 3 2 3 2 3" xfId="16497"/>
    <cellStyle name="Обычный 4 3 2 3 3" xfId="16498"/>
    <cellStyle name="Обычный 4 3 2 3 3 2" xfId="16499"/>
    <cellStyle name="Обычный 4 3 2 3 3 3" xfId="16500"/>
    <cellStyle name="Обычный 4 3 2 4" xfId="16501"/>
    <cellStyle name="Обычный 4 3 2 5" xfId="16502"/>
    <cellStyle name="Обычный 4 3 2 6" xfId="16503"/>
    <cellStyle name="Обычный 4 3 3" xfId="16504"/>
    <cellStyle name="Обычный 4 3 3 2" xfId="16505"/>
    <cellStyle name="Обычный 4 3 3 2 2" xfId="16506"/>
    <cellStyle name="Обычный 4 3 3 2 2 2" xfId="16507"/>
    <cellStyle name="Обычный 4 3 3 2 2 3" xfId="16508"/>
    <cellStyle name="Обычный 4 3 3 3" xfId="16509"/>
    <cellStyle name="Обычный 4 3 3 3 2" xfId="16510"/>
    <cellStyle name="Обычный 4 3 3 3 3" xfId="16511"/>
    <cellStyle name="Обычный 4 3 3 4" xfId="16512"/>
    <cellStyle name="Обычный 4 3 3 5" xfId="16513"/>
    <cellStyle name="Обычный 4 3 4" xfId="16514"/>
    <cellStyle name="Обычный 4 3 4 2" xfId="16515"/>
    <cellStyle name="Обычный 4 3 4 2 2" xfId="16516"/>
    <cellStyle name="Обычный 4 3 4 2 2 2" xfId="16517"/>
    <cellStyle name="Обычный 4 3 4 2 2 3" xfId="16518"/>
    <cellStyle name="Обычный 4 3 4 3" xfId="16519"/>
    <cellStyle name="Обычный 4 3 4 4" xfId="16520"/>
    <cellStyle name="Обычный 4 3 4 4 2" xfId="16521"/>
    <cellStyle name="Обычный 4 3 4 4 3" xfId="16522"/>
    <cellStyle name="Обычный 4 3 5" xfId="16523"/>
    <cellStyle name="Обычный 4 3 6" xfId="16524"/>
    <cellStyle name="Обычный 4 3 7" xfId="16525"/>
    <cellStyle name="Обычный 4 3 8" xfId="16526"/>
    <cellStyle name="Обычный 4 3 9" xfId="16527"/>
    <cellStyle name="Обычный 4 4" xfId="16528"/>
    <cellStyle name="Обычный 4 4 10" xfId="16529"/>
    <cellStyle name="Обычный 4 4 11" xfId="16530"/>
    <cellStyle name="Обычный 4 4 2" xfId="16531"/>
    <cellStyle name="Обычный 4 4 2 2" xfId="16532"/>
    <cellStyle name="Обычный 4 4 2 2 2" xfId="16533"/>
    <cellStyle name="Обычный 4 4 2 2 2 2" xfId="16534"/>
    <cellStyle name="Обычный 4 4 2 2 2 2 2" xfId="16535"/>
    <cellStyle name="Обычный 4 4 2 2 2 2 3" xfId="16536"/>
    <cellStyle name="Обычный 4 4 2 2 2 3" xfId="16537"/>
    <cellStyle name="Обычный 4 4 2 2 2 4" xfId="16538"/>
    <cellStyle name="Обычный 4 4 2 2 3" xfId="16539"/>
    <cellStyle name="Обычный 4 4 2 2 3 2" xfId="16540"/>
    <cellStyle name="Обычный 4 4 2 2 3 3" xfId="16541"/>
    <cellStyle name="Обычный 4 4 2 2 4" xfId="16542"/>
    <cellStyle name="Обычный 4 4 2 2 5" xfId="16543"/>
    <cellStyle name="Обычный 4 4 2 3" xfId="16544"/>
    <cellStyle name="Обычный 4 4 2 3 2" xfId="16545"/>
    <cellStyle name="Обычный 4 4 2 3 2 2" xfId="16546"/>
    <cellStyle name="Обычный 4 4 2 3 2 2 2" xfId="16547"/>
    <cellStyle name="Обычный 4 4 2 3 2 2 3" xfId="16548"/>
    <cellStyle name="Обычный 4 4 2 3 2 3" xfId="16549"/>
    <cellStyle name="Обычный 4 4 2 3 2 4" xfId="16550"/>
    <cellStyle name="Обычный 4 4 2 3 3" xfId="16551"/>
    <cellStyle name="Обычный 4 4 2 3 3 2" xfId="16552"/>
    <cellStyle name="Обычный 4 4 2 3 3 3" xfId="16553"/>
    <cellStyle name="Обычный 4 4 2 3 4" xfId="16554"/>
    <cellStyle name="Обычный 4 4 2 3 5" xfId="16555"/>
    <cellStyle name="Обычный 4 4 2 4" xfId="16556"/>
    <cellStyle name="Обычный 4 4 2 4 2" xfId="16557"/>
    <cellStyle name="Обычный 4 4 2 4 2 2" xfId="16558"/>
    <cellStyle name="Обычный 4 4 2 4 2 3" xfId="16559"/>
    <cellStyle name="Обычный 4 4 2 4 3" xfId="16560"/>
    <cellStyle name="Обычный 4 4 2 4 4" xfId="16561"/>
    <cellStyle name="Обычный 4 4 2 5" xfId="16562"/>
    <cellStyle name="Обычный 4 4 2 5 2" xfId="16563"/>
    <cellStyle name="Обычный 4 4 2 5 3" xfId="16564"/>
    <cellStyle name="Обычный 4 4 2 6" xfId="16565"/>
    <cellStyle name="Обычный 4 4 2 6 2" xfId="16566"/>
    <cellStyle name="Обычный 4 4 2 6 3" xfId="16567"/>
    <cellStyle name="Обычный 4 4 2 7" xfId="16568"/>
    <cellStyle name="Обычный 4 4 2 8" xfId="16569"/>
    <cellStyle name="Обычный 4 4 3" xfId="16570"/>
    <cellStyle name="Обычный 4 4 3 2" xfId="16571"/>
    <cellStyle name="Обычный 4 4 3 2 2" xfId="16572"/>
    <cellStyle name="Обычный 4 4 3 2 2 2" xfId="16573"/>
    <cellStyle name="Обычный 4 4 3 2 2 3" xfId="16574"/>
    <cellStyle name="Обычный 4 4 3 2 3" xfId="16575"/>
    <cellStyle name="Обычный 4 4 3 2 4" xfId="16576"/>
    <cellStyle name="Обычный 4 4 3 3" xfId="16577"/>
    <cellStyle name="Обычный 4 4 3 3 2" xfId="16578"/>
    <cellStyle name="Обычный 4 4 3 3 3" xfId="16579"/>
    <cellStyle name="Обычный 4 4 3 4" xfId="16580"/>
    <cellStyle name="Обычный 4 4 4" xfId="16581"/>
    <cellStyle name="Обычный 4 4 4 2" xfId="16582"/>
    <cellStyle name="Обычный 4 4 4 2 2" xfId="16583"/>
    <cellStyle name="Обычный 4 4 4 2 2 2" xfId="16584"/>
    <cellStyle name="Обычный 4 4 4 2 2 3" xfId="16585"/>
    <cellStyle name="Обычный 4 4 4 2 3" xfId="16586"/>
    <cellStyle name="Обычный 4 4 4 2 4" xfId="16587"/>
    <cellStyle name="Обычный 4 4 4 3" xfId="16588"/>
    <cellStyle name="Обычный 4 4 4 3 2" xfId="16589"/>
    <cellStyle name="Обычный 4 4 4 3 3" xfId="16590"/>
    <cellStyle name="Обычный 4 4 4 4" xfId="16591"/>
    <cellStyle name="Обычный 4 4 4 5" xfId="16592"/>
    <cellStyle name="Обычный 4 4 5" xfId="16593"/>
    <cellStyle name="Обычный 4 4 5 2" xfId="16594"/>
    <cellStyle name="Обычный 4 4 5 2 2" xfId="16595"/>
    <cellStyle name="Обычный 4 4 5 2 3" xfId="16596"/>
    <cellStyle name="Обычный 4 4 5 3" xfId="16597"/>
    <cellStyle name="Обычный 4 4 5 4" xfId="16598"/>
    <cellStyle name="Обычный 4 4 6" xfId="16599"/>
    <cellStyle name="Обычный 4 4 6 2" xfId="16600"/>
    <cellStyle name="Обычный 4 4 6 2 2" xfId="16601"/>
    <cellStyle name="Обычный 4 4 6 2 3" xfId="16602"/>
    <cellStyle name="Обычный 4 4 6 3" xfId="16603"/>
    <cellStyle name="Обычный 4 4 6 3 2" xfId="16604"/>
    <cellStyle name="Обычный 4 4 6 3 3" xfId="16605"/>
    <cellStyle name="Обычный 4 4 7" xfId="16606"/>
    <cellStyle name="Обычный 4 4 7 2" xfId="16607"/>
    <cellStyle name="Обычный 4 4 7 2 2" xfId="16608"/>
    <cellStyle name="Обычный 4 4 7 2 3" xfId="16609"/>
    <cellStyle name="Обычный 4 4 7 3" xfId="16610"/>
    <cellStyle name="Обычный 4 4 7 4" xfId="16611"/>
    <cellStyle name="Обычный 4 4 8" xfId="16612"/>
    <cellStyle name="Обычный 4 4 8 2" xfId="16613"/>
    <cellStyle name="Обычный 4 4 8 3" xfId="16614"/>
    <cellStyle name="Обычный 4 4 9" xfId="16615"/>
    <cellStyle name="Обычный 4 4 9 2" xfId="16616"/>
    <cellStyle name="Обычный 4 4 9 3" xfId="16617"/>
    <cellStyle name="Обычный 4 5" xfId="16618"/>
    <cellStyle name="Обычный 4 5 2" xfId="16619"/>
    <cellStyle name="Обычный 4 5 3" xfId="16620"/>
    <cellStyle name="Обычный 4 6" xfId="16621"/>
    <cellStyle name="Обычный 4 6 2" xfId="16622"/>
    <cellStyle name="Обычный 4 6 3" xfId="16623"/>
    <cellStyle name="Обычный 4 6 4" xfId="16624"/>
    <cellStyle name="Обычный 4 7" xfId="16625"/>
    <cellStyle name="Обычный 4 7 2" xfId="16626"/>
    <cellStyle name="Обычный 4 7 2 2" xfId="16627"/>
    <cellStyle name="Обычный 4 7 2 2 2" xfId="16628"/>
    <cellStyle name="Обычный 4 7 2 2 3" xfId="16629"/>
    <cellStyle name="Обычный 4 7 3" xfId="16630"/>
    <cellStyle name="Обычный 4 7 3 2" xfId="16631"/>
    <cellStyle name="Обычный 4 7 3 3" xfId="16632"/>
    <cellStyle name="Обычный 4 7 4" xfId="16633"/>
    <cellStyle name="Обычный 4 7 5" xfId="16634"/>
    <cellStyle name="Обычный 4 8" xfId="16635"/>
    <cellStyle name="Обычный 4 8 2" xfId="16636"/>
    <cellStyle name="Обычный 4 8 2 2" xfId="16637"/>
    <cellStyle name="Обычный 4 8 2 3" xfId="16638"/>
    <cellStyle name="Обычный 4 8 3" xfId="16639"/>
    <cellStyle name="Обычный 4 8 3 2" xfId="16640"/>
    <cellStyle name="Обычный 4 8 3 3" xfId="16641"/>
    <cellStyle name="Обычный 4 9" xfId="16642"/>
    <cellStyle name="Обычный 40" xfId="16643"/>
    <cellStyle name="Обычный 40 2" xfId="16644"/>
    <cellStyle name="Обычный 40 2 2" xfId="16645"/>
    <cellStyle name="Обычный 40 2 2 2" xfId="16646"/>
    <cellStyle name="Обычный 40 2 2 2 2" xfId="16647"/>
    <cellStyle name="Обычный 40 2 2 2 2 2" xfId="16648"/>
    <cellStyle name="Обычный 40 2 2 2 2 3" xfId="16649"/>
    <cellStyle name="Обычный 40 2 2 2 3" xfId="16650"/>
    <cellStyle name="Обычный 40 2 2 2 3 2" xfId="16651"/>
    <cellStyle name="Обычный 40 2 2 2 3 3" xfId="16652"/>
    <cellStyle name="Обычный 40 2 2 3" xfId="16653"/>
    <cellStyle name="Обычный 40 2 2 3 2" xfId="16654"/>
    <cellStyle name="Обычный 40 2 2 3 3" xfId="16655"/>
    <cellStyle name="Обычный 40 2 2 4" xfId="16656"/>
    <cellStyle name="Обычный 40 2 2 5" xfId="16657"/>
    <cellStyle name="Обычный 40 2 3" xfId="16658"/>
    <cellStyle name="Обычный 40 2 3 2" xfId="16659"/>
    <cellStyle name="Обычный 40 2 3 2 2" xfId="16660"/>
    <cellStyle name="Обычный 40 2 3 2 2 2" xfId="16661"/>
    <cellStyle name="Обычный 40 2 3 2 2 3" xfId="16662"/>
    <cellStyle name="Обычный 40 2 3 2 3" xfId="16663"/>
    <cellStyle name="Обычный 40 2 3 2 3 2" xfId="16664"/>
    <cellStyle name="Обычный 40 2 3 2 3 3" xfId="16665"/>
    <cellStyle name="Обычный 40 2 3 3" xfId="16666"/>
    <cellStyle name="Обычный 40 2 3 3 2" xfId="16667"/>
    <cellStyle name="Обычный 40 2 3 3 3" xfId="16668"/>
    <cellStyle name="Обычный 40 2 3 4" xfId="16669"/>
    <cellStyle name="Обычный 40 2 3 5" xfId="16670"/>
    <cellStyle name="Обычный 40 2 4" xfId="16671"/>
    <cellStyle name="Обычный 40 2 4 2" xfId="16672"/>
    <cellStyle name="Обычный 40 2 4 2 2" xfId="16673"/>
    <cellStyle name="Обычный 40 2 4 2 3" xfId="16674"/>
    <cellStyle name="Обычный 40 2 4 3" xfId="16675"/>
    <cellStyle name="Обычный 40 2 4 3 2" xfId="16676"/>
    <cellStyle name="Обычный 40 2 4 3 3" xfId="16677"/>
    <cellStyle name="Обычный 40 2 5" xfId="16678"/>
    <cellStyle name="Обычный 40 2 5 2" xfId="16679"/>
    <cellStyle name="Обычный 40 2 5 3" xfId="16680"/>
    <cellStyle name="Обычный 40 2 6" xfId="16681"/>
    <cellStyle name="Обычный 40 2 7" xfId="16682"/>
    <cellStyle name="Обычный 40 3" xfId="16683"/>
    <cellStyle name="Обычный 40 3 2" xfId="16684"/>
    <cellStyle name="Обычный 40 3 2 2" xfId="16685"/>
    <cellStyle name="Обычный 40 3 2 2 2" xfId="16686"/>
    <cellStyle name="Обычный 40 3 2 2 3" xfId="16687"/>
    <cellStyle name="Обычный 40 3 2 3" xfId="16688"/>
    <cellStyle name="Обычный 40 3 2 3 2" xfId="16689"/>
    <cellStyle name="Обычный 40 3 2 3 3" xfId="16690"/>
    <cellStyle name="Обычный 40 3 3" xfId="16691"/>
    <cellStyle name="Обычный 40 3 3 2" xfId="16692"/>
    <cellStyle name="Обычный 40 3 3 2 2" xfId="16693"/>
    <cellStyle name="Обычный 40 3 3 2 3" xfId="16694"/>
    <cellStyle name="Обычный 40 3 4" xfId="16695"/>
    <cellStyle name="Обычный 40 3 5" xfId="16696"/>
    <cellStyle name="Обычный 40 3 5 2" xfId="16697"/>
    <cellStyle name="Обычный 40 3 5 3" xfId="16698"/>
    <cellStyle name="Обычный 40 3 6" xfId="16699"/>
    <cellStyle name="Обычный 40 3 7" xfId="16700"/>
    <cellStyle name="Обычный 40 4" xfId="16701"/>
    <cellStyle name="Обычный 40 4 2" xfId="16702"/>
    <cellStyle name="Обычный 40 4 2 2" xfId="16703"/>
    <cellStyle name="Обычный 40 4 2 2 2" xfId="16704"/>
    <cellStyle name="Обычный 40 4 2 2 3" xfId="16705"/>
    <cellStyle name="Обычный 40 4 2 3" xfId="16706"/>
    <cellStyle name="Обычный 40 4 2 3 2" xfId="16707"/>
    <cellStyle name="Обычный 40 4 2 3 3" xfId="16708"/>
    <cellStyle name="Обычный 40 4 3" xfId="16709"/>
    <cellStyle name="Обычный 40 4 3 2" xfId="16710"/>
    <cellStyle name="Обычный 40 4 3 3" xfId="16711"/>
    <cellStyle name="Обычный 40 4 4" xfId="16712"/>
    <cellStyle name="Обычный 40 4 5" xfId="16713"/>
    <cellStyle name="Обычный 40 5" xfId="16714"/>
    <cellStyle name="Обычный 40 5 2" xfId="16715"/>
    <cellStyle name="Обычный 40 5 2 2" xfId="16716"/>
    <cellStyle name="Обычный 40 5 2 2 2" xfId="16717"/>
    <cellStyle name="Обычный 40 5 2 2 3" xfId="16718"/>
    <cellStyle name="Обычный 40 5 3" xfId="16719"/>
    <cellStyle name="Обычный 40 5 4" xfId="16720"/>
    <cellStyle name="Обычный 40 5 4 2" xfId="16721"/>
    <cellStyle name="Обычный 40 5 4 3" xfId="16722"/>
    <cellStyle name="Обычный 40 6" xfId="16723"/>
    <cellStyle name="Обычный 40 6 2" xfId="16724"/>
    <cellStyle name="Обычный 40 6 2 2" xfId="16725"/>
    <cellStyle name="Обычный 40 6 2 3" xfId="16726"/>
    <cellStyle name="Обычный 40 7" xfId="16727"/>
    <cellStyle name="Обычный 40 7 2" xfId="16728"/>
    <cellStyle name="Обычный 40 7 3" xfId="16729"/>
    <cellStyle name="Обычный 40 8" xfId="16730"/>
    <cellStyle name="Обычный 40 9" xfId="16731"/>
    <cellStyle name="Обычный 41" xfId="16732"/>
    <cellStyle name="Обычный 41 10" xfId="16733"/>
    <cellStyle name="Обычный 41 2" xfId="16734"/>
    <cellStyle name="Обычный 41 2 2" xfId="16735"/>
    <cellStyle name="Обычный 41 2 2 2" xfId="16736"/>
    <cellStyle name="Обычный 41 2 2 2 2" xfId="16737"/>
    <cellStyle name="Обычный 41 2 2 2 2 2" xfId="16738"/>
    <cellStyle name="Обычный 41 2 2 2 2 3" xfId="16739"/>
    <cellStyle name="Обычный 41 2 2 2 3" xfId="16740"/>
    <cellStyle name="Обычный 41 2 2 2 3 2" xfId="16741"/>
    <cellStyle name="Обычный 41 2 2 2 3 3" xfId="16742"/>
    <cellStyle name="Обычный 41 2 2 3" xfId="16743"/>
    <cellStyle name="Обычный 41 2 2 3 2" xfId="16744"/>
    <cellStyle name="Обычный 41 2 2 3 3" xfId="16745"/>
    <cellStyle name="Обычный 41 2 2 4" xfId="16746"/>
    <cellStyle name="Обычный 41 2 2 5" xfId="16747"/>
    <cellStyle name="Обычный 41 2 3" xfId="16748"/>
    <cellStyle name="Обычный 41 2 3 2" xfId="16749"/>
    <cellStyle name="Обычный 41 2 3 2 2" xfId="16750"/>
    <cellStyle name="Обычный 41 2 3 2 2 2" xfId="16751"/>
    <cellStyle name="Обычный 41 2 3 2 2 3" xfId="16752"/>
    <cellStyle name="Обычный 41 2 3 2 3" xfId="16753"/>
    <cellStyle name="Обычный 41 2 3 2 3 2" xfId="16754"/>
    <cellStyle name="Обычный 41 2 3 2 3 3" xfId="16755"/>
    <cellStyle name="Обычный 41 2 3 3" xfId="16756"/>
    <cellStyle name="Обычный 41 2 3 3 2" xfId="16757"/>
    <cellStyle name="Обычный 41 2 3 3 3" xfId="16758"/>
    <cellStyle name="Обычный 41 2 3 4" xfId="16759"/>
    <cellStyle name="Обычный 41 2 3 5" xfId="16760"/>
    <cellStyle name="Обычный 41 2 4" xfId="16761"/>
    <cellStyle name="Обычный 41 2 4 2" xfId="16762"/>
    <cellStyle name="Обычный 41 2 4 2 2" xfId="16763"/>
    <cellStyle name="Обычный 41 2 4 2 3" xfId="16764"/>
    <cellStyle name="Обычный 41 2 4 3" xfId="16765"/>
    <cellStyle name="Обычный 41 2 4 3 2" xfId="16766"/>
    <cellStyle name="Обычный 41 2 4 3 3" xfId="16767"/>
    <cellStyle name="Обычный 41 2 5" xfId="16768"/>
    <cellStyle name="Обычный 41 2 5 2" xfId="16769"/>
    <cellStyle name="Обычный 41 2 5 3" xfId="16770"/>
    <cellStyle name="Обычный 41 2 6" xfId="16771"/>
    <cellStyle name="Обычный 41 2 7" xfId="16772"/>
    <cellStyle name="Обычный 41 3" xfId="16773"/>
    <cellStyle name="Обычный 41 3 2" xfId="16774"/>
    <cellStyle name="Обычный 41 3 2 2" xfId="16775"/>
    <cellStyle name="Обычный 41 3 2 2 2" xfId="16776"/>
    <cellStyle name="Обычный 41 3 2 2 3" xfId="16777"/>
    <cellStyle name="Обычный 41 3 2 3" xfId="16778"/>
    <cellStyle name="Обычный 41 3 2 3 2" xfId="16779"/>
    <cellStyle name="Обычный 41 3 2 3 3" xfId="16780"/>
    <cellStyle name="Обычный 41 3 3" xfId="16781"/>
    <cellStyle name="Обычный 41 3 3 2" xfId="16782"/>
    <cellStyle name="Обычный 41 3 3 3" xfId="16783"/>
    <cellStyle name="Обычный 41 3 4" xfId="16784"/>
    <cellStyle name="Обычный 41 3 5" xfId="16785"/>
    <cellStyle name="Обычный 41 4" xfId="16786"/>
    <cellStyle name="Обычный 41 4 2" xfId="16787"/>
    <cellStyle name="Обычный 41 4 2 2" xfId="16788"/>
    <cellStyle name="Обычный 41 4 2 2 2" xfId="16789"/>
    <cellStyle name="Обычный 41 4 2 2 3" xfId="16790"/>
    <cellStyle name="Обычный 41 4 2 3" xfId="16791"/>
    <cellStyle name="Обычный 41 4 2 3 2" xfId="16792"/>
    <cellStyle name="Обычный 41 4 2 3 3" xfId="16793"/>
    <cellStyle name="Обычный 41 4 3" xfId="16794"/>
    <cellStyle name="Обычный 41 4 3 2" xfId="16795"/>
    <cellStyle name="Обычный 41 4 3 2 2" xfId="16796"/>
    <cellStyle name="Обычный 41 4 3 2 3" xfId="16797"/>
    <cellStyle name="Обычный 41 4 4" xfId="16798"/>
    <cellStyle name="Обычный 41 4 5" xfId="16799"/>
    <cellStyle name="Обычный 41 4 5 2" xfId="16800"/>
    <cellStyle name="Обычный 41 4 5 3" xfId="16801"/>
    <cellStyle name="Обычный 41 4 6" xfId="16802"/>
    <cellStyle name="Обычный 41 4 7" xfId="16803"/>
    <cellStyle name="Обычный 41 5" xfId="16804"/>
    <cellStyle name="Обычный 41 5 2" xfId="16805"/>
    <cellStyle name="Обычный 41 5 2 2" xfId="16806"/>
    <cellStyle name="Обычный 41 5 2 2 2" xfId="16807"/>
    <cellStyle name="Обычный 41 5 2 2 3" xfId="16808"/>
    <cellStyle name="Обычный 41 5 3" xfId="16809"/>
    <cellStyle name="Обычный 41 5 4" xfId="16810"/>
    <cellStyle name="Обычный 41 5 4 2" xfId="16811"/>
    <cellStyle name="Обычный 41 5 4 3" xfId="16812"/>
    <cellStyle name="Обычный 41 6" xfId="16813"/>
    <cellStyle name="Обычный 41 6 2" xfId="16814"/>
    <cellStyle name="Обычный 41 6 2 2" xfId="16815"/>
    <cellStyle name="Обычный 41 6 2 3" xfId="16816"/>
    <cellStyle name="Обычный 41 7" xfId="16817"/>
    <cellStyle name="Обычный 41 7 2" xfId="16818"/>
    <cellStyle name="Обычный 41 7 2 2" xfId="16819"/>
    <cellStyle name="Обычный 41 7 2 3" xfId="16820"/>
    <cellStyle name="Обычный 41 8" xfId="16821"/>
    <cellStyle name="Обычный 41 8 2" xfId="16822"/>
    <cellStyle name="Обычный 41 8 3" xfId="16823"/>
    <cellStyle name="Обычный 41 9" xfId="16824"/>
    <cellStyle name="Обычный 42" xfId="16825"/>
    <cellStyle name="Обычный 42 2" xfId="16826"/>
    <cellStyle name="Обычный 42 2 2" xfId="16827"/>
    <cellStyle name="Обычный 42 2 2 2" xfId="16828"/>
    <cellStyle name="Обычный 42 2 2 2 2" xfId="16829"/>
    <cellStyle name="Обычный 42 2 2 2 2 2" xfId="16830"/>
    <cellStyle name="Обычный 42 2 2 2 2 3" xfId="16831"/>
    <cellStyle name="Обычный 42 2 2 2 3" xfId="16832"/>
    <cellStyle name="Обычный 42 2 2 2 3 2" xfId="16833"/>
    <cellStyle name="Обычный 42 2 2 2 3 3" xfId="16834"/>
    <cellStyle name="Обычный 42 2 2 3" xfId="16835"/>
    <cellStyle name="Обычный 42 2 2 3 2" xfId="16836"/>
    <cellStyle name="Обычный 42 2 2 3 3" xfId="16837"/>
    <cellStyle name="Обычный 42 2 2 4" xfId="16838"/>
    <cellStyle name="Обычный 42 2 2 5" xfId="16839"/>
    <cellStyle name="Обычный 42 2 3" xfId="16840"/>
    <cellStyle name="Обычный 42 2 3 2" xfId="16841"/>
    <cellStyle name="Обычный 42 2 3 2 2" xfId="16842"/>
    <cellStyle name="Обычный 42 2 3 2 2 2" xfId="16843"/>
    <cellStyle name="Обычный 42 2 3 2 2 3" xfId="16844"/>
    <cellStyle name="Обычный 42 2 3 2 3" xfId="16845"/>
    <cellStyle name="Обычный 42 2 3 2 3 2" xfId="16846"/>
    <cellStyle name="Обычный 42 2 3 2 3 3" xfId="16847"/>
    <cellStyle name="Обычный 42 2 3 3" xfId="16848"/>
    <cellStyle name="Обычный 42 2 3 3 2" xfId="16849"/>
    <cellStyle name="Обычный 42 2 3 3 3" xfId="16850"/>
    <cellStyle name="Обычный 42 2 3 4" xfId="16851"/>
    <cellStyle name="Обычный 42 2 3 5" xfId="16852"/>
    <cellStyle name="Обычный 42 2 4" xfId="16853"/>
    <cellStyle name="Обычный 42 2 4 2" xfId="16854"/>
    <cellStyle name="Обычный 42 2 4 2 2" xfId="16855"/>
    <cellStyle name="Обычный 42 2 4 2 3" xfId="16856"/>
    <cellStyle name="Обычный 42 2 4 3" xfId="16857"/>
    <cellStyle name="Обычный 42 2 4 3 2" xfId="16858"/>
    <cellStyle name="Обычный 42 2 4 3 3" xfId="16859"/>
    <cellStyle name="Обычный 42 2 5" xfId="16860"/>
    <cellStyle name="Обычный 42 2 5 2" xfId="16861"/>
    <cellStyle name="Обычный 42 2 5 3" xfId="16862"/>
    <cellStyle name="Обычный 42 2 6" xfId="16863"/>
    <cellStyle name="Обычный 42 2 7" xfId="16864"/>
    <cellStyle name="Обычный 42 3" xfId="16865"/>
    <cellStyle name="Обычный 42 3 2" xfId="16866"/>
    <cellStyle name="Обычный 42 3 2 2" xfId="16867"/>
    <cellStyle name="Обычный 42 3 2 2 2" xfId="16868"/>
    <cellStyle name="Обычный 42 3 2 2 3" xfId="16869"/>
    <cellStyle name="Обычный 42 3 2 3" xfId="16870"/>
    <cellStyle name="Обычный 42 3 2 3 2" xfId="16871"/>
    <cellStyle name="Обычный 42 3 2 3 3" xfId="16872"/>
    <cellStyle name="Обычный 42 3 3" xfId="16873"/>
    <cellStyle name="Обычный 42 3 3 2" xfId="16874"/>
    <cellStyle name="Обычный 42 3 3 3" xfId="16875"/>
    <cellStyle name="Обычный 42 3 4" xfId="16876"/>
    <cellStyle name="Обычный 42 3 5" xfId="16877"/>
    <cellStyle name="Обычный 42 4" xfId="16878"/>
    <cellStyle name="Обычный 42 4 2" xfId="16879"/>
    <cellStyle name="Обычный 42 4 2 2" xfId="16880"/>
    <cellStyle name="Обычный 42 4 2 2 2" xfId="16881"/>
    <cellStyle name="Обычный 42 4 2 2 3" xfId="16882"/>
    <cellStyle name="Обычный 42 4 2 3" xfId="16883"/>
    <cellStyle name="Обычный 42 4 2 3 2" xfId="16884"/>
    <cellStyle name="Обычный 42 4 2 3 3" xfId="16885"/>
    <cellStyle name="Обычный 42 4 3" xfId="16886"/>
    <cellStyle name="Обычный 42 4 3 2" xfId="16887"/>
    <cellStyle name="Обычный 42 4 3 3" xfId="16888"/>
    <cellStyle name="Обычный 42 4 4" xfId="16889"/>
    <cellStyle name="Обычный 42 4 5" xfId="16890"/>
    <cellStyle name="Обычный 42 5" xfId="16891"/>
    <cellStyle name="Обычный 42 5 2" xfId="16892"/>
    <cellStyle name="Обычный 42 5 2 2" xfId="16893"/>
    <cellStyle name="Обычный 42 5 2 3" xfId="16894"/>
    <cellStyle name="Обычный 42 5 3" xfId="16895"/>
    <cellStyle name="Обычный 42 5 3 2" xfId="16896"/>
    <cellStyle name="Обычный 42 5 3 3" xfId="16897"/>
    <cellStyle name="Обычный 42 6" xfId="16898"/>
    <cellStyle name="Обычный 42 6 2" xfId="16899"/>
    <cellStyle name="Обычный 42 6 3" xfId="16900"/>
    <cellStyle name="Обычный 42 7" xfId="16901"/>
    <cellStyle name="Обычный 42 7 2" xfId="16902"/>
    <cellStyle name="Обычный 42 7 3" xfId="16903"/>
    <cellStyle name="Обычный 42 8" xfId="16904"/>
    <cellStyle name="Обычный 42 9" xfId="16905"/>
    <cellStyle name="Обычный 43" xfId="16906"/>
    <cellStyle name="Обычный 43 2" xfId="16907"/>
    <cellStyle name="Обычный 43 3" xfId="16908"/>
    <cellStyle name="Обычный 43 4" xfId="16909"/>
    <cellStyle name="Обычный 44" xfId="16910"/>
    <cellStyle name="Обычный 44 2" xfId="16911"/>
    <cellStyle name="Обычный 44 2 2" xfId="16912"/>
    <cellStyle name="Обычный 44 2 3" xfId="16913"/>
    <cellStyle name="Обычный 44 3" xfId="16914"/>
    <cellStyle name="Обычный 44 4" xfId="16915"/>
    <cellStyle name="Обычный 44 5" xfId="16916"/>
    <cellStyle name="Обычный 44 6" xfId="16917"/>
    <cellStyle name="Обычный 45" xfId="16918"/>
    <cellStyle name="Обычный 45 2" xfId="16919"/>
    <cellStyle name="Обычный 45 3" xfId="16920"/>
    <cellStyle name="Обычный 46" xfId="16921"/>
    <cellStyle name="Обычный 46 2" xfId="16922"/>
    <cellStyle name="Обычный 46 2 2" xfId="16923"/>
    <cellStyle name="Обычный 46 2 2 2" xfId="16924"/>
    <cellStyle name="Обычный 46 2 2 2 2" xfId="16925"/>
    <cellStyle name="Обычный 46 2 2 2 2 2" xfId="16926"/>
    <cellStyle name="Обычный 46 2 2 2 2 3" xfId="16927"/>
    <cellStyle name="Обычный 46 2 2 2 3" xfId="16928"/>
    <cellStyle name="Обычный 46 2 2 2 3 2" xfId="16929"/>
    <cellStyle name="Обычный 46 2 2 2 3 3" xfId="16930"/>
    <cellStyle name="Обычный 46 2 2 3" xfId="16931"/>
    <cellStyle name="Обычный 46 2 2 3 2" xfId="16932"/>
    <cellStyle name="Обычный 46 2 2 3 3" xfId="16933"/>
    <cellStyle name="Обычный 46 2 2 4" xfId="16934"/>
    <cellStyle name="Обычный 46 2 2 5" xfId="16935"/>
    <cellStyle name="Обычный 46 2 3" xfId="16936"/>
    <cellStyle name="Обычный 46 2 3 2" xfId="16937"/>
    <cellStyle name="Обычный 46 2 3 2 2" xfId="16938"/>
    <cellStyle name="Обычный 46 2 3 2 2 2" xfId="16939"/>
    <cellStyle name="Обычный 46 2 3 2 2 3" xfId="16940"/>
    <cellStyle name="Обычный 46 2 3 2 3" xfId="16941"/>
    <cellStyle name="Обычный 46 2 3 2 3 2" xfId="16942"/>
    <cellStyle name="Обычный 46 2 3 2 3 3" xfId="16943"/>
    <cellStyle name="Обычный 46 2 3 3" xfId="16944"/>
    <cellStyle name="Обычный 46 2 3 3 2" xfId="16945"/>
    <cellStyle name="Обычный 46 2 3 3 3" xfId="16946"/>
    <cellStyle name="Обычный 46 2 3 4" xfId="16947"/>
    <cellStyle name="Обычный 46 2 3 5" xfId="16948"/>
    <cellStyle name="Обычный 46 2 4" xfId="16949"/>
    <cellStyle name="Обычный 46 2 4 2" xfId="16950"/>
    <cellStyle name="Обычный 46 2 4 2 2" xfId="16951"/>
    <cellStyle name="Обычный 46 2 4 2 3" xfId="16952"/>
    <cellStyle name="Обычный 46 2 4 3" xfId="16953"/>
    <cellStyle name="Обычный 46 2 4 3 2" xfId="16954"/>
    <cellStyle name="Обычный 46 2 4 3 3" xfId="16955"/>
    <cellStyle name="Обычный 46 2 5" xfId="16956"/>
    <cellStyle name="Обычный 46 2 5 2" xfId="16957"/>
    <cellStyle name="Обычный 46 2 5 3" xfId="16958"/>
    <cellStyle name="Обычный 46 2 6" xfId="16959"/>
    <cellStyle name="Обычный 46 2 7" xfId="16960"/>
    <cellStyle name="Обычный 46 3" xfId="16961"/>
    <cellStyle name="Обычный 46 3 2" xfId="16962"/>
    <cellStyle name="Обычный 46 3 2 2" xfId="16963"/>
    <cellStyle name="Обычный 46 3 2 2 2" xfId="16964"/>
    <cellStyle name="Обычный 46 3 2 2 3" xfId="16965"/>
    <cellStyle name="Обычный 46 3 2 3" xfId="16966"/>
    <cellStyle name="Обычный 46 3 2 3 2" xfId="16967"/>
    <cellStyle name="Обычный 46 3 2 3 3" xfId="16968"/>
    <cellStyle name="Обычный 46 3 3" xfId="16969"/>
    <cellStyle name="Обычный 46 3 3 2" xfId="16970"/>
    <cellStyle name="Обычный 46 3 3 3" xfId="16971"/>
    <cellStyle name="Обычный 46 3 4" xfId="16972"/>
    <cellStyle name="Обычный 46 3 5" xfId="16973"/>
    <cellStyle name="Обычный 46 4" xfId="16974"/>
    <cellStyle name="Обычный 46 4 2" xfId="16975"/>
    <cellStyle name="Обычный 46 4 2 2" xfId="16976"/>
    <cellStyle name="Обычный 46 4 2 2 2" xfId="16977"/>
    <cellStyle name="Обычный 46 4 2 2 3" xfId="16978"/>
    <cellStyle name="Обычный 46 4 2 3" xfId="16979"/>
    <cellStyle name="Обычный 46 4 2 3 2" xfId="16980"/>
    <cellStyle name="Обычный 46 4 2 3 3" xfId="16981"/>
    <cellStyle name="Обычный 46 4 3" xfId="16982"/>
    <cellStyle name="Обычный 46 4 3 2" xfId="16983"/>
    <cellStyle name="Обычный 46 4 3 3" xfId="16984"/>
    <cellStyle name="Обычный 46 4 4" xfId="16985"/>
    <cellStyle name="Обычный 46 4 5" xfId="16986"/>
    <cellStyle name="Обычный 46 5" xfId="16987"/>
    <cellStyle name="Обычный 46 5 2" xfId="16988"/>
    <cellStyle name="Обычный 46 5 2 2" xfId="16989"/>
    <cellStyle name="Обычный 46 5 2 3" xfId="16990"/>
    <cellStyle name="Обычный 46 5 3" xfId="16991"/>
    <cellStyle name="Обычный 46 5 3 2" xfId="16992"/>
    <cellStyle name="Обычный 46 5 3 3" xfId="16993"/>
    <cellStyle name="Обычный 46 6" xfId="16994"/>
    <cellStyle name="Обычный 46 6 2" xfId="16995"/>
    <cellStyle name="Обычный 46 6 3" xfId="16996"/>
    <cellStyle name="Обычный 46 7" xfId="16997"/>
    <cellStyle name="Обычный 46 7 2" xfId="16998"/>
    <cellStyle name="Обычный 46 7 3" xfId="16999"/>
    <cellStyle name="Обычный 46 8" xfId="17000"/>
    <cellStyle name="Обычный 46 9" xfId="17001"/>
    <cellStyle name="Обычный 47" xfId="17002"/>
    <cellStyle name="Обычный 47 2" xfId="17003"/>
    <cellStyle name="Обычный 47 3" xfId="17004"/>
    <cellStyle name="Обычный 48" xfId="17005"/>
    <cellStyle name="Обычный 48 2" xfId="17006"/>
    <cellStyle name="Обычный 48 2 2" xfId="17007"/>
    <cellStyle name="Обычный 48 2 2 2" xfId="17008"/>
    <cellStyle name="Обычный 48 2 2 2 2" xfId="17009"/>
    <cellStyle name="Обычный 48 2 2 2 2 2" xfId="17010"/>
    <cellStyle name="Обычный 48 2 2 2 2 3" xfId="17011"/>
    <cellStyle name="Обычный 48 2 2 2 3" xfId="17012"/>
    <cellStyle name="Обычный 48 2 2 2 3 2" xfId="17013"/>
    <cellStyle name="Обычный 48 2 2 2 3 3" xfId="17014"/>
    <cellStyle name="Обычный 48 2 2 3" xfId="17015"/>
    <cellStyle name="Обычный 48 2 2 3 2" xfId="17016"/>
    <cellStyle name="Обычный 48 2 2 3 3" xfId="17017"/>
    <cellStyle name="Обычный 48 2 2 4" xfId="17018"/>
    <cellStyle name="Обычный 48 2 2 5" xfId="17019"/>
    <cellStyle name="Обычный 48 2 3" xfId="17020"/>
    <cellStyle name="Обычный 48 2 3 2" xfId="17021"/>
    <cellStyle name="Обычный 48 2 3 2 2" xfId="17022"/>
    <cellStyle name="Обычный 48 2 3 2 2 2" xfId="17023"/>
    <cellStyle name="Обычный 48 2 3 2 2 3" xfId="17024"/>
    <cellStyle name="Обычный 48 2 3 2 3" xfId="17025"/>
    <cellStyle name="Обычный 48 2 3 2 3 2" xfId="17026"/>
    <cellStyle name="Обычный 48 2 3 2 3 3" xfId="17027"/>
    <cellStyle name="Обычный 48 2 3 3" xfId="17028"/>
    <cellStyle name="Обычный 48 2 3 3 2" xfId="17029"/>
    <cellStyle name="Обычный 48 2 3 3 3" xfId="17030"/>
    <cellStyle name="Обычный 48 2 3 4" xfId="17031"/>
    <cellStyle name="Обычный 48 2 3 5" xfId="17032"/>
    <cellStyle name="Обычный 48 2 4" xfId="17033"/>
    <cellStyle name="Обычный 48 2 4 2" xfId="17034"/>
    <cellStyle name="Обычный 48 2 4 2 2" xfId="17035"/>
    <cellStyle name="Обычный 48 2 4 2 3" xfId="17036"/>
    <cellStyle name="Обычный 48 2 4 3" xfId="17037"/>
    <cellStyle name="Обычный 48 2 4 3 2" xfId="17038"/>
    <cellStyle name="Обычный 48 2 4 3 3" xfId="17039"/>
    <cellStyle name="Обычный 48 2 5" xfId="17040"/>
    <cellStyle name="Обычный 48 2 5 2" xfId="17041"/>
    <cellStyle name="Обычный 48 2 5 3" xfId="17042"/>
    <cellStyle name="Обычный 48 2 6" xfId="17043"/>
    <cellStyle name="Обычный 48 2 7" xfId="17044"/>
    <cellStyle name="Обычный 48 3" xfId="17045"/>
    <cellStyle name="Обычный 48 3 2" xfId="17046"/>
    <cellStyle name="Обычный 48 3 2 2" xfId="17047"/>
    <cellStyle name="Обычный 48 3 2 2 2" xfId="17048"/>
    <cellStyle name="Обычный 48 3 2 2 3" xfId="17049"/>
    <cellStyle name="Обычный 48 3 2 3" xfId="17050"/>
    <cellStyle name="Обычный 48 3 2 3 2" xfId="17051"/>
    <cellStyle name="Обычный 48 3 2 3 3" xfId="17052"/>
    <cellStyle name="Обычный 48 3 3" xfId="17053"/>
    <cellStyle name="Обычный 48 3 3 2" xfId="17054"/>
    <cellStyle name="Обычный 48 3 3 3" xfId="17055"/>
    <cellStyle name="Обычный 48 3 4" xfId="17056"/>
    <cellStyle name="Обычный 48 3 5" xfId="17057"/>
    <cellStyle name="Обычный 48 4" xfId="17058"/>
    <cellStyle name="Обычный 48 4 2" xfId="17059"/>
    <cellStyle name="Обычный 48 4 2 2" xfId="17060"/>
    <cellStyle name="Обычный 48 4 2 2 2" xfId="17061"/>
    <cellStyle name="Обычный 48 4 2 2 3" xfId="17062"/>
    <cellStyle name="Обычный 48 4 2 3" xfId="17063"/>
    <cellStyle name="Обычный 48 4 2 3 2" xfId="17064"/>
    <cellStyle name="Обычный 48 4 2 3 3" xfId="17065"/>
    <cellStyle name="Обычный 48 4 3" xfId="17066"/>
    <cellStyle name="Обычный 48 4 3 2" xfId="17067"/>
    <cellStyle name="Обычный 48 4 3 3" xfId="17068"/>
    <cellStyle name="Обычный 48 4 4" xfId="17069"/>
    <cellStyle name="Обычный 48 4 5" xfId="17070"/>
    <cellStyle name="Обычный 48 5" xfId="17071"/>
    <cellStyle name="Обычный 48 5 2" xfId="17072"/>
    <cellStyle name="Обычный 48 5 2 2" xfId="17073"/>
    <cellStyle name="Обычный 48 5 2 3" xfId="17074"/>
    <cellStyle name="Обычный 48 5 3" xfId="17075"/>
    <cellStyle name="Обычный 48 5 3 2" xfId="17076"/>
    <cellStyle name="Обычный 48 5 3 3" xfId="17077"/>
    <cellStyle name="Обычный 48 6" xfId="17078"/>
    <cellStyle name="Обычный 48 6 2" xfId="17079"/>
    <cellStyle name="Обычный 48 6 3" xfId="17080"/>
    <cellStyle name="Обычный 48 7" xfId="17081"/>
    <cellStyle name="Обычный 48 7 2" xfId="17082"/>
    <cellStyle name="Обычный 48 7 3" xfId="17083"/>
    <cellStyle name="Обычный 48 8" xfId="17084"/>
    <cellStyle name="Обычный 48 9" xfId="17085"/>
    <cellStyle name="Обычный 49" xfId="17086"/>
    <cellStyle name="Обычный 49 10" xfId="17087"/>
    <cellStyle name="Обычный 49 11" xfId="17088"/>
    <cellStyle name="Обычный 49 2" xfId="17089"/>
    <cellStyle name="Обычный 49 2 2" xfId="17090"/>
    <cellStyle name="Обычный 49 2 2 2" xfId="17091"/>
    <cellStyle name="Обычный 49 2 2 2 2" xfId="17092"/>
    <cellStyle name="Обычный 49 2 2 2 2 2" xfId="17093"/>
    <cellStyle name="Обычный 49 2 2 2 2 3" xfId="17094"/>
    <cellStyle name="Обычный 49 2 2 2 3" xfId="17095"/>
    <cellStyle name="Обычный 49 2 2 2 3 2" xfId="17096"/>
    <cellStyle name="Обычный 49 2 2 2 3 3" xfId="17097"/>
    <cellStyle name="Обычный 49 2 2 3" xfId="17098"/>
    <cellStyle name="Обычный 49 2 2 3 2" xfId="17099"/>
    <cellStyle name="Обычный 49 2 2 3 3" xfId="17100"/>
    <cellStyle name="Обычный 49 2 2 4" xfId="17101"/>
    <cellStyle name="Обычный 49 2 2 5" xfId="17102"/>
    <cellStyle name="Обычный 49 2 3" xfId="17103"/>
    <cellStyle name="Обычный 49 2 3 2" xfId="17104"/>
    <cellStyle name="Обычный 49 2 3 2 2" xfId="17105"/>
    <cellStyle name="Обычный 49 2 3 2 2 2" xfId="17106"/>
    <cellStyle name="Обычный 49 2 3 2 2 3" xfId="17107"/>
    <cellStyle name="Обычный 49 2 3 2 3" xfId="17108"/>
    <cellStyle name="Обычный 49 2 3 2 3 2" xfId="17109"/>
    <cellStyle name="Обычный 49 2 3 2 3 3" xfId="17110"/>
    <cellStyle name="Обычный 49 2 3 3" xfId="17111"/>
    <cellStyle name="Обычный 49 2 3 3 2" xfId="17112"/>
    <cellStyle name="Обычный 49 2 3 3 3" xfId="17113"/>
    <cellStyle name="Обычный 49 2 3 4" xfId="17114"/>
    <cellStyle name="Обычный 49 2 3 5" xfId="17115"/>
    <cellStyle name="Обычный 49 2 4" xfId="17116"/>
    <cellStyle name="Обычный 49 2 4 2" xfId="17117"/>
    <cellStyle name="Обычный 49 2 4 2 2" xfId="17118"/>
    <cellStyle name="Обычный 49 2 4 2 3" xfId="17119"/>
    <cellStyle name="Обычный 49 2 4 3" xfId="17120"/>
    <cellStyle name="Обычный 49 2 4 3 2" xfId="17121"/>
    <cellStyle name="Обычный 49 2 4 3 3" xfId="17122"/>
    <cellStyle name="Обычный 49 2 5" xfId="17123"/>
    <cellStyle name="Обычный 49 2 5 2" xfId="17124"/>
    <cellStyle name="Обычный 49 2 5 3" xfId="17125"/>
    <cellStyle name="Обычный 49 2 6" xfId="17126"/>
    <cellStyle name="Обычный 49 2 7" xfId="17127"/>
    <cellStyle name="Обычный 49 3" xfId="17128"/>
    <cellStyle name="Обычный 49 3 2" xfId="17129"/>
    <cellStyle name="Обычный 49 3 2 2" xfId="17130"/>
    <cellStyle name="Обычный 49 3 2 2 2" xfId="17131"/>
    <cellStyle name="Обычный 49 3 2 2 3" xfId="17132"/>
    <cellStyle name="Обычный 49 3 2 3" xfId="17133"/>
    <cellStyle name="Обычный 49 3 2 3 2" xfId="17134"/>
    <cellStyle name="Обычный 49 3 2 3 3" xfId="17135"/>
    <cellStyle name="Обычный 49 3 3" xfId="17136"/>
    <cellStyle name="Обычный 49 3 3 2" xfId="17137"/>
    <cellStyle name="Обычный 49 3 3 3" xfId="17138"/>
    <cellStyle name="Обычный 49 3 4" xfId="17139"/>
    <cellStyle name="Обычный 49 3 5" xfId="17140"/>
    <cellStyle name="Обычный 49 4" xfId="17141"/>
    <cellStyle name="Обычный 49 4 2" xfId="17142"/>
    <cellStyle name="Обычный 49 4 2 2" xfId="17143"/>
    <cellStyle name="Обычный 49 4 2 2 2" xfId="17144"/>
    <cellStyle name="Обычный 49 4 2 2 3" xfId="17145"/>
    <cellStyle name="Обычный 49 4 2 3" xfId="17146"/>
    <cellStyle name="Обычный 49 4 2 3 2" xfId="17147"/>
    <cellStyle name="Обычный 49 4 2 3 3" xfId="17148"/>
    <cellStyle name="Обычный 49 4 3" xfId="17149"/>
    <cellStyle name="Обычный 49 4 3 2" xfId="17150"/>
    <cellStyle name="Обычный 49 4 3 2 2" xfId="17151"/>
    <cellStyle name="Обычный 49 4 3 2 3" xfId="17152"/>
    <cellStyle name="Обычный 49 4 4" xfId="17153"/>
    <cellStyle name="Обычный 49 4 5" xfId="17154"/>
    <cellStyle name="Обычный 49 4 5 2" xfId="17155"/>
    <cellStyle name="Обычный 49 4 5 3" xfId="17156"/>
    <cellStyle name="Обычный 49 4 6" xfId="17157"/>
    <cellStyle name="Обычный 49 4 7" xfId="17158"/>
    <cellStyle name="Обычный 49 5" xfId="17159"/>
    <cellStyle name="Обычный 49 5 2" xfId="17160"/>
    <cellStyle name="Обычный 49 5 2 2" xfId="17161"/>
    <cellStyle name="Обычный 49 5 2 2 2" xfId="17162"/>
    <cellStyle name="Обычный 49 5 2 2 3" xfId="17163"/>
    <cellStyle name="Обычный 49 5 3" xfId="17164"/>
    <cellStyle name="Обычный 49 5 4" xfId="17165"/>
    <cellStyle name="Обычный 49 5 4 2" xfId="17166"/>
    <cellStyle name="Обычный 49 5 4 3" xfId="17167"/>
    <cellStyle name="Обычный 49 6" xfId="17168"/>
    <cellStyle name="Обычный 49 6 2" xfId="17169"/>
    <cellStyle name="Обычный 49 6 3" xfId="17170"/>
    <cellStyle name="Обычный 49 6 4" xfId="17171"/>
    <cellStyle name="Обычный 49 6 4 2" xfId="17172"/>
    <cellStyle name="Обычный 49 6 4 3" xfId="17173"/>
    <cellStyle name="Обычный 49 7" xfId="17174"/>
    <cellStyle name="Обычный 49 7 2" xfId="17175"/>
    <cellStyle name="Обычный 49 7 3" xfId="17176"/>
    <cellStyle name="Обычный 49 7 4" xfId="17177"/>
    <cellStyle name="Обычный 49 7 4 2" xfId="17178"/>
    <cellStyle name="Обычный 49 7 4 3" xfId="17179"/>
    <cellStyle name="Обычный 49 8" xfId="17180"/>
    <cellStyle name="Обычный 49 9" xfId="17181"/>
    <cellStyle name="Обычный 49 9 2" xfId="17182"/>
    <cellStyle name="Обычный 49 9 3" xfId="17183"/>
    <cellStyle name="Обычный 5" xfId="333"/>
    <cellStyle name="Обычный 5 10" xfId="17184"/>
    <cellStyle name="Обычный 5 10 2" xfId="17185"/>
    <cellStyle name="Обычный 5 10 3" xfId="17186"/>
    <cellStyle name="Обычный 5 10 4" xfId="17187"/>
    <cellStyle name="Обычный 5 10 5" xfId="17188"/>
    <cellStyle name="Обычный 5 10 6" xfId="17189"/>
    <cellStyle name="Обычный 5 10 7" xfId="17190"/>
    <cellStyle name="Обычный 5 11" xfId="17191"/>
    <cellStyle name="Обычный 5 11 2" xfId="17192"/>
    <cellStyle name="Обычный 5 11 2 2" xfId="17193"/>
    <cellStyle name="Обычный 5 11 2 3" xfId="17194"/>
    <cellStyle name="Обычный 5 11 3" xfId="17195"/>
    <cellStyle name="Обычный 5 11 3 2" xfId="17196"/>
    <cellStyle name="Обычный 5 11 3 3" xfId="17197"/>
    <cellStyle name="Обычный 5 11 3 3 2" xfId="17198"/>
    <cellStyle name="Обычный 5 11 3 3 3" xfId="17199"/>
    <cellStyle name="Обычный 5 11 3 4" xfId="17200"/>
    <cellStyle name="Обычный 5 11 3 5" xfId="17201"/>
    <cellStyle name="Обычный 5 11 4" xfId="17202"/>
    <cellStyle name="Обычный 5 11 5" xfId="17203"/>
    <cellStyle name="Обычный 5 11 6" xfId="17204"/>
    <cellStyle name="Обычный 5 12" xfId="17205"/>
    <cellStyle name="Обычный 5 12 2" xfId="17206"/>
    <cellStyle name="Обычный 5 12 2 2" xfId="17207"/>
    <cellStyle name="Обычный 5 12 2 2 2" xfId="17208"/>
    <cellStyle name="Обычный 5 12 2 2 2 2" xfId="17209"/>
    <cellStyle name="Обычный 5 12 2 2 2 2 2" xfId="17210"/>
    <cellStyle name="Обычный 5 12 2 2 2 2 3" xfId="17211"/>
    <cellStyle name="Обычный 5 12 2 2 2 3" xfId="17212"/>
    <cellStyle name="Обычный 5 12 2 2 2 4" xfId="17213"/>
    <cellStyle name="Обычный 5 12 2 2 3" xfId="17214"/>
    <cellStyle name="Обычный 5 12 2 2 3 2" xfId="17215"/>
    <cellStyle name="Обычный 5 12 2 2 3 3" xfId="17216"/>
    <cellStyle name="Обычный 5 12 2 2 4" xfId="17217"/>
    <cellStyle name="Обычный 5 12 2 2 5" xfId="17218"/>
    <cellStyle name="Обычный 5 12 2 3" xfId="17219"/>
    <cellStyle name="Обычный 5 12 2 3 2" xfId="17220"/>
    <cellStyle name="Обычный 5 12 2 3 2 2" xfId="17221"/>
    <cellStyle name="Обычный 5 12 2 3 2 2 2" xfId="17222"/>
    <cellStyle name="Обычный 5 12 2 3 2 2 3" xfId="17223"/>
    <cellStyle name="Обычный 5 12 2 3 2 3" xfId="17224"/>
    <cellStyle name="Обычный 5 12 2 3 2 4" xfId="17225"/>
    <cellStyle name="Обычный 5 12 2 3 3" xfId="17226"/>
    <cellStyle name="Обычный 5 12 2 3 3 2" xfId="17227"/>
    <cellStyle name="Обычный 5 12 2 3 3 3" xfId="17228"/>
    <cellStyle name="Обычный 5 12 2 3 4" xfId="17229"/>
    <cellStyle name="Обычный 5 12 2 3 5" xfId="17230"/>
    <cellStyle name="Обычный 5 12 2 4" xfId="17231"/>
    <cellStyle name="Обычный 5 12 2 4 2" xfId="17232"/>
    <cellStyle name="Обычный 5 12 2 4 2 2" xfId="17233"/>
    <cellStyle name="Обычный 5 12 2 4 2 3" xfId="17234"/>
    <cellStyle name="Обычный 5 12 2 4 3" xfId="17235"/>
    <cellStyle name="Обычный 5 12 2 4 3 2" xfId="17236"/>
    <cellStyle name="Обычный 5 12 2 4 3 3" xfId="17237"/>
    <cellStyle name="Обычный 5 12 2 5" xfId="17238"/>
    <cellStyle name="Обычный 5 12 2 5 2" xfId="17239"/>
    <cellStyle name="Обычный 5 12 2 5 3" xfId="17240"/>
    <cellStyle name="Обычный 5 12 2 6" xfId="17241"/>
    <cellStyle name="Обычный 5 12 2 7" xfId="17242"/>
    <cellStyle name="Обычный 5 12 3" xfId="17243"/>
    <cellStyle name="Обычный 5 12 3 2" xfId="17244"/>
    <cellStyle name="Обычный 5 12 3 2 2" xfId="17245"/>
    <cellStyle name="Обычный 5 12 3 2 2 2" xfId="17246"/>
    <cellStyle name="Обычный 5 12 3 2 2 3" xfId="17247"/>
    <cellStyle name="Обычный 5 12 3 2 3" xfId="17248"/>
    <cellStyle name="Обычный 5 12 3 2 3 2" xfId="17249"/>
    <cellStyle name="Обычный 5 12 3 2 3 3" xfId="17250"/>
    <cellStyle name="Обычный 5 12 3 3" xfId="17251"/>
    <cellStyle name="Обычный 5 12 3 3 2" xfId="17252"/>
    <cellStyle name="Обычный 5 12 3 3 3" xfId="17253"/>
    <cellStyle name="Обычный 5 12 3 4" xfId="17254"/>
    <cellStyle name="Обычный 5 12 3 5" xfId="17255"/>
    <cellStyle name="Обычный 5 12 4" xfId="17256"/>
    <cellStyle name="Обычный 5 12 4 2" xfId="17257"/>
    <cellStyle name="Обычный 5 12 4 2 2" xfId="17258"/>
    <cellStyle name="Обычный 5 12 4 2 2 2" xfId="17259"/>
    <cellStyle name="Обычный 5 12 4 2 2 3" xfId="17260"/>
    <cellStyle name="Обычный 5 12 4 2 3" xfId="17261"/>
    <cellStyle name="Обычный 5 12 4 2 4" xfId="17262"/>
    <cellStyle name="Обычный 5 12 4 3" xfId="17263"/>
    <cellStyle name="Обычный 5 12 4 3 2" xfId="17264"/>
    <cellStyle name="Обычный 5 12 4 3 3" xfId="17265"/>
    <cellStyle name="Обычный 5 12 4 4" xfId="17266"/>
    <cellStyle name="Обычный 5 12 4 5" xfId="17267"/>
    <cellStyle name="Обычный 5 12 5" xfId="17268"/>
    <cellStyle name="Обычный 5 12 5 2" xfId="17269"/>
    <cellStyle name="Обычный 5 12 5 2 2" xfId="17270"/>
    <cellStyle name="Обычный 5 12 5 2 3" xfId="17271"/>
    <cellStyle name="Обычный 5 12 5 3" xfId="17272"/>
    <cellStyle name="Обычный 5 12 5 3 2" xfId="17273"/>
    <cellStyle name="Обычный 5 12 5 3 3" xfId="17274"/>
    <cellStyle name="Обычный 5 12 6" xfId="17275"/>
    <cellStyle name="Обычный 5 12 6 2" xfId="17276"/>
    <cellStyle name="Обычный 5 12 6 3" xfId="17277"/>
    <cellStyle name="Обычный 5 12 7" xfId="17278"/>
    <cellStyle name="Обычный 5 12 7 2" xfId="17279"/>
    <cellStyle name="Обычный 5 12 7 3" xfId="17280"/>
    <cellStyle name="Обычный 5 12 8" xfId="17281"/>
    <cellStyle name="Обычный 5 12 9" xfId="17282"/>
    <cellStyle name="Обычный 5 13" xfId="17283"/>
    <cellStyle name="Обычный 5 13 2" xfId="17284"/>
    <cellStyle name="Обычный 5 13 3" xfId="17285"/>
    <cellStyle name="Обычный 5 13 4" xfId="17286"/>
    <cellStyle name="Обычный 5 13 5" xfId="17287"/>
    <cellStyle name="Обычный 5 14" xfId="17288"/>
    <cellStyle name="Обычный 5 14 2" xfId="17289"/>
    <cellStyle name="Обычный 5 14 3" xfId="17290"/>
    <cellStyle name="Обычный 5 15" xfId="17291"/>
    <cellStyle name="Обычный 5 15 2" xfId="17292"/>
    <cellStyle name="Обычный 5 15 2 2" xfId="17293"/>
    <cellStyle name="Обычный 5 15 2 3" xfId="17294"/>
    <cellStyle name="Обычный 5 16" xfId="17295"/>
    <cellStyle name="Обычный 5 17" xfId="17296"/>
    <cellStyle name="Обычный 5 18" xfId="17297"/>
    <cellStyle name="Обычный 5 19" xfId="17298"/>
    <cellStyle name="Обычный 5 19 2" xfId="17299"/>
    <cellStyle name="Обычный 5 19 3" xfId="17300"/>
    <cellStyle name="Обычный 5 2" xfId="17301"/>
    <cellStyle name="Обычный 5 2 10" xfId="17302"/>
    <cellStyle name="Обычный 5 2 10 2" xfId="17303"/>
    <cellStyle name="Обычный 5 2 10 2 2" xfId="17304"/>
    <cellStyle name="Обычный 5 2 10 2 2 2" xfId="17305"/>
    <cellStyle name="Обычный 5 2 10 2 2 2 2" xfId="17306"/>
    <cellStyle name="Обычный 5 2 10 2 2 2 2 2" xfId="17307"/>
    <cellStyle name="Обычный 5 2 10 2 2 2 2 3" xfId="17308"/>
    <cellStyle name="Обычный 5 2 10 2 2 2 3" xfId="17309"/>
    <cellStyle name="Обычный 5 2 10 2 2 2 4" xfId="17310"/>
    <cellStyle name="Обычный 5 2 10 2 2 3" xfId="17311"/>
    <cellStyle name="Обычный 5 2 10 2 2 3 2" xfId="17312"/>
    <cellStyle name="Обычный 5 2 10 2 2 3 3" xfId="17313"/>
    <cellStyle name="Обычный 5 2 10 2 2 4" xfId="17314"/>
    <cellStyle name="Обычный 5 2 10 2 2 5" xfId="17315"/>
    <cellStyle name="Обычный 5 2 10 2 3" xfId="17316"/>
    <cellStyle name="Обычный 5 2 10 2 3 2" xfId="17317"/>
    <cellStyle name="Обычный 5 2 10 2 3 2 2" xfId="17318"/>
    <cellStyle name="Обычный 5 2 10 2 3 2 2 2" xfId="17319"/>
    <cellStyle name="Обычный 5 2 10 2 3 2 2 3" xfId="17320"/>
    <cellStyle name="Обычный 5 2 10 2 3 2 3" xfId="17321"/>
    <cellStyle name="Обычный 5 2 10 2 3 2 4" xfId="17322"/>
    <cellStyle name="Обычный 5 2 10 2 3 3" xfId="17323"/>
    <cellStyle name="Обычный 5 2 10 2 3 3 2" xfId="17324"/>
    <cellStyle name="Обычный 5 2 10 2 3 3 3" xfId="17325"/>
    <cellStyle name="Обычный 5 2 10 2 3 4" xfId="17326"/>
    <cellStyle name="Обычный 5 2 10 2 3 5" xfId="17327"/>
    <cellStyle name="Обычный 5 2 10 2 4" xfId="17328"/>
    <cellStyle name="Обычный 5 2 10 2 4 2" xfId="17329"/>
    <cellStyle name="Обычный 5 2 10 2 4 2 2" xfId="17330"/>
    <cellStyle name="Обычный 5 2 10 2 4 2 3" xfId="17331"/>
    <cellStyle name="Обычный 5 2 10 2 4 3" xfId="17332"/>
    <cellStyle name="Обычный 5 2 10 2 4 4" xfId="17333"/>
    <cellStyle name="Обычный 5 2 10 2 5" xfId="17334"/>
    <cellStyle name="Обычный 5 2 10 2 5 2" xfId="17335"/>
    <cellStyle name="Обычный 5 2 10 2 5 3" xfId="17336"/>
    <cellStyle name="Обычный 5 2 10 2 6" xfId="17337"/>
    <cellStyle name="Обычный 5 2 10 2 7" xfId="17338"/>
    <cellStyle name="Обычный 5 2 10 3" xfId="17339"/>
    <cellStyle name="Обычный 5 2 10 3 2" xfId="17340"/>
    <cellStyle name="Обычный 5 2 10 3 2 2" xfId="17341"/>
    <cellStyle name="Обычный 5 2 10 3 2 2 2" xfId="17342"/>
    <cellStyle name="Обычный 5 2 10 3 2 2 3" xfId="17343"/>
    <cellStyle name="Обычный 5 2 10 3 2 3" xfId="17344"/>
    <cellStyle name="Обычный 5 2 10 3 2 4" xfId="17345"/>
    <cellStyle name="Обычный 5 2 10 3 3" xfId="17346"/>
    <cellStyle name="Обычный 5 2 10 3 3 2" xfId="17347"/>
    <cellStyle name="Обычный 5 2 10 3 3 3" xfId="17348"/>
    <cellStyle name="Обычный 5 2 10 3 4" xfId="17349"/>
    <cellStyle name="Обычный 5 2 10 3 5" xfId="17350"/>
    <cellStyle name="Обычный 5 2 10 4" xfId="17351"/>
    <cellStyle name="Обычный 5 2 10 4 2" xfId="17352"/>
    <cellStyle name="Обычный 5 2 10 4 2 2" xfId="17353"/>
    <cellStyle name="Обычный 5 2 10 4 2 2 2" xfId="17354"/>
    <cellStyle name="Обычный 5 2 10 4 2 2 3" xfId="17355"/>
    <cellStyle name="Обычный 5 2 10 4 2 3" xfId="17356"/>
    <cellStyle name="Обычный 5 2 10 4 2 4" xfId="17357"/>
    <cellStyle name="Обычный 5 2 10 4 3" xfId="17358"/>
    <cellStyle name="Обычный 5 2 10 4 3 2" xfId="17359"/>
    <cellStyle name="Обычный 5 2 10 4 3 3" xfId="17360"/>
    <cellStyle name="Обычный 5 2 10 4 4" xfId="17361"/>
    <cellStyle name="Обычный 5 2 10 4 5" xfId="17362"/>
    <cellStyle name="Обычный 5 2 10 5" xfId="17363"/>
    <cellStyle name="Обычный 5 2 10 5 2" xfId="17364"/>
    <cellStyle name="Обычный 5 2 10 5 2 2" xfId="17365"/>
    <cellStyle name="Обычный 5 2 10 5 2 3" xfId="17366"/>
    <cellStyle name="Обычный 5 2 10 5 3" xfId="17367"/>
    <cellStyle name="Обычный 5 2 10 5 3 2" xfId="17368"/>
    <cellStyle name="Обычный 5 2 10 5 3 3" xfId="17369"/>
    <cellStyle name="Обычный 5 2 10 6" xfId="17370"/>
    <cellStyle name="Обычный 5 2 10 6 2" xfId="17371"/>
    <cellStyle name="Обычный 5 2 10 6 3" xfId="17372"/>
    <cellStyle name="Обычный 5 2 10 7" xfId="17373"/>
    <cellStyle name="Обычный 5 2 10 7 2" xfId="17374"/>
    <cellStyle name="Обычный 5 2 10 7 3" xfId="17375"/>
    <cellStyle name="Обычный 5 2 10 8" xfId="17376"/>
    <cellStyle name="Обычный 5 2 10 9" xfId="17377"/>
    <cellStyle name="Обычный 5 2 11" xfId="17378"/>
    <cellStyle name="Обычный 5 2 11 2" xfId="17379"/>
    <cellStyle name="Обычный 5 2 11 3" xfId="17380"/>
    <cellStyle name="Обычный 5 2 12" xfId="17381"/>
    <cellStyle name="Обычный 5 2 12 2" xfId="17382"/>
    <cellStyle name="Обычный 5 2 12 2 2" xfId="17383"/>
    <cellStyle name="Обычный 5 2 12 2 3" xfId="17384"/>
    <cellStyle name="Обычный 5 2 13" xfId="17385"/>
    <cellStyle name="Обычный 5 2 14" xfId="17386"/>
    <cellStyle name="Обычный 5 2 14 2" xfId="17387"/>
    <cellStyle name="Обычный 5 2 14 3" xfId="17388"/>
    <cellStyle name="Обычный 5 2 15" xfId="17389"/>
    <cellStyle name="Обычный 5 2 2" xfId="17390"/>
    <cellStyle name="Обычный 5 2 2 10" xfId="17391"/>
    <cellStyle name="Обычный 5 2 2 10 2" xfId="17392"/>
    <cellStyle name="Обычный 5 2 2 10 2 2" xfId="17393"/>
    <cellStyle name="Обычный 5 2 2 10 2 2 2" xfId="17394"/>
    <cellStyle name="Обычный 5 2 2 10 2 2 3" xfId="17395"/>
    <cellStyle name="Обычный 5 2 2 10 2 3" xfId="17396"/>
    <cellStyle name="Обычный 5 2 2 10 2 3 2" xfId="17397"/>
    <cellStyle name="Обычный 5 2 2 10 2 3 3" xfId="17398"/>
    <cellStyle name="Обычный 5 2 2 10 3" xfId="17399"/>
    <cellStyle name="Обычный 5 2 2 10 3 2" xfId="17400"/>
    <cellStyle name="Обычный 5 2 2 10 3 3" xfId="17401"/>
    <cellStyle name="Обычный 5 2 2 10 4" xfId="17402"/>
    <cellStyle name="Обычный 5 2 2 10 5" xfId="17403"/>
    <cellStyle name="Обычный 5 2 2 11" xfId="17404"/>
    <cellStyle name="Обычный 5 2 2 11 2" xfId="17405"/>
    <cellStyle name="Обычный 5 2 2 11 2 2" xfId="17406"/>
    <cellStyle name="Обычный 5 2 2 11 2 3" xfId="17407"/>
    <cellStyle name="Обычный 5 2 2 11 3" xfId="17408"/>
    <cellStyle name="Обычный 5 2 2 11 3 2" xfId="17409"/>
    <cellStyle name="Обычный 5 2 2 11 3 3" xfId="17410"/>
    <cellStyle name="Обычный 5 2 2 12" xfId="17411"/>
    <cellStyle name="Обычный 5 2 2 12 2" xfId="17412"/>
    <cellStyle name="Обычный 5 2 2 12 3" xfId="17413"/>
    <cellStyle name="Обычный 5 2 2 13" xfId="17414"/>
    <cellStyle name="Обычный 5 2 2 13 2" xfId="17415"/>
    <cellStyle name="Обычный 5 2 2 13 3" xfId="17416"/>
    <cellStyle name="Обычный 5 2 2 14" xfId="17417"/>
    <cellStyle name="Обычный 5 2 2 15" xfId="17418"/>
    <cellStyle name="Обычный 5 2 2 2" xfId="17419"/>
    <cellStyle name="Обычный 5 2 2 2 10" xfId="17420"/>
    <cellStyle name="Обычный 5 2 2 2 10 2" xfId="17421"/>
    <cellStyle name="Обычный 5 2 2 2 10 3" xfId="17422"/>
    <cellStyle name="Обычный 5 2 2 2 11" xfId="17423"/>
    <cellStyle name="Обычный 5 2 2 2 11 2" xfId="17424"/>
    <cellStyle name="Обычный 5 2 2 2 11 3" xfId="17425"/>
    <cellStyle name="Обычный 5 2 2 2 12" xfId="17426"/>
    <cellStyle name="Обычный 5 2 2 2 13" xfId="17427"/>
    <cellStyle name="Обычный 5 2 2 2 2" xfId="17428"/>
    <cellStyle name="Обычный 5 2 2 2 2 10" xfId="17429"/>
    <cellStyle name="Обычный 5 2 2 2 2 10 2" xfId="17430"/>
    <cellStyle name="Обычный 5 2 2 2 2 10 3" xfId="17431"/>
    <cellStyle name="Обычный 5 2 2 2 2 11" xfId="17432"/>
    <cellStyle name="Обычный 5 2 2 2 2 12" xfId="17433"/>
    <cellStyle name="Обычный 5 2 2 2 2 2" xfId="17434"/>
    <cellStyle name="Обычный 5 2 2 2 2 2 2" xfId="17435"/>
    <cellStyle name="Обычный 5 2 2 2 2 2 2 2" xfId="17436"/>
    <cellStyle name="Обычный 5 2 2 2 2 2 2 2 2" xfId="17437"/>
    <cellStyle name="Обычный 5 2 2 2 2 2 2 2 2 2" xfId="17438"/>
    <cellStyle name="Обычный 5 2 2 2 2 2 2 2 2 2 2" xfId="17439"/>
    <cellStyle name="Обычный 5 2 2 2 2 2 2 2 2 2 3" xfId="17440"/>
    <cellStyle name="Обычный 5 2 2 2 2 2 2 2 2 3" xfId="17441"/>
    <cellStyle name="Обычный 5 2 2 2 2 2 2 2 2 4" xfId="17442"/>
    <cellStyle name="Обычный 5 2 2 2 2 2 2 2 3" xfId="17443"/>
    <cellStyle name="Обычный 5 2 2 2 2 2 2 2 3 2" xfId="17444"/>
    <cellStyle name="Обычный 5 2 2 2 2 2 2 2 3 3" xfId="17445"/>
    <cellStyle name="Обычный 5 2 2 2 2 2 2 2 4" xfId="17446"/>
    <cellStyle name="Обычный 5 2 2 2 2 2 2 2 5" xfId="17447"/>
    <cellStyle name="Обычный 5 2 2 2 2 2 2 3" xfId="17448"/>
    <cellStyle name="Обычный 5 2 2 2 2 2 2 3 2" xfId="17449"/>
    <cellStyle name="Обычный 5 2 2 2 2 2 2 3 2 2" xfId="17450"/>
    <cellStyle name="Обычный 5 2 2 2 2 2 2 3 2 2 2" xfId="17451"/>
    <cellStyle name="Обычный 5 2 2 2 2 2 2 3 2 2 3" xfId="17452"/>
    <cellStyle name="Обычный 5 2 2 2 2 2 2 3 2 3" xfId="17453"/>
    <cellStyle name="Обычный 5 2 2 2 2 2 2 3 2 4" xfId="17454"/>
    <cellStyle name="Обычный 5 2 2 2 2 2 2 3 3" xfId="17455"/>
    <cellStyle name="Обычный 5 2 2 2 2 2 2 3 3 2" xfId="17456"/>
    <cellStyle name="Обычный 5 2 2 2 2 2 2 3 3 3" xfId="17457"/>
    <cellStyle name="Обычный 5 2 2 2 2 2 2 3 4" xfId="17458"/>
    <cellStyle name="Обычный 5 2 2 2 2 2 2 3 5" xfId="17459"/>
    <cellStyle name="Обычный 5 2 2 2 2 2 2 4" xfId="17460"/>
    <cellStyle name="Обычный 5 2 2 2 2 2 2 4 2" xfId="17461"/>
    <cellStyle name="Обычный 5 2 2 2 2 2 2 4 2 2" xfId="17462"/>
    <cellStyle name="Обычный 5 2 2 2 2 2 2 4 2 3" xfId="17463"/>
    <cellStyle name="Обычный 5 2 2 2 2 2 2 4 3" xfId="17464"/>
    <cellStyle name="Обычный 5 2 2 2 2 2 2 4 3 2" xfId="17465"/>
    <cellStyle name="Обычный 5 2 2 2 2 2 2 4 3 3" xfId="17466"/>
    <cellStyle name="Обычный 5 2 2 2 2 2 2 5" xfId="17467"/>
    <cellStyle name="Обычный 5 2 2 2 2 2 2 5 2" xfId="17468"/>
    <cellStyle name="Обычный 5 2 2 2 2 2 2 5 3" xfId="17469"/>
    <cellStyle name="Обычный 5 2 2 2 2 2 2 6" xfId="17470"/>
    <cellStyle name="Обычный 5 2 2 2 2 2 2 7" xfId="17471"/>
    <cellStyle name="Обычный 5 2 2 2 2 2 3" xfId="17472"/>
    <cellStyle name="Обычный 5 2 2 2 2 2 3 2" xfId="17473"/>
    <cellStyle name="Обычный 5 2 2 2 2 2 3 2 2" xfId="17474"/>
    <cellStyle name="Обычный 5 2 2 2 2 2 3 2 2 2" xfId="17475"/>
    <cellStyle name="Обычный 5 2 2 2 2 2 3 2 2 3" xfId="17476"/>
    <cellStyle name="Обычный 5 2 2 2 2 2 3 2 3" xfId="17477"/>
    <cellStyle name="Обычный 5 2 2 2 2 2 3 2 4" xfId="17478"/>
    <cellStyle name="Обычный 5 2 2 2 2 2 3 3" xfId="17479"/>
    <cellStyle name="Обычный 5 2 2 2 2 2 3 3 2" xfId="17480"/>
    <cellStyle name="Обычный 5 2 2 2 2 2 3 3 3" xfId="17481"/>
    <cellStyle name="Обычный 5 2 2 2 2 2 3 4" xfId="17482"/>
    <cellStyle name="Обычный 5 2 2 2 2 2 3 5" xfId="17483"/>
    <cellStyle name="Обычный 5 2 2 2 2 2 4" xfId="17484"/>
    <cellStyle name="Обычный 5 2 2 2 2 2 4 2" xfId="17485"/>
    <cellStyle name="Обычный 5 2 2 2 2 2 4 2 2" xfId="17486"/>
    <cellStyle name="Обычный 5 2 2 2 2 2 4 2 2 2" xfId="17487"/>
    <cellStyle name="Обычный 5 2 2 2 2 2 4 2 2 3" xfId="17488"/>
    <cellStyle name="Обычный 5 2 2 2 2 2 4 2 3" xfId="17489"/>
    <cellStyle name="Обычный 5 2 2 2 2 2 4 2 4" xfId="17490"/>
    <cellStyle name="Обычный 5 2 2 2 2 2 4 3" xfId="17491"/>
    <cellStyle name="Обычный 5 2 2 2 2 2 4 3 2" xfId="17492"/>
    <cellStyle name="Обычный 5 2 2 2 2 2 4 3 3" xfId="17493"/>
    <cellStyle name="Обычный 5 2 2 2 2 2 4 4" xfId="17494"/>
    <cellStyle name="Обычный 5 2 2 2 2 2 4 5" xfId="17495"/>
    <cellStyle name="Обычный 5 2 2 2 2 2 5" xfId="17496"/>
    <cellStyle name="Обычный 5 2 2 2 2 2 5 2" xfId="17497"/>
    <cellStyle name="Обычный 5 2 2 2 2 2 5 2 2" xfId="17498"/>
    <cellStyle name="Обычный 5 2 2 2 2 2 5 2 3" xfId="17499"/>
    <cellStyle name="Обычный 5 2 2 2 2 2 5 3" xfId="17500"/>
    <cellStyle name="Обычный 5 2 2 2 2 2 5 3 2" xfId="17501"/>
    <cellStyle name="Обычный 5 2 2 2 2 2 5 3 3" xfId="17502"/>
    <cellStyle name="Обычный 5 2 2 2 2 2 6" xfId="17503"/>
    <cellStyle name="Обычный 5 2 2 2 2 2 6 2" xfId="17504"/>
    <cellStyle name="Обычный 5 2 2 2 2 2 6 3" xfId="17505"/>
    <cellStyle name="Обычный 5 2 2 2 2 2 7" xfId="17506"/>
    <cellStyle name="Обычный 5 2 2 2 2 2 7 2" xfId="17507"/>
    <cellStyle name="Обычный 5 2 2 2 2 2 7 3" xfId="17508"/>
    <cellStyle name="Обычный 5 2 2 2 2 2 8" xfId="17509"/>
    <cellStyle name="Обычный 5 2 2 2 2 2 9" xfId="17510"/>
    <cellStyle name="Обычный 5 2 2 2 2 3" xfId="17511"/>
    <cellStyle name="Обычный 5 2 2 2 2 3 2" xfId="17512"/>
    <cellStyle name="Обычный 5 2 2 2 2 3 2 2" xfId="17513"/>
    <cellStyle name="Обычный 5 2 2 2 2 3 2 2 2" xfId="17514"/>
    <cellStyle name="Обычный 5 2 2 2 2 3 2 2 2 2" xfId="17515"/>
    <cellStyle name="Обычный 5 2 2 2 2 3 2 2 2 2 2" xfId="17516"/>
    <cellStyle name="Обычный 5 2 2 2 2 3 2 2 2 2 3" xfId="17517"/>
    <cellStyle name="Обычный 5 2 2 2 2 3 2 2 2 3" xfId="17518"/>
    <cellStyle name="Обычный 5 2 2 2 2 3 2 2 2 4" xfId="17519"/>
    <cellStyle name="Обычный 5 2 2 2 2 3 2 2 3" xfId="17520"/>
    <cellStyle name="Обычный 5 2 2 2 2 3 2 2 3 2" xfId="17521"/>
    <cellStyle name="Обычный 5 2 2 2 2 3 2 2 3 3" xfId="17522"/>
    <cellStyle name="Обычный 5 2 2 2 2 3 2 2 4" xfId="17523"/>
    <cellStyle name="Обычный 5 2 2 2 2 3 2 2 5" xfId="17524"/>
    <cellStyle name="Обычный 5 2 2 2 2 3 2 3" xfId="17525"/>
    <cellStyle name="Обычный 5 2 2 2 2 3 2 3 2" xfId="17526"/>
    <cellStyle name="Обычный 5 2 2 2 2 3 2 3 2 2" xfId="17527"/>
    <cellStyle name="Обычный 5 2 2 2 2 3 2 3 2 2 2" xfId="17528"/>
    <cellStyle name="Обычный 5 2 2 2 2 3 2 3 2 2 3" xfId="17529"/>
    <cellStyle name="Обычный 5 2 2 2 2 3 2 3 2 3" xfId="17530"/>
    <cellStyle name="Обычный 5 2 2 2 2 3 2 3 2 4" xfId="17531"/>
    <cellStyle name="Обычный 5 2 2 2 2 3 2 3 3" xfId="17532"/>
    <cellStyle name="Обычный 5 2 2 2 2 3 2 3 3 2" xfId="17533"/>
    <cellStyle name="Обычный 5 2 2 2 2 3 2 3 3 3" xfId="17534"/>
    <cellStyle name="Обычный 5 2 2 2 2 3 2 3 4" xfId="17535"/>
    <cellStyle name="Обычный 5 2 2 2 2 3 2 3 5" xfId="17536"/>
    <cellStyle name="Обычный 5 2 2 2 2 3 2 4" xfId="17537"/>
    <cellStyle name="Обычный 5 2 2 2 2 3 2 4 2" xfId="17538"/>
    <cellStyle name="Обычный 5 2 2 2 2 3 2 4 2 2" xfId="17539"/>
    <cellStyle name="Обычный 5 2 2 2 2 3 2 4 2 3" xfId="17540"/>
    <cellStyle name="Обычный 5 2 2 2 2 3 2 4 3" xfId="17541"/>
    <cellStyle name="Обычный 5 2 2 2 2 3 2 4 3 2" xfId="17542"/>
    <cellStyle name="Обычный 5 2 2 2 2 3 2 4 3 3" xfId="17543"/>
    <cellStyle name="Обычный 5 2 2 2 2 3 2 5" xfId="17544"/>
    <cellStyle name="Обычный 5 2 2 2 2 3 2 5 2" xfId="17545"/>
    <cellStyle name="Обычный 5 2 2 2 2 3 2 5 3" xfId="17546"/>
    <cellStyle name="Обычный 5 2 2 2 2 3 2 6" xfId="17547"/>
    <cellStyle name="Обычный 5 2 2 2 2 3 2 7" xfId="17548"/>
    <cellStyle name="Обычный 5 2 2 2 2 3 3" xfId="17549"/>
    <cellStyle name="Обычный 5 2 2 2 2 3 3 2" xfId="17550"/>
    <cellStyle name="Обычный 5 2 2 2 2 3 3 2 2" xfId="17551"/>
    <cellStyle name="Обычный 5 2 2 2 2 3 3 2 2 2" xfId="17552"/>
    <cellStyle name="Обычный 5 2 2 2 2 3 3 2 2 3" xfId="17553"/>
    <cellStyle name="Обычный 5 2 2 2 2 3 3 2 3" xfId="17554"/>
    <cellStyle name="Обычный 5 2 2 2 2 3 3 2 4" xfId="17555"/>
    <cellStyle name="Обычный 5 2 2 2 2 3 3 3" xfId="17556"/>
    <cellStyle name="Обычный 5 2 2 2 2 3 3 3 2" xfId="17557"/>
    <cellStyle name="Обычный 5 2 2 2 2 3 3 3 3" xfId="17558"/>
    <cellStyle name="Обычный 5 2 2 2 2 3 3 4" xfId="17559"/>
    <cellStyle name="Обычный 5 2 2 2 2 3 3 5" xfId="17560"/>
    <cellStyle name="Обычный 5 2 2 2 2 3 4" xfId="17561"/>
    <cellStyle name="Обычный 5 2 2 2 2 3 4 2" xfId="17562"/>
    <cellStyle name="Обычный 5 2 2 2 2 3 4 2 2" xfId="17563"/>
    <cellStyle name="Обычный 5 2 2 2 2 3 4 2 2 2" xfId="17564"/>
    <cellStyle name="Обычный 5 2 2 2 2 3 4 2 2 3" xfId="17565"/>
    <cellStyle name="Обычный 5 2 2 2 2 3 4 2 3" xfId="17566"/>
    <cellStyle name="Обычный 5 2 2 2 2 3 4 2 4" xfId="17567"/>
    <cellStyle name="Обычный 5 2 2 2 2 3 4 3" xfId="17568"/>
    <cellStyle name="Обычный 5 2 2 2 2 3 4 3 2" xfId="17569"/>
    <cellStyle name="Обычный 5 2 2 2 2 3 4 3 3" xfId="17570"/>
    <cellStyle name="Обычный 5 2 2 2 2 3 4 4" xfId="17571"/>
    <cellStyle name="Обычный 5 2 2 2 2 3 4 5" xfId="17572"/>
    <cellStyle name="Обычный 5 2 2 2 2 3 5" xfId="17573"/>
    <cellStyle name="Обычный 5 2 2 2 2 3 5 2" xfId="17574"/>
    <cellStyle name="Обычный 5 2 2 2 2 3 5 2 2" xfId="17575"/>
    <cellStyle name="Обычный 5 2 2 2 2 3 5 2 3" xfId="17576"/>
    <cellStyle name="Обычный 5 2 2 2 2 3 5 3" xfId="17577"/>
    <cellStyle name="Обычный 5 2 2 2 2 3 5 3 2" xfId="17578"/>
    <cellStyle name="Обычный 5 2 2 2 2 3 5 3 3" xfId="17579"/>
    <cellStyle name="Обычный 5 2 2 2 2 3 6" xfId="17580"/>
    <cellStyle name="Обычный 5 2 2 2 2 3 6 2" xfId="17581"/>
    <cellStyle name="Обычный 5 2 2 2 2 3 6 3" xfId="17582"/>
    <cellStyle name="Обычный 5 2 2 2 2 3 7" xfId="17583"/>
    <cellStyle name="Обычный 5 2 2 2 2 3 7 2" xfId="17584"/>
    <cellStyle name="Обычный 5 2 2 2 2 3 7 3" xfId="17585"/>
    <cellStyle name="Обычный 5 2 2 2 2 3 8" xfId="17586"/>
    <cellStyle name="Обычный 5 2 2 2 2 3 9" xfId="17587"/>
    <cellStyle name="Обычный 5 2 2 2 2 4" xfId="17588"/>
    <cellStyle name="Обычный 5 2 2 2 2 4 2" xfId="17589"/>
    <cellStyle name="Обычный 5 2 2 2 2 4 3" xfId="17590"/>
    <cellStyle name="Обычный 5 2 2 2 2 4 4" xfId="17591"/>
    <cellStyle name="Обычный 5 2 2 2 2 5" xfId="17592"/>
    <cellStyle name="Обычный 5 2 2 2 2 5 2" xfId="17593"/>
    <cellStyle name="Обычный 5 2 2 2 2 5 2 2" xfId="17594"/>
    <cellStyle name="Обычный 5 2 2 2 2 5 2 2 2" xfId="17595"/>
    <cellStyle name="Обычный 5 2 2 2 2 5 2 2 2 2" xfId="17596"/>
    <cellStyle name="Обычный 5 2 2 2 2 5 2 2 2 3" xfId="17597"/>
    <cellStyle name="Обычный 5 2 2 2 2 5 2 2 3" xfId="17598"/>
    <cellStyle name="Обычный 5 2 2 2 2 5 2 2 4" xfId="17599"/>
    <cellStyle name="Обычный 5 2 2 2 2 5 2 3" xfId="17600"/>
    <cellStyle name="Обычный 5 2 2 2 2 5 2 3 2" xfId="17601"/>
    <cellStyle name="Обычный 5 2 2 2 2 5 2 3 3" xfId="17602"/>
    <cellStyle name="Обычный 5 2 2 2 2 5 2 4" xfId="17603"/>
    <cellStyle name="Обычный 5 2 2 2 2 5 2 5" xfId="17604"/>
    <cellStyle name="Обычный 5 2 2 2 2 5 3" xfId="17605"/>
    <cellStyle name="Обычный 5 2 2 2 2 5 3 2" xfId="17606"/>
    <cellStyle name="Обычный 5 2 2 2 2 5 3 2 2" xfId="17607"/>
    <cellStyle name="Обычный 5 2 2 2 2 5 3 2 2 2" xfId="17608"/>
    <cellStyle name="Обычный 5 2 2 2 2 5 3 2 2 3" xfId="17609"/>
    <cellStyle name="Обычный 5 2 2 2 2 5 3 2 3" xfId="17610"/>
    <cellStyle name="Обычный 5 2 2 2 2 5 3 2 4" xfId="17611"/>
    <cellStyle name="Обычный 5 2 2 2 2 5 3 3" xfId="17612"/>
    <cellStyle name="Обычный 5 2 2 2 2 5 3 3 2" xfId="17613"/>
    <cellStyle name="Обычный 5 2 2 2 2 5 3 3 3" xfId="17614"/>
    <cellStyle name="Обычный 5 2 2 2 2 5 3 4" xfId="17615"/>
    <cellStyle name="Обычный 5 2 2 2 2 5 3 5" xfId="17616"/>
    <cellStyle name="Обычный 5 2 2 2 2 5 4" xfId="17617"/>
    <cellStyle name="Обычный 5 2 2 2 2 5 4 2" xfId="17618"/>
    <cellStyle name="Обычный 5 2 2 2 2 5 4 2 2" xfId="17619"/>
    <cellStyle name="Обычный 5 2 2 2 2 5 4 2 3" xfId="17620"/>
    <cellStyle name="Обычный 5 2 2 2 2 5 4 3" xfId="17621"/>
    <cellStyle name="Обычный 5 2 2 2 2 5 4 3 2" xfId="17622"/>
    <cellStyle name="Обычный 5 2 2 2 2 5 4 3 3" xfId="17623"/>
    <cellStyle name="Обычный 5 2 2 2 2 5 5" xfId="17624"/>
    <cellStyle name="Обычный 5 2 2 2 2 5 5 2" xfId="17625"/>
    <cellStyle name="Обычный 5 2 2 2 2 5 5 3" xfId="17626"/>
    <cellStyle name="Обычный 5 2 2 2 2 5 6" xfId="17627"/>
    <cellStyle name="Обычный 5 2 2 2 2 5 7" xfId="17628"/>
    <cellStyle name="Обычный 5 2 2 2 2 6" xfId="17629"/>
    <cellStyle name="Обычный 5 2 2 2 2 6 2" xfId="17630"/>
    <cellStyle name="Обычный 5 2 2 2 2 6 2 2" xfId="17631"/>
    <cellStyle name="Обычный 5 2 2 2 2 6 2 2 2" xfId="17632"/>
    <cellStyle name="Обычный 5 2 2 2 2 6 2 2 3" xfId="17633"/>
    <cellStyle name="Обычный 5 2 2 2 2 6 2 3" xfId="17634"/>
    <cellStyle name="Обычный 5 2 2 2 2 6 2 3 2" xfId="17635"/>
    <cellStyle name="Обычный 5 2 2 2 2 6 2 3 3" xfId="17636"/>
    <cellStyle name="Обычный 5 2 2 2 2 6 3" xfId="17637"/>
    <cellStyle name="Обычный 5 2 2 2 2 6 3 2" xfId="17638"/>
    <cellStyle name="Обычный 5 2 2 2 2 6 3 3" xfId="17639"/>
    <cellStyle name="Обычный 5 2 2 2 2 6 4" xfId="17640"/>
    <cellStyle name="Обычный 5 2 2 2 2 6 5" xfId="17641"/>
    <cellStyle name="Обычный 5 2 2 2 2 7" xfId="17642"/>
    <cellStyle name="Обычный 5 2 2 2 2 7 2" xfId="17643"/>
    <cellStyle name="Обычный 5 2 2 2 2 7 2 2" xfId="17644"/>
    <cellStyle name="Обычный 5 2 2 2 2 7 2 2 2" xfId="17645"/>
    <cellStyle name="Обычный 5 2 2 2 2 7 2 2 3" xfId="17646"/>
    <cellStyle name="Обычный 5 2 2 2 2 7 2 3" xfId="17647"/>
    <cellStyle name="Обычный 5 2 2 2 2 7 2 4" xfId="17648"/>
    <cellStyle name="Обычный 5 2 2 2 2 7 3" xfId="17649"/>
    <cellStyle name="Обычный 5 2 2 2 2 7 3 2" xfId="17650"/>
    <cellStyle name="Обычный 5 2 2 2 2 7 3 3" xfId="17651"/>
    <cellStyle name="Обычный 5 2 2 2 2 7 4" xfId="17652"/>
    <cellStyle name="Обычный 5 2 2 2 2 7 5" xfId="17653"/>
    <cellStyle name="Обычный 5 2 2 2 2 8" xfId="17654"/>
    <cellStyle name="Обычный 5 2 2 2 2 8 2" xfId="17655"/>
    <cellStyle name="Обычный 5 2 2 2 2 8 2 2" xfId="17656"/>
    <cellStyle name="Обычный 5 2 2 2 2 8 2 3" xfId="17657"/>
    <cellStyle name="Обычный 5 2 2 2 2 8 3" xfId="17658"/>
    <cellStyle name="Обычный 5 2 2 2 2 8 3 2" xfId="17659"/>
    <cellStyle name="Обычный 5 2 2 2 2 8 3 3" xfId="17660"/>
    <cellStyle name="Обычный 5 2 2 2 2 9" xfId="17661"/>
    <cellStyle name="Обычный 5 2 2 2 2 9 2" xfId="17662"/>
    <cellStyle name="Обычный 5 2 2 2 2 9 3" xfId="17663"/>
    <cellStyle name="Обычный 5 2 2 2 3" xfId="17664"/>
    <cellStyle name="Обычный 5 2 2 2 3 2" xfId="17665"/>
    <cellStyle name="Обычный 5 2 2 2 3 2 2" xfId="17666"/>
    <cellStyle name="Обычный 5 2 2 2 3 2 2 2" xfId="17667"/>
    <cellStyle name="Обычный 5 2 2 2 3 2 2 2 2" xfId="17668"/>
    <cellStyle name="Обычный 5 2 2 2 3 2 2 2 2 2" xfId="17669"/>
    <cellStyle name="Обычный 5 2 2 2 3 2 2 2 2 3" xfId="17670"/>
    <cellStyle name="Обычный 5 2 2 2 3 2 2 2 3" xfId="17671"/>
    <cellStyle name="Обычный 5 2 2 2 3 2 2 2 4" xfId="17672"/>
    <cellStyle name="Обычный 5 2 2 2 3 2 2 3" xfId="17673"/>
    <cellStyle name="Обычный 5 2 2 2 3 2 2 3 2" xfId="17674"/>
    <cellStyle name="Обычный 5 2 2 2 3 2 2 3 3" xfId="17675"/>
    <cellStyle name="Обычный 5 2 2 2 3 2 2 4" xfId="17676"/>
    <cellStyle name="Обычный 5 2 2 2 3 2 2 5" xfId="17677"/>
    <cellStyle name="Обычный 5 2 2 2 3 2 3" xfId="17678"/>
    <cellStyle name="Обычный 5 2 2 2 3 2 3 2" xfId="17679"/>
    <cellStyle name="Обычный 5 2 2 2 3 2 3 2 2" xfId="17680"/>
    <cellStyle name="Обычный 5 2 2 2 3 2 3 2 2 2" xfId="17681"/>
    <cellStyle name="Обычный 5 2 2 2 3 2 3 2 2 3" xfId="17682"/>
    <cellStyle name="Обычный 5 2 2 2 3 2 3 2 3" xfId="17683"/>
    <cellStyle name="Обычный 5 2 2 2 3 2 3 2 4" xfId="17684"/>
    <cellStyle name="Обычный 5 2 2 2 3 2 3 3" xfId="17685"/>
    <cellStyle name="Обычный 5 2 2 2 3 2 3 3 2" xfId="17686"/>
    <cellStyle name="Обычный 5 2 2 2 3 2 3 3 3" xfId="17687"/>
    <cellStyle name="Обычный 5 2 2 2 3 2 3 4" xfId="17688"/>
    <cellStyle name="Обычный 5 2 2 2 3 2 3 5" xfId="17689"/>
    <cellStyle name="Обычный 5 2 2 2 3 2 4" xfId="17690"/>
    <cellStyle name="Обычный 5 2 2 2 3 2 4 2" xfId="17691"/>
    <cellStyle name="Обычный 5 2 2 2 3 2 4 2 2" xfId="17692"/>
    <cellStyle name="Обычный 5 2 2 2 3 2 4 2 3" xfId="17693"/>
    <cellStyle name="Обычный 5 2 2 2 3 2 4 3" xfId="17694"/>
    <cellStyle name="Обычный 5 2 2 2 3 2 4 3 2" xfId="17695"/>
    <cellStyle name="Обычный 5 2 2 2 3 2 4 3 3" xfId="17696"/>
    <cellStyle name="Обычный 5 2 2 2 3 2 5" xfId="17697"/>
    <cellStyle name="Обычный 5 2 2 2 3 2 5 2" xfId="17698"/>
    <cellStyle name="Обычный 5 2 2 2 3 2 5 3" xfId="17699"/>
    <cellStyle name="Обычный 5 2 2 2 3 2 6" xfId="17700"/>
    <cellStyle name="Обычный 5 2 2 2 3 2 7" xfId="17701"/>
    <cellStyle name="Обычный 5 2 2 2 3 3" xfId="17702"/>
    <cellStyle name="Обычный 5 2 2 2 3 3 2" xfId="17703"/>
    <cellStyle name="Обычный 5 2 2 2 3 3 2 2" xfId="17704"/>
    <cellStyle name="Обычный 5 2 2 2 3 3 2 2 2" xfId="17705"/>
    <cellStyle name="Обычный 5 2 2 2 3 3 2 2 3" xfId="17706"/>
    <cellStyle name="Обычный 5 2 2 2 3 3 2 3" xfId="17707"/>
    <cellStyle name="Обычный 5 2 2 2 3 3 2 4" xfId="17708"/>
    <cellStyle name="Обычный 5 2 2 2 3 3 3" xfId="17709"/>
    <cellStyle name="Обычный 5 2 2 2 3 3 3 2" xfId="17710"/>
    <cellStyle name="Обычный 5 2 2 2 3 3 3 3" xfId="17711"/>
    <cellStyle name="Обычный 5 2 2 2 3 3 4" xfId="17712"/>
    <cellStyle name="Обычный 5 2 2 2 3 3 5" xfId="17713"/>
    <cellStyle name="Обычный 5 2 2 2 3 4" xfId="17714"/>
    <cellStyle name="Обычный 5 2 2 2 3 4 2" xfId="17715"/>
    <cellStyle name="Обычный 5 2 2 2 3 4 2 2" xfId="17716"/>
    <cellStyle name="Обычный 5 2 2 2 3 4 2 2 2" xfId="17717"/>
    <cellStyle name="Обычный 5 2 2 2 3 4 2 2 3" xfId="17718"/>
    <cellStyle name="Обычный 5 2 2 2 3 4 2 3" xfId="17719"/>
    <cellStyle name="Обычный 5 2 2 2 3 4 2 4" xfId="17720"/>
    <cellStyle name="Обычный 5 2 2 2 3 4 3" xfId="17721"/>
    <cellStyle name="Обычный 5 2 2 2 3 4 3 2" xfId="17722"/>
    <cellStyle name="Обычный 5 2 2 2 3 4 3 3" xfId="17723"/>
    <cellStyle name="Обычный 5 2 2 2 3 4 4" xfId="17724"/>
    <cellStyle name="Обычный 5 2 2 2 3 4 5" xfId="17725"/>
    <cellStyle name="Обычный 5 2 2 2 3 5" xfId="17726"/>
    <cellStyle name="Обычный 5 2 2 2 3 5 2" xfId="17727"/>
    <cellStyle name="Обычный 5 2 2 2 3 5 2 2" xfId="17728"/>
    <cellStyle name="Обычный 5 2 2 2 3 5 2 3" xfId="17729"/>
    <cellStyle name="Обычный 5 2 2 2 3 5 3" xfId="17730"/>
    <cellStyle name="Обычный 5 2 2 2 3 5 3 2" xfId="17731"/>
    <cellStyle name="Обычный 5 2 2 2 3 5 3 3" xfId="17732"/>
    <cellStyle name="Обычный 5 2 2 2 3 6" xfId="17733"/>
    <cellStyle name="Обычный 5 2 2 2 3 6 2" xfId="17734"/>
    <cellStyle name="Обычный 5 2 2 2 3 6 3" xfId="17735"/>
    <cellStyle name="Обычный 5 2 2 2 3 7" xfId="17736"/>
    <cellStyle name="Обычный 5 2 2 2 3 7 2" xfId="17737"/>
    <cellStyle name="Обычный 5 2 2 2 3 7 3" xfId="17738"/>
    <cellStyle name="Обычный 5 2 2 2 3 8" xfId="17739"/>
    <cellStyle name="Обычный 5 2 2 2 3 9" xfId="17740"/>
    <cellStyle name="Обычный 5 2 2 2 4" xfId="17741"/>
    <cellStyle name="Обычный 5 2 2 2 4 2" xfId="17742"/>
    <cellStyle name="Обычный 5 2 2 2 4 2 2" xfId="17743"/>
    <cellStyle name="Обычный 5 2 2 2 4 2 2 2" xfId="17744"/>
    <cellStyle name="Обычный 5 2 2 2 4 2 2 2 2" xfId="17745"/>
    <cellStyle name="Обычный 5 2 2 2 4 2 2 2 2 2" xfId="17746"/>
    <cellStyle name="Обычный 5 2 2 2 4 2 2 2 2 3" xfId="17747"/>
    <cellStyle name="Обычный 5 2 2 2 4 2 2 2 3" xfId="17748"/>
    <cellStyle name="Обычный 5 2 2 2 4 2 2 2 4" xfId="17749"/>
    <cellStyle name="Обычный 5 2 2 2 4 2 2 3" xfId="17750"/>
    <cellStyle name="Обычный 5 2 2 2 4 2 2 3 2" xfId="17751"/>
    <cellStyle name="Обычный 5 2 2 2 4 2 2 3 3" xfId="17752"/>
    <cellStyle name="Обычный 5 2 2 2 4 2 2 4" xfId="17753"/>
    <cellStyle name="Обычный 5 2 2 2 4 2 2 5" xfId="17754"/>
    <cellStyle name="Обычный 5 2 2 2 4 2 3" xfId="17755"/>
    <cellStyle name="Обычный 5 2 2 2 4 2 3 2" xfId="17756"/>
    <cellStyle name="Обычный 5 2 2 2 4 2 3 2 2" xfId="17757"/>
    <cellStyle name="Обычный 5 2 2 2 4 2 3 2 2 2" xfId="17758"/>
    <cellStyle name="Обычный 5 2 2 2 4 2 3 2 2 3" xfId="17759"/>
    <cellStyle name="Обычный 5 2 2 2 4 2 3 2 3" xfId="17760"/>
    <cellStyle name="Обычный 5 2 2 2 4 2 3 2 4" xfId="17761"/>
    <cellStyle name="Обычный 5 2 2 2 4 2 3 3" xfId="17762"/>
    <cellStyle name="Обычный 5 2 2 2 4 2 3 3 2" xfId="17763"/>
    <cellStyle name="Обычный 5 2 2 2 4 2 3 3 3" xfId="17764"/>
    <cellStyle name="Обычный 5 2 2 2 4 2 3 4" xfId="17765"/>
    <cellStyle name="Обычный 5 2 2 2 4 2 3 5" xfId="17766"/>
    <cellStyle name="Обычный 5 2 2 2 4 2 4" xfId="17767"/>
    <cellStyle name="Обычный 5 2 2 2 4 2 4 2" xfId="17768"/>
    <cellStyle name="Обычный 5 2 2 2 4 2 4 2 2" xfId="17769"/>
    <cellStyle name="Обычный 5 2 2 2 4 2 4 2 3" xfId="17770"/>
    <cellStyle name="Обычный 5 2 2 2 4 2 4 3" xfId="17771"/>
    <cellStyle name="Обычный 5 2 2 2 4 2 4 3 2" xfId="17772"/>
    <cellStyle name="Обычный 5 2 2 2 4 2 4 3 3" xfId="17773"/>
    <cellStyle name="Обычный 5 2 2 2 4 2 5" xfId="17774"/>
    <cellStyle name="Обычный 5 2 2 2 4 2 5 2" xfId="17775"/>
    <cellStyle name="Обычный 5 2 2 2 4 2 5 3" xfId="17776"/>
    <cellStyle name="Обычный 5 2 2 2 4 2 6" xfId="17777"/>
    <cellStyle name="Обычный 5 2 2 2 4 2 7" xfId="17778"/>
    <cellStyle name="Обычный 5 2 2 2 4 3" xfId="17779"/>
    <cellStyle name="Обычный 5 2 2 2 4 3 2" xfId="17780"/>
    <cellStyle name="Обычный 5 2 2 2 4 3 2 2" xfId="17781"/>
    <cellStyle name="Обычный 5 2 2 2 4 3 2 2 2" xfId="17782"/>
    <cellStyle name="Обычный 5 2 2 2 4 3 2 2 3" xfId="17783"/>
    <cellStyle name="Обычный 5 2 2 2 4 3 2 3" xfId="17784"/>
    <cellStyle name="Обычный 5 2 2 2 4 3 2 4" xfId="17785"/>
    <cellStyle name="Обычный 5 2 2 2 4 3 3" xfId="17786"/>
    <cellStyle name="Обычный 5 2 2 2 4 3 3 2" xfId="17787"/>
    <cellStyle name="Обычный 5 2 2 2 4 3 3 3" xfId="17788"/>
    <cellStyle name="Обычный 5 2 2 2 4 3 4" xfId="17789"/>
    <cellStyle name="Обычный 5 2 2 2 4 3 5" xfId="17790"/>
    <cellStyle name="Обычный 5 2 2 2 4 4" xfId="17791"/>
    <cellStyle name="Обычный 5 2 2 2 4 4 2" xfId="17792"/>
    <cellStyle name="Обычный 5 2 2 2 4 4 2 2" xfId="17793"/>
    <cellStyle name="Обычный 5 2 2 2 4 4 2 2 2" xfId="17794"/>
    <cellStyle name="Обычный 5 2 2 2 4 4 2 2 3" xfId="17795"/>
    <cellStyle name="Обычный 5 2 2 2 4 4 2 3" xfId="17796"/>
    <cellStyle name="Обычный 5 2 2 2 4 4 2 4" xfId="17797"/>
    <cellStyle name="Обычный 5 2 2 2 4 4 3" xfId="17798"/>
    <cellStyle name="Обычный 5 2 2 2 4 4 3 2" xfId="17799"/>
    <cellStyle name="Обычный 5 2 2 2 4 4 3 3" xfId="17800"/>
    <cellStyle name="Обычный 5 2 2 2 4 4 4" xfId="17801"/>
    <cellStyle name="Обычный 5 2 2 2 4 4 5" xfId="17802"/>
    <cellStyle name="Обычный 5 2 2 2 4 5" xfId="17803"/>
    <cellStyle name="Обычный 5 2 2 2 4 5 2" xfId="17804"/>
    <cellStyle name="Обычный 5 2 2 2 4 5 2 2" xfId="17805"/>
    <cellStyle name="Обычный 5 2 2 2 4 5 2 3" xfId="17806"/>
    <cellStyle name="Обычный 5 2 2 2 4 5 3" xfId="17807"/>
    <cellStyle name="Обычный 5 2 2 2 4 5 3 2" xfId="17808"/>
    <cellStyle name="Обычный 5 2 2 2 4 5 3 3" xfId="17809"/>
    <cellStyle name="Обычный 5 2 2 2 4 6" xfId="17810"/>
    <cellStyle name="Обычный 5 2 2 2 4 6 2" xfId="17811"/>
    <cellStyle name="Обычный 5 2 2 2 4 6 3" xfId="17812"/>
    <cellStyle name="Обычный 5 2 2 2 4 7" xfId="17813"/>
    <cellStyle name="Обычный 5 2 2 2 4 7 2" xfId="17814"/>
    <cellStyle name="Обычный 5 2 2 2 4 7 3" xfId="17815"/>
    <cellStyle name="Обычный 5 2 2 2 4 8" xfId="17816"/>
    <cellStyle name="Обычный 5 2 2 2 4 9" xfId="17817"/>
    <cellStyle name="Обычный 5 2 2 2 5" xfId="17818"/>
    <cellStyle name="Обычный 5 2 2 2 5 2" xfId="17819"/>
    <cellStyle name="Обычный 5 2 2 2 5 3" xfId="17820"/>
    <cellStyle name="Обычный 5 2 2 2 5 4" xfId="17821"/>
    <cellStyle name="Обычный 5 2 2 2 6" xfId="17822"/>
    <cellStyle name="Обычный 5 2 2 2 6 2" xfId="17823"/>
    <cellStyle name="Обычный 5 2 2 2 6 2 2" xfId="17824"/>
    <cellStyle name="Обычный 5 2 2 2 6 2 2 2" xfId="17825"/>
    <cellStyle name="Обычный 5 2 2 2 6 2 2 2 2" xfId="17826"/>
    <cellStyle name="Обычный 5 2 2 2 6 2 2 2 3" xfId="17827"/>
    <cellStyle name="Обычный 5 2 2 2 6 2 2 3" xfId="17828"/>
    <cellStyle name="Обычный 5 2 2 2 6 2 2 3 2" xfId="17829"/>
    <cellStyle name="Обычный 5 2 2 2 6 2 2 3 3" xfId="17830"/>
    <cellStyle name="Обычный 5 2 2 2 6 2 2 4" xfId="17831"/>
    <cellStyle name="Обычный 5 2 2 2 6 2 2 5" xfId="17832"/>
    <cellStyle name="Обычный 5 2 2 2 6 2 3" xfId="17833"/>
    <cellStyle name="Обычный 5 2 2 2 6 2 3 2" xfId="17834"/>
    <cellStyle name="Обычный 5 2 2 2 6 2 3 3" xfId="17835"/>
    <cellStyle name="Обычный 5 2 2 2 6 2 4" xfId="17836"/>
    <cellStyle name="Обычный 5 2 2 2 6 2 5" xfId="17837"/>
    <cellStyle name="Обычный 5 2 2 2 6 3" xfId="17838"/>
    <cellStyle name="Обычный 5 2 2 2 6 3 2" xfId="17839"/>
    <cellStyle name="Обычный 5 2 2 2 6 3 2 2" xfId="17840"/>
    <cellStyle name="Обычный 5 2 2 2 6 3 2 2 2" xfId="17841"/>
    <cellStyle name="Обычный 5 2 2 2 6 3 2 2 3" xfId="17842"/>
    <cellStyle name="Обычный 5 2 2 2 6 3 2 3" xfId="17843"/>
    <cellStyle name="Обычный 5 2 2 2 6 3 2 4" xfId="17844"/>
    <cellStyle name="Обычный 5 2 2 2 6 3 3" xfId="17845"/>
    <cellStyle name="Обычный 5 2 2 2 6 3 3 2" xfId="17846"/>
    <cellStyle name="Обычный 5 2 2 2 6 3 3 3" xfId="17847"/>
    <cellStyle name="Обычный 5 2 2 2 6 3 4" xfId="17848"/>
    <cellStyle name="Обычный 5 2 2 2 6 3 5" xfId="17849"/>
    <cellStyle name="Обычный 5 2 2 2 6 4" xfId="17850"/>
    <cellStyle name="Обычный 5 2 2 2 6 4 2" xfId="17851"/>
    <cellStyle name="Обычный 5 2 2 2 6 4 2 2" xfId="17852"/>
    <cellStyle name="Обычный 5 2 2 2 6 4 2 3" xfId="17853"/>
    <cellStyle name="Обычный 5 2 2 2 6 4 3" xfId="17854"/>
    <cellStyle name="Обычный 5 2 2 2 6 4 3 2" xfId="17855"/>
    <cellStyle name="Обычный 5 2 2 2 6 4 3 3" xfId="17856"/>
    <cellStyle name="Обычный 5 2 2 2 6 5" xfId="17857"/>
    <cellStyle name="Обычный 5 2 2 2 6 5 2" xfId="17858"/>
    <cellStyle name="Обычный 5 2 2 2 6 5 3" xfId="17859"/>
    <cellStyle name="Обычный 5 2 2 2 6 6" xfId="17860"/>
    <cellStyle name="Обычный 5 2 2 2 6 7" xfId="17861"/>
    <cellStyle name="Обычный 5 2 2 2 7" xfId="17862"/>
    <cellStyle name="Обычный 5 2 2 2 7 2" xfId="17863"/>
    <cellStyle name="Обычный 5 2 2 2 7 2 2" xfId="17864"/>
    <cellStyle name="Обычный 5 2 2 2 7 2 2 2" xfId="17865"/>
    <cellStyle name="Обычный 5 2 2 2 7 2 2 3" xfId="17866"/>
    <cellStyle name="Обычный 5 2 2 2 7 2 3" xfId="17867"/>
    <cellStyle name="Обычный 5 2 2 2 7 2 3 2" xfId="17868"/>
    <cellStyle name="Обычный 5 2 2 2 7 2 3 3" xfId="17869"/>
    <cellStyle name="Обычный 5 2 2 2 7 3" xfId="17870"/>
    <cellStyle name="Обычный 5 2 2 2 7 3 2" xfId="17871"/>
    <cellStyle name="Обычный 5 2 2 2 7 3 3" xfId="17872"/>
    <cellStyle name="Обычный 5 2 2 2 7 4" xfId="17873"/>
    <cellStyle name="Обычный 5 2 2 2 7 5" xfId="17874"/>
    <cellStyle name="Обычный 5 2 2 2 8" xfId="17875"/>
    <cellStyle name="Обычный 5 2 2 2 8 2" xfId="17876"/>
    <cellStyle name="Обычный 5 2 2 2 8 2 2" xfId="17877"/>
    <cellStyle name="Обычный 5 2 2 2 8 2 2 2" xfId="17878"/>
    <cellStyle name="Обычный 5 2 2 2 8 2 2 3" xfId="17879"/>
    <cellStyle name="Обычный 5 2 2 2 8 2 3" xfId="17880"/>
    <cellStyle name="Обычный 5 2 2 2 8 2 3 2" xfId="17881"/>
    <cellStyle name="Обычный 5 2 2 2 8 2 3 3" xfId="17882"/>
    <cellStyle name="Обычный 5 2 2 2 8 3" xfId="17883"/>
    <cellStyle name="Обычный 5 2 2 2 8 3 2" xfId="17884"/>
    <cellStyle name="Обычный 5 2 2 2 8 3 3" xfId="17885"/>
    <cellStyle name="Обычный 5 2 2 2 8 4" xfId="17886"/>
    <cellStyle name="Обычный 5 2 2 2 8 5" xfId="17887"/>
    <cellStyle name="Обычный 5 2 2 2 9" xfId="17888"/>
    <cellStyle name="Обычный 5 2 2 2 9 2" xfId="17889"/>
    <cellStyle name="Обычный 5 2 2 2 9 2 2" xfId="17890"/>
    <cellStyle name="Обычный 5 2 2 2 9 2 3" xfId="17891"/>
    <cellStyle name="Обычный 5 2 2 2 9 3" xfId="17892"/>
    <cellStyle name="Обычный 5 2 2 2 9 3 2" xfId="17893"/>
    <cellStyle name="Обычный 5 2 2 2 9 3 3" xfId="17894"/>
    <cellStyle name="Обычный 5 2 2 3" xfId="17895"/>
    <cellStyle name="Обычный 5 2 2 3 10" xfId="17896"/>
    <cellStyle name="Обычный 5 2 2 3 10 2" xfId="17897"/>
    <cellStyle name="Обычный 5 2 2 3 10 3" xfId="17898"/>
    <cellStyle name="Обычный 5 2 2 3 11" xfId="17899"/>
    <cellStyle name="Обычный 5 2 2 3 11 2" xfId="17900"/>
    <cellStyle name="Обычный 5 2 2 3 11 3" xfId="17901"/>
    <cellStyle name="Обычный 5 2 2 3 12" xfId="17902"/>
    <cellStyle name="Обычный 5 2 2 3 13" xfId="17903"/>
    <cellStyle name="Обычный 5 2 2 3 2" xfId="17904"/>
    <cellStyle name="Обычный 5 2 2 3 2 10" xfId="17905"/>
    <cellStyle name="Обычный 5 2 2 3 2 11" xfId="17906"/>
    <cellStyle name="Обычный 5 2 2 3 2 2" xfId="17907"/>
    <cellStyle name="Обычный 5 2 2 3 2 2 2" xfId="17908"/>
    <cellStyle name="Обычный 5 2 2 3 2 2 2 2" xfId="17909"/>
    <cellStyle name="Обычный 5 2 2 3 2 2 2 2 2" xfId="17910"/>
    <cellStyle name="Обычный 5 2 2 3 2 2 2 2 2 2" xfId="17911"/>
    <cellStyle name="Обычный 5 2 2 3 2 2 2 2 2 2 2" xfId="17912"/>
    <cellStyle name="Обычный 5 2 2 3 2 2 2 2 2 2 3" xfId="17913"/>
    <cellStyle name="Обычный 5 2 2 3 2 2 2 2 2 3" xfId="17914"/>
    <cellStyle name="Обычный 5 2 2 3 2 2 2 2 2 4" xfId="17915"/>
    <cellStyle name="Обычный 5 2 2 3 2 2 2 2 3" xfId="17916"/>
    <cellStyle name="Обычный 5 2 2 3 2 2 2 2 3 2" xfId="17917"/>
    <cellStyle name="Обычный 5 2 2 3 2 2 2 2 3 3" xfId="17918"/>
    <cellStyle name="Обычный 5 2 2 3 2 2 2 2 4" xfId="17919"/>
    <cellStyle name="Обычный 5 2 2 3 2 2 2 2 5" xfId="17920"/>
    <cellStyle name="Обычный 5 2 2 3 2 2 2 3" xfId="17921"/>
    <cellStyle name="Обычный 5 2 2 3 2 2 2 3 2" xfId="17922"/>
    <cellStyle name="Обычный 5 2 2 3 2 2 2 3 2 2" xfId="17923"/>
    <cellStyle name="Обычный 5 2 2 3 2 2 2 3 2 2 2" xfId="17924"/>
    <cellStyle name="Обычный 5 2 2 3 2 2 2 3 2 2 3" xfId="17925"/>
    <cellStyle name="Обычный 5 2 2 3 2 2 2 3 2 3" xfId="17926"/>
    <cellStyle name="Обычный 5 2 2 3 2 2 2 3 2 4" xfId="17927"/>
    <cellStyle name="Обычный 5 2 2 3 2 2 2 3 3" xfId="17928"/>
    <cellStyle name="Обычный 5 2 2 3 2 2 2 3 3 2" xfId="17929"/>
    <cellStyle name="Обычный 5 2 2 3 2 2 2 3 3 3" xfId="17930"/>
    <cellStyle name="Обычный 5 2 2 3 2 2 2 3 4" xfId="17931"/>
    <cellStyle name="Обычный 5 2 2 3 2 2 2 3 5" xfId="17932"/>
    <cellStyle name="Обычный 5 2 2 3 2 2 2 4" xfId="17933"/>
    <cellStyle name="Обычный 5 2 2 3 2 2 2 4 2" xfId="17934"/>
    <cellStyle name="Обычный 5 2 2 3 2 2 2 4 2 2" xfId="17935"/>
    <cellStyle name="Обычный 5 2 2 3 2 2 2 4 2 3" xfId="17936"/>
    <cellStyle name="Обычный 5 2 2 3 2 2 2 4 3" xfId="17937"/>
    <cellStyle name="Обычный 5 2 2 3 2 2 2 4 3 2" xfId="17938"/>
    <cellStyle name="Обычный 5 2 2 3 2 2 2 4 3 3" xfId="17939"/>
    <cellStyle name="Обычный 5 2 2 3 2 2 2 5" xfId="17940"/>
    <cellStyle name="Обычный 5 2 2 3 2 2 2 5 2" xfId="17941"/>
    <cellStyle name="Обычный 5 2 2 3 2 2 2 5 3" xfId="17942"/>
    <cellStyle name="Обычный 5 2 2 3 2 2 2 6" xfId="17943"/>
    <cellStyle name="Обычный 5 2 2 3 2 2 2 7" xfId="17944"/>
    <cellStyle name="Обычный 5 2 2 3 2 2 3" xfId="17945"/>
    <cellStyle name="Обычный 5 2 2 3 2 2 3 2" xfId="17946"/>
    <cellStyle name="Обычный 5 2 2 3 2 2 3 2 2" xfId="17947"/>
    <cellStyle name="Обычный 5 2 2 3 2 2 3 2 2 2" xfId="17948"/>
    <cellStyle name="Обычный 5 2 2 3 2 2 3 2 2 3" xfId="17949"/>
    <cellStyle name="Обычный 5 2 2 3 2 2 3 2 3" xfId="17950"/>
    <cellStyle name="Обычный 5 2 2 3 2 2 3 2 4" xfId="17951"/>
    <cellStyle name="Обычный 5 2 2 3 2 2 3 3" xfId="17952"/>
    <cellStyle name="Обычный 5 2 2 3 2 2 3 3 2" xfId="17953"/>
    <cellStyle name="Обычный 5 2 2 3 2 2 3 3 3" xfId="17954"/>
    <cellStyle name="Обычный 5 2 2 3 2 2 3 4" xfId="17955"/>
    <cellStyle name="Обычный 5 2 2 3 2 2 3 5" xfId="17956"/>
    <cellStyle name="Обычный 5 2 2 3 2 2 4" xfId="17957"/>
    <cellStyle name="Обычный 5 2 2 3 2 2 4 2" xfId="17958"/>
    <cellStyle name="Обычный 5 2 2 3 2 2 4 2 2" xfId="17959"/>
    <cellStyle name="Обычный 5 2 2 3 2 2 4 2 2 2" xfId="17960"/>
    <cellStyle name="Обычный 5 2 2 3 2 2 4 2 2 3" xfId="17961"/>
    <cellStyle name="Обычный 5 2 2 3 2 2 4 2 3" xfId="17962"/>
    <cellStyle name="Обычный 5 2 2 3 2 2 4 2 4" xfId="17963"/>
    <cellStyle name="Обычный 5 2 2 3 2 2 4 3" xfId="17964"/>
    <cellStyle name="Обычный 5 2 2 3 2 2 4 3 2" xfId="17965"/>
    <cellStyle name="Обычный 5 2 2 3 2 2 4 3 3" xfId="17966"/>
    <cellStyle name="Обычный 5 2 2 3 2 2 4 4" xfId="17967"/>
    <cellStyle name="Обычный 5 2 2 3 2 2 4 5" xfId="17968"/>
    <cellStyle name="Обычный 5 2 2 3 2 2 5" xfId="17969"/>
    <cellStyle name="Обычный 5 2 2 3 2 2 5 2" xfId="17970"/>
    <cellStyle name="Обычный 5 2 2 3 2 2 5 2 2" xfId="17971"/>
    <cellStyle name="Обычный 5 2 2 3 2 2 5 2 3" xfId="17972"/>
    <cellStyle name="Обычный 5 2 2 3 2 2 5 3" xfId="17973"/>
    <cellStyle name="Обычный 5 2 2 3 2 2 5 3 2" xfId="17974"/>
    <cellStyle name="Обычный 5 2 2 3 2 2 5 3 3" xfId="17975"/>
    <cellStyle name="Обычный 5 2 2 3 2 2 6" xfId="17976"/>
    <cellStyle name="Обычный 5 2 2 3 2 2 6 2" xfId="17977"/>
    <cellStyle name="Обычный 5 2 2 3 2 2 6 3" xfId="17978"/>
    <cellStyle name="Обычный 5 2 2 3 2 2 7" xfId="17979"/>
    <cellStyle name="Обычный 5 2 2 3 2 2 7 2" xfId="17980"/>
    <cellStyle name="Обычный 5 2 2 3 2 2 7 3" xfId="17981"/>
    <cellStyle name="Обычный 5 2 2 3 2 2 8" xfId="17982"/>
    <cellStyle name="Обычный 5 2 2 3 2 2 9" xfId="17983"/>
    <cellStyle name="Обычный 5 2 2 3 2 3" xfId="17984"/>
    <cellStyle name="Обычный 5 2 2 3 2 3 2" xfId="17985"/>
    <cellStyle name="Обычный 5 2 2 3 2 3 2 2" xfId="17986"/>
    <cellStyle name="Обычный 5 2 2 3 2 3 2 2 2" xfId="17987"/>
    <cellStyle name="Обычный 5 2 2 3 2 3 2 2 2 2" xfId="17988"/>
    <cellStyle name="Обычный 5 2 2 3 2 3 2 2 2 2 2" xfId="17989"/>
    <cellStyle name="Обычный 5 2 2 3 2 3 2 2 2 2 3" xfId="17990"/>
    <cellStyle name="Обычный 5 2 2 3 2 3 2 2 2 3" xfId="17991"/>
    <cellStyle name="Обычный 5 2 2 3 2 3 2 2 2 4" xfId="17992"/>
    <cellStyle name="Обычный 5 2 2 3 2 3 2 2 3" xfId="17993"/>
    <cellStyle name="Обычный 5 2 2 3 2 3 2 2 3 2" xfId="17994"/>
    <cellStyle name="Обычный 5 2 2 3 2 3 2 2 3 3" xfId="17995"/>
    <cellStyle name="Обычный 5 2 2 3 2 3 2 2 4" xfId="17996"/>
    <cellStyle name="Обычный 5 2 2 3 2 3 2 2 5" xfId="17997"/>
    <cellStyle name="Обычный 5 2 2 3 2 3 2 3" xfId="17998"/>
    <cellStyle name="Обычный 5 2 2 3 2 3 2 3 2" xfId="17999"/>
    <cellStyle name="Обычный 5 2 2 3 2 3 2 3 2 2" xfId="18000"/>
    <cellStyle name="Обычный 5 2 2 3 2 3 2 3 2 2 2" xfId="18001"/>
    <cellStyle name="Обычный 5 2 2 3 2 3 2 3 2 2 3" xfId="18002"/>
    <cellStyle name="Обычный 5 2 2 3 2 3 2 3 2 3" xfId="18003"/>
    <cellStyle name="Обычный 5 2 2 3 2 3 2 3 2 4" xfId="18004"/>
    <cellStyle name="Обычный 5 2 2 3 2 3 2 3 3" xfId="18005"/>
    <cellStyle name="Обычный 5 2 2 3 2 3 2 3 3 2" xfId="18006"/>
    <cellStyle name="Обычный 5 2 2 3 2 3 2 3 3 3" xfId="18007"/>
    <cellStyle name="Обычный 5 2 2 3 2 3 2 3 4" xfId="18008"/>
    <cellStyle name="Обычный 5 2 2 3 2 3 2 3 5" xfId="18009"/>
    <cellStyle name="Обычный 5 2 2 3 2 3 2 4" xfId="18010"/>
    <cellStyle name="Обычный 5 2 2 3 2 3 2 4 2" xfId="18011"/>
    <cellStyle name="Обычный 5 2 2 3 2 3 2 4 2 2" xfId="18012"/>
    <cellStyle name="Обычный 5 2 2 3 2 3 2 4 2 3" xfId="18013"/>
    <cellStyle name="Обычный 5 2 2 3 2 3 2 4 3" xfId="18014"/>
    <cellStyle name="Обычный 5 2 2 3 2 3 2 4 3 2" xfId="18015"/>
    <cellStyle name="Обычный 5 2 2 3 2 3 2 4 3 3" xfId="18016"/>
    <cellStyle name="Обычный 5 2 2 3 2 3 2 5" xfId="18017"/>
    <cellStyle name="Обычный 5 2 2 3 2 3 2 5 2" xfId="18018"/>
    <cellStyle name="Обычный 5 2 2 3 2 3 2 5 3" xfId="18019"/>
    <cellStyle name="Обычный 5 2 2 3 2 3 2 6" xfId="18020"/>
    <cellStyle name="Обычный 5 2 2 3 2 3 2 7" xfId="18021"/>
    <cellStyle name="Обычный 5 2 2 3 2 3 3" xfId="18022"/>
    <cellStyle name="Обычный 5 2 2 3 2 3 3 2" xfId="18023"/>
    <cellStyle name="Обычный 5 2 2 3 2 3 3 2 2" xfId="18024"/>
    <cellStyle name="Обычный 5 2 2 3 2 3 3 2 2 2" xfId="18025"/>
    <cellStyle name="Обычный 5 2 2 3 2 3 3 2 2 3" xfId="18026"/>
    <cellStyle name="Обычный 5 2 2 3 2 3 3 2 3" xfId="18027"/>
    <cellStyle name="Обычный 5 2 2 3 2 3 3 2 4" xfId="18028"/>
    <cellStyle name="Обычный 5 2 2 3 2 3 3 3" xfId="18029"/>
    <cellStyle name="Обычный 5 2 2 3 2 3 3 3 2" xfId="18030"/>
    <cellStyle name="Обычный 5 2 2 3 2 3 3 3 3" xfId="18031"/>
    <cellStyle name="Обычный 5 2 2 3 2 3 3 4" xfId="18032"/>
    <cellStyle name="Обычный 5 2 2 3 2 3 3 5" xfId="18033"/>
    <cellStyle name="Обычный 5 2 2 3 2 3 4" xfId="18034"/>
    <cellStyle name="Обычный 5 2 2 3 2 3 4 2" xfId="18035"/>
    <cellStyle name="Обычный 5 2 2 3 2 3 4 2 2" xfId="18036"/>
    <cellStyle name="Обычный 5 2 2 3 2 3 4 2 2 2" xfId="18037"/>
    <cellStyle name="Обычный 5 2 2 3 2 3 4 2 2 3" xfId="18038"/>
    <cellStyle name="Обычный 5 2 2 3 2 3 4 2 3" xfId="18039"/>
    <cellStyle name="Обычный 5 2 2 3 2 3 4 2 4" xfId="18040"/>
    <cellStyle name="Обычный 5 2 2 3 2 3 4 3" xfId="18041"/>
    <cellStyle name="Обычный 5 2 2 3 2 3 4 3 2" xfId="18042"/>
    <cellStyle name="Обычный 5 2 2 3 2 3 4 3 3" xfId="18043"/>
    <cellStyle name="Обычный 5 2 2 3 2 3 4 4" xfId="18044"/>
    <cellStyle name="Обычный 5 2 2 3 2 3 4 5" xfId="18045"/>
    <cellStyle name="Обычный 5 2 2 3 2 3 5" xfId="18046"/>
    <cellStyle name="Обычный 5 2 2 3 2 3 5 2" xfId="18047"/>
    <cellStyle name="Обычный 5 2 2 3 2 3 5 2 2" xfId="18048"/>
    <cellStyle name="Обычный 5 2 2 3 2 3 5 2 3" xfId="18049"/>
    <cellStyle name="Обычный 5 2 2 3 2 3 5 3" xfId="18050"/>
    <cellStyle name="Обычный 5 2 2 3 2 3 5 3 2" xfId="18051"/>
    <cellStyle name="Обычный 5 2 2 3 2 3 5 3 3" xfId="18052"/>
    <cellStyle name="Обычный 5 2 2 3 2 3 6" xfId="18053"/>
    <cellStyle name="Обычный 5 2 2 3 2 3 6 2" xfId="18054"/>
    <cellStyle name="Обычный 5 2 2 3 2 3 6 3" xfId="18055"/>
    <cellStyle name="Обычный 5 2 2 3 2 3 7" xfId="18056"/>
    <cellStyle name="Обычный 5 2 2 3 2 3 7 2" xfId="18057"/>
    <cellStyle name="Обычный 5 2 2 3 2 3 7 3" xfId="18058"/>
    <cellStyle name="Обычный 5 2 2 3 2 3 8" xfId="18059"/>
    <cellStyle name="Обычный 5 2 2 3 2 3 9" xfId="18060"/>
    <cellStyle name="Обычный 5 2 2 3 2 4" xfId="18061"/>
    <cellStyle name="Обычный 5 2 2 3 2 4 2" xfId="18062"/>
    <cellStyle name="Обычный 5 2 2 3 2 4 2 2" xfId="18063"/>
    <cellStyle name="Обычный 5 2 2 3 2 4 2 2 2" xfId="18064"/>
    <cellStyle name="Обычный 5 2 2 3 2 4 2 2 2 2" xfId="18065"/>
    <cellStyle name="Обычный 5 2 2 3 2 4 2 2 2 3" xfId="18066"/>
    <cellStyle name="Обычный 5 2 2 3 2 4 2 2 3" xfId="18067"/>
    <cellStyle name="Обычный 5 2 2 3 2 4 2 2 4" xfId="18068"/>
    <cellStyle name="Обычный 5 2 2 3 2 4 2 3" xfId="18069"/>
    <cellStyle name="Обычный 5 2 2 3 2 4 2 3 2" xfId="18070"/>
    <cellStyle name="Обычный 5 2 2 3 2 4 2 3 3" xfId="18071"/>
    <cellStyle name="Обычный 5 2 2 3 2 4 2 4" xfId="18072"/>
    <cellStyle name="Обычный 5 2 2 3 2 4 2 5" xfId="18073"/>
    <cellStyle name="Обычный 5 2 2 3 2 4 3" xfId="18074"/>
    <cellStyle name="Обычный 5 2 2 3 2 4 3 2" xfId="18075"/>
    <cellStyle name="Обычный 5 2 2 3 2 4 3 2 2" xfId="18076"/>
    <cellStyle name="Обычный 5 2 2 3 2 4 3 2 2 2" xfId="18077"/>
    <cellStyle name="Обычный 5 2 2 3 2 4 3 2 2 3" xfId="18078"/>
    <cellStyle name="Обычный 5 2 2 3 2 4 3 2 3" xfId="18079"/>
    <cellStyle name="Обычный 5 2 2 3 2 4 3 2 4" xfId="18080"/>
    <cellStyle name="Обычный 5 2 2 3 2 4 3 3" xfId="18081"/>
    <cellStyle name="Обычный 5 2 2 3 2 4 3 3 2" xfId="18082"/>
    <cellStyle name="Обычный 5 2 2 3 2 4 3 3 3" xfId="18083"/>
    <cellStyle name="Обычный 5 2 2 3 2 4 3 4" xfId="18084"/>
    <cellStyle name="Обычный 5 2 2 3 2 4 3 5" xfId="18085"/>
    <cellStyle name="Обычный 5 2 2 3 2 4 4" xfId="18086"/>
    <cellStyle name="Обычный 5 2 2 3 2 4 4 2" xfId="18087"/>
    <cellStyle name="Обычный 5 2 2 3 2 4 4 2 2" xfId="18088"/>
    <cellStyle name="Обычный 5 2 2 3 2 4 4 2 3" xfId="18089"/>
    <cellStyle name="Обычный 5 2 2 3 2 4 4 3" xfId="18090"/>
    <cellStyle name="Обычный 5 2 2 3 2 4 4 3 2" xfId="18091"/>
    <cellStyle name="Обычный 5 2 2 3 2 4 4 3 3" xfId="18092"/>
    <cellStyle name="Обычный 5 2 2 3 2 4 5" xfId="18093"/>
    <cellStyle name="Обычный 5 2 2 3 2 4 5 2" xfId="18094"/>
    <cellStyle name="Обычный 5 2 2 3 2 4 5 3" xfId="18095"/>
    <cellStyle name="Обычный 5 2 2 3 2 4 6" xfId="18096"/>
    <cellStyle name="Обычный 5 2 2 3 2 4 7" xfId="18097"/>
    <cellStyle name="Обычный 5 2 2 3 2 5" xfId="18098"/>
    <cellStyle name="Обычный 5 2 2 3 2 5 2" xfId="18099"/>
    <cellStyle name="Обычный 5 2 2 3 2 5 2 2" xfId="18100"/>
    <cellStyle name="Обычный 5 2 2 3 2 5 2 2 2" xfId="18101"/>
    <cellStyle name="Обычный 5 2 2 3 2 5 2 2 3" xfId="18102"/>
    <cellStyle name="Обычный 5 2 2 3 2 5 2 3" xfId="18103"/>
    <cellStyle name="Обычный 5 2 2 3 2 5 2 4" xfId="18104"/>
    <cellStyle name="Обычный 5 2 2 3 2 5 3" xfId="18105"/>
    <cellStyle name="Обычный 5 2 2 3 2 5 3 2" xfId="18106"/>
    <cellStyle name="Обычный 5 2 2 3 2 5 3 3" xfId="18107"/>
    <cellStyle name="Обычный 5 2 2 3 2 5 4" xfId="18108"/>
    <cellStyle name="Обычный 5 2 2 3 2 5 5" xfId="18109"/>
    <cellStyle name="Обычный 5 2 2 3 2 6" xfId="18110"/>
    <cellStyle name="Обычный 5 2 2 3 2 6 2" xfId="18111"/>
    <cellStyle name="Обычный 5 2 2 3 2 6 2 2" xfId="18112"/>
    <cellStyle name="Обычный 5 2 2 3 2 6 2 2 2" xfId="18113"/>
    <cellStyle name="Обычный 5 2 2 3 2 6 2 2 3" xfId="18114"/>
    <cellStyle name="Обычный 5 2 2 3 2 6 2 3" xfId="18115"/>
    <cellStyle name="Обычный 5 2 2 3 2 6 2 4" xfId="18116"/>
    <cellStyle name="Обычный 5 2 2 3 2 6 3" xfId="18117"/>
    <cellStyle name="Обычный 5 2 2 3 2 6 3 2" xfId="18118"/>
    <cellStyle name="Обычный 5 2 2 3 2 6 3 3" xfId="18119"/>
    <cellStyle name="Обычный 5 2 2 3 2 6 4" xfId="18120"/>
    <cellStyle name="Обычный 5 2 2 3 2 6 5" xfId="18121"/>
    <cellStyle name="Обычный 5 2 2 3 2 7" xfId="18122"/>
    <cellStyle name="Обычный 5 2 2 3 2 7 2" xfId="18123"/>
    <cellStyle name="Обычный 5 2 2 3 2 7 2 2" xfId="18124"/>
    <cellStyle name="Обычный 5 2 2 3 2 7 2 3" xfId="18125"/>
    <cellStyle name="Обычный 5 2 2 3 2 7 3" xfId="18126"/>
    <cellStyle name="Обычный 5 2 2 3 2 7 3 2" xfId="18127"/>
    <cellStyle name="Обычный 5 2 2 3 2 7 3 3" xfId="18128"/>
    <cellStyle name="Обычный 5 2 2 3 2 8" xfId="18129"/>
    <cellStyle name="Обычный 5 2 2 3 2 8 2" xfId="18130"/>
    <cellStyle name="Обычный 5 2 2 3 2 8 3" xfId="18131"/>
    <cellStyle name="Обычный 5 2 2 3 2 9" xfId="18132"/>
    <cellStyle name="Обычный 5 2 2 3 2 9 2" xfId="18133"/>
    <cellStyle name="Обычный 5 2 2 3 2 9 3" xfId="18134"/>
    <cellStyle name="Обычный 5 2 2 3 3" xfId="18135"/>
    <cellStyle name="Обычный 5 2 2 3 3 2" xfId="18136"/>
    <cellStyle name="Обычный 5 2 2 3 3 2 2" xfId="18137"/>
    <cellStyle name="Обычный 5 2 2 3 3 2 2 2" xfId="18138"/>
    <cellStyle name="Обычный 5 2 2 3 3 2 2 2 2" xfId="18139"/>
    <cellStyle name="Обычный 5 2 2 3 3 2 2 2 2 2" xfId="18140"/>
    <cellStyle name="Обычный 5 2 2 3 3 2 2 2 2 3" xfId="18141"/>
    <cellStyle name="Обычный 5 2 2 3 3 2 2 2 3" xfId="18142"/>
    <cellStyle name="Обычный 5 2 2 3 3 2 2 2 4" xfId="18143"/>
    <cellStyle name="Обычный 5 2 2 3 3 2 2 3" xfId="18144"/>
    <cellStyle name="Обычный 5 2 2 3 3 2 2 3 2" xfId="18145"/>
    <cellStyle name="Обычный 5 2 2 3 3 2 2 3 3" xfId="18146"/>
    <cellStyle name="Обычный 5 2 2 3 3 2 2 4" xfId="18147"/>
    <cellStyle name="Обычный 5 2 2 3 3 2 2 5" xfId="18148"/>
    <cellStyle name="Обычный 5 2 2 3 3 2 3" xfId="18149"/>
    <cellStyle name="Обычный 5 2 2 3 3 2 3 2" xfId="18150"/>
    <cellStyle name="Обычный 5 2 2 3 3 2 3 2 2" xfId="18151"/>
    <cellStyle name="Обычный 5 2 2 3 3 2 3 2 2 2" xfId="18152"/>
    <cellStyle name="Обычный 5 2 2 3 3 2 3 2 2 3" xfId="18153"/>
    <cellStyle name="Обычный 5 2 2 3 3 2 3 2 3" xfId="18154"/>
    <cellStyle name="Обычный 5 2 2 3 3 2 3 2 4" xfId="18155"/>
    <cellStyle name="Обычный 5 2 2 3 3 2 3 3" xfId="18156"/>
    <cellStyle name="Обычный 5 2 2 3 3 2 3 3 2" xfId="18157"/>
    <cellStyle name="Обычный 5 2 2 3 3 2 3 3 3" xfId="18158"/>
    <cellStyle name="Обычный 5 2 2 3 3 2 3 4" xfId="18159"/>
    <cellStyle name="Обычный 5 2 2 3 3 2 3 5" xfId="18160"/>
    <cellStyle name="Обычный 5 2 2 3 3 2 4" xfId="18161"/>
    <cellStyle name="Обычный 5 2 2 3 3 2 4 2" xfId="18162"/>
    <cellStyle name="Обычный 5 2 2 3 3 2 4 2 2" xfId="18163"/>
    <cellStyle name="Обычный 5 2 2 3 3 2 4 2 3" xfId="18164"/>
    <cellStyle name="Обычный 5 2 2 3 3 2 4 3" xfId="18165"/>
    <cellStyle name="Обычный 5 2 2 3 3 2 4 3 2" xfId="18166"/>
    <cellStyle name="Обычный 5 2 2 3 3 2 4 3 3" xfId="18167"/>
    <cellStyle name="Обычный 5 2 2 3 3 2 5" xfId="18168"/>
    <cellStyle name="Обычный 5 2 2 3 3 2 5 2" xfId="18169"/>
    <cellStyle name="Обычный 5 2 2 3 3 2 5 3" xfId="18170"/>
    <cellStyle name="Обычный 5 2 2 3 3 2 6" xfId="18171"/>
    <cellStyle name="Обычный 5 2 2 3 3 2 7" xfId="18172"/>
    <cellStyle name="Обычный 5 2 2 3 3 3" xfId="18173"/>
    <cellStyle name="Обычный 5 2 2 3 3 3 2" xfId="18174"/>
    <cellStyle name="Обычный 5 2 2 3 3 3 2 2" xfId="18175"/>
    <cellStyle name="Обычный 5 2 2 3 3 3 2 2 2" xfId="18176"/>
    <cellStyle name="Обычный 5 2 2 3 3 3 2 2 3" xfId="18177"/>
    <cellStyle name="Обычный 5 2 2 3 3 3 2 3" xfId="18178"/>
    <cellStyle name="Обычный 5 2 2 3 3 3 2 4" xfId="18179"/>
    <cellStyle name="Обычный 5 2 2 3 3 3 3" xfId="18180"/>
    <cellStyle name="Обычный 5 2 2 3 3 3 3 2" xfId="18181"/>
    <cellStyle name="Обычный 5 2 2 3 3 3 3 3" xfId="18182"/>
    <cellStyle name="Обычный 5 2 2 3 3 3 4" xfId="18183"/>
    <cellStyle name="Обычный 5 2 2 3 3 3 5" xfId="18184"/>
    <cellStyle name="Обычный 5 2 2 3 3 4" xfId="18185"/>
    <cellStyle name="Обычный 5 2 2 3 3 4 2" xfId="18186"/>
    <cellStyle name="Обычный 5 2 2 3 3 4 2 2" xfId="18187"/>
    <cellStyle name="Обычный 5 2 2 3 3 4 2 2 2" xfId="18188"/>
    <cellStyle name="Обычный 5 2 2 3 3 4 2 2 3" xfId="18189"/>
    <cellStyle name="Обычный 5 2 2 3 3 4 2 3" xfId="18190"/>
    <cellStyle name="Обычный 5 2 2 3 3 4 2 4" xfId="18191"/>
    <cellStyle name="Обычный 5 2 2 3 3 4 3" xfId="18192"/>
    <cellStyle name="Обычный 5 2 2 3 3 4 3 2" xfId="18193"/>
    <cellStyle name="Обычный 5 2 2 3 3 4 3 3" xfId="18194"/>
    <cellStyle name="Обычный 5 2 2 3 3 4 4" xfId="18195"/>
    <cellStyle name="Обычный 5 2 2 3 3 4 5" xfId="18196"/>
    <cellStyle name="Обычный 5 2 2 3 3 5" xfId="18197"/>
    <cellStyle name="Обычный 5 2 2 3 3 5 2" xfId="18198"/>
    <cellStyle name="Обычный 5 2 2 3 3 5 2 2" xfId="18199"/>
    <cellStyle name="Обычный 5 2 2 3 3 5 2 3" xfId="18200"/>
    <cellStyle name="Обычный 5 2 2 3 3 5 3" xfId="18201"/>
    <cellStyle name="Обычный 5 2 2 3 3 5 3 2" xfId="18202"/>
    <cellStyle name="Обычный 5 2 2 3 3 5 3 3" xfId="18203"/>
    <cellStyle name="Обычный 5 2 2 3 3 6" xfId="18204"/>
    <cellStyle name="Обычный 5 2 2 3 3 6 2" xfId="18205"/>
    <cellStyle name="Обычный 5 2 2 3 3 6 3" xfId="18206"/>
    <cellStyle name="Обычный 5 2 2 3 3 7" xfId="18207"/>
    <cellStyle name="Обычный 5 2 2 3 3 7 2" xfId="18208"/>
    <cellStyle name="Обычный 5 2 2 3 3 7 3" xfId="18209"/>
    <cellStyle name="Обычный 5 2 2 3 3 8" xfId="18210"/>
    <cellStyle name="Обычный 5 2 2 3 3 9" xfId="18211"/>
    <cellStyle name="Обычный 5 2 2 3 4" xfId="18212"/>
    <cellStyle name="Обычный 5 2 2 3 4 2" xfId="18213"/>
    <cellStyle name="Обычный 5 2 2 3 4 2 2" xfId="18214"/>
    <cellStyle name="Обычный 5 2 2 3 4 2 2 2" xfId="18215"/>
    <cellStyle name="Обычный 5 2 2 3 4 2 2 2 2" xfId="18216"/>
    <cellStyle name="Обычный 5 2 2 3 4 2 2 2 2 2" xfId="18217"/>
    <cellStyle name="Обычный 5 2 2 3 4 2 2 2 2 3" xfId="18218"/>
    <cellStyle name="Обычный 5 2 2 3 4 2 2 2 3" xfId="18219"/>
    <cellStyle name="Обычный 5 2 2 3 4 2 2 2 4" xfId="18220"/>
    <cellStyle name="Обычный 5 2 2 3 4 2 2 3" xfId="18221"/>
    <cellStyle name="Обычный 5 2 2 3 4 2 2 3 2" xfId="18222"/>
    <cellStyle name="Обычный 5 2 2 3 4 2 2 3 3" xfId="18223"/>
    <cellStyle name="Обычный 5 2 2 3 4 2 2 4" xfId="18224"/>
    <cellStyle name="Обычный 5 2 2 3 4 2 2 5" xfId="18225"/>
    <cellStyle name="Обычный 5 2 2 3 4 2 3" xfId="18226"/>
    <cellStyle name="Обычный 5 2 2 3 4 2 3 2" xfId="18227"/>
    <cellStyle name="Обычный 5 2 2 3 4 2 3 2 2" xfId="18228"/>
    <cellStyle name="Обычный 5 2 2 3 4 2 3 2 2 2" xfId="18229"/>
    <cellStyle name="Обычный 5 2 2 3 4 2 3 2 2 3" xfId="18230"/>
    <cellStyle name="Обычный 5 2 2 3 4 2 3 2 3" xfId="18231"/>
    <cellStyle name="Обычный 5 2 2 3 4 2 3 2 4" xfId="18232"/>
    <cellStyle name="Обычный 5 2 2 3 4 2 3 3" xfId="18233"/>
    <cellStyle name="Обычный 5 2 2 3 4 2 3 3 2" xfId="18234"/>
    <cellStyle name="Обычный 5 2 2 3 4 2 3 3 3" xfId="18235"/>
    <cellStyle name="Обычный 5 2 2 3 4 2 3 4" xfId="18236"/>
    <cellStyle name="Обычный 5 2 2 3 4 2 3 5" xfId="18237"/>
    <cellStyle name="Обычный 5 2 2 3 4 2 4" xfId="18238"/>
    <cellStyle name="Обычный 5 2 2 3 4 2 4 2" xfId="18239"/>
    <cellStyle name="Обычный 5 2 2 3 4 2 4 2 2" xfId="18240"/>
    <cellStyle name="Обычный 5 2 2 3 4 2 4 2 3" xfId="18241"/>
    <cellStyle name="Обычный 5 2 2 3 4 2 4 3" xfId="18242"/>
    <cellStyle name="Обычный 5 2 2 3 4 2 4 3 2" xfId="18243"/>
    <cellStyle name="Обычный 5 2 2 3 4 2 4 3 3" xfId="18244"/>
    <cellStyle name="Обычный 5 2 2 3 4 2 5" xfId="18245"/>
    <cellStyle name="Обычный 5 2 2 3 4 2 5 2" xfId="18246"/>
    <cellStyle name="Обычный 5 2 2 3 4 2 5 3" xfId="18247"/>
    <cellStyle name="Обычный 5 2 2 3 4 2 6" xfId="18248"/>
    <cellStyle name="Обычный 5 2 2 3 4 2 7" xfId="18249"/>
    <cellStyle name="Обычный 5 2 2 3 4 3" xfId="18250"/>
    <cellStyle name="Обычный 5 2 2 3 4 3 2" xfId="18251"/>
    <cellStyle name="Обычный 5 2 2 3 4 3 2 2" xfId="18252"/>
    <cellStyle name="Обычный 5 2 2 3 4 3 2 2 2" xfId="18253"/>
    <cellStyle name="Обычный 5 2 2 3 4 3 2 2 3" xfId="18254"/>
    <cellStyle name="Обычный 5 2 2 3 4 3 2 3" xfId="18255"/>
    <cellStyle name="Обычный 5 2 2 3 4 3 2 4" xfId="18256"/>
    <cellStyle name="Обычный 5 2 2 3 4 3 3" xfId="18257"/>
    <cellStyle name="Обычный 5 2 2 3 4 3 3 2" xfId="18258"/>
    <cellStyle name="Обычный 5 2 2 3 4 3 3 3" xfId="18259"/>
    <cellStyle name="Обычный 5 2 2 3 4 3 4" xfId="18260"/>
    <cellStyle name="Обычный 5 2 2 3 4 3 5" xfId="18261"/>
    <cellStyle name="Обычный 5 2 2 3 4 4" xfId="18262"/>
    <cellStyle name="Обычный 5 2 2 3 4 4 2" xfId="18263"/>
    <cellStyle name="Обычный 5 2 2 3 4 4 2 2" xfId="18264"/>
    <cellStyle name="Обычный 5 2 2 3 4 4 2 2 2" xfId="18265"/>
    <cellStyle name="Обычный 5 2 2 3 4 4 2 2 3" xfId="18266"/>
    <cellStyle name="Обычный 5 2 2 3 4 4 2 3" xfId="18267"/>
    <cellStyle name="Обычный 5 2 2 3 4 4 2 4" xfId="18268"/>
    <cellStyle name="Обычный 5 2 2 3 4 4 3" xfId="18269"/>
    <cellStyle name="Обычный 5 2 2 3 4 4 3 2" xfId="18270"/>
    <cellStyle name="Обычный 5 2 2 3 4 4 3 3" xfId="18271"/>
    <cellStyle name="Обычный 5 2 2 3 4 4 4" xfId="18272"/>
    <cellStyle name="Обычный 5 2 2 3 4 4 5" xfId="18273"/>
    <cellStyle name="Обычный 5 2 2 3 4 5" xfId="18274"/>
    <cellStyle name="Обычный 5 2 2 3 4 5 2" xfId="18275"/>
    <cellStyle name="Обычный 5 2 2 3 4 5 2 2" xfId="18276"/>
    <cellStyle name="Обычный 5 2 2 3 4 5 2 3" xfId="18277"/>
    <cellStyle name="Обычный 5 2 2 3 4 5 3" xfId="18278"/>
    <cellStyle name="Обычный 5 2 2 3 4 5 3 2" xfId="18279"/>
    <cellStyle name="Обычный 5 2 2 3 4 5 3 3" xfId="18280"/>
    <cellStyle name="Обычный 5 2 2 3 4 6" xfId="18281"/>
    <cellStyle name="Обычный 5 2 2 3 4 6 2" xfId="18282"/>
    <cellStyle name="Обычный 5 2 2 3 4 6 3" xfId="18283"/>
    <cellStyle name="Обычный 5 2 2 3 4 7" xfId="18284"/>
    <cellStyle name="Обычный 5 2 2 3 4 7 2" xfId="18285"/>
    <cellStyle name="Обычный 5 2 2 3 4 7 3" xfId="18286"/>
    <cellStyle name="Обычный 5 2 2 3 4 8" xfId="18287"/>
    <cellStyle name="Обычный 5 2 2 3 4 9" xfId="18288"/>
    <cellStyle name="Обычный 5 2 2 3 5" xfId="18289"/>
    <cellStyle name="Обычный 5 2 2 3 5 2" xfId="18290"/>
    <cellStyle name="Обычный 5 2 2 3 5 3" xfId="18291"/>
    <cellStyle name="Обычный 5 2 2 3 5 4" xfId="18292"/>
    <cellStyle name="Обычный 5 2 2 3 6" xfId="18293"/>
    <cellStyle name="Обычный 5 2 2 3 6 2" xfId="18294"/>
    <cellStyle name="Обычный 5 2 2 3 6 2 2" xfId="18295"/>
    <cellStyle name="Обычный 5 2 2 3 6 2 2 2" xfId="18296"/>
    <cellStyle name="Обычный 5 2 2 3 6 2 2 2 2" xfId="18297"/>
    <cellStyle name="Обычный 5 2 2 3 6 2 2 2 3" xfId="18298"/>
    <cellStyle name="Обычный 5 2 2 3 6 2 2 3" xfId="18299"/>
    <cellStyle name="Обычный 5 2 2 3 6 2 2 4" xfId="18300"/>
    <cellStyle name="Обычный 5 2 2 3 6 2 3" xfId="18301"/>
    <cellStyle name="Обычный 5 2 2 3 6 2 3 2" xfId="18302"/>
    <cellStyle name="Обычный 5 2 2 3 6 2 3 3" xfId="18303"/>
    <cellStyle name="Обычный 5 2 2 3 6 2 4" xfId="18304"/>
    <cellStyle name="Обычный 5 2 2 3 6 2 5" xfId="18305"/>
    <cellStyle name="Обычный 5 2 2 3 6 3" xfId="18306"/>
    <cellStyle name="Обычный 5 2 2 3 6 3 2" xfId="18307"/>
    <cellStyle name="Обычный 5 2 2 3 6 3 2 2" xfId="18308"/>
    <cellStyle name="Обычный 5 2 2 3 6 3 2 2 2" xfId="18309"/>
    <cellStyle name="Обычный 5 2 2 3 6 3 2 2 3" xfId="18310"/>
    <cellStyle name="Обычный 5 2 2 3 6 3 2 3" xfId="18311"/>
    <cellStyle name="Обычный 5 2 2 3 6 3 2 4" xfId="18312"/>
    <cellStyle name="Обычный 5 2 2 3 6 3 3" xfId="18313"/>
    <cellStyle name="Обычный 5 2 2 3 6 3 3 2" xfId="18314"/>
    <cellStyle name="Обычный 5 2 2 3 6 3 3 3" xfId="18315"/>
    <cellStyle name="Обычный 5 2 2 3 6 3 4" xfId="18316"/>
    <cellStyle name="Обычный 5 2 2 3 6 3 5" xfId="18317"/>
    <cellStyle name="Обычный 5 2 2 3 6 4" xfId="18318"/>
    <cellStyle name="Обычный 5 2 2 3 6 4 2" xfId="18319"/>
    <cellStyle name="Обычный 5 2 2 3 6 4 2 2" xfId="18320"/>
    <cellStyle name="Обычный 5 2 2 3 6 4 2 3" xfId="18321"/>
    <cellStyle name="Обычный 5 2 2 3 6 4 3" xfId="18322"/>
    <cellStyle name="Обычный 5 2 2 3 6 4 3 2" xfId="18323"/>
    <cellStyle name="Обычный 5 2 2 3 6 4 3 3" xfId="18324"/>
    <cellStyle name="Обычный 5 2 2 3 6 5" xfId="18325"/>
    <cellStyle name="Обычный 5 2 2 3 6 5 2" xfId="18326"/>
    <cellStyle name="Обычный 5 2 2 3 6 5 3" xfId="18327"/>
    <cellStyle name="Обычный 5 2 2 3 6 6" xfId="18328"/>
    <cellStyle name="Обычный 5 2 2 3 6 7" xfId="18329"/>
    <cellStyle name="Обычный 5 2 2 3 7" xfId="18330"/>
    <cellStyle name="Обычный 5 2 2 3 7 2" xfId="18331"/>
    <cellStyle name="Обычный 5 2 2 3 7 2 2" xfId="18332"/>
    <cellStyle name="Обычный 5 2 2 3 7 2 2 2" xfId="18333"/>
    <cellStyle name="Обычный 5 2 2 3 7 2 2 3" xfId="18334"/>
    <cellStyle name="Обычный 5 2 2 3 7 2 3" xfId="18335"/>
    <cellStyle name="Обычный 5 2 2 3 7 2 3 2" xfId="18336"/>
    <cellStyle name="Обычный 5 2 2 3 7 2 3 3" xfId="18337"/>
    <cellStyle name="Обычный 5 2 2 3 7 3" xfId="18338"/>
    <cellStyle name="Обычный 5 2 2 3 7 3 2" xfId="18339"/>
    <cellStyle name="Обычный 5 2 2 3 7 3 3" xfId="18340"/>
    <cellStyle name="Обычный 5 2 2 3 7 4" xfId="18341"/>
    <cellStyle name="Обычный 5 2 2 3 7 5" xfId="18342"/>
    <cellStyle name="Обычный 5 2 2 3 8" xfId="18343"/>
    <cellStyle name="Обычный 5 2 2 3 8 2" xfId="18344"/>
    <cellStyle name="Обычный 5 2 2 3 8 2 2" xfId="18345"/>
    <cellStyle name="Обычный 5 2 2 3 8 2 2 2" xfId="18346"/>
    <cellStyle name="Обычный 5 2 2 3 8 2 2 3" xfId="18347"/>
    <cellStyle name="Обычный 5 2 2 3 8 2 3" xfId="18348"/>
    <cellStyle name="Обычный 5 2 2 3 8 2 4" xfId="18349"/>
    <cellStyle name="Обычный 5 2 2 3 8 3" xfId="18350"/>
    <cellStyle name="Обычный 5 2 2 3 8 3 2" xfId="18351"/>
    <cellStyle name="Обычный 5 2 2 3 8 3 3" xfId="18352"/>
    <cellStyle name="Обычный 5 2 2 3 8 4" xfId="18353"/>
    <cellStyle name="Обычный 5 2 2 3 8 5" xfId="18354"/>
    <cellStyle name="Обычный 5 2 2 3 9" xfId="18355"/>
    <cellStyle name="Обычный 5 2 2 3 9 2" xfId="18356"/>
    <cellStyle name="Обычный 5 2 2 3 9 2 2" xfId="18357"/>
    <cellStyle name="Обычный 5 2 2 3 9 2 3" xfId="18358"/>
    <cellStyle name="Обычный 5 2 2 3 9 3" xfId="18359"/>
    <cellStyle name="Обычный 5 2 2 3 9 3 2" xfId="18360"/>
    <cellStyle name="Обычный 5 2 2 3 9 3 3" xfId="18361"/>
    <cellStyle name="Обычный 5 2 2 4" xfId="18362"/>
    <cellStyle name="Обычный 5 2 2 4 10" xfId="18363"/>
    <cellStyle name="Обычный 5 2 2 4 11" xfId="18364"/>
    <cellStyle name="Обычный 5 2 2 4 2" xfId="18365"/>
    <cellStyle name="Обычный 5 2 2 4 2 2" xfId="18366"/>
    <cellStyle name="Обычный 5 2 2 4 2 2 2" xfId="18367"/>
    <cellStyle name="Обычный 5 2 2 4 2 2 2 2" xfId="18368"/>
    <cellStyle name="Обычный 5 2 2 4 2 2 2 2 2" xfId="18369"/>
    <cellStyle name="Обычный 5 2 2 4 2 2 2 2 2 2" xfId="18370"/>
    <cellStyle name="Обычный 5 2 2 4 2 2 2 2 2 3" xfId="18371"/>
    <cellStyle name="Обычный 5 2 2 4 2 2 2 2 3" xfId="18372"/>
    <cellStyle name="Обычный 5 2 2 4 2 2 2 2 4" xfId="18373"/>
    <cellStyle name="Обычный 5 2 2 4 2 2 2 3" xfId="18374"/>
    <cellStyle name="Обычный 5 2 2 4 2 2 2 3 2" xfId="18375"/>
    <cellStyle name="Обычный 5 2 2 4 2 2 2 3 3" xfId="18376"/>
    <cellStyle name="Обычный 5 2 2 4 2 2 2 4" xfId="18377"/>
    <cellStyle name="Обычный 5 2 2 4 2 2 2 5" xfId="18378"/>
    <cellStyle name="Обычный 5 2 2 4 2 2 3" xfId="18379"/>
    <cellStyle name="Обычный 5 2 2 4 2 2 3 2" xfId="18380"/>
    <cellStyle name="Обычный 5 2 2 4 2 2 3 2 2" xfId="18381"/>
    <cellStyle name="Обычный 5 2 2 4 2 2 3 2 2 2" xfId="18382"/>
    <cellStyle name="Обычный 5 2 2 4 2 2 3 2 2 3" xfId="18383"/>
    <cellStyle name="Обычный 5 2 2 4 2 2 3 2 3" xfId="18384"/>
    <cellStyle name="Обычный 5 2 2 4 2 2 3 2 4" xfId="18385"/>
    <cellStyle name="Обычный 5 2 2 4 2 2 3 3" xfId="18386"/>
    <cellStyle name="Обычный 5 2 2 4 2 2 3 3 2" xfId="18387"/>
    <cellStyle name="Обычный 5 2 2 4 2 2 3 3 3" xfId="18388"/>
    <cellStyle name="Обычный 5 2 2 4 2 2 3 4" xfId="18389"/>
    <cellStyle name="Обычный 5 2 2 4 2 2 3 5" xfId="18390"/>
    <cellStyle name="Обычный 5 2 2 4 2 2 4" xfId="18391"/>
    <cellStyle name="Обычный 5 2 2 4 2 2 4 2" xfId="18392"/>
    <cellStyle name="Обычный 5 2 2 4 2 2 4 2 2" xfId="18393"/>
    <cellStyle name="Обычный 5 2 2 4 2 2 4 2 3" xfId="18394"/>
    <cellStyle name="Обычный 5 2 2 4 2 2 4 3" xfId="18395"/>
    <cellStyle name="Обычный 5 2 2 4 2 2 4 3 2" xfId="18396"/>
    <cellStyle name="Обычный 5 2 2 4 2 2 4 3 3" xfId="18397"/>
    <cellStyle name="Обычный 5 2 2 4 2 2 5" xfId="18398"/>
    <cellStyle name="Обычный 5 2 2 4 2 2 5 2" xfId="18399"/>
    <cellStyle name="Обычный 5 2 2 4 2 2 5 3" xfId="18400"/>
    <cellStyle name="Обычный 5 2 2 4 2 2 6" xfId="18401"/>
    <cellStyle name="Обычный 5 2 2 4 2 2 7" xfId="18402"/>
    <cellStyle name="Обычный 5 2 2 4 2 3" xfId="18403"/>
    <cellStyle name="Обычный 5 2 2 4 2 3 2" xfId="18404"/>
    <cellStyle name="Обычный 5 2 2 4 2 3 2 2" xfId="18405"/>
    <cellStyle name="Обычный 5 2 2 4 2 3 2 2 2" xfId="18406"/>
    <cellStyle name="Обычный 5 2 2 4 2 3 2 2 3" xfId="18407"/>
    <cellStyle name="Обычный 5 2 2 4 2 3 2 3" xfId="18408"/>
    <cellStyle name="Обычный 5 2 2 4 2 3 2 4" xfId="18409"/>
    <cellStyle name="Обычный 5 2 2 4 2 3 3" xfId="18410"/>
    <cellStyle name="Обычный 5 2 2 4 2 3 3 2" xfId="18411"/>
    <cellStyle name="Обычный 5 2 2 4 2 3 3 3" xfId="18412"/>
    <cellStyle name="Обычный 5 2 2 4 2 3 4" xfId="18413"/>
    <cellStyle name="Обычный 5 2 2 4 2 3 5" xfId="18414"/>
    <cellStyle name="Обычный 5 2 2 4 2 4" xfId="18415"/>
    <cellStyle name="Обычный 5 2 2 4 2 4 2" xfId="18416"/>
    <cellStyle name="Обычный 5 2 2 4 2 4 2 2" xfId="18417"/>
    <cellStyle name="Обычный 5 2 2 4 2 4 2 2 2" xfId="18418"/>
    <cellStyle name="Обычный 5 2 2 4 2 4 2 2 3" xfId="18419"/>
    <cellStyle name="Обычный 5 2 2 4 2 4 2 3" xfId="18420"/>
    <cellStyle name="Обычный 5 2 2 4 2 4 2 4" xfId="18421"/>
    <cellStyle name="Обычный 5 2 2 4 2 4 3" xfId="18422"/>
    <cellStyle name="Обычный 5 2 2 4 2 4 3 2" xfId="18423"/>
    <cellStyle name="Обычный 5 2 2 4 2 4 3 3" xfId="18424"/>
    <cellStyle name="Обычный 5 2 2 4 2 4 4" xfId="18425"/>
    <cellStyle name="Обычный 5 2 2 4 2 4 5" xfId="18426"/>
    <cellStyle name="Обычный 5 2 2 4 2 5" xfId="18427"/>
    <cellStyle name="Обычный 5 2 2 4 2 5 2" xfId="18428"/>
    <cellStyle name="Обычный 5 2 2 4 2 5 2 2" xfId="18429"/>
    <cellStyle name="Обычный 5 2 2 4 2 5 2 3" xfId="18430"/>
    <cellStyle name="Обычный 5 2 2 4 2 5 3" xfId="18431"/>
    <cellStyle name="Обычный 5 2 2 4 2 5 3 2" xfId="18432"/>
    <cellStyle name="Обычный 5 2 2 4 2 5 3 3" xfId="18433"/>
    <cellStyle name="Обычный 5 2 2 4 2 6" xfId="18434"/>
    <cellStyle name="Обычный 5 2 2 4 2 6 2" xfId="18435"/>
    <cellStyle name="Обычный 5 2 2 4 2 6 3" xfId="18436"/>
    <cellStyle name="Обычный 5 2 2 4 2 7" xfId="18437"/>
    <cellStyle name="Обычный 5 2 2 4 2 7 2" xfId="18438"/>
    <cellStyle name="Обычный 5 2 2 4 2 7 3" xfId="18439"/>
    <cellStyle name="Обычный 5 2 2 4 2 8" xfId="18440"/>
    <cellStyle name="Обычный 5 2 2 4 2 9" xfId="18441"/>
    <cellStyle name="Обычный 5 2 2 4 3" xfId="18442"/>
    <cellStyle name="Обычный 5 2 2 4 3 2" xfId="18443"/>
    <cellStyle name="Обычный 5 2 2 4 3 2 2" xfId="18444"/>
    <cellStyle name="Обычный 5 2 2 4 3 2 2 2" xfId="18445"/>
    <cellStyle name="Обычный 5 2 2 4 3 2 2 2 2" xfId="18446"/>
    <cellStyle name="Обычный 5 2 2 4 3 2 2 2 2 2" xfId="18447"/>
    <cellStyle name="Обычный 5 2 2 4 3 2 2 2 2 3" xfId="18448"/>
    <cellStyle name="Обычный 5 2 2 4 3 2 2 2 3" xfId="18449"/>
    <cellStyle name="Обычный 5 2 2 4 3 2 2 2 4" xfId="18450"/>
    <cellStyle name="Обычный 5 2 2 4 3 2 2 3" xfId="18451"/>
    <cellStyle name="Обычный 5 2 2 4 3 2 2 3 2" xfId="18452"/>
    <cellStyle name="Обычный 5 2 2 4 3 2 2 3 3" xfId="18453"/>
    <cellStyle name="Обычный 5 2 2 4 3 2 2 4" xfId="18454"/>
    <cellStyle name="Обычный 5 2 2 4 3 2 2 5" xfId="18455"/>
    <cellStyle name="Обычный 5 2 2 4 3 2 3" xfId="18456"/>
    <cellStyle name="Обычный 5 2 2 4 3 2 3 2" xfId="18457"/>
    <cellStyle name="Обычный 5 2 2 4 3 2 3 2 2" xfId="18458"/>
    <cellStyle name="Обычный 5 2 2 4 3 2 3 2 2 2" xfId="18459"/>
    <cellStyle name="Обычный 5 2 2 4 3 2 3 2 2 3" xfId="18460"/>
    <cellStyle name="Обычный 5 2 2 4 3 2 3 2 3" xfId="18461"/>
    <cellStyle name="Обычный 5 2 2 4 3 2 3 2 4" xfId="18462"/>
    <cellStyle name="Обычный 5 2 2 4 3 2 3 3" xfId="18463"/>
    <cellStyle name="Обычный 5 2 2 4 3 2 3 3 2" xfId="18464"/>
    <cellStyle name="Обычный 5 2 2 4 3 2 3 3 3" xfId="18465"/>
    <cellStyle name="Обычный 5 2 2 4 3 2 3 4" xfId="18466"/>
    <cellStyle name="Обычный 5 2 2 4 3 2 3 5" xfId="18467"/>
    <cellStyle name="Обычный 5 2 2 4 3 2 4" xfId="18468"/>
    <cellStyle name="Обычный 5 2 2 4 3 2 4 2" xfId="18469"/>
    <cellStyle name="Обычный 5 2 2 4 3 2 4 2 2" xfId="18470"/>
    <cellStyle name="Обычный 5 2 2 4 3 2 4 2 3" xfId="18471"/>
    <cellStyle name="Обычный 5 2 2 4 3 2 4 3" xfId="18472"/>
    <cellStyle name="Обычный 5 2 2 4 3 2 4 3 2" xfId="18473"/>
    <cellStyle name="Обычный 5 2 2 4 3 2 4 3 3" xfId="18474"/>
    <cellStyle name="Обычный 5 2 2 4 3 2 5" xfId="18475"/>
    <cellStyle name="Обычный 5 2 2 4 3 2 5 2" xfId="18476"/>
    <cellStyle name="Обычный 5 2 2 4 3 2 5 3" xfId="18477"/>
    <cellStyle name="Обычный 5 2 2 4 3 2 6" xfId="18478"/>
    <cellStyle name="Обычный 5 2 2 4 3 2 7" xfId="18479"/>
    <cellStyle name="Обычный 5 2 2 4 3 3" xfId="18480"/>
    <cellStyle name="Обычный 5 2 2 4 3 3 2" xfId="18481"/>
    <cellStyle name="Обычный 5 2 2 4 3 3 2 2" xfId="18482"/>
    <cellStyle name="Обычный 5 2 2 4 3 3 2 2 2" xfId="18483"/>
    <cellStyle name="Обычный 5 2 2 4 3 3 2 2 3" xfId="18484"/>
    <cellStyle name="Обычный 5 2 2 4 3 3 2 3" xfId="18485"/>
    <cellStyle name="Обычный 5 2 2 4 3 3 2 4" xfId="18486"/>
    <cellStyle name="Обычный 5 2 2 4 3 3 3" xfId="18487"/>
    <cellStyle name="Обычный 5 2 2 4 3 3 3 2" xfId="18488"/>
    <cellStyle name="Обычный 5 2 2 4 3 3 3 3" xfId="18489"/>
    <cellStyle name="Обычный 5 2 2 4 3 3 4" xfId="18490"/>
    <cellStyle name="Обычный 5 2 2 4 3 3 5" xfId="18491"/>
    <cellStyle name="Обычный 5 2 2 4 3 4" xfId="18492"/>
    <cellStyle name="Обычный 5 2 2 4 3 4 2" xfId="18493"/>
    <cellStyle name="Обычный 5 2 2 4 3 4 2 2" xfId="18494"/>
    <cellStyle name="Обычный 5 2 2 4 3 4 2 2 2" xfId="18495"/>
    <cellStyle name="Обычный 5 2 2 4 3 4 2 2 3" xfId="18496"/>
    <cellStyle name="Обычный 5 2 2 4 3 4 2 3" xfId="18497"/>
    <cellStyle name="Обычный 5 2 2 4 3 4 2 4" xfId="18498"/>
    <cellStyle name="Обычный 5 2 2 4 3 4 3" xfId="18499"/>
    <cellStyle name="Обычный 5 2 2 4 3 4 3 2" xfId="18500"/>
    <cellStyle name="Обычный 5 2 2 4 3 4 3 3" xfId="18501"/>
    <cellStyle name="Обычный 5 2 2 4 3 4 4" xfId="18502"/>
    <cellStyle name="Обычный 5 2 2 4 3 4 5" xfId="18503"/>
    <cellStyle name="Обычный 5 2 2 4 3 5" xfId="18504"/>
    <cellStyle name="Обычный 5 2 2 4 3 5 2" xfId="18505"/>
    <cellStyle name="Обычный 5 2 2 4 3 5 2 2" xfId="18506"/>
    <cellStyle name="Обычный 5 2 2 4 3 5 2 3" xfId="18507"/>
    <cellStyle name="Обычный 5 2 2 4 3 5 3" xfId="18508"/>
    <cellStyle name="Обычный 5 2 2 4 3 5 3 2" xfId="18509"/>
    <cellStyle name="Обычный 5 2 2 4 3 5 3 3" xfId="18510"/>
    <cellStyle name="Обычный 5 2 2 4 3 6" xfId="18511"/>
    <cellStyle name="Обычный 5 2 2 4 3 6 2" xfId="18512"/>
    <cellStyle name="Обычный 5 2 2 4 3 6 3" xfId="18513"/>
    <cellStyle name="Обычный 5 2 2 4 3 7" xfId="18514"/>
    <cellStyle name="Обычный 5 2 2 4 3 7 2" xfId="18515"/>
    <cellStyle name="Обычный 5 2 2 4 3 7 3" xfId="18516"/>
    <cellStyle name="Обычный 5 2 2 4 3 8" xfId="18517"/>
    <cellStyle name="Обычный 5 2 2 4 3 9" xfId="18518"/>
    <cellStyle name="Обычный 5 2 2 4 4" xfId="18519"/>
    <cellStyle name="Обычный 5 2 2 4 4 2" xfId="18520"/>
    <cellStyle name="Обычный 5 2 2 4 4 2 2" xfId="18521"/>
    <cellStyle name="Обычный 5 2 2 4 4 2 2 2" xfId="18522"/>
    <cellStyle name="Обычный 5 2 2 4 4 2 2 2 2" xfId="18523"/>
    <cellStyle name="Обычный 5 2 2 4 4 2 2 2 3" xfId="18524"/>
    <cellStyle name="Обычный 5 2 2 4 4 2 2 3" xfId="18525"/>
    <cellStyle name="Обычный 5 2 2 4 4 2 2 4" xfId="18526"/>
    <cellStyle name="Обычный 5 2 2 4 4 2 3" xfId="18527"/>
    <cellStyle name="Обычный 5 2 2 4 4 2 3 2" xfId="18528"/>
    <cellStyle name="Обычный 5 2 2 4 4 2 3 3" xfId="18529"/>
    <cellStyle name="Обычный 5 2 2 4 4 2 4" xfId="18530"/>
    <cellStyle name="Обычный 5 2 2 4 4 2 5" xfId="18531"/>
    <cellStyle name="Обычный 5 2 2 4 4 3" xfId="18532"/>
    <cellStyle name="Обычный 5 2 2 4 4 3 2" xfId="18533"/>
    <cellStyle name="Обычный 5 2 2 4 4 3 2 2" xfId="18534"/>
    <cellStyle name="Обычный 5 2 2 4 4 3 2 2 2" xfId="18535"/>
    <cellStyle name="Обычный 5 2 2 4 4 3 2 2 3" xfId="18536"/>
    <cellStyle name="Обычный 5 2 2 4 4 3 2 3" xfId="18537"/>
    <cellStyle name="Обычный 5 2 2 4 4 3 2 4" xfId="18538"/>
    <cellStyle name="Обычный 5 2 2 4 4 3 3" xfId="18539"/>
    <cellStyle name="Обычный 5 2 2 4 4 3 3 2" xfId="18540"/>
    <cellStyle name="Обычный 5 2 2 4 4 3 3 3" xfId="18541"/>
    <cellStyle name="Обычный 5 2 2 4 4 3 4" xfId="18542"/>
    <cellStyle name="Обычный 5 2 2 4 4 3 5" xfId="18543"/>
    <cellStyle name="Обычный 5 2 2 4 4 4" xfId="18544"/>
    <cellStyle name="Обычный 5 2 2 4 4 4 2" xfId="18545"/>
    <cellStyle name="Обычный 5 2 2 4 4 4 2 2" xfId="18546"/>
    <cellStyle name="Обычный 5 2 2 4 4 4 2 3" xfId="18547"/>
    <cellStyle name="Обычный 5 2 2 4 4 4 3" xfId="18548"/>
    <cellStyle name="Обычный 5 2 2 4 4 4 3 2" xfId="18549"/>
    <cellStyle name="Обычный 5 2 2 4 4 4 3 3" xfId="18550"/>
    <cellStyle name="Обычный 5 2 2 4 4 5" xfId="18551"/>
    <cellStyle name="Обычный 5 2 2 4 4 5 2" xfId="18552"/>
    <cellStyle name="Обычный 5 2 2 4 4 5 3" xfId="18553"/>
    <cellStyle name="Обычный 5 2 2 4 4 6" xfId="18554"/>
    <cellStyle name="Обычный 5 2 2 4 4 7" xfId="18555"/>
    <cellStyle name="Обычный 5 2 2 4 5" xfId="18556"/>
    <cellStyle name="Обычный 5 2 2 4 5 2" xfId="18557"/>
    <cellStyle name="Обычный 5 2 2 4 5 2 2" xfId="18558"/>
    <cellStyle name="Обычный 5 2 2 4 5 2 2 2" xfId="18559"/>
    <cellStyle name="Обычный 5 2 2 4 5 2 2 3" xfId="18560"/>
    <cellStyle name="Обычный 5 2 2 4 5 2 3" xfId="18561"/>
    <cellStyle name="Обычный 5 2 2 4 5 2 4" xfId="18562"/>
    <cellStyle name="Обычный 5 2 2 4 5 3" xfId="18563"/>
    <cellStyle name="Обычный 5 2 2 4 5 3 2" xfId="18564"/>
    <cellStyle name="Обычный 5 2 2 4 5 3 3" xfId="18565"/>
    <cellStyle name="Обычный 5 2 2 4 5 4" xfId="18566"/>
    <cellStyle name="Обычный 5 2 2 4 5 5" xfId="18567"/>
    <cellStyle name="Обычный 5 2 2 4 6" xfId="18568"/>
    <cellStyle name="Обычный 5 2 2 4 6 2" xfId="18569"/>
    <cellStyle name="Обычный 5 2 2 4 6 2 2" xfId="18570"/>
    <cellStyle name="Обычный 5 2 2 4 6 2 2 2" xfId="18571"/>
    <cellStyle name="Обычный 5 2 2 4 6 2 2 3" xfId="18572"/>
    <cellStyle name="Обычный 5 2 2 4 6 2 3" xfId="18573"/>
    <cellStyle name="Обычный 5 2 2 4 6 2 4" xfId="18574"/>
    <cellStyle name="Обычный 5 2 2 4 6 3" xfId="18575"/>
    <cellStyle name="Обычный 5 2 2 4 6 3 2" xfId="18576"/>
    <cellStyle name="Обычный 5 2 2 4 6 3 3" xfId="18577"/>
    <cellStyle name="Обычный 5 2 2 4 6 4" xfId="18578"/>
    <cellStyle name="Обычный 5 2 2 4 6 5" xfId="18579"/>
    <cellStyle name="Обычный 5 2 2 4 7" xfId="18580"/>
    <cellStyle name="Обычный 5 2 2 4 7 2" xfId="18581"/>
    <cellStyle name="Обычный 5 2 2 4 7 2 2" xfId="18582"/>
    <cellStyle name="Обычный 5 2 2 4 7 2 3" xfId="18583"/>
    <cellStyle name="Обычный 5 2 2 4 7 3" xfId="18584"/>
    <cellStyle name="Обычный 5 2 2 4 7 3 2" xfId="18585"/>
    <cellStyle name="Обычный 5 2 2 4 7 3 3" xfId="18586"/>
    <cellStyle name="Обычный 5 2 2 4 8" xfId="18587"/>
    <cellStyle name="Обычный 5 2 2 4 8 2" xfId="18588"/>
    <cellStyle name="Обычный 5 2 2 4 8 3" xfId="18589"/>
    <cellStyle name="Обычный 5 2 2 4 9" xfId="18590"/>
    <cellStyle name="Обычный 5 2 2 4 9 2" xfId="18591"/>
    <cellStyle name="Обычный 5 2 2 4 9 3" xfId="18592"/>
    <cellStyle name="Обычный 5 2 2 5" xfId="18593"/>
    <cellStyle name="Обычный 5 2 2 5 2" xfId="18594"/>
    <cellStyle name="Обычный 5 2 2 5 2 2" xfId="18595"/>
    <cellStyle name="Обычный 5 2 2 5 2 2 2" xfId="18596"/>
    <cellStyle name="Обычный 5 2 2 5 2 2 2 2" xfId="18597"/>
    <cellStyle name="Обычный 5 2 2 5 2 2 2 2 2" xfId="18598"/>
    <cellStyle name="Обычный 5 2 2 5 2 2 2 2 3" xfId="18599"/>
    <cellStyle name="Обычный 5 2 2 5 2 2 2 3" xfId="18600"/>
    <cellStyle name="Обычный 5 2 2 5 2 2 2 4" xfId="18601"/>
    <cellStyle name="Обычный 5 2 2 5 2 2 3" xfId="18602"/>
    <cellStyle name="Обычный 5 2 2 5 2 2 3 2" xfId="18603"/>
    <cellStyle name="Обычный 5 2 2 5 2 2 3 3" xfId="18604"/>
    <cellStyle name="Обычный 5 2 2 5 2 2 4" xfId="18605"/>
    <cellStyle name="Обычный 5 2 2 5 2 2 5" xfId="18606"/>
    <cellStyle name="Обычный 5 2 2 5 2 3" xfId="18607"/>
    <cellStyle name="Обычный 5 2 2 5 2 3 2" xfId="18608"/>
    <cellStyle name="Обычный 5 2 2 5 2 3 2 2" xfId="18609"/>
    <cellStyle name="Обычный 5 2 2 5 2 3 2 2 2" xfId="18610"/>
    <cellStyle name="Обычный 5 2 2 5 2 3 2 2 3" xfId="18611"/>
    <cellStyle name="Обычный 5 2 2 5 2 3 2 3" xfId="18612"/>
    <cellStyle name="Обычный 5 2 2 5 2 3 2 4" xfId="18613"/>
    <cellStyle name="Обычный 5 2 2 5 2 3 3" xfId="18614"/>
    <cellStyle name="Обычный 5 2 2 5 2 3 3 2" xfId="18615"/>
    <cellStyle name="Обычный 5 2 2 5 2 3 3 3" xfId="18616"/>
    <cellStyle name="Обычный 5 2 2 5 2 3 4" xfId="18617"/>
    <cellStyle name="Обычный 5 2 2 5 2 3 5" xfId="18618"/>
    <cellStyle name="Обычный 5 2 2 5 2 4" xfId="18619"/>
    <cellStyle name="Обычный 5 2 2 5 2 4 2" xfId="18620"/>
    <cellStyle name="Обычный 5 2 2 5 2 4 2 2" xfId="18621"/>
    <cellStyle name="Обычный 5 2 2 5 2 4 2 3" xfId="18622"/>
    <cellStyle name="Обычный 5 2 2 5 2 4 3" xfId="18623"/>
    <cellStyle name="Обычный 5 2 2 5 2 4 3 2" xfId="18624"/>
    <cellStyle name="Обычный 5 2 2 5 2 4 3 3" xfId="18625"/>
    <cellStyle name="Обычный 5 2 2 5 2 5" xfId="18626"/>
    <cellStyle name="Обычный 5 2 2 5 2 5 2" xfId="18627"/>
    <cellStyle name="Обычный 5 2 2 5 2 5 3" xfId="18628"/>
    <cellStyle name="Обычный 5 2 2 5 2 6" xfId="18629"/>
    <cellStyle name="Обычный 5 2 2 5 2 7" xfId="18630"/>
    <cellStyle name="Обычный 5 2 2 5 3" xfId="18631"/>
    <cellStyle name="Обычный 5 2 2 5 3 2" xfId="18632"/>
    <cellStyle name="Обычный 5 2 2 5 3 2 2" xfId="18633"/>
    <cellStyle name="Обычный 5 2 2 5 3 2 2 2" xfId="18634"/>
    <cellStyle name="Обычный 5 2 2 5 3 2 2 3" xfId="18635"/>
    <cellStyle name="Обычный 5 2 2 5 3 2 3" xfId="18636"/>
    <cellStyle name="Обычный 5 2 2 5 3 2 4" xfId="18637"/>
    <cellStyle name="Обычный 5 2 2 5 3 3" xfId="18638"/>
    <cellStyle name="Обычный 5 2 2 5 3 3 2" xfId="18639"/>
    <cellStyle name="Обычный 5 2 2 5 3 3 3" xfId="18640"/>
    <cellStyle name="Обычный 5 2 2 5 3 4" xfId="18641"/>
    <cellStyle name="Обычный 5 2 2 5 3 5" xfId="18642"/>
    <cellStyle name="Обычный 5 2 2 5 4" xfId="18643"/>
    <cellStyle name="Обычный 5 2 2 5 4 2" xfId="18644"/>
    <cellStyle name="Обычный 5 2 2 5 4 2 2" xfId="18645"/>
    <cellStyle name="Обычный 5 2 2 5 4 2 2 2" xfId="18646"/>
    <cellStyle name="Обычный 5 2 2 5 4 2 2 3" xfId="18647"/>
    <cellStyle name="Обычный 5 2 2 5 4 2 3" xfId="18648"/>
    <cellStyle name="Обычный 5 2 2 5 4 2 4" xfId="18649"/>
    <cellStyle name="Обычный 5 2 2 5 4 3" xfId="18650"/>
    <cellStyle name="Обычный 5 2 2 5 4 3 2" xfId="18651"/>
    <cellStyle name="Обычный 5 2 2 5 4 3 3" xfId="18652"/>
    <cellStyle name="Обычный 5 2 2 5 4 4" xfId="18653"/>
    <cellStyle name="Обычный 5 2 2 5 4 5" xfId="18654"/>
    <cellStyle name="Обычный 5 2 2 5 5" xfId="18655"/>
    <cellStyle name="Обычный 5 2 2 5 5 2" xfId="18656"/>
    <cellStyle name="Обычный 5 2 2 5 5 2 2" xfId="18657"/>
    <cellStyle name="Обычный 5 2 2 5 5 2 3" xfId="18658"/>
    <cellStyle name="Обычный 5 2 2 5 5 3" xfId="18659"/>
    <cellStyle name="Обычный 5 2 2 5 5 3 2" xfId="18660"/>
    <cellStyle name="Обычный 5 2 2 5 5 3 3" xfId="18661"/>
    <cellStyle name="Обычный 5 2 2 5 6" xfId="18662"/>
    <cellStyle name="Обычный 5 2 2 5 6 2" xfId="18663"/>
    <cellStyle name="Обычный 5 2 2 5 6 3" xfId="18664"/>
    <cellStyle name="Обычный 5 2 2 5 7" xfId="18665"/>
    <cellStyle name="Обычный 5 2 2 5 7 2" xfId="18666"/>
    <cellStyle name="Обычный 5 2 2 5 7 3" xfId="18667"/>
    <cellStyle name="Обычный 5 2 2 5 8" xfId="18668"/>
    <cellStyle name="Обычный 5 2 2 5 9" xfId="18669"/>
    <cellStyle name="Обычный 5 2 2 6" xfId="18670"/>
    <cellStyle name="Обычный 5 2 2 6 2" xfId="18671"/>
    <cellStyle name="Обычный 5 2 2 6 2 2" xfId="18672"/>
    <cellStyle name="Обычный 5 2 2 6 2 2 2" xfId="18673"/>
    <cellStyle name="Обычный 5 2 2 6 2 2 2 2" xfId="18674"/>
    <cellStyle name="Обычный 5 2 2 6 2 2 2 2 2" xfId="18675"/>
    <cellStyle name="Обычный 5 2 2 6 2 2 2 2 3" xfId="18676"/>
    <cellStyle name="Обычный 5 2 2 6 2 2 2 3" xfId="18677"/>
    <cellStyle name="Обычный 5 2 2 6 2 2 2 4" xfId="18678"/>
    <cellStyle name="Обычный 5 2 2 6 2 2 3" xfId="18679"/>
    <cellStyle name="Обычный 5 2 2 6 2 2 3 2" xfId="18680"/>
    <cellStyle name="Обычный 5 2 2 6 2 2 3 3" xfId="18681"/>
    <cellStyle name="Обычный 5 2 2 6 2 2 4" xfId="18682"/>
    <cellStyle name="Обычный 5 2 2 6 2 2 5" xfId="18683"/>
    <cellStyle name="Обычный 5 2 2 6 2 3" xfId="18684"/>
    <cellStyle name="Обычный 5 2 2 6 2 3 2" xfId="18685"/>
    <cellStyle name="Обычный 5 2 2 6 2 3 2 2" xfId="18686"/>
    <cellStyle name="Обычный 5 2 2 6 2 3 2 2 2" xfId="18687"/>
    <cellStyle name="Обычный 5 2 2 6 2 3 2 2 3" xfId="18688"/>
    <cellStyle name="Обычный 5 2 2 6 2 3 2 3" xfId="18689"/>
    <cellStyle name="Обычный 5 2 2 6 2 3 2 4" xfId="18690"/>
    <cellStyle name="Обычный 5 2 2 6 2 3 3" xfId="18691"/>
    <cellStyle name="Обычный 5 2 2 6 2 3 3 2" xfId="18692"/>
    <cellStyle name="Обычный 5 2 2 6 2 3 3 3" xfId="18693"/>
    <cellStyle name="Обычный 5 2 2 6 2 3 4" xfId="18694"/>
    <cellStyle name="Обычный 5 2 2 6 2 3 5" xfId="18695"/>
    <cellStyle name="Обычный 5 2 2 6 2 4" xfId="18696"/>
    <cellStyle name="Обычный 5 2 2 6 2 4 2" xfId="18697"/>
    <cellStyle name="Обычный 5 2 2 6 2 4 2 2" xfId="18698"/>
    <cellStyle name="Обычный 5 2 2 6 2 4 2 3" xfId="18699"/>
    <cellStyle name="Обычный 5 2 2 6 2 4 3" xfId="18700"/>
    <cellStyle name="Обычный 5 2 2 6 2 4 3 2" xfId="18701"/>
    <cellStyle name="Обычный 5 2 2 6 2 4 3 3" xfId="18702"/>
    <cellStyle name="Обычный 5 2 2 6 2 5" xfId="18703"/>
    <cellStyle name="Обычный 5 2 2 6 2 5 2" xfId="18704"/>
    <cellStyle name="Обычный 5 2 2 6 2 5 3" xfId="18705"/>
    <cellStyle name="Обычный 5 2 2 6 2 6" xfId="18706"/>
    <cellStyle name="Обычный 5 2 2 6 2 7" xfId="18707"/>
    <cellStyle name="Обычный 5 2 2 6 3" xfId="18708"/>
    <cellStyle name="Обычный 5 2 2 6 3 2" xfId="18709"/>
    <cellStyle name="Обычный 5 2 2 6 3 2 2" xfId="18710"/>
    <cellStyle name="Обычный 5 2 2 6 3 2 2 2" xfId="18711"/>
    <cellStyle name="Обычный 5 2 2 6 3 2 2 3" xfId="18712"/>
    <cellStyle name="Обычный 5 2 2 6 3 2 3" xfId="18713"/>
    <cellStyle name="Обычный 5 2 2 6 3 2 4" xfId="18714"/>
    <cellStyle name="Обычный 5 2 2 6 3 3" xfId="18715"/>
    <cellStyle name="Обычный 5 2 2 6 3 3 2" xfId="18716"/>
    <cellStyle name="Обычный 5 2 2 6 3 3 3" xfId="18717"/>
    <cellStyle name="Обычный 5 2 2 6 3 4" xfId="18718"/>
    <cellStyle name="Обычный 5 2 2 6 3 5" xfId="18719"/>
    <cellStyle name="Обычный 5 2 2 6 4" xfId="18720"/>
    <cellStyle name="Обычный 5 2 2 6 4 2" xfId="18721"/>
    <cellStyle name="Обычный 5 2 2 6 4 2 2" xfId="18722"/>
    <cellStyle name="Обычный 5 2 2 6 4 2 2 2" xfId="18723"/>
    <cellStyle name="Обычный 5 2 2 6 4 2 2 3" xfId="18724"/>
    <cellStyle name="Обычный 5 2 2 6 4 2 3" xfId="18725"/>
    <cellStyle name="Обычный 5 2 2 6 4 2 4" xfId="18726"/>
    <cellStyle name="Обычный 5 2 2 6 4 3" xfId="18727"/>
    <cellStyle name="Обычный 5 2 2 6 4 3 2" xfId="18728"/>
    <cellStyle name="Обычный 5 2 2 6 4 3 3" xfId="18729"/>
    <cellStyle name="Обычный 5 2 2 6 4 4" xfId="18730"/>
    <cellStyle name="Обычный 5 2 2 6 4 5" xfId="18731"/>
    <cellStyle name="Обычный 5 2 2 6 5" xfId="18732"/>
    <cellStyle name="Обычный 5 2 2 6 5 2" xfId="18733"/>
    <cellStyle name="Обычный 5 2 2 6 5 2 2" xfId="18734"/>
    <cellStyle name="Обычный 5 2 2 6 5 2 3" xfId="18735"/>
    <cellStyle name="Обычный 5 2 2 6 5 3" xfId="18736"/>
    <cellStyle name="Обычный 5 2 2 6 5 3 2" xfId="18737"/>
    <cellStyle name="Обычный 5 2 2 6 5 3 3" xfId="18738"/>
    <cellStyle name="Обычный 5 2 2 6 6" xfId="18739"/>
    <cellStyle name="Обычный 5 2 2 6 6 2" xfId="18740"/>
    <cellStyle name="Обычный 5 2 2 6 6 3" xfId="18741"/>
    <cellStyle name="Обычный 5 2 2 6 7" xfId="18742"/>
    <cellStyle name="Обычный 5 2 2 6 7 2" xfId="18743"/>
    <cellStyle name="Обычный 5 2 2 6 7 3" xfId="18744"/>
    <cellStyle name="Обычный 5 2 2 6 8" xfId="18745"/>
    <cellStyle name="Обычный 5 2 2 6 9" xfId="18746"/>
    <cellStyle name="Обычный 5 2 2 7" xfId="18747"/>
    <cellStyle name="Обычный 5 2 2 7 2" xfId="18748"/>
    <cellStyle name="Обычный 5 2 2 7 3" xfId="18749"/>
    <cellStyle name="Обычный 5 2 2 7 4" xfId="18750"/>
    <cellStyle name="Обычный 5 2 2 8" xfId="18751"/>
    <cellStyle name="Обычный 5 2 2 8 2" xfId="18752"/>
    <cellStyle name="Обычный 5 2 2 8 2 2" xfId="18753"/>
    <cellStyle name="Обычный 5 2 2 8 2 2 2" xfId="18754"/>
    <cellStyle name="Обычный 5 2 2 8 2 2 2 2" xfId="18755"/>
    <cellStyle name="Обычный 5 2 2 8 2 2 2 3" xfId="18756"/>
    <cellStyle name="Обычный 5 2 2 8 2 2 3" xfId="18757"/>
    <cellStyle name="Обычный 5 2 2 8 2 2 3 2" xfId="18758"/>
    <cellStyle name="Обычный 5 2 2 8 2 2 3 3" xfId="18759"/>
    <cellStyle name="Обычный 5 2 2 8 2 2 4" xfId="18760"/>
    <cellStyle name="Обычный 5 2 2 8 2 2 5" xfId="18761"/>
    <cellStyle name="Обычный 5 2 2 8 2 3" xfId="18762"/>
    <cellStyle name="Обычный 5 2 2 8 2 3 2" xfId="18763"/>
    <cellStyle name="Обычный 5 2 2 8 2 3 3" xfId="18764"/>
    <cellStyle name="Обычный 5 2 2 8 2 4" xfId="18765"/>
    <cellStyle name="Обычный 5 2 2 8 2 5" xfId="18766"/>
    <cellStyle name="Обычный 5 2 2 8 3" xfId="18767"/>
    <cellStyle name="Обычный 5 2 2 8 3 2" xfId="18768"/>
    <cellStyle name="Обычный 5 2 2 8 3 2 2" xfId="18769"/>
    <cellStyle name="Обычный 5 2 2 8 3 2 2 2" xfId="18770"/>
    <cellStyle name="Обычный 5 2 2 8 3 2 2 3" xfId="18771"/>
    <cellStyle name="Обычный 5 2 2 8 3 2 3" xfId="18772"/>
    <cellStyle name="Обычный 5 2 2 8 3 2 4" xfId="18773"/>
    <cellStyle name="Обычный 5 2 2 8 3 3" xfId="18774"/>
    <cellStyle name="Обычный 5 2 2 8 3 3 2" xfId="18775"/>
    <cellStyle name="Обычный 5 2 2 8 3 3 3" xfId="18776"/>
    <cellStyle name="Обычный 5 2 2 8 3 4" xfId="18777"/>
    <cellStyle name="Обычный 5 2 2 8 3 5" xfId="18778"/>
    <cellStyle name="Обычный 5 2 2 8 4" xfId="18779"/>
    <cellStyle name="Обычный 5 2 2 8 4 2" xfId="18780"/>
    <cellStyle name="Обычный 5 2 2 8 4 2 2" xfId="18781"/>
    <cellStyle name="Обычный 5 2 2 8 4 2 3" xfId="18782"/>
    <cellStyle name="Обычный 5 2 2 8 4 3" xfId="18783"/>
    <cellStyle name="Обычный 5 2 2 8 4 3 2" xfId="18784"/>
    <cellStyle name="Обычный 5 2 2 8 4 3 3" xfId="18785"/>
    <cellStyle name="Обычный 5 2 2 8 5" xfId="18786"/>
    <cellStyle name="Обычный 5 2 2 8 5 2" xfId="18787"/>
    <cellStyle name="Обычный 5 2 2 8 5 3" xfId="18788"/>
    <cellStyle name="Обычный 5 2 2 8 6" xfId="18789"/>
    <cellStyle name="Обычный 5 2 2 8 7" xfId="18790"/>
    <cellStyle name="Обычный 5 2 2 9" xfId="18791"/>
    <cellStyle name="Обычный 5 2 2 9 2" xfId="18792"/>
    <cellStyle name="Обычный 5 2 2 9 2 2" xfId="18793"/>
    <cellStyle name="Обычный 5 2 2 9 2 2 2" xfId="18794"/>
    <cellStyle name="Обычный 5 2 2 9 2 2 3" xfId="18795"/>
    <cellStyle name="Обычный 5 2 2 9 2 3" xfId="18796"/>
    <cellStyle name="Обычный 5 2 2 9 2 3 2" xfId="18797"/>
    <cellStyle name="Обычный 5 2 2 9 2 3 3" xfId="18798"/>
    <cellStyle name="Обычный 5 2 2 9 3" xfId="18799"/>
    <cellStyle name="Обычный 5 2 2 9 3 2" xfId="18800"/>
    <cellStyle name="Обычный 5 2 2 9 3 3" xfId="18801"/>
    <cellStyle name="Обычный 5 2 2 9 4" xfId="18802"/>
    <cellStyle name="Обычный 5 2 2 9 5" xfId="18803"/>
    <cellStyle name="Обычный 5 2 2_Информация по ТТ" xfId="18804"/>
    <cellStyle name="Обычный 5 2 3" xfId="18805"/>
    <cellStyle name="Обычный 5 2 3 10" xfId="18806"/>
    <cellStyle name="Обычный 5 2 3 10 2" xfId="18807"/>
    <cellStyle name="Обычный 5 2 3 10 3" xfId="18808"/>
    <cellStyle name="Обычный 5 2 3 11" xfId="18809"/>
    <cellStyle name="Обычный 5 2 3 11 2" xfId="18810"/>
    <cellStyle name="Обычный 5 2 3 11 3" xfId="18811"/>
    <cellStyle name="Обычный 5 2 3 12" xfId="18812"/>
    <cellStyle name="Обычный 5 2 3 13" xfId="18813"/>
    <cellStyle name="Обычный 5 2 3 2" xfId="18814"/>
    <cellStyle name="Обычный 5 2 3 2 10" xfId="18815"/>
    <cellStyle name="Обычный 5 2 3 2 10 2" xfId="18816"/>
    <cellStyle name="Обычный 5 2 3 2 10 3" xfId="18817"/>
    <cellStyle name="Обычный 5 2 3 2 11" xfId="18818"/>
    <cellStyle name="Обычный 5 2 3 2 12" xfId="18819"/>
    <cellStyle name="Обычный 5 2 3 2 2" xfId="18820"/>
    <cellStyle name="Обычный 5 2 3 2 2 2" xfId="18821"/>
    <cellStyle name="Обычный 5 2 3 2 2 2 2" xfId="18822"/>
    <cellStyle name="Обычный 5 2 3 2 2 2 2 2" xfId="18823"/>
    <cellStyle name="Обычный 5 2 3 2 2 2 2 2 2" xfId="18824"/>
    <cellStyle name="Обычный 5 2 3 2 2 2 2 2 2 2" xfId="18825"/>
    <cellStyle name="Обычный 5 2 3 2 2 2 2 2 2 3" xfId="18826"/>
    <cellStyle name="Обычный 5 2 3 2 2 2 2 2 3" xfId="18827"/>
    <cellStyle name="Обычный 5 2 3 2 2 2 2 2 4" xfId="18828"/>
    <cellStyle name="Обычный 5 2 3 2 2 2 2 3" xfId="18829"/>
    <cellStyle name="Обычный 5 2 3 2 2 2 2 3 2" xfId="18830"/>
    <cellStyle name="Обычный 5 2 3 2 2 2 2 3 3" xfId="18831"/>
    <cellStyle name="Обычный 5 2 3 2 2 2 2 4" xfId="18832"/>
    <cellStyle name="Обычный 5 2 3 2 2 2 2 5" xfId="18833"/>
    <cellStyle name="Обычный 5 2 3 2 2 2 3" xfId="18834"/>
    <cellStyle name="Обычный 5 2 3 2 2 2 3 2" xfId="18835"/>
    <cellStyle name="Обычный 5 2 3 2 2 2 3 2 2" xfId="18836"/>
    <cellStyle name="Обычный 5 2 3 2 2 2 3 2 2 2" xfId="18837"/>
    <cellStyle name="Обычный 5 2 3 2 2 2 3 2 2 3" xfId="18838"/>
    <cellStyle name="Обычный 5 2 3 2 2 2 3 2 3" xfId="18839"/>
    <cellStyle name="Обычный 5 2 3 2 2 2 3 2 4" xfId="18840"/>
    <cellStyle name="Обычный 5 2 3 2 2 2 3 3" xfId="18841"/>
    <cellStyle name="Обычный 5 2 3 2 2 2 3 3 2" xfId="18842"/>
    <cellStyle name="Обычный 5 2 3 2 2 2 3 3 3" xfId="18843"/>
    <cellStyle name="Обычный 5 2 3 2 2 2 3 4" xfId="18844"/>
    <cellStyle name="Обычный 5 2 3 2 2 2 3 5" xfId="18845"/>
    <cellStyle name="Обычный 5 2 3 2 2 2 4" xfId="18846"/>
    <cellStyle name="Обычный 5 2 3 2 2 2 4 2" xfId="18847"/>
    <cellStyle name="Обычный 5 2 3 2 2 2 4 2 2" xfId="18848"/>
    <cellStyle name="Обычный 5 2 3 2 2 2 4 2 3" xfId="18849"/>
    <cellStyle name="Обычный 5 2 3 2 2 2 4 3" xfId="18850"/>
    <cellStyle name="Обычный 5 2 3 2 2 2 4 3 2" xfId="18851"/>
    <cellStyle name="Обычный 5 2 3 2 2 2 4 3 3" xfId="18852"/>
    <cellStyle name="Обычный 5 2 3 2 2 2 5" xfId="18853"/>
    <cellStyle name="Обычный 5 2 3 2 2 2 5 2" xfId="18854"/>
    <cellStyle name="Обычный 5 2 3 2 2 2 5 3" xfId="18855"/>
    <cellStyle name="Обычный 5 2 3 2 2 2 6" xfId="18856"/>
    <cellStyle name="Обычный 5 2 3 2 2 2 7" xfId="18857"/>
    <cellStyle name="Обычный 5 2 3 2 2 3" xfId="18858"/>
    <cellStyle name="Обычный 5 2 3 2 2 3 2" xfId="18859"/>
    <cellStyle name="Обычный 5 2 3 2 2 3 2 2" xfId="18860"/>
    <cellStyle name="Обычный 5 2 3 2 2 3 2 2 2" xfId="18861"/>
    <cellStyle name="Обычный 5 2 3 2 2 3 2 2 3" xfId="18862"/>
    <cellStyle name="Обычный 5 2 3 2 2 3 2 3" xfId="18863"/>
    <cellStyle name="Обычный 5 2 3 2 2 3 2 4" xfId="18864"/>
    <cellStyle name="Обычный 5 2 3 2 2 3 3" xfId="18865"/>
    <cellStyle name="Обычный 5 2 3 2 2 3 3 2" xfId="18866"/>
    <cellStyle name="Обычный 5 2 3 2 2 3 3 3" xfId="18867"/>
    <cellStyle name="Обычный 5 2 3 2 2 3 4" xfId="18868"/>
    <cellStyle name="Обычный 5 2 3 2 2 3 5" xfId="18869"/>
    <cellStyle name="Обычный 5 2 3 2 2 4" xfId="18870"/>
    <cellStyle name="Обычный 5 2 3 2 2 4 2" xfId="18871"/>
    <cellStyle name="Обычный 5 2 3 2 2 4 2 2" xfId="18872"/>
    <cellStyle name="Обычный 5 2 3 2 2 4 2 2 2" xfId="18873"/>
    <cellStyle name="Обычный 5 2 3 2 2 4 2 2 3" xfId="18874"/>
    <cellStyle name="Обычный 5 2 3 2 2 4 2 3" xfId="18875"/>
    <cellStyle name="Обычный 5 2 3 2 2 4 2 4" xfId="18876"/>
    <cellStyle name="Обычный 5 2 3 2 2 4 3" xfId="18877"/>
    <cellStyle name="Обычный 5 2 3 2 2 4 3 2" xfId="18878"/>
    <cellStyle name="Обычный 5 2 3 2 2 4 3 3" xfId="18879"/>
    <cellStyle name="Обычный 5 2 3 2 2 4 4" xfId="18880"/>
    <cellStyle name="Обычный 5 2 3 2 2 4 5" xfId="18881"/>
    <cellStyle name="Обычный 5 2 3 2 2 5" xfId="18882"/>
    <cellStyle name="Обычный 5 2 3 2 2 5 2" xfId="18883"/>
    <cellStyle name="Обычный 5 2 3 2 2 5 2 2" xfId="18884"/>
    <cellStyle name="Обычный 5 2 3 2 2 5 2 3" xfId="18885"/>
    <cellStyle name="Обычный 5 2 3 2 2 5 3" xfId="18886"/>
    <cellStyle name="Обычный 5 2 3 2 2 5 3 2" xfId="18887"/>
    <cellStyle name="Обычный 5 2 3 2 2 5 3 3" xfId="18888"/>
    <cellStyle name="Обычный 5 2 3 2 2 6" xfId="18889"/>
    <cellStyle name="Обычный 5 2 3 2 2 6 2" xfId="18890"/>
    <cellStyle name="Обычный 5 2 3 2 2 6 3" xfId="18891"/>
    <cellStyle name="Обычный 5 2 3 2 2 7" xfId="18892"/>
    <cellStyle name="Обычный 5 2 3 2 2 7 2" xfId="18893"/>
    <cellStyle name="Обычный 5 2 3 2 2 7 3" xfId="18894"/>
    <cellStyle name="Обычный 5 2 3 2 2 8" xfId="18895"/>
    <cellStyle name="Обычный 5 2 3 2 2 9" xfId="18896"/>
    <cellStyle name="Обычный 5 2 3 2 3" xfId="18897"/>
    <cellStyle name="Обычный 5 2 3 2 3 2" xfId="18898"/>
    <cellStyle name="Обычный 5 2 3 2 3 2 2" xfId="18899"/>
    <cellStyle name="Обычный 5 2 3 2 3 2 2 2" xfId="18900"/>
    <cellStyle name="Обычный 5 2 3 2 3 2 2 2 2" xfId="18901"/>
    <cellStyle name="Обычный 5 2 3 2 3 2 2 2 2 2" xfId="18902"/>
    <cellStyle name="Обычный 5 2 3 2 3 2 2 2 2 3" xfId="18903"/>
    <cellStyle name="Обычный 5 2 3 2 3 2 2 2 3" xfId="18904"/>
    <cellStyle name="Обычный 5 2 3 2 3 2 2 2 4" xfId="18905"/>
    <cellStyle name="Обычный 5 2 3 2 3 2 2 3" xfId="18906"/>
    <cellStyle name="Обычный 5 2 3 2 3 2 2 3 2" xfId="18907"/>
    <cellStyle name="Обычный 5 2 3 2 3 2 2 3 3" xfId="18908"/>
    <cellStyle name="Обычный 5 2 3 2 3 2 2 4" xfId="18909"/>
    <cellStyle name="Обычный 5 2 3 2 3 2 2 5" xfId="18910"/>
    <cellStyle name="Обычный 5 2 3 2 3 2 3" xfId="18911"/>
    <cellStyle name="Обычный 5 2 3 2 3 2 3 2" xfId="18912"/>
    <cellStyle name="Обычный 5 2 3 2 3 2 3 2 2" xfId="18913"/>
    <cellStyle name="Обычный 5 2 3 2 3 2 3 2 2 2" xfId="18914"/>
    <cellStyle name="Обычный 5 2 3 2 3 2 3 2 2 3" xfId="18915"/>
    <cellStyle name="Обычный 5 2 3 2 3 2 3 2 3" xfId="18916"/>
    <cellStyle name="Обычный 5 2 3 2 3 2 3 2 4" xfId="18917"/>
    <cellStyle name="Обычный 5 2 3 2 3 2 3 3" xfId="18918"/>
    <cellStyle name="Обычный 5 2 3 2 3 2 3 3 2" xfId="18919"/>
    <cellStyle name="Обычный 5 2 3 2 3 2 3 3 3" xfId="18920"/>
    <cellStyle name="Обычный 5 2 3 2 3 2 3 4" xfId="18921"/>
    <cellStyle name="Обычный 5 2 3 2 3 2 3 5" xfId="18922"/>
    <cellStyle name="Обычный 5 2 3 2 3 2 4" xfId="18923"/>
    <cellStyle name="Обычный 5 2 3 2 3 2 4 2" xfId="18924"/>
    <cellStyle name="Обычный 5 2 3 2 3 2 4 2 2" xfId="18925"/>
    <cellStyle name="Обычный 5 2 3 2 3 2 4 2 3" xfId="18926"/>
    <cellStyle name="Обычный 5 2 3 2 3 2 4 3" xfId="18927"/>
    <cellStyle name="Обычный 5 2 3 2 3 2 4 3 2" xfId="18928"/>
    <cellStyle name="Обычный 5 2 3 2 3 2 4 3 3" xfId="18929"/>
    <cellStyle name="Обычный 5 2 3 2 3 2 5" xfId="18930"/>
    <cellStyle name="Обычный 5 2 3 2 3 2 5 2" xfId="18931"/>
    <cellStyle name="Обычный 5 2 3 2 3 2 5 3" xfId="18932"/>
    <cellStyle name="Обычный 5 2 3 2 3 2 6" xfId="18933"/>
    <cellStyle name="Обычный 5 2 3 2 3 2 7" xfId="18934"/>
    <cellStyle name="Обычный 5 2 3 2 3 3" xfId="18935"/>
    <cellStyle name="Обычный 5 2 3 2 3 3 2" xfId="18936"/>
    <cellStyle name="Обычный 5 2 3 2 3 3 2 2" xfId="18937"/>
    <cellStyle name="Обычный 5 2 3 2 3 3 2 2 2" xfId="18938"/>
    <cellStyle name="Обычный 5 2 3 2 3 3 2 2 3" xfId="18939"/>
    <cellStyle name="Обычный 5 2 3 2 3 3 2 3" xfId="18940"/>
    <cellStyle name="Обычный 5 2 3 2 3 3 2 4" xfId="18941"/>
    <cellStyle name="Обычный 5 2 3 2 3 3 3" xfId="18942"/>
    <cellStyle name="Обычный 5 2 3 2 3 3 3 2" xfId="18943"/>
    <cellStyle name="Обычный 5 2 3 2 3 3 3 3" xfId="18944"/>
    <cellStyle name="Обычный 5 2 3 2 3 3 4" xfId="18945"/>
    <cellStyle name="Обычный 5 2 3 2 3 3 5" xfId="18946"/>
    <cellStyle name="Обычный 5 2 3 2 3 4" xfId="18947"/>
    <cellStyle name="Обычный 5 2 3 2 3 4 2" xfId="18948"/>
    <cellStyle name="Обычный 5 2 3 2 3 4 2 2" xfId="18949"/>
    <cellStyle name="Обычный 5 2 3 2 3 4 2 2 2" xfId="18950"/>
    <cellStyle name="Обычный 5 2 3 2 3 4 2 2 3" xfId="18951"/>
    <cellStyle name="Обычный 5 2 3 2 3 4 2 3" xfId="18952"/>
    <cellStyle name="Обычный 5 2 3 2 3 4 2 4" xfId="18953"/>
    <cellStyle name="Обычный 5 2 3 2 3 4 3" xfId="18954"/>
    <cellStyle name="Обычный 5 2 3 2 3 4 3 2" xfId="18955"/>
    <cellStyle name="Обычный 5 2 3 2 3 4 3 3" xfId="18956"/>
    <cellStyle name="Обычный 5 2 3 2 3 4 4" xfId="18957"/>
    <cellStyle name="Обычный 5 2 3 2 3 4 5" xfId="18958"/>
    <cellStyle name="Обычный 5 2 3 2 3 5" xfId="18959"/>
    <cellStyle name="Обычный 5 2 3 2 3 5 2" xfId="18960"/>
    <cellStyle name="Обычный 5 2 3 2 3 5 2 2" xfId="18961"/>
    <cellStyle name="Обычный 5 2 3 2 3 5 2 3" xfId="18962"/>
    <cellStyle name="Обычный 5 2 3 2 3 5 3" xfId="18963"/>
    <cellStyle name="Обычный 5 2 3 2 3 5 3 2" xfId="18964"/>
    <cellStyle name="Обычный 5 2 3 2 3 5 3 3" xfId="18965"/>
    <cellStyle name="Обычный 5 2 3 2 3 6" xfId="18966"/>
    <cellStyle name="Обычный 5 2 3 2 3 6 2" xfId="18967"/>
    <cellStyle name="Обычный 5 2 3 2 3 6 3" xfId="18968"/>
    <cellStyle name="Обычный 5 2 3 2 3 7" xfId="18969"/>
    <cellStyle name="Обычный 5 2 3 2 3 7 2" xfId="18970"/>
    <cellStyle name="Обычный 5 2 3 2 3 7 3" xfId="18971"/>
    <cellStyle name="Обычный 5 2 3 2 3 8" xfId="18972"/>
    <cellStyle name="Обычный 5 2 3 2 3 9" xfId="18973"/>
    <cellStyle name="Обычный 5 2 3 2 4" xfId="18974"/>
    <cellStyle name="Обычный 5 2 3 2 4 2" xfId="18975"/>
    <cellStyle name="Обычный 5 2 3 2 4 3" xfId="18976"/>
    <cellStyle name="Обычный 5 2 3 2 4 4" xfId="18977"/>
    <cellStyle name="Обычный 5 2 3 2 5" xfId="18978"/>
    <cellStyle name="Обычный 5 2 3 2 5 2" xfId="18979"/>
    <cellStyle name="Обычный 5 2 3 2 5 2 2" xfId="18980"/>
    <cellStyle name="Обычный 5 2 3 2 5 2 2 2" xfId="18981"/>
    <cellStyle name="Обычный 5 2 3 2 5 2 2 2 2" xfId="18982"/>
    <cellStyle name="Обычный 5 2 3 2 5 2 2 2 3" xfId="18983"/>
    <cellStyle name="Обычный 5 2 3 2 5 2 2 3" xfId="18984"/>
    <cellStyle name="Обычный 5 2 3 2 5 2 2 4" xfId="18985"/>
    <cellStyle name="Обычный 5 2 3 2 5 2 3" xfId="18986"/>
    <cellStyle name="Обычный 5 2 3 2 5 2 3 2" xfId="18987"/>
    <cellStyle name="Обычный 5 2 3 2 5 2 3 3" xfId="18988"/>
    <cellStyle name="Обычный 5 2 3 2 5 2 4" xfId="18989"/>
    <cellStyle name="Обычный 5 2 3 2 5 2 5" xfId="18990"/>
    <cellStyle name="Обычный 5 2 3 2 5 3" xfId="18991"/>
    <cellStyle name="Обычный 5 2 3 2 5 3 2" xfId="18992"/>
    <cellStyle name="Обычный 5 2 3 2 5 3 2 2" xfId="18993"/>
    <cellStyle name="Обычный 5 2 3 2 5 3 2 2 2" xfId="18994"/>
    <cellStyle name="Обычный 5 2 3 2 5 3 2 2 3" xfId="18995"/>
    <cellStyle name="Обычный 5 2 3 2 5 3 2 3" xfId="18996"/>
    <cellStyle name="Обычный 5 2 3 2 5 3 2 4" xfId="18997"/>
    <cellStyle name="Обычный 5 2 3 2 5 3 3" xfId="18998"/>
    <cellStyle name="Обычный 5 2 3 2 5 3 3 2" xfId="18999"/>
    <cellStyle name="Обычный 5 2 3 2 5 3 3 3" xfId="19000"/>
    <cellStyle name="Обычный 5 2 3 2 5 3 4" xfId="19001"/>
    <cellStyle name="Обычный 5 2 3 2 5 3 5" xfId="19002"/>
    <cellStyle name="Обычный 5 2 3 2 5 4" xfId="19003"/>
    <cellStyle name="Обычный 5 2 3 2 5 4 2" xfId="19004"/>
    <cellStyle name="Обычный 5 2 3 2 5 4 2 2" xfId="19005"/>
    <cellStyle name="Обычный 5 2 3 2 5 4 2 3" xfId="19006"/>
    <cellStyle name="Обычный 5 2 3 2 5 4 3" xfId="19007"/>
    <cellStyle name="Обычный 5 2 3 2 5 4 3 2" xfId="19008"/>
    <cellStyle name="Обычный 5 2 3 2 5 4 3 3" xfId="19009"/>
    <cellStyle name="Обычный 5 2 3 2 5 5" xfId="19010"/>
    <cellStyle name="Обычный 5 2 3 2 5 5 2" xfId="19011"/>
    <cellStyle name="Обычный 5 2 3 2 5 5 3" xfId="19012"/>
    <cellStyle name="Обычный 5 2 3 2 5 6" xfId="19013"/>
    <cellStyle name="Обычный 5 2 3 2 5 7" xfId="19014"/>
    <cellStyle name="Обычный 5 2 3 2 6" xfId="19015"/>
    <cellStyle name="Обычный 5 2 3 2 6 2" xfId="19016"/>
    <cellStyle name="Обычный 5 2 3 2 6 2 2" xfId="19017"/>
    <cellStyle name="Обычный 5 2 3 2 6 2 2 2" xfId="19018"/>
    <cellStyle name="Обычный 5 2 3 2 6 2 2 3" xfId="19019"/>
    <cellStyle name="Обычный 5 2 3 2 6 2 3" xfId="19020"/>
    <cellStyle name="Обычный 5 2 3 2 6 2 3 2" xfId="19021"/>
    <cellStyle name="Обычный 5 2 3 2 6 2 3 3" xfId="19022"/>
    <cellStyle name="Обычный 5 2 3 2 6 3" xfId="19023"/>
    <cellStyle name="Обычный 5 2 3 2 6 3 2" xfId="19024"/>
    <cellStyle name="Обычный 5 2 3 2 6 3 3" xfId="19025"/>
    <cellStyle name="Обычный 5 2 3 2 6 4" xfId="19026"/>
    <cellStyle name="Обычный 5 2 3 2 6 5" xfId="19027"/>
    <cellStyle name="Обычный 5 2 3 2 7" xfId="19028"/>
    <cellStyle name="Обычный 5 2 3 2 7 2" xfId="19029"/>
    <cellStyle name="Обычный 5 2 3 2 7 2 2" xfId="19030"/>
    <cellStyle name="Обычный 5 2 3 2 7 2 2 2" xfId="19031"/>
    <cellStyle name="Обычный 5 2 3 2 7 2 2 3" xfId="19032"/>
    <cellStyle name="Обычный 5 2 3 2 7 2 3" xfId="19033"/>
    <cellStyle name="Обычный 5 2 3 2 7 2 4" xfId="19034"/>
    <cellStyle name="Обычный 5 2 3 2 7 3" xfId="19035"/>
    <cellStyle name="Обычный 5 2 3 2 7 3 2" xfId="19036"/>
    <cellStyle name="Обычный 5 2 3 2 7 3 3" xfId="19037"/>
    <cellStyle name="Обычный 5 2 3 2 7 4" xfId="19038"/>
    <cellStyle name="Обычный 5 2 3 2 7 5" xfId="19039"/>
    <cellStyle name="Обычный 5 2 3 2 8" xfId="19040"/>
    <cellStyle name="Обычный 5 2 3 2 8 2" xfId="19041"/>
    <cellStyle name="Обычный 5 2 3 2 8 2 2" xfId="19042"/>
    <cellStyle name="Обычный 5 2 3 2 8 2 3" xfId="19043"/>
    <cellStyle name="Обычный 5 2 3 2 8 3" xfId="19044"/>
    <cellStyle name="Обычный 5 2 3 2 8 3 2" xfId="19045"/>
    <cellStyle name="Обычный 5 2 3 2 8 3 3" xfId="19046"/>
    <cellStyle name="Обычный 5 2 3 2 9" xfId="19047"/>
    <cellStyle name="Обычный 5 2 3 2 9 2" xfId="19048"/>
    <cellStyle name="Обычный 5 2 3 2 9 3" xfId="19049"/>
    <cellStyle name="Обычный 5 2 3 3" xfId="19050"/>
    <cellStyle name="Обычный 5 2 3 3 2" xfId="19051"/>
    <cellStyle name="Обычный 5 2 3 3 2 2" xfId="19052"/>
    <cellStyle name="Обычный 5 2 3 3 2 2 2" xfId="19053"/>
    <cellStyle name="Обычный 5 2 3 3 2 2 2 2" xfId="19054"/>
    <cellStyle name="Обычный 5 2 3 3 2 2 2 2 2" xfId="19055"/>
    <cellStyle name="Обычный 5 2 3 3 2 2 2 2 3" xfId="19056"/>
    <cellStyle name="Обычный 5 2 3 3 2 2 2 3" xfId="19057"/>
    <cellStyle name="Обычный 5 2 3 3 2 2 2 4" xfId="19058"/>
    <cellStyle name="Обычный 5 2 3 3 2 2 3" xfId="19059"/>
    <cellStyle name="Обычный 5 2 3 3 2 2 3 2" xfId="19060"/>
    <cellStyle name="Обычный 5 2 3 3 2 2 3 3" xfId="19061"/>
    <cellStyle name="Обычный 5 2 3 3 2 2 4" xfId="19062"/>
    <cellStyle name="Обычный 5 2 3 3 2 2 5" xfId="19063"/>
    <cellStyle name="Обычный 5 2 3 3 2 3" xfId="19064"/>
    <cellStyle name="Обычный 5 2 3 3 2 3 2" xfId="19065"/>
    <cellStyle name="Обычный 5 2 3 3 2 3 2 2" xfId="19066"/>
    <cellStyle name="Обычный 5 2 3 3 2 3 2 2 2" xfId="19067"/>
    <cellStyle name="Обычный 5 2 3 3 2 3 2 2 3" xfId="19068"/>
    <cellStyle name="Обычный 5 2 3 3 2 3 2 3" xfId="19069"/>
    <cellStyle name="Обычный 5 2 3 3 2 3 2 4" xfId="19070"/>
    <cellStyle name="Обычный 5 2 3 3 2 3 3" xfId="19071"/>
    <cellStyle name="Обычный 5 2 3 3 2 3 3 2" xfId="19072"/>
    <cellStyle name="Обычный 5 2 3 3 2 3 3 3" xfId="19073"/>
    <cellStyle name="Обычный 5 2 3 3 2 3 4" xfId="19074"/>
    <cellStyle name="Обычный 5 2 3 3 2 3 5" xfId="19075"/>
    <cellStyle name="Обычный 5 2 3 3 2 4" xfId="19076"/>
    <cellStyle name="Обычный 5 2 3 3 2 4 2" xfId="19077"/>
    <cellStyle name="Обычный 5 2 3 3 2 4 2 2" xfId="19078"/>
    <cellStyle name="Обычный 5 2 3 3 2 4 2 3" xfId="19079"/>
    <cellStyle name="Обычный 5 2 3 3 2 4 3" xfId="19080"/>
    <cellStyle name="Обычный 5 2 3 3 2 4 3 2" xfId="19081"/>
    <cellStyle name="Обычный 5 2 3 3 2 4 3 3" xfId="19082"/>
    <cellStyle name="Обычный 5 2 3 3 2 5" xfId="19083"/>
    <cellStyle name="Обычный 5 2 3 3 2 5 2" xfId="19084"/>
    <cellStyle name="Обычный 5 2 3 3 2 5 3" xfId="19085"/>
    <cellStyle name="Обычный 5 2 3 3 2 6" xfId="19086"/>
    <cellStyle name="Обычный 5 2 3 3 2 7" xfId="19087"/>
    <cellStyle name="Обычный 5 2 3 3 3" xfId="19088"/>
    <cellStyle name="Обычный 5 2 3 3 3 2" xfId="19089"/>
    <cellStyle name="Обычный 5 2 3 3 3 2 2" xfId="19090"/>
    <cellStyle name="Обычный 5 2 3 3 3 2 2 2" xfId="19091"/>
    <cellStyle name="Обычный 5 2 3 3 3 2 2 3" xfId="19092"/>
    <cellStyle name="Обычный 5 2 3 3 3 2 3" xfId="19093"/>
    <cellStyle name="Обычный 5 2 3 3 3 2 4" xfId="19094"/>
    <cellStyle name="Обычный 5 2 3 3 3 3" xfId="19095"/>
    <cellStyle name="Обычный 5 2 3 3 3 3 2" xfId="19096"/>
    <cellStyle name="Обычный 5 2 3 3 3 3 3" xfId="19097"/>
    <cellStyle name="Обычный 5 2 3 3 3 4" xfId="19098"/>
    <cellStyle name="Обычный 5 2 3 3 3 5" xfId="19099"/>
    <cellStyle name="Обычный 5 2 3 3 4" xfId="19100"/>
    <cellStyle name="Обычный 5 2 3 3 4 2" xfId="19101"/>
    <cellStyle name="Обычный 5 2 3 3 4 2 2" xfId="19102"/>
    <cellStyle name="Обычный 5 2 3 3 4 2 2 2" xfId="19103"/>
    <cellStyle name="Обычный 5 2 3 3 4 2 2 3" xfId="19104"/>
    <cellStyle name="Обычный 5 2 3 3 4 2 3" xfId="19105"/>
    <cellStyle name="Обычный 5 2 3 3 4 2 4" xfId="19106"/>
    <cellStyle name="Обычный 5 2 3 3 4 3" xfId="19107"/>
    <cellStyle name="Обычный 5 2 3 3 4 3 2" xfId="19108"/>
    <cellStyle name="Обычный 5 2 3 3 4 3 3" xfId="19109"/>
    <cellStyle name="Обычный 5 2 3 3 4 4" xfId="19110"/>
    <cellStyle name="Обычный 5 2 3 3 4 5" xfId="19111"/>
    <cellStyle name="Обычный 5 2 3 3 5" xfId="19112"/>
    <cellStyle name="Обычный 5 2 3 3 5 2" xfId="19113"/>
    <cellStyle name="Обычный 5 2 3 3 5 2 2" xfId="19114"/>
    <cellStyle name="Обычный 5 2 3 3 5 2 3" xfId="19115"/>
    <cellStyle name="Обычный 5 2 3 3 5 3" xfId="19116"/>
    <cellStyle name="Обычный 5 2 3 3 5 3 2" xfId="19117"/>
    <cellStyle name="Обычный 5 2 3 3 5 3 3" xfId="19118"/>
    <cellStyle name="Обычный 5 2 3 3 6" xfId="19119"/>
    <cellStyle name="Обычный 5 2 3 3 6 2" xfId="19120"/>
    <cellStyle name="Обычный 5 2 3 3 6 3" xfId="19121"/>
    <cellStyle name="Обычный 5 2 3 3 7" xfId="19122"/>
    <cellStyle name="Обычный 5 2 3 3 7 2" xfId="19123"/>
    <cellStyle name="Обычный 5 2 3 3 7 3" xfId="19124"/>
    <cellStyle name="Обычный 5 2 3 3 8" xfId="19125"/>
    <cellStyle name="Обычный 5 2 3 3 9" xfId="19126"/>
    <cellStyle name="Обычный 5 2 3 4" xfId="19127"/>
    <cellStyle name="Обычный 5 2 3 4 2" xfId="19128"/>
    <cellStyle name="Обычный 5 2 3 4 2 2" xfId="19129"/>
    <cellStyle name="Обычный 5 2 3 4 2 2 2" xfId="19130"/>
    <cellStyle name="Обычный 5 2 3 4 2 2 2 2" xfId="19131"/>
    <cellStyle name="Обычный 5 2 3 4 2 2 2 2 2" xfId="19132"/>
    <cellStyle name="Обычный 5 2 3 4 2 2 2 2 3" xfId="19133"/>
    <cellStyle name="Обычный 5 2 3 4 2 2 2 3" xfId="19134"/>
    <cellStyle name="Обычный 5 2 3 4 2 2 2 4" xfId="19135"/>
    <cellStyle name="Обычный 5 2 3 4 2 2 3" xfId="19136"/>
    <cellStyle name="Обычный 5 2 3 4 2 2 3 2" xfId="19137"/>
    <cellStyle name="Обычный 5 2 3 4 2 2 3 3" xfId="19138"/>
    <cellStyle name="Обычный 5 2 3 4 2 2 4" xfId="19139"/>
    <cellStyle name="Обычный 5 2 3 4 2 2 5" xfId="19140"/>
    <cellStyle name="Обычный 5 2 3 4 2 3" xfId="19141"/>
    <cellStyle name="Обычный 5 2 3 4 2 3 2" xfId="19142"/>
    <cellStyle name="Обычный 5 2 3 4 2 3 2 2" xfId="19143"/>
    <cellStyle name="Обычный 5 2 3 4 2 3 2 2 2" xfId="19144"/>
    <cellStyle name="Обычный 5 2 3 4 2 3 2 2 3" xfId="19145"/>
    <cellStyle name="Обычный 5 2 3 4 2 3 2 3" xfId="19146"/>
    <cellStyle name="Обычный 5 2 3 4 2 3 2 4" xfId="19147"/>
    <cellStyle name="Обычный 5 2 3 4 2 3 3" xfId="19148"/>
    <cellStyle name="Обычный 5 2 3 4 2 3 3 2" xfId="19149"/>
    <cellStyle name="Обычный 5 2 3 4 2 3 3 3" xfId="19150"/>
    <cellStyle name="Обычный 5 2 3 4 2 3 4" xfId="19151"/>
    <cellStyle name="Обычный 5 2 3 4 2 3 5" xfId="19152"/>
    <cellStyle name="Обычный 5 2 3 4 2 4" xfId="19153"/>
    <cellStyle name="Обычный 5 2 3 4 2 4 2" xfId="19154"/>
    <cellStyle name="Обычный 5 2 3 4 2 4 2 2" xfId="19155"/>
    <cellStyle name="Обычный 5 2 3 4 2 4 2 3" xfId="19156"/>
    <cellStyle name="Обычный 5 2 3 4 2 4 3" xfId="19157"/>
    <cellStyle name="Обычный 5 2 3 4 2 4 3 2" xfId="19158"/>
    <cellStyle name="Обычный 5 2 3 4 2 4 3 3" xfId="19159"/>
    <cellStyle name="Обычный 5 2 3 4 2 5" xfId="19160"/>
    <cellStyle name="Обычный 5 2 3 4 2 5 2" xfId="19161"/>
    <cellStyle name="Обычный 5 2 3 4 2 5 3" xfId="19162"/>
    <cellStyle name="Обычный 5 2 3 4 2 6" xfId="19163"/>
    <cellStyle name="Обычный 5 2 3 4 2 7" xfId="19164"/>
    <cellStyle name="Обычный 5 2 3 4 3" xfId="19165"/>
    <cellStyle name="Обычный 5 2 3 4 3 2" xfId="19166"/>
    <cellStyle name="Обычный 5 2 3 4 3 2 2" xfId="19167"/>
    <cellStyle name="Обычный 5 2 3 4 3 2 2 2" xfId="19168"/>
    <cellStyle name="Обычный 5 2 3 4 3 2 2 3" xfId="19169"/>
    <cellStyle name="Обычный 5 2 3 4 3 2 3" xfId="19170"/>
    <cellStyle name="Обычный 5 2 3 4 3 2 4" xfId="19171"/>
    <cellStyle name="Обычный 5 2 3 4 3 3" xfId="19172"/>
    <cellStyle name="Обычный 5 2 3 4 3 3 2" xfId="19173"/>
    <cellStyle name="Обычный 5 2 3 4 3 3 3" xfId="19174"/>
    <cellStyle name="Обычный 5 2 3 4 3 4" xfId="19175"/>
    <cellStyle name="Обычный 5 2 3 4 3 5" xfId="19176"/>
    <cellStyle name="Обычный 5 2 3 4 4" xfId="19177"/>
    <cellStyle name="Обычный 5 2 3 4 4 2" xfId="19178"/>
    <cellStyle name="Обычный 5 2 3 4 4 2 2" xfId="19179"/>
    <cellStyle name="Обычный 5 2 3 4 4 2 2 2" xfId="19180"/>
    <cellStyle name="Обычный 5 2 3 4 4 2 2 3" xfId="19181"/>
    <cellStyle name="Обычный 5 2 3 4 4 2 3" xfId="19182"/>
    <cellStyle name="Обычный 5 2 3 4 4 2 4" xfId="19183"/>
    <cellStyle name="Обычный 5 2 3 4 4 3" xfId="19184"/>
    <cellStyle name="Обычный 5 2 3 4 4 3 2" xfId="19185"/>
    <cellStyle name="Обычный 5 2 3 4 4 3 3" xfId="19186"/>
    <cellStyle name="Обычный 5 2 3 4 4 4" xfId="19187"/>
    <cellStyle name="Обычный 5 2 3 4 4 5" xfId="19188"/>
    <cellStyle name="Обычный 5 2 3 4 5" xfId="19189"/>
    <cellStyle name="Обычный 5 2 3 4 5 2" xfId="19190"/>
    <cellStyle name="Обычный 5 2 3 4 5 2 2" xfId="19191"/>
    <cellStyle name="Обычный 5 2 3 4 5 2 3" xfId="19192"/>
    <cellStyle name="Обычный 5 2 3 4 5 3" xfId="19193"/>
    <cellStyle name="Обычный 5 2 3 4 5 3 2" xfId="19194"/>
    <cellStyle name="Обычный 5 2 3 4 5 3 3" xfId="19195"/>
    <cellStyle name="Обычный 5 2 3 4 6" xfId="19196"/>
    <cellStyle name="Обычный 5 2 3 4 6 2" xfId="19197"/>
    <cellStyle name="Обычный 5 2 3 4 6 3" xfId="19198"/>
    <cellStyle name="Обычный 5 2 3 4 7" xfId="19199"/>
    <cellStyle name="Обычный 5 2 3 4 7 2" xfId="19200"/>
    <cellStyle name="Обычный 5 2 3 4 7 3" xfId="19201"/>
    <cellStyle name="Обычный 5 2 3 4 8" xfId="19202"/>
    <cellStyle name="Обычный 5 2 3 4 9" xfId="19203"/>
    <cellStyle name="Обычный 5 2 3 5" xfId="19204"/>
    <cellStyle name="Обычный 5 2 3 5 2" xfId="19205"/>
    <cellStyle name="Обычный 5 2 3 5 3" xfId="19206"/>
    <cellStyle name="Обычный 5 2 3 5 4" xfId="19207"/>
    <cellStyle name="Обычный 5 2 3 6" xfId="19208"/>
    <cellStyle name="Обычный 5 2 3 6 2" xfId="19209"/>
    <cellStyle name="Обычный 5 2 3 6 2 2" xfId="19210"/>
    <cellStyle name="Обычный 5 2 3 6 2 2 2" xfId="19211"/>
    <cellStyle name="Обычный 5 2 3 6 2 2 2 2" xfId="19212"/>
    <cellStyle name="Обычный 5 2 3 6 2 2 2 3" xfId="19213"/>
    <cellStyle name="Обычный 5 2 3 6 2 2 3" xfId="19214"/>
    <cellStyle name="Обычный 5 2 3 6 2 2 3 2" xfId="19215"/>
    <cellStyle name="Обычный 5 2 3 6 2 2 3 3" xfId="19216"/>
    <cellStyle name="Обычный 5 2 3 6 2 2 4" xfId="19217"/>
    <cellStyle name="Обычный 5 2 3 6 2 2 5" xfId="19218"/>
    <cellStyle name="Обычный 5 2 3 6 2 3" xfId="19219"/>
    <cellStyle name="Обычный 5 2 3 6 2 3 2" xfId="19220"/>
    <cellStyle name="Обычный 5 2 3 6 2 3 3" xfId="19221"/>
    <cellStyle name="Обычный 5 2 3 6 2 4" xfId="19222"/>
    <cellStyle name="Обычный 5 2 3 6 2 5" xfId="19223"/>
    <cellStyle name="Обычный 5 2 3 6 3" xfId="19224"/>
    <cellStyle name="Обычный 5 2 3 6 3 2" xfId="19225"/>
    <cellStyle name="Обычный 5 2 3 6 3 2 2" xfId="19226"/>
    <cellStyle name="Обычный 5 2 3 6 3 2 2 2" xfId="19227"/>
    <cellStyle name="Обычный 5 2 3 6 3 2 2 3" xfId="19228"/>
    <cellStyle name="Обычный 5 2 3 6 3 2 3" xfId="19229"/>
    <cellStyle name="Обычный 5 2 3 6 3 2 4" xfId="19230"/>
    <cellStyle name="Обычный 5 2 3 6 3 3" xfId="19231"/>
    <cellStyle name="Обычный 5 2 3 6 3 3 2" xfId="19232"/>
    <cellStyle name="Обычный 5 2 3 6 3 3 3" xfId="19233"/>
    <cellStyle name="Обычный 5 2 3 6 3 4" xfId="19234"/>
    <cellStyle name="Обычный 5 2 3 6 3 5" xfId="19235"/>
    <cellStyle name="Обычный 5 2 3 6 4" xfId="19236"/>
    <cellStyle name="Обычный 5 2 3 6 4 2" xfId="19237"/>
    <cellStyle name="Обычный 5 2 3 6 4 2 2" xfId="19238"/>
    <cellStyle name="Обычный 5 2 3 6 4 2 3" xfId="19239"/>
    <cellStyle name="Обычный 5 2 3 6 4 3" xfId="19240"/>
    <cellStyle name="Обычный 5 2 3 6 4 3 2" xfId="19241"/>
    <cellStyle name="Обычный 5 2 3 6 4 3 3" xfId="19242"/>
    <cellStyle name="Обычный 5 2 3 6 5" xfId="19243"/>
    <cellStyle name="Обычный 5 2 3 6 5 2" xfId="19244"/>
    <cellStyle name="Обычный 5 2 3 6 5 3" xfId="19245"/>
    <cellStyle name="Обычный 5 2 3 6 6" xfId="19246"/>
    <cellStyle name="Обычный 5 2 3 6 7" xfId="19247"/>
    <cellStyle name="Обычный 5 2 3 7" xfId="19248"/>
    <cellStyle name="Обычный 5 2 3 7 2" xfId="19249"/>
    <cellStyle name="Обычный 5 2 3 7 2 2" xfId="19250"/>
    <cellStyle name="Обычный 5 2 3 7 2 2 2" xfId="19251"/>
    <cellStyle name="Обычный 5 2 3 7 2 2 3" xfId="19252"/>
    <cellStyle name="Обычный 5 2 3 7 2 3" xfId="19253"/>
    <cellStyle name="Обычный 5 2 3 7 2 3 2" xfId="19254"/>
    <cellStyle name="Обычный 5 2 3 7 2 3 3" xfId="19255"/>
    <cellStyle name="Обычный 5 2 3 7 3" xfId="19256"/>
    <cellStyle name="Обычный 5 2 3 7 3 2" xfId="19257"/>
    <cellStyle name="Обычный 5 2 3 7 3 3" xfId="19258"/>
    <cellStyle name="Обычный 5 2 3 7 4" xfId="19259"/>
    <cellStyle name="Обычный 5 2 3 7 5" xfId="19260"/>
    <cellStyle name="Обычный 5 2 3 8" xfId="19261"/>
    <cellStyle name="Обычный 5 2 3 8 2" xfId="19262"/>
    <cellStyle name="Обычный 5 2 3 8 2 2" xfId="19263"/>
    <cellStyle name="Обычный 5 2 3 8 2 2 2" xfId="19264"/>
    <cellStyle name="Обычный 5 2 3 8 2 2 3" xfId="19265"/>
    <cellStyle name="Обычный 5 2 3 8 2 3" xfId="19266"/>
    <cellStyle name="Обычный 5 2 3 8 2 3 2" xfId="19267"/>
    <cellStyle name="Обычный 5 2 3 8 2 3 3" xfId="19268"/>
    <cellStyle name="Обычный 5 2 3 8 3" xfId="19269"/>
    <cellStyle name="Обычный 5 2 3 8 3 2" xfId="19270"/>
    <cellStyle name="Обычный 5 2 3 8 3 3" xfId="19271"/>
    <cellStyle name="Обычный 5 2 3 8 4" xfId="19272"/>
    <cellStyle name="Обычный 5 2 3 8 5" xfId="19273"/>
    <cellStyle name="Обычный 5 2 3 9" xfId="19274"/>
    <cellStyle name="Обычный 5 2 3 9 2" xfId="19275"/>
    <cellStyle name="Обычный 5 2 3 9 2 2" xfId="19276"/>
    <cellStyle name="Обычный 5 2 3 9 2 3" xfId="19277"/>
    <cellStyle name="Обычный 5 2 3 9 3" xfId="19278"/>
    <cellStyle name="Обычный 5 2 3 9 3 2" xfId="19279"/>
    <cellStyle name="Обычный 5 2 3 9 3 3" xfId="19280"/>
    <cellStyle name="Обычный 5 2 4" xfId="19281"/>
    <cellStyle name="Обычный 5 2 4 10" xfId="19282"/>
    <cellStyle name="Обычный 5 2 4 10 2" xfId="19283"/>
    <cellStyle name="Обычный 5 2 4 10 3" xfId="19284"/>
    <cellStyle name="Обычный 5 2 4 11" xfId="19285"/>
    <cellStyle name="Обычный 5 2 4 11 2" xfId="19286"/>
    <cellStyle name="Обычный 5 2 4 11 3" xfId="19287"/>
    <cellStyle name="Обычный 5 2 4 12" xfId="19288"/>
    <cellStyle name="Обычный 5 2 4 13" xfId="19289"/>
    <cellStyle name="Обычный 5 2 4 2" xfId="19290"/>
    <cellStyle name="Обычный 5 2 4 2 10" xfId="19291"/>
    <cellStyle name="Обычный 5 2 4 2 11" xfId="19292"/>
    <cellStyle name="Обычный 5 2 4 2 2" xfId="19293"/>
    <cellStyle name="Обычный 5 2 4 2 2 2" xfId="19294"/>
    <cellStyle name="Обычный 5 2 4 2 2 2 2" xfId="19295"/>
    <cellStyle name="Обычный 5 2 4 2 2 2 2 2" xfId="19296"/>
    <cellStyle name="Обычный 5 2 4 2 2 2 2 2 2" xfId="19297"/>
    <cellStyle name="Обычный 5 2 4 2 2 2 2 2 2 2" xfId="19298"/>
    <cellStyle name="Обычный 5 2 4 2 2 2 2 2 2 3" xfId="19299"/>
    <cellStyle name="Обычный 5 2 4 2 2 2 2 2 3" xfId="19300"/>
    <cellStyle name="Обычный 5 2 4 2 2 2 2 2 4" xfId="19301"/>
    <cellStyle name="Обычный 5 2 4 2 2 2 2 3" xfId="19302"/>
    <cellStyle name="Обычный 5 2 4 2 2 2 2 3 2" xfId="19303"/>
    <cellStyle name="Обычный 5 2 4 2 2 2 2 3 3" xfId="19304"/>
    <cellStyle name="Обычный 5 2 4 2 2 2 2 4" xfId="19305"/>
    <cellStyle name="Обычный 5 2 4 2 2 2 2 5" xfId="19306"/>
    <cellStyle name="Обычный 5 2 4 2 2 2 3" xfId="19307"/>
    <cellStyle name="Обычный 5 2 4 2 2 2 3 2" xfId="19308"/>
    <cellStyle name="Обычный 5 2 4 2 2 2 3 2 2" xfId="19309"/>
    <cellStyle name="Обычный 5 2 4 2 2 2 3 2 2 2" xfId="19310"/>
    <cellStyle name="Обычный 5 2 4 2 2 2 3 2 2 3" xfId="19311"/>
    <cellStyle name="Обычный 5 2 4 2 2 2 3 2 3" xfId="19312"/>
    <cellStyle name="Обычный 5 2 4 2 2 2 3 2 4" xfId="19313"/>
    <cellStyle name="Обычный 5 2 4 2 2 2 3 3" xfId="19314"/>
    <cellStyle name="Обычный 5 2 4 2 2 2 3 3 2" xfId="19315"/>
    <cellStyle name="Обычный 5 2 4 2 2 2 3 3 3" xfId="19316"/>
    <cellStyle name="Обычный 5 2 4 2 2 2 3 4" xfId="19317"/>
    <cellStyle name="Обычный 5 2 4 2 2 2 3 5" xfId="19318"/>
    <cellStyle name="Обычный 5 2 4 2 2 2 4" xfId="19319"/>
    <cellStyle name="Обычный 5 2 4 2 2 2 4 2" xfId="19320"/>
    <cellStyle name="Обычный 5 2 4 2 2 2 4 2 2" xfId="19321"/>
    <cellStyle name="Обычный 5 2 4 2 2 2 4 2 3" xfId="19322"/>
    <cellStyle name="Обычный 5 2 4 2 2 2 4 3" xfId="19323"/>
    <cellStyle name="Обычный 5 2 4 2 2 2 4 3 2" xfId="19324"/>
    <cellStyle name="Обычный 5 2 4 2 2 2 4 3 3" xfId="19325"/>
    <cellStyle name="Обычный 5 2 4 2 2 2 5" xfId="19326"/>
    <cellStyle name="Обычный 5 2 4 2 2 2 5 2" xfId="19327"/>
    <cellStyle name="Обычный 5 2 4 2 2 2 5 3" xfId="19328"/>
    <cellStyle name="Обычный 5 2 4 2 2 2 6" xfId="19329"/>
    <cellStyle name="Обычный 5 2 4 2 2 2 7" xfId="19330"/>
    <cellStyle name="Обычный 5 2 4 2 2 3" xfId="19331"/>
    <cellStyle name="Обычный 5 2 4 2 2 3 2" xfId="19332"/>
    <cellStyle name="Обычный 5 2 4 2 2 3 2 2" xfId="19333"/>
    <cellStyle name="Обычный 5 2 4 2 2 3 2 2 2" xfId="19334"/>
    <cellStyle name="Обычный 5 2 4 2 2 3 2 2 3" xfId="19335"/>
    <cellStyle name="Обычный 5 2 4 2 2 3 2 3" xfId="19336"/>
    <cellStyle name="Обычный 5 2 4 2 2 3 2 4" xfId="19337"/>
    <cellStyle name="Обычный 5 2 4 2 2 3 3" xfId="19338"/>
    <cellStyle name="Обычный 5 2 4 2 2 3 3 2" xfId="19339"/>
    <cellStyle name="Обычный 5 2 4 2 2 3 3 3" xfId="19340"/>
    <cellStyle name="Обычный 5 2 4 2 2 3 4" xfId="19341"/>
    <cellStyle name="Обычный 5 2 4 2 2 3 5" xfId="19342"/>
    <cellStyle name="Обычный 5 2 4 2 2 4" xfId="19343"/>
    <cellStyle name="Обычный 5 2 4 2 2 4 2" xfId="19344"/>
    <cellStyle name="Обычный 5 2 4 2 2 4 2 2" xfId="19345"/>
    <cellStyle name="Обычный 5 2 4 2 2 4 2 2 2" xfId="19346"/>
    <cellStyle name="Обычный 5 2 4 2 2 4 2 2 3" xfId="19347"/>
    <cellStyle name="Обычный 5 2 4 2 2 4 2 3" xfId="19348"/>
    <cellStyle name="Обычный 5 2 4 2 2 4 2 4" xfId="19349"/>
    <cellStyle name="Обычный 5 2 4 2 2 4 3" xfId="19350"/>
    <cellStyle name="Обычный 5 2 4 2 2 4 3 2" xfId="19351"/>
    <cellStyle name="Обычный 5 2 4 2 2 4 3 3" xfId="19352"/>
    <cellStyle name="Обычный 5 2 4 2 2 4 4" xfId="19353"/>
    <cellStyle name="Обычный 5 2 4 2 2 4 5" xfId="19354"/>
    <cellStyle name="Обычный 5 2 4 2 2 5" xfId="19355"/>
    <cellStyle name="Обычный 5 2 4 2 2 5 2" xfId="19356"/>
    <cellStyle name="Обычный 5 2 4 2 2 5 2 2" xfId="19357"/>
    <cellStyle name="Обычный 5 2 4 2 2 5 2 3" xfId="19358"/>
    <cellStyle name="Обычный 5 2 4 2 2 5 3" xfId="19359"/>
    <cellStyle name="Обычный 5 2 4 2 2 5 3 2" xfId="19360"/>
    <cellStyle name="Обычный 5 2 4 2 2 5 3 3" xfId="19361"/>
    <cellStyle name="Обычный 5 2 4 2 2 6" xfId="19362"/>
    <cellStyle name="Обычный 5 2 4 2 2 6 2" xfId="19363"/>
    <cellStyle name="Обычный 5 2 4 2 2 6 3" xfId="19364"/>
    <cellStyle name="Обычный 5 2 4 2 2 7" xfId="19365"/>
    <cellStyle name="Обычный 5 2 4 2 2 7 2" xfId="19366"/>
    <cellStyle name="Обычный 5 2 4 2 2 7 3" xfId="19367"/>
    <cellStyle name="Обычный 5 2 4 2 2 8" xfId="19368"/>
    <cellStyle name="Обычный 5 2 4 2 2 9" xfId="19369"/>
    <cellStyle name="Обычный 5 2 4 2 3" xfId="19370"/>
    <cellStyle name="Обычный 5 2 4 2 3 2" xfId="19371"/>
    <cellStyle name="Обычный 5 2 4 2 3 2 2" xfId="19372"/>
    <cellStyle name="Обычный 5 2 4 2 3 2 2 2" xfId="19373"/>
    <cellStyle name="Обычный 5 2 4 2 3 2 2 2 2" xfId="19374"/>
    <cellStyle name="Обычный 5 2 4 2 3 2 2 2 2 2" xfId="19375"/>
    <cellStyle name="Обычный 5 2 4 2 3 2 2 2 2 3" xfId="19376"/>
    <cellStyle name="Обычный 5 2 4 2 3 2 2 2 3" xfId="19377"/>
    <cellStyle name="Обычный 5 2 4 2 3 2 2 2 4" xfId="19378"/>
    <cellStyle name="Обычный 5 2 4 2 3 2 2 3" xfId="19379"/>
    <cellStyle name="Обычный 5 2 4 2 3 2 2 3 2" xfId="19380"/>
    <cellStyle name="Обычный 5 2 4 2 3 2 2 3 3" xfId="19381"/>
    <cellStyle name="Обычный 5 2 4 2 3 2 2 4" xfId="19382"/>
    <cellStyle name="Обычный 5 2 4 2 3 2 2 5" xfId="19383"/>
    <cellStyle name="Обычный 5 2 4 2 3 2 3" xfId="19384"/>
    <cellStyle name="Обычный 5 2 4 2 3 2 3 2" xfId="19385"/>
    <cellStyle name="Обычный 5 2 4 2 3 2 3 2 2" xfId="19386"/>
    <cellStyle name="Обычный 5 2 4 2 3 2 3 2 2 2" xfId="19387"/>
    <cellStyle name="Обычный 5 2 4 2 3 2 3 2 2 3" xfId="19388"/>
    <cellStyle name="Обычный 5 2 4 2 3 2 3 2 3" xfId="19389"/>
    <cellStyle name="Обычный 5 2 4 2 3 2 3 2 4" xfId="19390"/>
    <cellStyle name="Обычный 5 2 4 2 3 2 3 3" xfId="19391"/>
    <cellStyle name="Обычный 5 2 4 2 3 2 3 3 2" xfId="19392"/>
    <cellStyle name="Обычный 5 2 4 2 3 2 3 3 3" xfId="19393"/>
    <cellStyle name="Обычный 5 2 4 2 3 2 3 4" xfId="19394"/>
    <cellStyle name="Обычный 5 2 4 2 3 2 3 5" xfId="19395"/>
    <cellStyle name="Обычный 5 2 4 2 3 2 4" xfId="19396"/>
    <cellStyle name="Обычный 5 2 4 2 3 2 4 2" xfId="19397"/>
    <cellStyle name="Обычный 5 2 4 2 3 2 4 2 2" xfId="19398"/>
    <cellStyle name="Обычный 5 2 4 2 3 2 4 2 3" xfId="19399"/>
    <cellStyle name="Обычный 5 2 4 2 3 2 4 3" xfId="19400"/>
    <cellStyle name="Обычный 5 2 4 2 3 2 4 3 2" xfId="19401"/>
    <cellStyle name="Обычный 5 2 4 2 3 2 4 3 3" xfId="19402"/>
    <cellStyle name="Обычный 5 2 4 2 3 2 5" xfId="19403"/>
    <cellStyle name="Обычный 5 2 4 2 3 2 5 2" xfId="19404"/>
    <cellStyle name="Обычный 5 2 4 2 3 2 5 3" xfId="19405"/>
    <cellStyle name="Обычный 5 2 4 2 3 2 6" xfId="19406"/>
    <cellStyle name="Обычный 5 2 4 2 3 2 7" xfId="19407"/>
    <cellStyle name="Обычный 5 2 4 2 3 3" xfId="19408"/>
    <cellStyle name="Обычный 5 2 4 2 3 3 2" xfId="19409"/>
    <cellStyle name="Обычный 5 2 4 2 3 3 2 2" xfId="19410"/>
    <cellStyle name="Обычный 5 2 4 2 3 3 2 2 2" xfId="19411"/>
    <cellStyle name="Обычный 5 2 4 2 3 3 2 2 3" xfId="19412"/>
    <cellStyle name="Обычный 5 2 4 2 3 3 2 3" xfId="19413"/>
    <cellStyle name="Обычный 5 2 4 2 3 3 2 4" xfId="19414"/>
    <cellStyle name="Обычный 5 2 4 2 3 3 3" xfId="19415"/>
    <cellStyle name="Обычный 5 2 4 2 3 3 3 2" xfId="19416"/>
    <cellStyle name="Обычный 5 2 4 2 3 3 3 3" xfId="19417"/>
    <cellStyle name="Обычный 5 2 4 2 3 3 4" xfId="19418"/>
    <cellStyle name="Обычный 5 2 4 2 3 3 5" xfId="19419"/>
    <cellStyle name="Обычный 5 2 4 2 3 4" xfId="19420"/>
    <cellStyle name="Обычный 5 2 4 2 3 4 2" xfId="19421"/>
    <cellStyle name="Обычный 5 2 4 2 3 4 2 2" xfId="19422"/>
    <cellStyle name="Обычный 5 2 4 2 3 4 2 2 2" xfId="19423"/>
    <cellStyle name="Обычный 5 2 4 2 3 4 2 2 3" xfId="19424"/>
    <cellStyle name="Обычный 5 2 4 2 3 4 2 3" xfId="19425"/>
    <cellStyle name="Обычный 5 2 4 2 3 4 2 4" xfId="19426"/>
    <cellStyle name="Обычный 5 2 4 2 3 4 3" xfId="19427"/>
    <cellStyle name="Обычный 5 2 4 2 3 4 3 2" xfId="19428"/>
    <cellStyle name="Обычный 5 2 4 2 3 4 3 3" xfId="19429"/>
    <cellStyle name="Обычный 5 2 4 2 3 4 4" xfId="19430"/>
    <cellStyle name="Обычный 5 2 4 2 3 4 5" xfId="19431"/>
    <cellStyle name="Обычный 5 2 4 2 3 5" xfId="19432"/>
    <cellStyle name="Обычный 5 2 4 2 3 5 2" xfId="19433"/>
    <cellStyle name="Обычный 5 2 4 2 3 5 2 2" xfId="19434"/>
    <cellStyle name="Обычный 5 2 4 2 3 5 2 3" xfId="19435"/>
    <cellStyle name="Обычный 5 2 4 2 3 5 3" xfId="19436"/>
    <cellStyle name="Обычный 5 2 4 2 3 5 3 2" xfId="19437"/>
    <cellStyle name="Обычный 5 2 4 2 3 5 3 3" xfId="19438"/>
    <cellStyle name="Обычный 5 2 4 2 3 6" xfId="19439"/>
    <cellStyle name="Обычный 5 2 4 2 3 6 2" xfId="19440"/>
    <cellStyle name="Обычный 5 2 4 2 3 6 3" xfId="19441"/>
    <cellStyle name="Обычный 5 2 4 2 3 7" xfId="19442"/>
    <cellStyle name="Обычный 5 2 4 2 3 7 2" xfId="19443"/>
    <cellStyle name="Обычный 5 2 4 2 3 7 3" xfId="19444"/>
    <cellStyle name="Обычный 5 2 4 2 3 8" xfId="19445"/>
    <cellStyle name="Обычный 5 2 4 2 3 9" xfId="19446"/>
    <cellStyle name="Обычный 5 2 4 2 4" xfId="19447"/>
    <cellStyle name="Обычный 5 2 4 2 4 2" xfId="19448"/>
    <cellStyle name="Обычный 5 2 4 2 4 2 2" xfId="19449"/>
    <cellStyle name="Обычный 5 2 4 2 4 2 2 2" xfId="19450"/>
    <cellStyle name="Обычный 5 2 4 2 4 2 2 2 2" xfId="19451"/>
    <cellStyle name="Обычный 5 2 4 2 4 2 2 2 3" xfId="19452"/>
    <cellStyle name="Обычный 5 2 4 2 4 2 2 3" xfId="19453"/>
    <cellStyle name="Обычный 5 2 4 2 4 2 2 4" xfId="19454"/>
    <cellStyle name="Обычный 5 2 4 2 4 2 3" xfId="19455"/>
    <cellStyle name="Обычный 5 2 4 2 4 2 3 2" xfId="19456"/>
    <cellStyle name="Обычный 5 2 4 2 4 2 3 3" xfId="19457"/>
    <cellStyle name="Обычный 5 2 4 2 4 2 4" xfId="19458"/>
    <cellStyle name="Обычный 5 2 4 2 4 2 5" xfId="19459"/>
    <cellStyle name="Обычный 5 2 4 2 4 3" xfId="19460"/>
    <cellStyle name="Обычный 5 2 4 2 4 3 2" xfId="19461"/>
    <cellStyle name="Обычный 5 2 4 2 4 3 2 2" xfId="19462"/>
    <cellStyle name="Обычный 5 2 4 2 4 3 2 2 2" xfId="19463"/>
    <cellStyle name="Обычный 5 2 4 2 4 3 2 2 3" xfId="19464"/>
    <cellStyle name="Обычный 5 2 4 2 4 3 2 3" xfId="19465"/>
    <cellStyle name="Обычный 5 2 4 2 4 3 2 4" xfId="19466"/>
    <cellStyle name="Обычный 5 2 4 2 4 3 3" xfId="19467"/>
    <cellStyle name="Обычный 5 2 4 2 4 3 3 2" xfId="19468"/>
    <cellStyle name="Обычный 5 2 4 2 4 3 3 3" xfId="19469"/>
    <cellStyle name="Обычный 5 2 4 2 4 3 4" xfId="19470"/>
    <cellStyle name="Обычный 5 2 4 2 4 3 5" xfId="19471"/>
    <cellStyle name="Обычный 5 2 4 2 4 4" xfId="19472"/>
    <cellStyle name="Обычный 5 2 4 2 4 4 2" xfId="19473"/>
    <cellStyle name="Обычный 5 2 4 2 4 4 2 2" xfId="19474"/>
    <cellStyle name="Обычный 5 2 4 2 4 4 2 3" xfId="19475"/>
    <cellStyle name="Обычный 5 2 4 2 4 4 3" xfId="19476"/>
    <cellStyle name="Обычный 5 2 4 2 4 4 3 2" xfId="19477"/>
    <cellStyle name="Обычный 5 2 4 2 4 4 3 3" xfId="19478"/>
    <cellStyle name="Обычный 5 2 4 2 4 5" xfId="19479"/>
    <cellStyle name="Обычный 5 2 4 2 4 5 2" xfId="19480"/>
    <cellStyle name="Обычный 5 2 4 2 4 5 3" xfId="19481"/>
    <cellStyle name="Обычный 5 2 4 2 4 6" xfId="19482"/>
    <cellStyle name="Обычный 5 2 4 2 4 7" xfId="19483"/>
    <cellStyle name="Обычный 5 2 4 2 5" xfId="19484"/>
    <cellStyle name="Обычный 5 2 4 2 5 2" xfId="19485"/>
    <cellStyle name="Обычный 5 2 4 2 5 2 2" xfId="19486"/>
    <cellStyle name="Обычный 5 2 4 2 5 2 2 2" xfId="19487"/>
    <cellStyle name="Обычный 5 2 4 2 5 2 2 3" xfId="19488"/>
    <cellStyle name="Обычный 5 2 4 2 5 2 3" xfId="19489"/>
    <cellStyle name="Обычный 5 2 4 2 5 2 4" xfId="19490"/>
    <cellStyle name="Обычный 5 2 4 2 5 3" xfId="19491"/>
    <cellStyle name="Обычный 5 2 4 2 5 3 2" xfId="19492"/>
    <cellStyle name="Обычный 5 2 4 2 5 3 3" xfId="19493"/>
    <cellStyle name="Обычный 5 2 4 2 5 4" xfId="19494"/>
    <cellStyle name="Обычный 5 2 4 2 5 5" xfId="19495"/>
    <cellStyle name="Обычный 5 2 4 2 6" xfId="19496"/>
    <cellStyle name="Обычный 5 2 4 2 6 2" xfId="19497"/>
    <cellStyle name="Обычный 5 2 4 2 6 2 2" xfId="19498"/>
    <cellStyle name="Обычный 5 2 4 2 6 2 2 2" xfId="19499"/>
    <cellStyle name="Обычный 5 2 4 2 6 2 2 3" xfId="19500"/>
    <cellStyle name="Обычный 5 2 4 2 6 2 3" xfId="19501"/>
    <cellStyle name="Обычный 5 2 4 2 6 2 4" xfId="19502"/>
    <cellStyle name="Обычный 5 2 4 2 6 3" xfId="19503"/>
    <cellStyle name="Обычный 5 2 4 2 6 3 2" xfId="19504"/>
    <cellStyle name="Обычный 5 2 4 2 6 3 3" xfId="19505"/>
    <cellStyle name="Обычный 5 2 4 2 6 4" xfId="19506"/>
    <cellStyle name="Обычный 5 2 4 2 6 5" xfId="19507"/>
    <cellStyle name="Обычный 5 2 4 2 7" xfId="19508"/>
    <cellStyle name="Обычный 5 2 4 2 7 2" xfId="19509"/>
    <cellStyle name="Обычный 5 2 4 2 7 2 2" xfId="19510"/>
    <cellStyle name="Обычный 5 2 4 2 7 2 3" xfId="19511"/>
    <cellStyle name="Обычный 5 2 4 2 7 3" xfId="19512"/>
    <cellStyle name="Обычный 5 2 4 2 7 3 2" xfId="19513"/>
    <cellStyle name="Обычный 5 2 4 2 7 3 3" xfId="19514"/>
    <cellStyle name="Обычный 5 2 4 2 8" xfId="19515"/>
    <cellStyle name="Обычный 5 2 4 2 8 2" xfId="19516"/>
    <cellStyle name="Обычный 5 2 4 2 8 3" xfId="19517"/>
    <cellStyle name="Обычный 5 2 4 2 9" xfId="19518"/>
    <cellStyle name="Обычный 5 2 4 2 9 2" xfId="19519"/>
    <cellStyle name="Обычный 5 2 4 2 9 3" xfId="19520"/>
    <cellStyle name="Обычный 5 2 4 3" xfId="19521"/>
    <cellStyle name="Обычный 5 2 4 3 2" xfId="19522"/>
    <cellStyle name="Обычный 5 2 4 3 2 2" xfId="19523"/>
    <cellStyle name="Обычный 5 2 4 3 2 2 2" xfId="19524"/>
    <cellStyle name="Обычный 5 2 4 3 2 2 2 2" xfId="19525"/>
    <cellStyle name="Обычный 5 2 4 3 2 2 2 2 2" xfId="19526"/>
    <cellStyle name="Обычный 5 2 4 3 2 2 2 2 3" xfId="19527"/>
    <cellStyle name="Обычный 5 2 4 3 2 2 2 3" xfId="19528"/>
    <cellStyle name="Обычный 5 2 4 3 2 2 2 4" xfId="19529"/>
    <cellStyle name="Обычный 5 2 4 3 2 2 3" xfId="19530"/>
    <cellStyle name="Обычный 5 2 4 3 2 2 3 2" xfId="19531"/>
    <cellStyle name="Обычный 5 2 4 3 2 2 3 3" xfId="19532"/>
    <cellStyle name="Обычный 5 2 4 3 2 2 4" xfId="19533"/>
    <cellStyle name="Обычный 5 2 4 3 2 2 5" xfId="19534"/>
    <cellStyle name="Обычный 5 2 4 3 2 3" xfId="19535"/>
    <cellStyle name="Обычный 5 2 4 3 2 3 2" xfId="19536"/>
    <cellStyle name="Обычный 5 2 4 3 2 3 2 2" xfId="19537"/>
    <cellStyle name="Обычный 5 2 4 3 2 3 2 2 2" xfId="19538"/>
    <cellStyle name="Обычный 5 2 4 3 2 3 2 2 3" xfId="19539"/>
    <cellStyle name="Обычный 5 2 4 3 2 3 2 3" xfId="19540"/>
    <cellStyle name="Обычный 5 2 4 3 2 3 2 4" xfId="19541"/>
    <cellStyle name="Обычный 5 2 4 3 2 3 3" xfId="19542"/>
    <cellStyle name="Обычный 5 2 4 3 2 3 3 2" xfId="19543"/>
    <cellStyle name="Обычный 5 2 4 3 2 3 3 3" xfId="19544"/>
    <cellStyle name="Обычный 5 2 4 3 2 3 4" xfId="19545"/>
    <cellStyle name="Обычный 5 2 4 3 2 3 5" xfId="19546"/>
    <cellStyle name="Обычный 5 2 4 3 2 4" xfId="19547"/>
    <cellStyle name="Обычный 5 2 4 3 2 4 2" xfId="19548"/>
    <cellStyle name="Обычный 5 2 4 3 2 4 2 2" xfId="19549"/>
    <cellStyle name="Обычный 5 2 4 3 2 4 2 3" xfId="19550"/>
    <cellStyle name="Обычный 5 2 4 3 2 4 3" xfId="19551"/>
    <cellStyle name="Обычный 5 2 4 3 2 4 3 2" xfId="19552"/>
    <cellStyle name="Обычный 5 2 4 3 2 4 3 3" xfId="19553"/>
    <cellStyle name="Обычный 5 2 4 3 2 5" xfId="19554"/>
    <cellStyle name="Обычный 5 2 4 3 2 5 2" xfId="19555"/>
    <cellStyle name="Обычный 5 2 4 3 2 5 3" xfId="19556"/>
    <cellStyle name="Обычный 5 2 4 3 2 6" xfId="19557"/>
    <cellStyle name="Обычный 5 2 4 3 2 7" xfId="19558"/>
    <cellStyle name="Обычный 5 2 4 3 3" xfId="19559"/>
    <cellStyle name="Обычный 5 2 4 3 3 2" xfId="19560"/>
    <cellStyle name="Обычный 5 2 4 3 3 2 2" xfId="19561"/>
    <cellStyle name="Обычный 5 2 4 3 3 2 2 2" xfId="19562"/>
    <cellStyle name="Обычный 5 2 4 3 3 2 2 3" xfId="19563"/>
    <cellStyle name="Обычный 5 2 4 3 3 2 3" xfId="19564"/>
    <cellStyle name="Обычный 5 2 4 3 3 2 4" xfId="19565"/>
    <cellStyle name="Обычный 5 2 4 3 3 3" xfId="19566"/>
    <cellStyle name="Обычный 5 2 4 3 3 3 2" xfId="19567"/>
    <cellStyle name="Обычный 5 2 4 3 3 3 3" xfId="19568"/>
    <cellStyle name="Обычный 5 2 4 3 3 4" xfId="19569"/>
    <cellStyle name="Обычный 5 2 4 3 3 5" xfId="19570"/>
    <cellStyle name="Обычный 5 2 4 3 4" xfId="19571"/>
    <cellStyle name="Обычный 5 2 4 3 4 2" xfId="19572"/>
    <cellStyle name="Обычный 5 2 4 3 4 2 2" xfId="19573"/>
    <cellStyle name="Обычный 5 2 4 3 4 2 2 2" xfId="19574"/>
    <cellStyle name="Обычный 5 2 4 3 4 2 2 3" xfId="19575"/>
    <cellStyle name="Обычный 5 2 4 3 4 2 3" xfId="19576"/>
    <cellStyle name="Обычный 5 2 4 3 4 2 4" xfId="19577"/>
    <cellStyle name="Обычный 5 2 4 3 4 3" xfId="19578"/>
    <cellStyle name="Обычный 5 2 4 3 4 3 2" xfId="19579"/>
    <cellStyle name="Обычный 5 2 4 3 4 3 3" xfId="19580"/>
    <cellStyle name="Обычный 5 2 4 3 4 4" xfId="19581"/>
    <cellStyle name="Обычный 5 2 4 3 4 5" xfId="19582"/>
    <cellStyle name="Обычный 5 2 4 3 5" xfId="19583"/>
    <cellStyle name="Обычный 5 2 4 3 5 2" xfId="19584"/>
    <cellStyle name="Обычный 5 2 4 3 5 2 2" xfId="19585"/>
    <cellStyle name="Обычный 5 2 4 3 5 2 3" xfId="19586"/>
    <cellStyle name="Обычный 5 2 4 3 5 3" xfId="19587"/>
    <cellStyle name="Обычный 5 2 4 3 5 3 2" xfId="19588"/>
    <cellStyle name="Обычный 5 2 4 3 5 3 3" xfId="19589"/>
    <cellStyle name="Обычный 5 2 4 3 6" xfId="19590"/>
    <cellStyle name="Обычный 5 2 4 3 6 2" xfId="19591"/>
    <cellStyle name="Обычный 5 2 4 3 6 3" xfId="19592"/>
    <cellStyle name="Обычный 5 2 4 3 7" xfId="19593"/>
    <cellStyle name="Обычный 5 2 4 3 7 2" xfId="19594"/>
    <cellStyle name="Обычный 5 2 4 3 7 3" xfId="19595"/>
    <cellStyle name="Обычный 5 2 4 3 8" xfId="19596"/>
    <cellStyle name="Обычный 5 2 4 3 9" xfId="19597"/>
    <cellStyle name="Обычный 5 2 4 4" xfId="19598"/>
    <cellStyle name="Обычный 5 2 4 4 2" xfId="19599"/>
    <cellStyle name="Обычный 5 2 4 4 2 2" xfId="19600"/>
    <cellStyle name="Обычный 5 2 4 4 2 2 2" xfId="19601"/>
    <cellStyle name="Обычный 5 2 4 4 2 2 2 2" xfId="19602"/>
    <cellStyle name="Обычный 5 2 4 4 2 2 2 2 2" xfId="19603"/>
    <cellStyle name="Обычный 5 2 4 4 2 2 2 2 3" xfId="19604"/>
    <cellStyle name="Обычный 5 2 4 4 2 2 2 3" xfId="19605"/>
    <cellStyle name="Обычный 5 2 4 4 2 2 2 4" xfId="19606"/>
    <cellStyle name="Обычный 5 2 4 4 2 2 3" xfId="19607"/>
    <cellStyle name="Обычный 5 2 4 4 2 2 3 2" xfId="19608"/>
    <cellStyle name="Обычный 5 2 4 4 2 2 3 3" xfId="19609"/>
    <cellStyle name="Обычный 5 2 4 4 2 2 4" xfId="19610"/>
    <cellStyle name="Обычный 5 2 4 4 2 2 5" xfId="19611"/>
    <cellStyle name="Обычный 5 2 4 4 2 3" xfId="19612"/>
    <cellStyle name="Обычный 5 2 4 4 2 3 2" xfId="19613"/>
    <cellStyle name="Обычный 5 2 4 4 2 3 2 2" xfId="19614"/>
    <cellStyle name="Обычный 5 2 4 4 2 3 2 2 2" xfId="19615"/>
    <cellStyle name="Обычный 5 2 4 4 2 3 2 2 3" xfId="19616"/>
    <cellStyle name="Обычный 5 2 4 4 2 3 2 3" xfId="19617"/>
    <cellStyle name="Обычный 5 2 4 4 2 3 2 4" xfId="19618"/>
    <cellStyle name="Обычный 5 2 4 4 2 3 3" xfId="19619"/>
    <cellStyle name="Обычный 5 2 4 4 2 3 3 2" xfId="19620"/>
    <cellStyle name="Обычный 5 2 4 4 2 3 3 3" xfId="19621"/>
    <cellStyle name="Обычный 5 2 4 4 2 3 4" xfId="19622"/>
    <cellStyle name="Обычный 5 2 4 4 2 3 5" xfId="19623"/>
    <cellStyle name="Обычный 5 2 4 4 2 4" xfId="19624"/>
    <cellStyle name="Обычный 5 2 4 4 2 4 2" xfId="19625"/>
    <cellStyle name="Обычный 5 2 4 4 2 4 2 2" xfId="19626"/>
    <cellStyle name="Обычный 5 2 4 4 2 4 2 3" xfId="19627"/>
    <cellStyle name="Обычный 5 2 4 4 2 4 3" xfId="19628"/>
    <cellStyle name="Обычный 5 2 4 4 2 4 3 2" xfId="19629"/>
    <cellStyle name="Обычный 5 2 4 4 2 4 3 3" xfId="19630"/>
    <cellStyle name="Обычный 5 2 4 4 2 5" xfId="19631"/>
    <cellStyle name="Обычный 5 2 4 4 2 5 2" xfId="19632"/>
    <cellStyle name="Обычный 5 2 4 4 2 5 3" xfId="19633"/>
    <cellStyle name="Обычный 5 2 4 4 2 6" xfId="19634"/>
    <cellStyle name="Обычный 5 2 4 4 2 7" xfId="19635"/>
    <cellStyle name="Обычный 5 2 4 4 3" xfId="19636"/>
    <cellStyle name="Обычный 5 2 4 4 3 2" xfId="19637"/>
    <cellStyle name="Обычный 5 2 4 4 3 2 2" xfId="19638"/>
    <cellStyle name="Обычный 5 2 4 4 3 2 2 2" xfId="19639"/>
    <cellStyle name="Обычный 5 2 4 4 3 2 2 3" xfId="19640"/>
    <cellStyle name="Обычный 5 2 4 4 3 2 3" xfId="19641"/>
    <cellStyle name="Обычный 5 2 4 4 3 2 4" xfId="19642"/>
    <cellStyle name="Обычный 5 2 4 4 3 3" xfId="19643"/>
    <cellStyle name="Обычный 5 2 4 4 3 3 2" xfId="19644"/>
    <cellStyle name="Обычный 5 2 4 4 3 3 3" xfId="19645"/>
    <cellStyle name="Обычный 5 2 4 4 3 4" xfId="19646"/>
    <cellStyle name="Обычный 5 2 4 4 3 5" xfId="19647"/>
    <cellStyle name="Обычный 5 2 4 4 4" xfId="19648"/>
    <cellStyle name="Обычный 5 2 4 4 4 2" xfId="19649"/>
    <cellStyle name="Обычный 5 2 4 4 4 2 2" xfId="19650"/>
    <cellStyle name="Обычный 5 2 4 4 4 2 2 2" xfId="19651"/>
    <cellStyle name="Обычный 5 2 4 4 4 2 2 3" xfId="19652"/>
    <cellStyle name="Обычный 5 2 4 4 4 2 3" xfId="19653"/>
    <cellStyle name="Обычный 5 2 4 4 4 2 4" xfId="19654"/>
    <cellStyle name="Обычный 5 2 4 4 4 3" xfId="19655"/>
    <cellStyle name="Обычный 5 2 4 4 4 3 2" xfId="19656"/>
    <cellStyle name="Обычный 5 2 4 4 4 3 3" xfId="19657"/>
    <cellStyle name="Обычный 5 2 4 4 4 4" xfId="19658"/>
    <cellStyle name="Обычный 5 2 4 4 4 5" xfId="19659"/>
    <cellStyle name="Обычный 5 2 4 4 5" xfId="19660"/>
    <cellStyle name="Обычный 5 2 4 4 5 2" xfId="19661"/>
    <cellStyle name="Обычный 5 2 4 4 5 2 2" xfId="19662"/>
    <cellStyle name="Обычный 5 2 4 4 5 2 3" xfId="19663"/>
    <cellStyle name="Обычный 5 2 4 4 5 3" xfId="19664"/>
    <cellStyle name="Обычный 5 2 4 4 5 3 2" xfId="19665"/>
    <cellStyle name="Обычный 5 2 4 4 5 3 3" xfId="19666"/>
    <cellStyle name="Обычный 5 2 4 4 6" xfId="19667"/>
    <cellStyle name="Обычный 5 2 4 4 6 2" xfId="19668"/>
    <cellStyle name="Обычный 5 2 4 4 6 3" xfId="19669"/>
    <cellStyle name="Обычный 5 2 4 4 7" xfId="19670"/>
    <cellStyle name="Обычный 5 2 4 4 7 2" xfId="19671"/>
    <cellStyle name="Обычный 5 2 4 4 7 3" xfId="19672"/>
    <cellStyle name="Обычный 5 2 4 4 8" xfId="19673"/>
    <cellStyle name="Обычный 5 2 4 4 9" xfId="19674"/>
    <cellStyle name="Обычный 5 2 4 5" xfId="19675"/>
    <cellStyle name="Обычный 5 2 4 5 2" xfId="19676"/>
    <cellStyle name="Обычный 5 2 4 5 3" xfId="19677"/>
    <cellStyle name="Обычный 5 2 4 5 4" xfId="19678"/>
    <cellStyle name="Обычный 5 2 4 6" xfId="19679"/>
    <cellStyle name="Обычный 5 2 4 6 2" xfId="19680"/>
    <cellStyle name="Обычный 5 2 4 6 2 2" xfId="19681"/>
    <cellStyle name="Обычный 5 2 4 6 2 2 2" xfId="19682"/>
    <cellStyle name="Обычный 5 2 4 6 2 2 2 2" xfId="19683"/>
    <cellStyle name="Обычный 5 2 4 6 2 2 2 3" xfId="19684"/>
    <cellStyle name="Обычный 5 2 4 6 2 2 3" xfId="19685"/>
    <cellStyle name="Обычный 5 2 4 6 2 2 4" xfId="19686"/>
    <cellStyle name="Обычный 5 2 4 6 2 3" xfId="19687"/>
    <cellStyle name="Обычный 5 2 4 6 2 3 2" xfId="19688"/>
    <cellStyle name="Обычный 5 2 4 6 2 3 3" xfId="19689"/>
    <cellStyle name="Обычный 5 2 4 6 2 4" xfId="19690"/>
    <cellStyle name="Обычный 5 2 4 6 2 5" xfId="19691"/>
    <cellStyle name="Обычный 5 2 4 6 3" xfId="19692"/>
    <cellStyle name="Обычный 5 2 4 6 3 2" xfId="19693"/>
    <cellStyle name="Обычный 5 2 4 6 3 2 2" xfId="19694"/>
    <cellStyle name="Обычный 5 2 4 6 3 2 2 2" xfId="19695"/>
    <cellStyle name="Обычный 5 2 4 6 3 2 2 3" xfId="19696"/>
    <cellStyle name="Обычный 5 2 4 6 3 2 3" xfId="19697"/>
    <cellStyle name="Обычный 5 2 4 6 3 2 4" xfId="19698"/>
    <cellStyle name="Обычный 5 2 4 6 3 3" xfId="19699"/>
    <cellStyle name="Обычный 5 2 4 6 3 3 2" xfId="19700"/>
    <cellStyle name="Обычный 5 2 4 6 3 3 3" xfId="19701"/>
    <cellStyle name="Обычный 5 2 4 6 3 4" xfId="19702"/>
    <cellStyle name="Обычный 5 2 4 6 3 5" xfId="19703"/>
    <cellStyle name="Обычный 5 2 4 6 4" xfId="19704"/>
    <cellStyle name="Обычный 5 2 4 6 4 2" xfId="19705"/>
    <cellStyle name="Обычный 5 2 4 6 4 2 2" xfId="19706"/>
    <cellStyle name="Обычный 5 2 4 6 4 2 3" xfId="19707"/>
    <cellStyle name="Обычный 5 2 4 6 4 3" xfId="19708"/>
    <cellStyle name="Обычный 5 2 4 6 4 3 2" xfId="19709"/>
    <cellStyle name="Обычный 5 2 4 6 4 3 3" xfId="19710"/>
    <cellStyle name="Обычный 5 2 4 6 5" xfId="19711"/>
    <cellStyle name="Обычный 5 2 4 6 5 2" xfId="19712"/>
    <cellStyle name="Обычный 5 2 4 6 5 3" xfId="19713"/>
    <cellStyle name="Обычный 5 2 4 6 6" xfId="19714"/>
    <cellStyle name="Обычный 5 2 4 6 7" xfId="19715"/>
    <cellStyle name="Обычный 5 2 4 7" xfId="19716"/>
    <cellStyle name="Обычный 5 2 4 7 2" xfId="19717"/>
    <cellStyle name="Обычный 5 2 4 7 2 2" xfId="19718"/>
    <cellStyle name="Обычный 5 2 4 7 2 2 2" xfId="19719"/>
    <cellStyle name="Обычный 5 2 4 7 2 2 3" xfId="19720"/>
    <cellStyle name="Обычный 5 2 4 7 2 3" xfId="19721"/>
    <cellStyle name="Обычный 5 2 4 7 2 3 2" xfId="19722"/>
    <cellStyle name="Обычный 5 2 4 7 2 3 3" xfId="19723"/>
    <cellStyle name="Обычный 5 2 4 7 3" xfId="19724"/>
    <cellStyle name="Обычный 5 2 4 7 3 2" xfId="19725"/>
    <cellStyle name="Обычный 5 2 4 7 3 3" xfId="19726"/>
    <cellStyle name="Обычный 5 2 4 7 4" xfId="19727"/>
    <cellStyle name="Обычный 5 2 4 7 5" xfId="19728"/>
    <cellStyle name="Обычный 5 2 4 8" xfId="19729"/>
    <cellStyle name="Обычный 5 2 4 8 2" xfId="19730"/>
    <cellStyle name="Обычный 5 2 4 8 2 2" xfId="19731"/>
    <cellStyle name="Обычный 5 2 4 8 2 2 2" xfId="19732"/>
    <cellStyle name="Обычный 5 2 4 8 2 2 3" xfId="19733"/>
    <cellStyle name="Обычный 5 2 4 8 2 3" xfId="19734"/>
    <cellStyle name="Обычный 5 2 4 8 2 4" xfId="19735"/>
    <cellStyle name="Обычный 5 2 4 8 3" xfId="19736"/>
    <cellStyle name="Обычный 5 2 4 8 3 2" xfId="19737"/>
    <cellStyle name="Обычный 5 2 4 8 3 3" xfId="19738"/>
    <cellStyle name="Обычный 5 2 4 8 4" xfId="19739"/>
    <cellStyle name="Обычный 5 2 4 8 5" xfId="19740"/>
    <cellStyle name="Обычный 5 2 4 9" xfId="19741"/>
    <cellStyle name="Обычный 5 2 4 9 2" xfId="19742"/>
    <cellStyle name="Обычный 5 2 4 9 2 2" xfId="19743"/>
    <cellStyle name="Обычный 5 2 4 9 2 3" xfId="19744"/>
    <cellStyle name="Обычный 5 2 4 9 3" xfId="19745"/>
    <cellStyle name="Обычный 5 2 4 9 3 2" xfId="19746"/>
    <cellStyle name="Обычный 5 2 4 9 3 3" xfId="19747"/>
    <cellStyle name="Обычный 5 2 5" xfId="19748"/>
    <cellStyle name="Обычный 5 2 5 10" xfId="19749"/>
    <cellStyle name="Обычный 5 2 5 11" xfId="19750"/>
    <cellStyle name="Обычный 5 2 5 2" xfId="19751"/>
    <cellStyle name="Обычный 5 2 5 2 2" xfId="19752"/>
    <cellStyle name="Обычный 5 2 5 2 2 2" xfId="19753"/>
    <cellStyle name="Обычный 5 2 5 2 2 2 2" xfId="19754"/>
    <cellStyle name="Обычный 5 2 5 2 2 2 2 2" xfId="19755"/>
    <cellStyle name="Обычный 5 2 5 2 2 2 2 2 2" xfId="19756"/>
    <cellStyle name="Обычный 5 2 5 2 2 2 2 2 3" xfId="19757"/>
    <cellStyle name="Обычный 5 2 5 2 2 2 2 3" xfId="19758"/>
    <cellStyle name="Обычный 5 2 5 2 2 2 2 4" xfId="19759"/>
    <cellStyle name="Обычный 5 2 5 2 2 2 3" xfId="19760"/>
    <cellStyle name="Обычный 5 2 5 2 2 2 3 2" xfId="19761"/>
    <cellStyle name="Обычный 5 2 5 2 2 2 3 3" xfId="19762"/>
    <cellStyle name="Обычный 5 2 5 2 2 2 4" xfId="19763"/>
    <cellStyle name="Обычный 5 2 5 2 2 2 5" xfId="19764"/>
    <cellStyle name="Обычный 5 2 5 2 2 3" xfId="19765"/>
    <cellStyle name="Обычный 5 2 5 2 2 3 2" xfId="19766"/>
    <cellStyle name="Обычный 5 2 5 2 2 3 2 2" xfId="19767"/>
    <cellStyle name="Обычный 5 2 5 2 2 3 2 2 2" xfId="19768"/>
    <cellStyle name="Обычный 5 2 5 2 2 3 2 2 3" xfId="19769"/>
    <cellStyle name="Обычный 5 2 5 2 2 3 2 3" xfId="19770"/>
    <cellStyle name="Обычный 5 2 5 2 2 3 2 4" xfId="19771"/>
    <cellStyle name="Обычный 5 2 5 2 2 3 3" xfId="19772"/>
    <cellStyle name="Обычный 5 2 5 2 2 3 3 2" xfId="19773"/>
    <cellStyle name="Обычный 5 2 5 2 2 3 3 3" xfId="19774"/>
    <cellStyle name="Обычный 5 2 5 2 2 3 4" xfId="19775"/>
    <cellStyle name="Обычный 5 2 5 2 2 3 5" xfId="19776"/>
    <cellStyle name="Обычный 5 2 5 2 2 4" xfId="19777"/>
    <cellStyle name="Обычный 5 2 5 2 2 4 2" xfId="19778"/>
    <cellStyle name="Обычный 5 2 5 2 2 4 2 2" xfId="19779"/>
    <cellStyle name="Обычный 5 2 5 2 2 4 2 3" xfId="19780"/>
    <cellStyle name="Обычный 5 2 5 2 2 4 3" xfId="19781"/>
    <cellStyle name="Обычный 5 2 5 2 2 4 3 2" xfId="19782"/>
    <cellStyle name="Обычный 5 2 5 2 2 4 3 3" xfId="19783"/>
    <cellStyle name="Обычный 5 2 5 2 2 5" xfId="19784"/>
    <cellStyle name="Обычный 5 2 5 2 2 5 2" xfId="19785"/>
    <cellStyle name="Обычный 5 2 5 2 2 5 3" xfId="19786"/>
    <cellStyle name="Обычный 5 2 5 2 2 6" xfId="19787"/>
    <cellStyle name="Обычный 5 2 5 2 2 7" xfId="19788"/>
    <cellStyle name="Обычный 5 2 5 2 3" xfId="19789"/>
    <cellStyle name="Обычный 5 2 5 2 3 2" xfId="19790"/>
    <cellStyle name="Обычный 5 2 5 2 3 2 2" xfId="19791"/>
    <cellStyle name="Обычный 5 2 5 2 3 2 2 2" xfId="19792"/>
    <cellStyle name="Обычный 5 2 5 2 3 2 2 3" xfId="19793"/>
    <cellStyle name="Обычный 5 2 5 2 3 2 3" xfId="19794"/>
    <cellStyle name="Обычный 5 2 5 2 3 2 4" xfId="19795"/>
    <cellStyle name="Обычный 5 2 5 2 3 3" xfId="19796"/>
    <cellStyle name="Обычный 5 2 5 2 3 3 2" xfId="19797"/>
    <cellStyle name="Обычный 5 2 5 2 3 3 3" xfId="19798"/>
    <cellStyle name="Обычный 5 2 5 2 3 4" xfId="19799"/>
    <cellStyle name="Обычный 5 2 5 2 3 5" xfId="19800"/>
    <cellStyle name="Обычный 5 2 5 2 4" xfId="19801"/>
    <cellStyle name="Обычный 5 2 5 2 4 2" xfId="19802"/>
    <cellStyle name="Обычный 5 2 5 2 4 2 2" xfId="19803"/>
    <cellStyle name="Обычный 5 2 5 2 4 2 2 2" xfId="19804"/>
    <cellStyle name="Обычный 5 2 5 2 4 2 2 3" xfId="19805"/>
    <cellStyle name="Обычный 5 2 5 2 4 2 3" xfId="19806"/>
    <cellStyle name="Обычный 5 2 5 2 4 2 4" xfId="19807"/>
    <cellStyle name="Обычный 5 2 5 2 4 3" xfId="19808"/>
    <cellStyle name="Обычный 5 2 5 2 4 3 2" xfId="19809"/>
    <cellStyle name="Обычный 5 2 5 2 4 3 3" xfId="19810"/>
    <cellStyle name="Обычный 5 2 5 2 4 4" xfId="19811"/>
    <cellStyle name="Обычный 5 2 5 2 4 5" xfId="19812"/>
    <cellStyle name="Обычный 5 2 5 2 5" xfId="19813"/>
    <cellStyle name="Обычный 5 2 5 2 5 2" xfId="19814"/>
    <cellStyle name="Обычный 5 2 5 2 5 2 2" xfId="19815"/>
    <cellStyle name="Обычный 5 2 5 2 5 2 3" xfId="19816"/>
    <cellStyle name="Обычный 5 2 5 2 5 3" xfId="19817"/>
    <cellStyle name="Обычный 5 2 5 2 5 3 2" xfId="19818"/>
    <cellStyle name="Обычный 5 2 5 2 5 3 3" xfId="19819"/>
    <cellStyle name="Обычный 5 2 5 2 6" xfId="19820"/>
    <cellStyle name="Обычный 5 2 5 2 6 2" xfId="19821"/>
    <cellStyle name="Обычный 5 2 5 2 6 3" xfId="19822"/>
    <cellStyle name="Обычный 5 2 5 2 7" xfId="19823"/>
    <cellStyle name="Обычный 5 2 5 2 7 2" xfId="19824"/>
    <cellStyle name="Обычный 5 2 5 2 7 3" xfId="19825"/>
    <cellStyle name="Обычный 5 2 5 2 8" xfId="19826"/>
    <cellStyle name="Обычный 5 2 5 2 9" xfId="19827"/>
    <cellStyle name="Обычный 5 2 5 3" xfId="19828"/>
    <cellStyle name="Обычный 5 2 5 3 2" xfId="19829"/>
    <cellStyle name="Обычный 5 2 5 3 2 2" xfId="19830"/>
    <cellStyle name="Обычный 5 2 5 3 2 2 2" xfId="19831"/>
    <cellStyle name="Обычный 5 2 5 3 2 2 2 2" xfId="19832"/>
    <cellStyle name="Обычный 5 2 5 3 2 2 2 2 2" xfId="19833"/>
    <cellStyle name="Обычный 5 2 5 3 2 2 2 2 3" xfId="19834"/>
    <cellStyle name="Обычный 5 2 5 3 2 2 2 3" xfId="19835"/>
    <cellStyle name="Обычный 5 2 5 3 2 2 2 4" xfId="19836"/>
    <cellStyle name="Обычный 5 2 5 3 2 2 3" xfId="19837"/>
    <cellStyle name="Обычный 5 2 5 3 2 2 3 2" xfId="19838"/>
    <cellStyle name="Обычный 5 2 5 3 2 2 3 3" xfId="19839"/>
    <cellStyle name="Обычный 5 2 5 3 2 2 4" xfId="19840"/>
    <cellStyle name="Обычный 5 2 5 3 2 2 5" xfId="19841"/>
    <cellStyle name="Обычный 5 2 5 3 2 3" xfId="19842"/>
    <cellStyle name="Обычный 5 2 5 3 2 3 2" xfId="19843"/>
    <cellStyle name="Обычный 5 2 5 3 2 3 2 2" xfId="19844"/>
    <cellStyle name="Обычный 5 2 5 3 2 3 2 2 2" xfId="19845"/>
    <cellStyle name="Обычный 5 2 5 3 2 3 2 2 3" xfId="19846"/>
    <cellStyle name="Обычный 5 2 5 3 2 3 2 3" xfId="19847"/>
    <cellStyle name="Обычный 5 2 5 3 2 3 2 4" xfId="19848"/>
    <cellStyle name="Обычный 5 2 5 3 2 3 3" xfId="19849"/>
    <cellStyle name="Обычный 5 2 5 3 2 3 3 2" xfId="19850"/>
    <cellStyle name="Обычный 5 2 5 3 2 3 3 3" xfId="19851"/>
    <cellStyle name="Обычный 5 2 5 3 2 3 4" xfId="19852"/>
    <cellStyle name="Обычный 5 2 5 3 2 3 5" xfId="19853"/>
    <cellStyle name="Обычный 5 2 5 3 2 4" xfId="19854"/>
    <cellStyle name="Обычный 5 2 5 3 2 4 2" xfId="19855"/>
    <cellStyle name="Обычный 5 2 5 3 2 4 2 2" xfId="19856"/>
    <cellStyle name="Обычный 5 2 5 3 2 4 2 3" xfId="19857"/>
    <cellStyle name="Обычный 5 2 5 3 2 4 3" xfId="19858"/>
    <cellStyle name="Обычный 5 2 5 3 2 4 3 2" xfId="19859"/>
    <cellStyle name="Обычный 5 2 5 3 2 4 3 3" xfId="19860"/>
    <cellStyle name="Обычный 5 2 5 3 2 5" xfId="19861"/>
    <cellStyle name="Обычный 5 2 5 3 2 5 2" xfId="19862"/>
    <cellStyle name="Обычный 5 2 5 3 2 5 3" xfId="19863"/>
    <cellStyle name="Обычный 5 2 5 3 2 6" xfId="19864"/>
    <cellStyle name="Обычный 5 2 5 3 2 7" xfId="19865"/>
    <cellStyle name="Обычный 5 2 5 3 3" xfId="19866"/>
    <cellStyle name="Обычный 5 2 5 3 3 2" xfId="19867"/>
    <cellStyle name="Обычный 5 2 5 3 3 2 2" xfId="19868"/>
    <cellStyle name="Обычный 5 2 5 3 3 2 2 2" xfId="19869"/>
    <cellStyle name="Обычный 5 2 5 3 3 2 2 3" xfId="19870"/>
    <cellStyle name="Обычный 5 2 5 3 3 2 3" xfId="19871"/>
    <cellStyle name="Обычный 5 2 5 3 3 2 4" xfId="19872"/>
    <cellStyle name="Обычный 5 2 5 3 3 3" xfId="19873"/>
    <cellStyle name="Обычный 5 2 5 3 3 3 2" xfId="19874"/>
    <cellStyle name="Обычный 5 2 5 3 3 3 3" xfId="19875"/>
    <cellStyle name="Обычный 5 2 5 3 3 4" xfId="19876"/>
    <cellStyle name="Обычный 5 2 5 3 3 5" xfId="19877"/>
    <cellStyle name="Обычный 5 2 5 3 4" xfId="19878"/>
    <cellStyle name="Обычный 5 2 5 3 4 2" xfId="19879"/>
    <cellStyle name="Обычный 5 2 5 3 4 2 2" xfId="19880"/>
    <cellStyle name="Обычный 5 2 5 3 4 2 2 2" xfId="19881"/>
    <cellStyle name="Обычный 5 2 5 3 4 2 2 3" xfId="19882"/>
    <cellStyle name="Обычный 5 2 5 3 4 2 3" xfId="19883"/>
    <cellStyle name="Обычный 5 2 5 3 4 2 4" xfId="19884"/>
    <cellStyle name="Обычный 5 2 5 3 4 3" xfId="19885"/>
    <cellStyle name="Обычный 5 2 5 3 4 3 2" xfId="19886"/>
    <cellStyle name="Обычный 5 2 5 3 4 3 3" xfId="19887"/>
    <cellStyle name="Обычный 5 2 5 3 4 4" xfId="19888"/>
    <cellStyle name="Обычный 5 2 5 3 4 5" xfId="19889"/>
    <cellStyle name="Обычный 5 2 5 3 5" xfId="19890"/>
    <cellStyle name="Обычный 5 2 5 3 5 2" xfId="19891"/>
    <cellStyle name="Обычный 5 2 5 3 5 2 2" xfId="19892"/>
    <cellStyle name="Обычный 5 2 5 3 5 2 3" xfId="19893"/>
    <cellStyle name="Обычный 5 2 5 3 5 3" xfId="19894"/>
    <cellStyle name="Обычный 5 2 5 3 5 3 2" xfId="19895"/>
    <cellStyle name="Обычный 5 2 5 3 5 3 3" xfId="19896"/>
    <cellStyle name="Обычный 5 2 5 3 6" xfId="19897"/>
    <cellStyle name="Обычный 5 2 5 3 6 2" xfId="19898"/>
    <cellStyle name="Обычный 5 2 5 3 6 3" xfId="19899"/>
    <cellStyle name="Обычный 5 2 5 3 7" xfId="19900"/>
    <cellStyle name="Обычный 5 2 5 3 7 2" xfId="19901"/>
    <cellStyle name="Обычный 5 2 5 3 7 3" xfId="19902"/>
    <cellStyle name="Обычный 5 2 5 3 8" xfId="19903"/>
    <cellStyle name="Обычный 5 2 5 3 9" xfId="19904"/>
    <cellStyle name="Обычный 5 2 5 4" xfId="19905"/>
    <cellStyle name="Обычный 5 2 5 4 2" xfId="19906"/>
    <cellStyle name="Обычный 5 2 5 4 2 2" xfId="19907"/>
    <cellStyle name="Обычный 5 2 5 4 2 2 2" xfId="19908"/>
    <cellStyle name="Обычный 5 2 5 4 2 2 2 2" xfId="19909"/>
    <cellStyle name="Обычный 5 2 5 4 2 2 2 3" xfId="19910"/>
    <cellStyle name="Обычный 5 2 5 4 2 2 3" xfId="19911"/>
    <cellStyle name="Обычный 5 2 5 4 2 2 4" xfId="19912"/>
    <cellStyle name="Обычный 5 2 5 4 2 3" xfId="19913"/>
    <cellStyle name="Обычный 5 2 5 4 2 3 2" xfId="19914"/>
    <cellStyle name="Обычный 5 2 5 4 2 3 3" xfId="19915"/>
    <cellStyle name="Обычный 5 2 5 4 2 4" xfId="19916"/>
    <cellStyle name="Обычный 5 2 5 4 2 5" xfId="19917"/>
    <cellStyle name="Обычный 5 2 5 4 3" xfId="19918"/>
    <cellStyle name="Обычный 5 2 5 4 3 2" xfId="19919"/>
    <cellStyle name="Обычный 5 2 5 4 3 2 2" xfId="19920"/>
    <cellStyle name="Обычный 5 2 5 4 3 2 2 2" xfId="19921"/>
    <cellStyle name="Обычный 5 2 5 4 3 2 2 3" xfId="19922"/>
    <cellStyle name="Обычный 5 2 5 4 3 2 3" xfId="19923"/>
    <cellStyle name="Обычный 5 2 5 4 3 2 4" xfId="19924"/>
    <cellStyle name="Обычный 5 2 5 4 3 3" xfId="19925"/>
    <cellStyle name="Обычный 5 2 5 4 3 3 2" xfId="19926"/>
    <cellStyle name="Обычный 5 2 5 4 3 3 3" xfId="19927"/>
    <cellStyle name="Обычный 5 2 5 4 3 4" xfId="19928"/>
    <cellStyle name="Обычный 5 2 5 4 3 5" xfId="19929"/>
    <cellStyle name="Обычный 5 2 5 4 4" xfId="19930"/>
    <cellStyle name="Обычный 5 2 5 4 4 2" xfId="19931"/>
    <cellStyle name="Обычный 5 2 5 4 4 2 2" xfId="19932"/>
    <cellStyle name="Обычный 5 2 5 4 4 2 3" xfId="19933"/>
    <cellStyle name="Обычный 5 2 5 4 4 3" xfId="19934"/>
    <cellStyle name="Обычный 5 2 5 4 4 3 2" xfId="19935"/>
    <cellStyle name="Обычный 5 2 5 4 4 3 3" xfId="19936"/>
    <cellStyle name="Обычный 5 2 5 4 5" xfId="19937"/>
    <cellStyle name="Обычный 5 2 5 4 5 2" xfId="19938"/>
    <cellStyle name="Обычный 5 2 5 4 5 3" xfId="19939"/>
    <cellStyle name="Обычный 5 2 5 4 6" xfId="19940"/>
    <cellStyle name="Обычный 5 2 5 4 7" xfId="19941"/>
    <cellStyle name="Обычный 5 2 5 5" xfId="19942"/>
    <cellStyle name="Обычный 5 2 5 5 2" xfId="19943"/>
    <cellStyle name="Обычный 5 2 5 5 2 2" xfId="19944"/>
    <cellStyle name="Обычный 5 2 5 5 2 2 2" xfId="19945"/>
    <cellStyle name="Обычный 5 2 5 5 2 2 3" xfId="19946"/>
    <cellStyle name="Обычный 5 2 5 5 2 3" xfId="19947"/>
    <cellStyle name="Обычный 5 2 5 5 2 3 2" xfId="19948"/>
    <cellStyle name="Обычный 5 2 5 5 2 3 3" xfId="19949"/>
    <cellStyle name="Обычный 5 2 5 5 3" xfId="19950"/>
    <cellStyle name="Обычный 5 2 5 5 3 2" xfId="19951"/>
    <cellStyle name="Обычный 5 2 5 5 3 3" xfId="19952"/>
    <cellStyle name="Обычный 5 2 5 5 4" xfId="19953"/>
    <cellStyle name="Обычный 5 2 5 5 5" xfId="19954"/>
    <cellStyle name="Обычный 5 2 5 6" xfId="19955"/>
    <cellStyle name="Обычный 5 2 5 6 2" xfId="19956"/>
    <cellStyle name="Обычный 5 2 5 6 2 2" xfId="19957"/>
    <cellStyle name="Обычный 5 2 5 6 2 2 2" xfId="19958"/>
    <cellStyle name="Обычный 5 2 5 6 2 2 3" xfId="19959"/>
    <cellStyle name="Обычный 5 2 5 6 2 3" xfId="19960"/>
    <cellStyle name="Обычный 5 2 5 6 2 4" xfId="19961"/>
    <cellStyle name="Обычный 5 2 5 6 3" xfId="19962"/>
    <cellStyle name="Обычный 5 2 5 6 3 2" xfId="19963"/>
    <cellStyle name="Обычный 5 2 5 6 3 3" xfId="19964"/>
    <cellStyle name="Обычный 5 2 5 6 4" xfId="19965"/>
    <cellStyle name="Обычный 5 2 5 6 5" xfId="19966"/>
    <cellStyle name="Обычный 5 2 5 7" xfId="19967"/>
    <cellStyle name="Обычный 5 2 5 7 2" xfId="19968"/>
    <cellStyle name="Обычный 5 2 5 7 2 2" xfId="19969"/>
    <cellStyle name="Обычный 5 2 5 7 2 3" xfId="19970"/>
    <cellStyle name="Обычный 5 2 5 7 3" xfId="19971"/>
    <cellStyle name="Обычный 5 2 5 7 3 2" xfId="19972"/>
    <cellStyle name="Обычный 5 2 5 7 3 3" xfId="19973"/>
    <cellStyle name="Обычный 5 2 5 8" xfId="19974"/>
    <cellStyle name="Обычный 5 2 5 8 2" xfId="19975"/>
    <cellStyle name="Обычный 5 2 5 8 3" xfId="19976"/>
    <cellStyle name="Обычный 5 2 5 9" xfId="19977"/>
    <cellStyle name="Обычный 5 2 5 9 2" xfId="19978"/>
    <cellStyle name="Обычный 5 2 5 9 3" xfId="19979"/>
    <cellStyle name="Обычный 5 2 6" xfId="19980"/>
    <cellStyle name="Обычный 5 2 6 2" xfId="19981"/>
    <cellStyle name="Обычный 5 2 6 2 2" xfId="19982"/>
    <cellStyle name="Обычный 5 2 6 2 2 2" xfId="19983"/>
    <cellStyle name="Обычный 5 2 6 2 2 2 2" xfId="19984"/>
    <cellStyle name="Обычный 5 2 6 2 2 2 2 2" xfId="19985"/>
    <cellStyle name="Обычный 5 2 6 2 2 2 2 3" xfId="19986"/>
    <cellStyle name="Обычный 5 2 6 2 2 2 3" xfId="19987"/>
    <cellStyle name="Обычный 5 2 6 2 2 2 4" xfId="19988"/>
    <cellStyle name="Обычный 5 2 6 2 2 3" xfId="19989"/>
    <cellStyle name="Обычный 5 2 6 2 2 3 2" xfId="19990"/>
    <cellStyle name="Обычный 5 2 6 2 2 3 3" xfId="19991"/>
    <cellStyle name="Обычный 5 2 6 2 2 4" xfId="19992"/>
    <cellStyle name="Обычный 5 2 6 2 2 5" xfId="19993"/>
    <cellStyle name="Обычный 5 2 6 2 3" xfId="19994"/>
    <cellStyle name="Обычный 5 2 6 2 3 2" xfId="19995"/>
    <cellStyle name="Обычный 5 2 6 2 3 2 2" xfId="19996"/>
    <cellStyle name="Обычный 5 2 6 2 3 2 2 2" xfId="19997"/>
    <cellStyle name="Обычный 5 2 6 2 3 2 2 3" xfId="19998"/>
    <cellStyle name="Обычный 5 2 6 2 3 2 3" xfId="19999"/>
    <cellStyle name="Обычный 5 2 6 2 3 2 4" xfId="20000"/>
    <cellStyle name="Обычный 5 2 6 2 3 3" xfId="20001"/>
    <cellStyle name="Обычный 5 2 6 2 3 3 2" xfId="20002"/>
    <cellStyle name="Обычный 5 2 6 2 3 3 3" xfId="20003"/>
    <cellStyle name="Обычный 5 2 6 2 3 4" xfId="20004"/>
    <cellStyle name="Обычный 5 2 6 2 3 5" xfId="20005"/>
    <cellStyle name="Обычный 5 2 6 2 4" xfId="20006"/>
    <cellStyle name="Обычный 5 2 6 2 4 2" xfId="20007"/>
    <cellStyle name="Обычный 5 2 6 2 4 2 2" xfId="20008"/>
    <cellStyle name="Обычный 5 2 6 2 4 2 3" xfId="20009"/>
    <cellStyle name="Обычный 5 2 6 2 4 3" xfId="20010"/>
    <cellStyle name="Обычный 5 2 6 2 4 3 2" xfId="20011"/>
    <cellStyle name="Обычный 5 2 6 2 4 3 3" xfId="20012"/>
    <cellStyle name="Обычный 5 2 6 2 5" xfId="20013"/>
    <cellStyle name="Обычный 5 2 6 2 5 2" xfId="20014"/>
    <cellStyle name="Обычный 5 2 6 2 5 3" xfId="20015"/>
    <cellStyle name="Обычный 5 2 6 2 6" xfId="20016"/>
    <cellStyle name="Обычный 5 2 6 2 7" xfId="20017"/>
    <cellStyle name="Обычный 5 2 6 3" xfId="20018"/>
    <cellStyle name="Обычный 5 2 6 3 2" xfId="20019"/>
    <cellStyle name="Обычный 5 2 6 3 2 2" xfId="20020"/>
    <cellStyle name="Обычный 5 2 6 3 2 2 2" xfId="20021"/>
    <cellStyle name="Обычный 5 2 6 3 2 2 3" xfId="20022"/>
    <cellStyle name="Обычный 5 2 6 3 2 3" xfId="20023"/>
    <cellStyle name="Обычный 5 2 6 3 2 4" xfId="20024"/>
    <cellStyle name="Обычный 5 2 6 3 3" xfId="20025"/>
    <cellStyle name="Обычный 5 2 6 3 3 2" xfId="20026"/>
    <cellStyle name="Обычный 5 2 6 3 3 3" xfId="20027"/>
    <cellStyle name="Обычный 5 2 6 3 4" xfId="20028"/>
    <cellStyle name="Обычный 5 2 6 3 5" xfId="20029"/>
    <cellStyle name="Обычный 5 2 6 4" xfId="20030"/>
    <cellStyle name="Обычный 5 2 6 4 2" xfId="20031"/>
    <cellStyle name="Обычный 5 2 6 4 2 2" xfId="20032"/>
    <cellStyle name="Обычный 5 2 6 4 2 2 2" xfId="20033"/>
    <cellStyle name="Обычный 5 2 6 4 2 2 3" xfId="20034"/>
    <cellStyle name="Обычный 5 2 6 4 2 3" xfId="20035"/>
    <cellStyle name="Обычный 5 2 6 4 2 4" xfId="20036"/>
    <cellStyle name="Обычный 5 2 6 4 3" xfId="20037"/>
    <cellStyle name="Обычный 5 2 6 4 3 2" xfId="20038"/>
    <cellStyle name="Обычный 5 2 6 4 3 3" xfId="20039"/>
    <cellStyle name="Обычный 5 2 6 4 4" xfId="20040"/>
    <cellStyle name="Обычный 5 2 6 4 5" xfId="20041"/>
    <cellStyle name="Обычный 5 2 6 5" xfId="20042"/>
    <cellStyle name="Обычный 5 2 6 5 2" xfId="20043"/>
    <cellStyle name="Обычный 5 2 6 5 2 2" xfId="20044"/>
    <cellStyle name="Обычный 5 2 6 5 2 3" xfId="20045"/>
    <cellStyle name="Обычный 5 2 6 5 3" xfId="20046"/>
    <cellStyle name="Обычный 5 2 6 5 3 2" xfId="20047"/>
    <cellStyle name="Обычный 5 2 6 5 3 3" xfId="20048"/>
    <cellStyle name="Обычный 5 2 6 6" xfId="20049"/>
    <cellStyle name="Обычный 5 2 6 6 2" xfId="20050"/>
    <cellStyle name="Обычный 5 2 6 6 3" xfId="20051"/>
    <cellStyle name="Обычный 5 2 6 7" xfId="20052"/>
    <cellStyle name="Обычный 5 2 6 7 2" xfId="20053"/>
    <cellStyle name="Обычный 5 2 6 7 3" xfId="20054"/>
    <cellStyle name="Обычный 5 2 6 8" xfId="20055"/>
    <cellStyle name="Обычный 5 2 6 9" xfId="20056"/>
    <cellStyle name="Обычный 5 2 7" xfId="20057"/>
    <cellStyle name="Обычный 5 2 7 2" xfId="20058"/>
    <cellStyle name="Обычный 5 2 7 2 2" xfId="20059"/>
    <cellStyle name="Обычный 5 2 7 2 2 2" xfId="20060"/>
    <cellStyle name="Обычный 5 2 7 2 2 2 2" xfId="20061"/>
    <cellStyle name="Обычный 5 2 7 2 2 2 2 2" xfId="20062"/>
    <cellStyle name="Обычный 5 2 7 2 2 2 2 3" xfId="20063"/>
    <cellStyle name="Обычный 5 2 7 2 2 2 3" xfId="20064"/>
    <cellStyle name="Обычный 5 2 7 2 2 2 4" xfId="20065"/>
    <cellStyle name="Обычный 5 2 7 2 2 3" xfId="20066"/>
    <cellStyle name="Обычный 5 2 7 2 2 3 2" xfId="20067"/>
    <cellStyle name="Обычный 5 2 7 2 2 3 3" xfId="20068"/>
    <cellStyle name="Обычный 5 2 7 2 2 4" xfId="20069"/>
    <cellStyle name="Обычный 5 2 7 2 2 5" xfId="20070"/>
    <cellStyle name="Обычный 5 2 7 2 3" xfId="20071"/>
    <cellStyle name="Обычный 5 2 7 2 3 2" xfId="20072"/>
    <cellStyle name="Обычный 5 2 7 2 3 2 2" xfId="20073"/>
    <cellStyle name="Обычный 5 2 7 2 3 2 2 2" xfId="20074"/>
    <cellStyle name="Обычный 5 2 7 2 3 2 2 3" xfId="20075"/>
    <cellStyle name="Обычный 5 2 7 2 3 2 3" xfId="20076"/>
    <cellStyle name="Обычный 5 2 7 2 3 2 4" xfId="20077"/>
    <cellStyle name="Обычный 5 2 7 2 3 3" xfId="20078"/>
    <cellStyle name="Обычный 5 2 7 2 3 3 2" xfId="20079"/>
    <cellStyle name="Обычный 5 2 7 2 3 3 3" xfId="20080"/>
    <cellStyle name="Обычный 5 2 7 2 3 4" xfId="20081"/>
    <cellStyle name="Обычный 5 2 7 2 3 5" xfId="20082"/>
    <cellStyle name="Обычный 5 2 7 2 4" xfId="20083"/>
    <cellStyle name="Обычный 5 2 7 2 4 2" xfId="20084"/>
    <cellStyle name="Обычный 5 2 7 2 4 2 2" xfId="20085"/>
    <cellStyle name="Обычный 5 2 7 2 4 2 3" xfId="20086"/>
    <cellStyle name="Обычный 5 2 7 2 4 3" xfId="20087"/>
    <cellStyle name="Обычный 5 2 7 2 4 3 2" xfId="20088"/>
    <cellStyle name="Обычный 5 2 7 2 4 3 3" xfId="20089"/>
    <cellStyle name="Обычный 5 2 7 2 5" xfId="20090"/>
    <cellStyle name="Обычный 5 2 7 2 5 2" xfId="20091"/>
    <cellStyle name="Обычный 5 2 7 2 5 3" xfId="20092"/>
    <cellStyle name="Обычный 5 2 7 2 6" xfId="20093"/>
    <cellStyle name="Обычный 5 2 7 2 7" xfId="20094"/>
    <cellStyle name="Обычный 5 2 7 3" xfId="20095"/>
    <cellStyle name="Обычный 5 2 7 3 2" xfId="20096"/>
    <cellStyle name="Обычный 5 2 7 3 2 2" xfId="20097"/>
    <cellStyle name="Обычный 5 2 7 3 2 2 2" xfId="20098"/>
    <cellStyle name="Обычный 5 2 7 3 2 2 3" xfId="20099"/>
    <cellStyle name="Обычный 5 2 7 3 2 3" xfId="20100"/>
    <cellStyle name="Обычный 5 2 7 3 2 4" xfId="20101"/>
    <cellStyle name="Обычный 5 2 7 3 3" xfId="20102"/>
    <cellStyle name="Обычный 5 2 7 3 3 2" xfId="20103"/>
    <cellStyle name="Обычный 5 2 7 3 3 3" xfId="20104"/>
    <cellStyle name="Обычный 5 2 7 3 4" xfId="20105"/>
    <cellStyle name="Обычный 5 2 7 3 5" xfId="20106"/>
    <cellStyle name="Обычный 5 2 7 4" xfId="20107"/>
    <cellStyle name="Обычный 5 2 7 4 2" xfId="20108"/>
    <cellStyle name="Обычный 5 2 7 4 2 2" xfId="20109"/>
    <cellStyle name="Обычный 5 2 7 4 2 2 2" xfId="20110"/>
    <cellStyle name="Обычный 5 2 7 4 2 2 3" xfId="20111"/>
    <cellStyle name="Обычный 5 2 7 4 2 3" xfId="20112"/>
    <cellStyle name="Обычный 5 2 7 4 2 4" xfId="20113"/>
    <cellStyle name="Обычный 5 2 7 4 3" xfId="20114"/>
    <cellStyle name="Обычный 5 2 7 4 3 2" xfId="20115"/>
    <cellStyle name="Обычный 5 2 7 4 3 3" xfId="20116"/>
    <cellStyle name="Обычный 5 2 7 4 4" xfId="20117"/>
    <cellStyle name="Обычный 5 2 7 4 5" xfId="20118"/>
    <cellStyle name="Обычный 5 2 7 5" xfId="20119"/>
    <cellStyle name="Обычный 5 2 7 5 2" xfId="20120"/>
    <cellStyle name="Обычный 5 2 7 5 2 2" xfId="20121"/>
    <cellStyle name="Обычный 5 2 7 5 2 3" xfId="20122"/>
    <cellStyle name="Обычный 5 2 7 5 3" xfId="20123"/>
    <cellStyle name="Обычный 5 2 7 5 3 2" xfId="20124"/>
    <cellStyle name="Обычный 5 2 7 5 3 3" xfId="20125"/>
    <cellStyle name="Обычный 5 2 7 6" xfId="20126"/>
    <cellStyle name="Обычный 5 2 7 6 2" xfId="20127"/>
    <cellStyle name="Обычный 5 2 7 6 3" xfId="20128"/>
    <cellStyle name="Обычный 5 2 7 7" xfId="20129"/>
    <cellStyle name="Обычный 5 2 7 7 2" xfId="20130"/>
    <cellStyle name="Обычный 5 2 7 7 3" xfId="20131"/>
    <cellStyle name="Обычный 5 2 7 8" xfId="20132"/>
    <cellStyle name="Обычный 5 2 7 9" xfId="20133"/>
    <cellStyle name="Обычный 5 2 8" xfId="20134"/>
    <cellStyle name="Обычный 5 2 8 2" xfId="20135"/>
    <cellStyle name="Обычный 5 2 8 3" xfId="20136"/>
    <cellStyle name="Обычный 5 2 8 4" xfId="20137"/>
    <cellStyle name="Обычный 5 2 9" xfId="20138"/>
    <cellStyle name="Обычный 5 2 9 2" xfId="20139"/>
    <cellStyle name="Обычный 5 2 9 2 2" xfId="20140"/>
    <cellStyle name="Обычный 5 2 9 2 2 2" xfId="20141"/>
    <cellStyle name="Обычный 5 2 9 2 2 3" xfId="20142"/>
    <cellStyle name="Обычный 5 2 9 2 3" xfId="20143"/>
    <cellStyle name="Обычный 5 2 9 2 4" xfId="20144"/>
    <cellStyle name="Обычный 5 2 9 3" xfId="20145"/>
    <cellStyle name="Обычный 5 2 9 4" xfId="20146"/>
    <cellStyle name="Обычный 5 2_Информация по ТТ" xfId="20147"/>
    <cellStyle name="Обычный 5 3" xfId="20148"/>
    <cellStyle name="Обычный 5 3 10" xfId="20149"/>
    <cellStyle name="Обычный 5 3 10 2" xfId="20150"/>
    <cellStyle name="Обычный 5 3 10 2 2" xfId="20151"/>
    <cellStyle name="Обычный 5 3 10 2 2 2" xfId="20152"/>
    <cellStyle name="Обычный 5 3 10 2 2 2 2" xfId="20153"/>
    <cellStyle name="Обычный 5 3 10 2 2 2 2 2" xfId="20154"/>
    <cellStyle name="Обычный 5 3 10 2 2 2 2 3" xfId="20155"/>
    <cellStyle name="Обычный 5 3 10 2 2 2 3" xfId="20156"/>
    <cellStyle name="Обычный 5 3 10 2 2 2 4" xfId="20157"/>
    <cellStyle name="Обычный 5 3 10 2 2 3" xfId="20158"/>
    <cellStyle name="Обычный 5 3 10 2 2 3 2" xfId="20159"/>
    <cellStyle name="Обычный 5 3 10 2 2 3 3" xfId="20160"/>
    <cellStyle name="Обычный 5 3 10 2 2 4" xfId="20161"/>
    <cellStyle name="Обычный 5 3 10 2 2 5" xfId="20162"/>
    <cellStyle name="Обычный 5 3 10 2 3" xfId="20163"/>
    <cellStyle name="Обычный 5 3 10 2 3 2" xfId="20164"/>
    <cellStyle name="Обычный 5 3 10 2 3 2 2" xfId="20165"/>
    <cellStyle name="Обычный 5 3 10 2 3 2 2 2" xfId="20166"/>
    <cellStyle name="Обычный 5 3 10 2 3 2 2 3" xfId="20167"/>
    <cellStyle name="Обычный 5 3 10 2 3 2 3" xfId="20168"/>
    <cellStyle name="Обычный 5 3 10 2 3 2 4" xfId="20169"/>
    <cellStyle name="Обычный 5 3 10 2 3 3" xfId="20170"/>
    <cellStyle name="Обычный 5 3 10 2 3 3 2" xfId="20171"/>
    <cellStyle name="Обычный 5 3 10 2 3 3 3" xfId="20172"/>
    <cellStyle name="Обычный 5 3 10 2 3 4" xfId="20173"/>
    <cellStyle name="Обычный 5 3 10 2 3 5" xfId="20174"/>
    <cellStyle name="Обычный 5 3 10 2 4" xfId="20175"/>
    <cellStyle name="Обычный 5 3 10 2 4 2" xfId="20176"/>
    <cellStyle name="Обычный 5 3 10 2 4 2 2" xfId="20177"/>
    <cellStyle name="Обычный 5 3 10 2 4 2 3" xfId="20178"/>
    <cellStyle name="Обычный 5 3 10 2 4 3" xfId="20179"/>
    <cellStyle name="Обычный 5 3 10 2 4 4" xfId="20180"/>
    <cellStyle name="Обычный 5 3 10 2 5" xfId="20181"/>
    <cellStyle name="Обычный 5 3 10 2 5 2" xfId="20182"/>
    <cellStyle name="Обычный 5 3 10 2 5 3" xfId="20183"/>
    <cellStyle name="Обычный 5 3 10 2 6" xfId="20184"/>
    <cellStyle name="Обычный 5 3 10 2 7" xfId="20185"/>
    <cellStyle name="Обычный 5 3 10 3" xfId="20186"/>
    <cellStyle name="Обычный 5 3 10 3 2" xfId="20187"/>
    <cellStyle name="Обычный 5 3 10 3 2 2" xfId="20188"/>
    <cellStyle name="Обычный 5 3 10 3 2 2 2" xfId="20189"/>
    <cellStyle name="Обычный 5 3 10 3 2 2 3" xfId="20190"/>
    <cellStyle name="Обычный 5 3 10 3 2 3" xfId="20191"/>
    <cellStyle name="Обычный 5 3 10 3 2 4" xfId="20192"/>
    <cellStyle name="Обычный 5 3 10 3 3" xfId="20193"/>
    <cellStyle name="Обычный 5 3 10 3 3 2" xfId="20194"/>
    <cellStyle name="Обычный 5 3 10 3 3 3" xfId="20195"/>
    <cellStyle name="Обычный 5 3 10 3 4" xfId="20196"/>
    <cellStyle name="Обычный 5 3 10 3 5" xfId="20197"/>
    <cellStyle name="Обычный 5 3 10 4" xfId="20198"/>
    <cellStyle name="Обычный 5 3 10 4 2" xfId="20199"/>
    <cellStyle name="Обычный 5 3 10 4 2 2" xfId="20200"/>
    <cellStyle name="Обычный 5 3 10 4 2 2 2" xfId="20201"/>
    <cellStyle name="Обычный 5 3 10 4 2 2 3" xfId="20202"/>
    <cellStyle name="Обычный 5 3 10 4 2 3" xfId="20203"/>
    <cellStyle name="Обычный 5 3 10 4 2 4" xfId="20204"/>
    <cellStyle name="Обычный 5 3 10 4 3" xfId="20205"/>
    <cellStyle name="Обычный 5 3 10 4 3 2" xfId="20206"/>
    <cellStyle name="Обычный 5 3 10 4 3 3" xfId="20207"/>
    <cellStyle name="Обычный 5 3 10 4 4" xfId="20208"/>
    <cellStyle name="Обычный 5 3 10 4 5" xfId="20209"/>
    <cellStyle name="Обычный 5 3 10 5" xfId="20210"/>
    <cellStyle name="Обычный 5 3 10 5 2" xfId="20211"/>
    <cellStyle name="Обычный 5 3 10 5 2 2" xfId="20212"/>
    <cellStyle name="Обычный 5 3 10 5 2 3" xfId="20213"/>
    <cellStyle name="Обычный 5 3 10 5 3" xfId="20214"/>
    <cellStyle name="Обычный 5 3 10 5 3 2" xfId="20215"/>
    <cellStyle name="Обычный 5 3 10 5 3 3" xfId="20216"/>
    <cellStyle name="Обычный 5 3 10 6" xfId="20217"/>
    <cellStyle name="Обычный 5 3 10 6 2" xfId="20218"/>
    <cellStyle name="Обычный 5 3 10 6 3" xfId="20219"/>
    <cellStyle name="Обычный 5 3 10 7" xfId="20220"/>
    <cellStyle name="Обычный 5 3 10 7 2" xfId="20221"/>
    <cellStyle name="Обычный 5 3 10 7 3" xfId="20222"/>
    <cellStyle name="Обычный 5 3 10 8" xfId="20223"/>
    <cellStyle name="Обычный 5 3 10 9" xfId="20224"/>
    <cellStyle name="Обычный 5 3 11" xfId="20225"/>
    <cellStyle name="Обычный 5 3 11 2" xfId="20226"/>
    <cellStyle name="Обычный 5 3 11 2 2" xfId="20227"/>
    <cellStyle name="Обычный 5 3 11 2 3" xfId="20228"/>
    <cellStyle name="Обычный 5 3 12" xfId="20229"/>
    <cellStyle name="Обычный 5 3 13" xfId="20230"/>
    <cellStyle name="Обычный 5 3 13 2" xfId="20231"/>
    <cellStyle name="Обычный 5 3 13 3" xfId="20232"/>
    <cellStyle name="Обычный 5 3 14" xfId="20233"/>
    <cellStyle name="Обычный 5 3 15" xfId="20234"/>
    <cellStyle name="Обычный 5 3 16" xfId="20235"/>
    <cellStyle name="Обычный 5 3 2" xfId="20236"/>
    <cellStyle name="Обычный 5 3 2 10" xfId="20237"/>
    <cellStyle name="Обычный 5 3 2 10 2" xfId="20238"/>
    <cellStyle name="Обычный 5 3 2 10 2 2" xfId="20239"/>
    <cellStyle name="Обычный 5 3 2 10 2 2 2" xfId="20240"/>
    <cellStyle name="Обычный 5 3 2 10 2 2 3" xfId="20241"/>
    <cellStyle name="Обычный 5 3 2 10 2 3" xfId="20242"/>
    <cellStyle name="Обычный 5 3 2 10 2 3 2" xfId="20243"/>
    <cellStyle name="Обычный 5 3 2 10 2 3 3" xfId="20244"/>
    <cellStyle name="Обычный 5 3 2 10 3" xfId="20245"/>
    <cellStyle name="Обычный 5 3 2 10 3 2" xfId="20246"/>
    <cellStyle name="Обычный 5 3 2 10 3 3" xfId="20247"/>
    <cellStyle name="Обычный 5 3 2 10 4" xfId="20248"/>
    <cellStyle name="Обычный 5 3 2 10 5" xfId="20249"/>
    <cellStyle name="Обычный 5 3 2 11" xfId="20250"/>
    <cellStyle name="Обычный 5 3 2 11 2" xfId="20251"/>
    <cellStyle name="Обычный 5 3 2 11 2 2" xfId="20252"/>
    <cellStyle name="Обычный 5 3 2 11 2 3" xfId="20253"/>
    <cellStyle name="Обычный 5 3 2 11 3" xfId="20254"/>
    <cellStyle name="Обычный 5 3 2 11 3 2" xfId="20255"/>
    <cellStyle name="Обычный 5 3 2 11 3 3" xfId="20256"/>
    <cellStyle name="Обычный 5 3 2 12" xfId="20257"/>
    <cellStyle name="Обычный 5 3 2 12 2" xfId="20258"/>
    <cellStyle name="Обычный 5 3 2 12 3" xfId="20259"/>
    <cellStyle name="Обычный 5 3 2 13" xfId="20260"/>
    <cellStyle name="Обычный 5 3 2 13 2" xfId="20261"/>
    <cellStyle name="Обычный 5 3 2 13 3" xfId="20262"/>
    <cellStyle name="Обычный 5 3 2 14" xfId="20263"/>
    <cellStyle name="Обычный 5 3 2 15" xfId="20264"/>
    <cellStyle name="Обычный 5 3 2 2" xfId="20265"/>
    <cellStyle name="Обычный 5 3 2 2 10" xfId="20266"/>
    <cellStyle name="Обычный 5 3 2 2 10 2" xfId="20267"/>
    <cellStyle name="Обычный 5 3 2 2 10 3" xfId="20268"/>
    <cellStyle name="Обычный 5 3 2 2 11" xfId="20269"/>
    <cellStyle name="Обычный 5 3 2 2 11 2" xfId="20270"/>
    <cellStyle name="Обычный 5 3 2 2 11 3" xfId="20271"/>
    <cellStyle name="Обычный 5 3 2 2 12" xfId="20272"/>
    <cellStyle name="Обычный 5 3 2 2 13" xfId="20273"/>
    <cellStyle name="Обычный 5 3 2 2 2" xfId="20274"/>
    <cellStyle name="Обычный 5 3 2 2 2 10" xfId="20275"/>
    <cellStyle name="Обычный 5 3 2 2 2 10 2" xfId="20276"/>
    <cellStyle name="Обычный 5 3 2 2 2 10 3" xfId="20277"/>
    <cellStyle name="Обычный 5 3 2 2 2 11" xfId="20278"/>
    <cellStyle name="Обычный 5 3 2 2 2 12" xfId="20279"/>
    <cellStyle name="Обычный 5 3 2 2 2 2" xfId="20280"/>
    <cellStyle name="Обычный 5 3 2 2 2 2 2" xfId="20281"/>
    <cellStyle name="Обычный 5 3 2 2 2 2 2 2" xfId="20282"/>
    <cellStyle name="Обычный 5 3 2 2 2 2 2 2 2" xfId="20283"/>
    <cellStyle name="Обычный 5 3 2 2 2 2 2 2 2 2" xfId="20284"/>
    <cellStyle name="Обычный 5 3 2 2 2 2 2 2 2 2 2" xfId="20285"/>
    <cellStyle name="Обычный 5 3 2 2 2 2 2 2 2 2 3" xfId="20286"/>
    <cellStyle name="Обычный 5 3 2 2 2 2 2 2 2 3" xfId="20287"/>
    <cellStyle name="Обычный 5 3 2 2 2 2 2 2 2 4" xfId="20288"/>
    <cellStyle name="Обычный 5 3 2 2 2 2 2 2 3" xfId="20289"/>
    <cellStyle name="Обычный 5 3 2 2 2 2 2 2 3 2" xfId="20290"/>
    <cellStyle name="Обычный 5 3 2 2 2 2 2 2 3 3" xfId="20291"/>
    <cellStyle name="Обычный 5 3 2 2 2 2 2 2 4" xfId="20292"/>
    <cellStyle name="Обычный 5 3 2 2 2 2 2 2 5" xfId="20293"/>
    <cellStyle name="Обычный 5 3 2 2 2 2 2 3" xfId="20294"/>
    <cellStyle name="Обычный 5 3 2 2 2 2 2 3 2" xfId="20295"/>
    <cellStyle name="Обычный 5 3 2 2 2 2 2 3 2 2" xfId="20296"/>
    <cellStyle name="Обычный 5 3 2 2 2 2 2 3 2 2 2" xfId="20297"/>
    <cellStyle name="Обычный 5 3 2 2 2 2 2 3 2 2 3" xfId="20298"/>
    <cellStyle name="Обычный 5 3 2 2 2 2 2 3 2 3" xfId="20299"/>
    <cellStyle name="Обычный 5 3 2 2 2 2 2 3 2 4" xfId="20300"/>
    <cellStyle name="Обычный 5 3 2 2 2 2 2 3 3" xfId="20301"/>
    <cellStyle name="Обычный 5 3 2 2 2 2 2 3 3 2" xfId="20302"/>
    <cellStyle name="Обычный 5 3 2 2 2 2 2 3 3 3" xfId="20303"/>
    <cellStyle name="Обычный 5 3 2 2 2 2 2 3 4" xfId="20304"/>
    <cellStyle name="Обычный 5 3 2 2 2 2 2 3 5" xfId="20305"/>
    <cellStyle name="Обычный 5 3 2 2 2 2 2 4" xfId="20306"/>
    <cellStyle name="Обычный 5 3 2 2 2 2 2 4 2" xfId="20307"/>
    <cellStyle name="Обычный 5 3 2 2 2 2 2 4 2 2" xfId="20308"/>
    <cellStyle name="Обычный 5 3 2 2 2 2 2 4 2 3" xfId="20309"/>
    <cellStyle name="Обычный 5 3 2 2 2 2 2 4 3" xfId="20310"/>
    <cellStyle name="Обычный 5 3 2 2 2 2 2 4 3 2" xfId="20311"/>
    <cellStyle name="Обычный 5 3 2 2 2 2 2 4 3 3" xfId="20312"/>
    <cellStyle name="Обычный 5 3 2 2 2 2 2 5" xfId="20313"/>
    <cellStyle name="Обычный 5 3 2 2 2 2 2 5 2" xfId="20314"/>
    <cellStyle name="Обычный 5 3 2 2 2 2 2 5 3" xfId="20315"/>
    <cellStyle name="Обычный 5 3 2 2 2 2 2 6" xfId="20316"/>
    <cellStyle name="Обычный 5 3 2 2 2 2 2 7" xfId="20317"/>
    <cellStyle name="Обычный 5 3 2 2 2 2 3" xfId="20318"/>
    <cellStyle name="Обычный 5 3 2 2 2 2 3 2" xfId="20319"/>
    <cellStyle name="Обычный 5 3 2 2 2 2 3 2 2" xfId="20320"/>
    <cellStyle name="Обычный 5 3 2 2 2 2 3 2 2 2" xfId="20321"/>
    <cellStyle name="Обычный 5 3 2 2 2 2 3 2 2 3" xfId="20322"/>
    <cellStyle name="Обычный 5 3 2 2 2 2 3 2 3" xfId="20323"/>
    <cellStyle name="Обычный 5 3 2 2 2 2 3 2 4" xfId="20324"/>
    <cellStyle name="Обычный 5 3 2 2 2 2 3 3" xfId="20325"/>
    <cellStyle name="Обычный 5 3 2 2 2 2 3 3 2" xfId="20326"/>
    <cellStyle name="Обычный 5 3 2 2 2 2 3 3 3" xfId="20327"/>
    <cellStyle name="Обычный 5 3 2 2 2 2 3 4" xfId="20328"/>
    <cellStyle name="Обычный 5 3 2 2 2 2 3 5" xfId="20329"/>
    <cellStyle name="Обычный 5 3 2 2 2 2 4" xfId="20330"/>
    <cellStyle name="Обычный 5 3 2 2 2 2 4 2" xfId="20331"/>
    <cellStyle name="Обычный 5 3 2 2 2 2 4 2 2" xfId="20332"/>
    <cellStyle name="Обычный 5 3 2 2 2 2 4 2 2 2" xfId="20333"/>
    <cellStyle name="Обычный 5 3 2 2 2 2 4 2 2 3" xfId="20334"/>
    <cellStyle name="Обычный 5 3 2 2 2 2 4 2 3" xfId="20335"/>
    <cellStyle name="Обычный 5 3 2 2 2 2 4 2 4" xfId="20336"/>
    <cellStyle name="Обычный 5 3 2 2 2 2 4 3" xfId="20337"/>
    <cellStyle name="Обычный 5 3 2 2 2 2 4 3 2" xfId="20338"/>
    <cellStyle name="Обычный 5 3 2 2 2 2 4 3 3" xfId="20339"/>
    <cellStyle name="Обычный 5 3 2 2 2 2 4 4" xfId="20340"/>
    <cellStyle name="Обычный 5 3 2 2 2 2 4 5" xfId="20341"/>
    <cellStyle name="Обычный 5 3 2 2 2 2 5" xfId="20342"/>
    <cellStyle name="Обычный 5 3 2 2 2 2 5 2" xfId="20343"/>
    <cellStyle name="Обычный 5 3 2 2 2 2 5 2 2" xfId="20344"/>
    <cellStyle name="Обычный 5 3 2 2 2 2 5 2 3" xfId="20345"/>
    <cellStyle name="Обычный 5 3 2 2 2 2 5 3" xfId="20346"/>
    <cellStyle name="Обычный 5 3 2 2 2 2 5 3 2" xfId="20347"/>
    <cellStyle name="Обычный 5 3 2 2 2 2 5 3 3" xfId="20348"/>
    <cellStyle name="Обычный 5 3 2 2 2 2 6" xfId="20349"/>
    <cellStyle name="Обычный 5 3 2 2 2 2 6 2" xfId="20350"/>
    <cellStyle name="Обычный 5 3 2 2 2 2 6 3" xfId="20351"/>
    <cellStyle name="Обычный 5 3 2 2 2 2 7" xfId="20352"/>
    <cellStyle name="Обычный 5 3 2 2 2 2 7 2" xfId="20353"/>
    <cellStyle name="Обычный 5 3 2 2 2 2 7 3" xfId="20354"/>
    <cellStyle name="Обычный 5 3 2 2 2 2 8" xfId="20355"/>
    <cellStyle name="Обычный 5 3 2 2 2 2 9" xfId="20356"/>
    <cellStyle name="Обычный 5 3 2 2 2 3" xfId="20357"/>
    <cellStyle name="Обычный 5 3 2 2 2 3 2" xfId="20358"/>
    <cellStyle name="Обычный 5 3 2 2 2 3 2 2" xfId="20359"/>
    <cellStyle name="Обычный 5 3 2 2 2 3 2 2 2" xfId="20360"/>
    <cellStyle name="Обычный 5 3 2 2 2 3 2 2 2 2" xfId="20361"/>
    <cellStyle name="Обычный 5 3 2 2 2 3 2 2 2 2 2" xfId="20362"/>
    <cellStyle name="Обычный 5 3 2 2 2 3 2 2 2 2 3" xfId="20363"/>
    <cellStyle name="Обычный 5 3 2 2 2 3 2 2 2 3" xfId="20364"/>
    <cellStyle name="Обычный 5 3 2 2 2 3 2 2 2 4" xfId="20365"/>
    <cellStyle name="Обычный 5 3 2 2 2 3 2 2 3" xfId="20366"/>
    <cellStyle name="Обычный 5 3 2 2 2 3 2 2 3 2" xfId="20367"/>
    <cellStyle name="Обычный 5 3 2 2 2 3 2 2 3 3" xfId="20368"/>
    <cellStyle name="Обычный 5 3 2 2 2 3 2 2 4" xfId="20369"/>
    <cellStyle name="Обычный 5 3 2 2 2 3 2 2 5" xfId="20370"/>
    <cellStyle name="Обычный 5 3 2 2 2 3 2 3" xfId="20371"/>
    <cellStyle name="Обычный 5 3 2 2 2 3 2 3 2" xfId="20372"/>
    <cellStyle name="Обычный 5 3 2 2 2 3 2 3 2 2" xfId="20373"/>
    <cellStyle name="Обычный 5 3 2 2 2 3 2 3 2 2 2" xfId="20374"/>
    <cellStyle name="Обычный 5 3 2 2 2 3 2 3 2 2 3" xfId="20375"/>
    <cellStyle name="Обычный 5 3 2 2 2 3 2 3 2 3" xfId="20376"/>
    <cellStyle name="Обычный 5 3 2 2 2 3 2 3 2 4" xfId="20377"/>
    <cellStyle name="Обычный 5 3 2 2 2 3 2 3 3" xfId="20378"/>
    <cellStyle name="Обычный 5 3 2 2 2 3 2 3 3 2" xfId="20379"/>
    <cellStyle name="Обычный 5 3 2 2 2 3 2 3 3 3" xfId="20380"/>
    <cellStyle name="Обычный 5 3 2 2 2 3 2 3 4" xfId="20381"/>
    <cellStyle name="Обычный 5 3 2 2 2 3 2 3 5" xfId="20382"/>
    <cellStyle name="Обычный 5 3 2 2 2 3 2 4" xfId="20383"/>
    <cellStyle name="Обычный 5 3 2 2 2 3 2 4 2" xfId="20384"/>
    <cellStyle name="Обычный 5 3 2 2 2 3 2 4 2 2" xfId="20385"/>
    <cellStyle name="Обычный 5 3 2 2 2 3 2 4 2 3" xfId="20386"/>
    <cellStyle name="Обычный 5 3 2 2 2 3 2 4 3" xfId="20387"/>
    <cellStyle name="Обычный 5 3 2 2 2 3 2 4 3 2" xfId="20388"/>
    <cellStyle name="Обычный 5 3 2 2 2 3 2 4 3 3" xfId="20389"/>
    <cellStyle name="Обычный 5 3 2 2 2 3 2 5" xfId="20390"/>
    <cellStyle name="Обычный 5 3 2 2 2 3 2 5 2" xfId="20391"/>
    <cellStyle name="Обычный 5 3 2 2 2 3 2 5 3" xfId="20392"/>
    <cellStyle name="Обычный 5 3 2 2 2 3 2 6" xfId="20393"/>
    <cellStyle name="Обычный 5 3 2 2 2 3 2 7" xfId="20394"/>
    <cellStyle name="Обычный 5 3 2 2 2 3 3" xfId="20395"/>
    <cellStyle name="Обычный 5 3 2 2 2 3 3 2" xfId="20396"/>
    <cellStyle name="Обычный 5 3 2 2 2 3 3 2 2" xfId="20397"/>
    <cellStyle name="Обычный 5 3 2 2 2 3 3 2 2 2" xfId="20398"/>
    <cellStyle name="Обычный 5 3 2 2 2 3 3 2 2 3" xfId="20399"/>
    <cellStyle name="Обычный 5 3 2 2 2 3 3 2 3" xfId="20400"/>
    <cellStyle name="Обычный 5 3 2 2 2 3 3 2 4" xfId="20401"/>
    <cellStyle name="Обычный 5 3 2 2 2 3 3 3" xfId="20402"/>
    <cellStyle name="Обычный 5 3 2 2 2 3 3 3 2" xfId="20403"/>
    <cellStyle name="Обычный 5 3 2 2 2 3 3 3 3" xfId="20404"/>
    <cellStyle name="Обычный 5 3 2 2 2 3 3 4" xfId="20405"/>
    <cellStyle name="Обычный 5 3 2 2 2 3 3 5" xfId="20406"/>
    <cellStyle name="Обычный 5 3 2 2 2 3 4" xfId="20407"/>
    <cellStyle name="Обычный 5 3 2 2 2 3 4 2" xfId="20408"/>
    <cellStyle name="Обычный 5 3 2 2 2 3 4 2 2" xfId="20409"/>
    <cellStyle name="Обычный 5 3 2 2 2 3 4 2 2 2" xfId="20410"/>
    <cellStyle name="Обычный 5 3 2 2 2 3 4 2 2 3" xfId="20411"/>
    <cellStyle name="Обычный 5 3 2 2 2 3 4 2 3" xfId="20412"/>
    <cellStyle name="Обычный 5 3 2 2 2 3 4 2 4" xfId="20413"/>
    <cellStyle name="Обычный 5 3 2 2 2 3 4 3" xfId="20414"/>
    <cellStyle name="Обычный 5 3 2 2 2 3 4 3 2" xfId="20415"/>
    <cellStyle name="Обычный 5 3 2 2 2 3 4 3 3" xfId="20416"/>
    <cellStyle name="Обычный 5 3 2 2 2 3 4 4" xfId="20417"/>
    <cellStyle name="Обычный 5 3 2 2 2 3 4 5" xfId="20418"/>
    <cellStyle name="Обычный 5 3 2 2 2 3 5" xfId="20419"/>
    <cellStyle name="Обычный 5 3 2 2 2 3 5 2" xfId="20420"/>
    <cellStyle name="Обычный 5 3 2 2 2 3 5 2 2" xfId="20421"/>
    <cellStyle name="Обычный 5 3 2 2 2 3 5 2 3" xfId="20422"/>
    <cellStyle name="Обычный 5 3 2 2 2 3 5 3" xfId="20423"/>
    <cellStyle name="Обычный 5 3 2 2 2 3 5 3 2" xfId="20424"/>
    <cellStyle name="Обычный 5 3 2 2 2 3 5 3 3" xfId="20425"/>
    <cellStyle name="Обычный 5 3 2 2 2 3 6" xfId="20426"/>
    <cellStyle name="Обычный 5 3 2 2 2 3 6 2" xfId="20427"/>
    <cellStyle name="Обычный 5 3 2 2 2 3 6 3" xfId="20428"/>
    <cellStyle name="Обычный 5 3 2 2 2 3 7" xfId="20429"/>
    <cellStyle name="Обычный 5 3 2 2 2 3 7 2" xfId="20430"/>
    <cellStyle name="Обычный 5 3 2 2 2 3 7 3" xfId="20431"/>
    <cellStyle name="Обычный 5 3 2 2 2 3 8" xfId="20432"/>
    <cellStyle name="Обычный 5 3 2 2 2 3 9" xfId="20433"/>
    <cellStyle name="Обычный 5 3 2 2 2 4" xfId="20434"/>
    <cellStyle name="Обычный 5 3 2 2 2 4 2" xfId="20435"/>
    <cellStyle name="Обычный 5 3 2 2 2 4 3" xfId="20436"/>
    <cellStyle name="Обычный 5 3 2 2 2 4 4" xfId="20437"/>
    <cellStyle name="Обычный 5 3 2 2 2 5" xfId="20438"/>
    <cellStyle name="Обычный 5 3 2 2 2 5 2" xfId="20439"/>
    <cellStyle name="Обычный 5 3 2 2 2 5 2 2" xfId="20440"/>
    <cellStyle name="Обычный 5 3 2 2 2 5 2 2 2" xfId="20441"/>
    <cellStyle name="Обычный 5 3 2 2 2 5 2 2 2 2" xfId="20442"/>
    <cellStyle name="Обычный 5 3 2 2 2 5 2 2 2 3" xfId="20443"/>
    <cellStyle name="Обычный 5 3 2 2 2 5 2 2 3" xfId="20444"/>
    <cellStyle name="Обычный 5 3 2 2 2 5 2 2 4" xfId="20445"/>
    <cellStyle name="Обычный 5 3 2 2 2 5 2 3" xfId="20446"/>
    <cellStyle name="Обычный 5 3 2 2 2 5 2 3 2" xfId="20447"/>
    <cellStyle name="Обычный 5 3 2 2 2 5 2 3 3" xfId="20448"/>
    <cellStyle name="Обычный 5 3 2 2 2 5 2 4" xfId="20449"/>
    <cellStyle name="Обычный 5 3 2 2 2 5 2 5" xfId="20450"/>
    <cellStyle name="Обычный 5 3 2 2 2 5 3" xfId="20451"/>
    <cellStyle name="Обычный 5 3 2 2 2 5 3 2" xfId="20452"/>
    <cellStyle name="Обычный 5 3 2 2 2 5 3 2 2" xfId="20453"/>
    <cellStyle name="Обычный 5 3 2 2 2 5 3 2 2 2" xfId="20454"/>
    <cellStyle name="Обычный 5 3 2 2 2 5 3 2 2 3" xfId="20455"/>
    <cellStyle name="Обычный 5 3 2 2 2 5 3 2 3" xfId="20456"/>
    <cellStyle name="Обычный 5 3 2 2 2 5 3 2 4" xfId="20457"/>
    <cellStyle name="Обычный 5 3 2 2 2 5 3 3" xfId="20458"/>
    <cellStyle name="Обычный 5 3 2 2 2 5 3 3 2" xfId="20459"/>
    <cellStyle name="Обычный 5 3 2 2 2 5 3 3 3" xfId="20460"/>
    <cellStyle name="Обычный 5 3 2 2 2 5 3 4" xfId="20461"/>
    <cellStyle name="Обычный 5 3 2 2 2 5 3 5" xfId="20462"/>
    <cellStyle name="Обычный 5 3 2 2 2 5 4" xfId="20463"/>
    <cellStyle name="Обычный 5 3 2 2 2 5 4 2" xfId="20464"/>
    <cellStyle name="Обычный 5 3 2 2 2 5 4 2 2" xfId="20465"/>
    <cellStyle name="Обычный 5 3 2 2 2 5 4 2 3" xfId="20466"/>
    <cellStyle name="Обычный 5 3 2 2 2 5 4 3" xfId="20467"/>
    <cellStyle name="Обычный 5 3 2 2 2 5 4 3 2" xfId="20468"/>
    <cellStyle name="Обычный 5 3 2 2 2 5 4 3 3" xfId="20469"/>
    <cellStyle name="Обычный 5 3 2 2 2 5 5" xfId="20470"/>
    <cellStyle name="Обычный 5 3 2 2 2 5 5 2" xfId="20471"/>
    <cellStyle name="Обычный 5 3 2 2 2 5 5 3" xfId="20472"/>
    <cellStyle name="Обычный 5 3 2 2 2 5 6" xfId="20473"/>
    <cellStyle name="Обычный 5 3 2 2 2 5 7" xfId="20474"/>
    <cellStyle name="Обычный 5 3 2 2 2 6" xfId="20475"/>
    <cellStyle name="Обычный 5 3 2 2 2 6 2" xfId="20476"/>
    <cellStyle name="Обычный 5 3 2 2 2 6 2 2" xfId="20477"/>
    <cellStyle name="Обычный 5 3 2 2 2 6 2 2 2" xfId="20478"/>
    <cellStyle name="Обычный 5 3 2 2 2 6 2 2 3" xfId="20479"/>
    <cellStyle name="Обычный 5 3 2 2 2 6 2 3" xfId="20480"/>
    <cellStyle name="Обычный 5 3 2 2 2 6 2 3 2" xfId="20481"/>
    <cellStyle name="Обычный 5 3 2 2 2 6 2 3 3" xfId="20482"/>
    <cellStyle name="Обычный 5 3 2 2 2 6 3" xfId="20483"/>
    <cellStyle name="Обычный 5 3 2 2 2 6 3 2" xfId="20484"/>
    <cellStyle name="Обычный 5 3 2 2 2 6 3 3" xfId="20485"/>
    <cellStyle name="Обычный 5 3 2 2 2 6 4" xfId="20486"/>
    <cellStyle name="Обычный 5 3 2 2 2 6 5" xfId="20487"/>
    <cellStyle name="Обычный 5 3 2 2 2 7" xfId="20488"/>
    <cellStyle name="Обычный 5 3 2 2 2 7 2" xfId="20489"/>
    <cellStyle name="Обычный 5 3 2 2 2 7 2 2" xfId="20490"/>
    <cellStyle name="Обычный 5 3 2 2 2 7 2 2 2" xfId="20491"/>
    <cellStyle name="Обычный 5 3 2 2 2 7 2 2 3" xfId="20492"/>
    <cellStyle name="Обычный 5 3 2 2 2 7 2 3" xfId="20493"/>
    <cellStyle name="Обычный 5 3 2 2 2 7 2 4" xfId="20494"/>
    <cellStyle name="Обычный 5 3 2 2 2 7 3" xfId="20495"/>
    <cellStyle name="Обычный 5 3 2 2 2 7 3 2" xfId="20496"/>
    <cellStyle name="Обычный 5 3 2 2 2 7 3 3" xfId="20497"/>
    <cellStyle name="Обычный 5 3 2 2 2 7 4" xfId="20498"/>
    <cellStyle name="Обычный 5 3 2 2 2 7 5" xfId="20499"/>
    <cellStyle name="Обычный 5 3 2 2 2 8" xfId="20500"/>
    <cellStyle name="Обычный 5 3 2 2 2 8 2" xfId="20501"/>
    <cellStyle name="Обычный 5 3 2 2 2 8 2 2" xfId="20502"/>
    <cellStyle name="Обычный 5 3 2 2 2 8 2 3" xfId="20503"/>
    <cellStyle name="Обычный 5 3 2 2 2 8 3" xfId="20504"/>
    <cellStyle name="Обычный 5 3 2 2 2 8 3 2" xfId="20505"/>
    <cellStyle name="Обычный 5 3 2 2 2 8 3 3" xfId="20506"/>
    <cellStyle name="Обычный 5 3 2 2 2 9" xfId="20507"/>
    <cellStyle name="Обычный 5 3 2 2 2 9 2" xfId="20508"/>
    <cellStyle name="Обычный 5 3 2 2 2 9 3" xfId="20509"/>
    <cellStyle name="Обычный 5 3 2 2 3" xfId="20510"/>
    <cellStyle name="Обычный 5 3 2 2 3 2" xfId="20511"/>
    <cellStyle name="Обычный 5 3 2 2 3 2 2" xfId="20512"/>
    <cellStyle name="Обычный 5 3 2 2 3 2 2 2" xfId="20513"/>
    <cellStyle name="Обычный 5 3 2 2 3 2 2 2 2" xfId="20514"/>
    <cellStyle name="Обычный 5 3 2 2 3 2 2 2 2 2" xfId="20515"/>
    <cellStyle name="Обычный 5 3 2 2 3 2 2 2 2 3" xfId="20516"/>
    <cellStyle name="Обычный 5 3 2 2 3 2 2 2 3" xfId="20517"/>
    <cellStyle name="Обычный 5 3 2 2 3 2 2 2 4" xfId="20518"/>
    <cellStyle name="Обычный 5 3 2 2 3 2 2 3" xfId="20519"/>
    <cellStyle name="Обычный 5 3 2 2 3 2 2 3 2" xfId="20520"/>
    <cellStyle name="Обычный 5 3 2 2 3 2 2 3 3" xfId="20521"/>
    <cellStyle name="Обычный 5 3 2 2 3 2 2 4" xfId="20522"/>
    <cellStyle name="Обычный 5 3 2 2 3 2 2 5" xfId="20523"/>
    <cellStyle name="Обычный 5 3 2 2 3 2 3" xfId="20524"/>
    <cellStyle name="Обычный 5 3 2 2 3 2 3 2" xfId="20525"/>
    <cellStyle name="Обычный 5 3 2 2 3 2 3 2 2" xfId="20526"/>
    <cellStyle name="Обычный 5 3 2 2 3 2 3 2 2 2" xfId="20527"/>
    <cellStyle name="Обычный 5 3 2 2 3 2 3 2 2 3" xfId="20528"/>
    <cellStyle name="Обычный 5 3 2 2 3 2 3 2 3" xfId="20529"/>
    <cellStyle name="Обычный 5 3 2 2 3 2 3 2 4" xfId="20530"/>
    <cellStyle name="Обычный 5 3 2 2 3 2 3 3" xfId="20531"/>
    <cellStyle name="Обычный 5 3 2 2 3 2 3 3 2" xfId="20532"/>
    <cellStyle name="Обычный 5 3 2 2 3 2 3 3 3" xfId="20533"/>
    <cellStyle name="Обычный 5 3 2 2 3 2 3 4" xfId="20534"/>
    <cellStyle name="Обычный 5 3 2 2 3 2 3 5" xfId="20535"/>
    <cellStyle name="Обычный 5 3 2 2 3 2 4" xfId="20536"/>
    <cellStyle name="Обычный 5 3 2 2 3 2 4 2" xfId="20537"/>
    <cellStyle name="Обычный 5 3 2 2 3 2 4 2 2" xfId="20538"/>
    <cellStyle name="Обычный 5 3 2 2 3 2 4 2 3" xfId="20539"/>
    <cellStyle name="Обычный 5 3 2 2 3 2 4 3" xfId="20540"/>
    <cellStyle name="Обычный 5 3 2 2 3 2 4 3 2" xfId="20541"/>
    <cellStyle name="Обычный 5 3 2 2 3 2 4 3 3" xfId="20542"/>
    <cellStyle name="Обычный 5 3 2 2 3 2 5" xfId="20543"/>
    <cellStyle name="Обычный 5 3 2 2 3 2 5 2" xfId="20544"/>
    <cellStyle name="Обычный 5 3 2 2 3 2 5 3" xfId="20545"/>
    <cellStyle name="Обычный 5 3 2 2 3 2 6" xfId="20546"/>
    <cellStyle name="Обычный 5 3 2 2 3 2 7" xfId="20547"/>
    <cellStyle name="Обычный 5 3 2 2 3 3" xfId="20548"/>
    <cellStyle name="Обычный 5 3 2 2 3 3 2" xfId="20549"/>
    <cellStyle name="Обычный 5 3 2 2 3 3 2 2" xfId="20550"/>
    <cellStyle name="Обычный 5 3 2 2 3 3 2 2 2" xfId="20551"/>
    <cellStyle name="Обычный 5 3 2 2 3 3 2 2 3" xfId="20552"/>
    <cellStyle name="Обычный 5 3 2 2 3 3 2 3" xfId="20553"/>
    <cellStyle name="Обычный 5 3 2 2 3 3 2 4" xfId="20554"/>
    <cellStyle name="Обычный 5 3 2 2 3 3 3" xfId="20555"/>
    <cellStyle name="Обычный 5 3 2 2 3 3 3 2" xfId="20556"/>
    <cellStyle name="Обычный 5 3 2 2 3 3 3 3" xfId="20557"/>
    <cellStyle name="Обычный 5 3 2 2 3 3 4" xfId="20558"/>
    <cellStyle name="Обычный 5 3 2 2 3 3 5" xfId="20559"/>
    <cellStyle name="Обычный 5 3 2 2 3 4" xfId="20560"/>
    <cellStyle name="Обычный 5 3 2 2 3 4 2" xfId="20561"/>
    <cellStyle name="Обычный 5 3 2 2 3 4 2 2" xfId="20562"/>
    <cellStyle name="Обычный 5 3 2 2 3 4 2 2 2" xfId="20563"/>
    <cellStyle name="Обычный 5 3 2 2 3 4 2 2 3" xfId="20564"/>
    <cellStyle name="Обычный 5 3 2 2 3 4 2 3" xfId="20565"/>
    <cellStyle name="Обычный 5 3 2 2 3 4 2 4" xfId="20566"/>
    <cellStyle name="Обычный 5 3 2 2 3 4 3" xfId="20567"/>
    <cellStyle name="Обычный 5 3 2 2 3 4 3 2" xfId="20568"/>
    <cellStyle name="Обычный 5 3 2 2 3 4 3 3" xfId="20569"/>
    <cellStyle name="Обычный 5 3 2 2 3 4 4" xfId="20570"/>
    <cellStyle name="Обычный 5 3 2 2 3 4 5" xfId="20571"/>
    <cellStyle name="Обычный 5 3 2 2 3 5" xfId="20572"/>
    <cellStyle name="Обычный 5 3 2 2 3 5 2" xfId="20573"/>
    <cellStyle name="Обычный 5 3 2 2 3 5 2 2" xfId="20574"/>
    <cellStyle name="Обычный 5 3 2 2 3 5 2 3" xfId="20575"/>
    <cellStyle name="Обычный 5 3 2 2 3 5 3" xfId="20576"/>
    <cellStyle name="Обычный 5 3 2 2 3 5 3 2" xfId="20577"/>
    <cellStyle name="Обычный 5 3 2 2 3 5 3 3" xfId="20578"/>
    <cellStyle name="Обычный 5 3 2 2 3 6" xfId="20579"/>
    <cellStyle name="Обычный 5 3 2 2 3 6 2" xfId="20580"/>
    <cellStyle name="Обычный 5 3 2 2 3 6 3" xfId="20581"/>
    <cellStyle name="Обычный 5 3 2 2 3 7" xfId="20582"/>
    <cellStyle name="Обычный 5 3 2 2 3 7 2" xfId="20583"/>
    <cellStyle name="Обычный 5 3 2 2 3 7 3" xfId="20584"/>
    <cellStyle name="Обычный 5 3 2 2 3 8" xfId="20585"/>
    <cellStyle name="Обычный 5 3 2 2 3 9" xfId="20586"/>
    <cellStyle name="Обычный 5 3 2 2 4" xfId="20587"/>
    <cellStyle name="Обычный 5 3 2 2 4 2" xfId="20588"/>
    <cellStyle name="Обычный 5 3 2 2 4 2 2" xfId="20589"/>
    <cellStyle name="Обычный 5 3 2 2 4 2 2 2" xfId="20590"/>
    <cellStyle name="Обычный 5 3 2 2 4 2 2 2 2" xfId="20591"/>
    <cellStyle name="Обычный 5 3 2 2 4 2 2 2 2 2" xfId="20592"/>
    <cellStyle name="Обычный 5 3 2 2 4 2 2 2 2 3" xfId="20593"/>
    <cellStyle name="Обычный 5 3 2 2 4 2 2 2 3" xfId="20594"/>
    <cellStyle name="Обычный 5 3 2 2 4 2 2 2 4" xfId="20595"/>
    <cellStyle name="Обычный 5 3 2 2 4 2 2 3" xfId="20596"/>
    <cellStyle name="Обычный 5 3 2 2 4 2 2 3 2" xfId="20597"/>
    <cellStyle name="Обычный 5 3 2 2 4 2 2 3 3" xfId="20598"/>
    <cellStyle name="Обычный 5 3 2 2 4 2 2 4" xfId="20599"/>
    <cellStyle name="Обычный 5 3 2 2 4 2 2 5" xfId="20600"/>
    <cellStyle name="Обычный 5 3 2 2 4 2 3" xfId="20601"/>
    <cellStyle name="Обычный 5 3 2 2 4 2 3 2" xfId="20602"/>
    <cellStyle name="Обычный 5 3 2 2 4 2 3 2 2" xfId="20603"/>
    <cellStyle name="Обычный 5 3 2 2 4 2 3 2 2 2" xfId="20604"/>
    <cellStyle name="Обычный 5 3 2 2 4 2 3 2 2 3" xfId="20605"/>
    <cellStyle name="Обычный 5 3 2 2 4 2 3 2 3" xfId="20606"/>
    <cellStyle name="Обычный 5 3 2 2 4 2 3 2 4" xfId="20607"/>
    <cellStyle name="Обычный 5 3 2 2 4 2 3 3" xfId="20608"/>
    <cellStyle name="Обычный 5 3 2 2 4 2 3 3 2" xfId="20609"/>
    <cellStyle name="Обычный 5 3 2 2 4 2 3 3 3" xfId="20610"/>
    <cellStyle name="Обычный 5 3 2 2 4 2 3 4" xfId="20611"/>
    <cellStyle name="Обычный 5 3 2 2 4 2 3 5" xfId="20612"/>
    <cellStyle name="Обычный 5 3 2 2 4 2 4" xfId="20613"/>
    <cellStyle name="Обычный 5 3 2 2 4 2 4 2" xfId="20614"/>
    <cellStyle name="Обычный 5 3 2 2 4 2 4 2 2" xfId="20615"/>
    <cellStyle name="Обычный 5 3 2 2 4 2 4 2 3" xfId="20616"/>
    <cellStyle name="Обычный 5 3 2 2 4 2 4 3" xfId="20617"/>
    <cellStyle name="Обычный 5 3 2 2 4 2 4 3 2" xfId="20618"/>
    <cellStyle name="Обычный 5 3 2 2 4 2 4 3 3" xfId="20619"/>
    <cellStyle name="Обычный 5 3 2 2 4 2 5" xfId="20620"/>
    <cellStyle name="Обычный 5 3 2 2 4 2 5 2" xfId="20621"/>
    <cellStyle name="Обычный 5 3 2 2 4 2 5 3" xfId="20622"/>
    <cellStyle name="Обычный 5 3 2 2 4 2 6" xfId="20623"/>
    <cellStyle name="Обычный 5 3 2 2 4 2 7" xfId="20624"/>
    <cellStyle name="Обычный 5 3 2 2 4 3" xfId="20625"/>
    <cellStyle name="Обычный 5 3 2 2 4 3 2" xfId="20626"/>
    <cellStyle name="Обычный 5 3 2 2 4 3 2 2" xfId="20627"/>
    <cellStyle name="Обычный 5 3 2 2 4 3 2 2 2" xfId="20628"/>
    <cellStyle name="Обычный 5 3 2 2 4 3 2 2 3" xfId="20629"/>
    <cellStyle name="Обычный 5 3 2 2 4 3 2 3" xfId="20630"/>
    <cellStyle name="Обычный 5 3 2 2 4 3 2 4" xfId="20631"/>
    <cellStyle name="Обычный 5 3 2 2 4 3 3" xfId="20632"/>
    <cellStyle name="Обычный 5 3 2 2 4 3 3 2" xfId="20633"/>
    <cellStyle name="Обычный 5 3 2 2 4 3 3 3" xfId="20634"/>
    <cellStyle name="Обычный 5 3 2 2 4 3 4" xfId="20635"/>
    <cellStyle name="Обычный 5 3 2 2 4 3 5" xfId="20636"/>
    <cellStyle name="Обычный 5 3 2 2 4 4" xfId="20637"/>
    <cellStyle name="Обычный 5 3 2 2 4 4 2" xfId="20638"/>
    <cellStyle name="Обычный 5 3 2 2 4 4 2 2" xfId="20639"/>
    <cellStyle name="Обычный 5 3 2 2 4 4 2 2 2" xfId="20640"/>
    <cellStyle name="Обычный 5 3 2 2 4 4 2 2 3" xfId="20641"/>
    <cellStyle name="Обычный 5 3 2 2 4 4 2 3" xfId="20642"/>
    <cellStyle name="Обычный 5 3 2 2 4 4 2 4" xfId="20643"/>
    <cellStyle name="Обычный 5 3 2 2 4 4 3" xfId="20644"/>
    <cellStyle name="Обычный 5 3 2 2 4 4 3 2" xfId="20645"/>
    <cellStyle name="Обычный 5 3 2 2 4 4 3 3" xfId="20646"/>
    <cellStyle name="Обычный 5 3 2 2 4 4 4" xfId="20647"/>
    <cellStyle name="Обычный 5 3 2 2 4 4 5" xfId="20648"/>
    <cellStyle name="Обычный 5 3 2 2 4 5" xfId="20649"/>
    <cellStyle name="Обычный 5 3 2 2 4 5 2" xfId="20650"/>
    <cellStyle name="Обычный 5 3 2 2 4 5 2 2" xfId="20651"/>
    <cellStyle name="Обычный 5 3 2 2 4 5 2 3" xfId="20652"/>
    <cellStyle name="Обычный 5 3 2 2 4 5 3" xfId="20653"/>
    <cellStyle name="Обычный 5 3 2 2 4 5 3 2" xfId="20654"/>
    <cellStyle name="Обычный 5 3 2 2 4 5 3 3" xfId="20655"/>
    <cellStyle name="Обычный 5 3 2 2 4 6" xfId="20656"/>
    <cellStyle name="Обычный 5 3 2 2 4 6 2" xfId="20657"/>
    <cellStyle name="Обычный 5 3 2 2 4 6 3" xfId="20658"/>
    <cellStyle name="Обычный 5 3 2 2 4 7" xfId="20659"/>
    <cellStyle name="Обычный 5 3 2 2 4 7 2" xfId="20660"/>
    <cellStyle name="Обычный 5 3 2 2 4 7 3" xfId="20661"/>
    <cellStyle name="Обычный 5 3 2 2 4 8" xfId="20662"/>
    <cellStyle name="Обычный 5 3 2 2 4 9" xfId="20663"/>
    <cellStyle name="Обычный 5 3 2 2 5" xfId="20664"/>
    <cellStyle name="Обычный 5 3 2 2 5 2" xfId="20665"/>
    <cellStyle name="Обычный 5 3 2 2 5 3" xfId="20666"/>
    <cellStyle name="Обычный 5 3 2 2 5 4" xfId="20667"/>
    <cellStyle name="Обычный 5 3 2 2 6" xfId="20668"/>
    <cellStyle name="Обычный 5 3 2 2 6 2" xfId="20669"/>
    <cellStyle name="Обычный 5 3 2 2 6 2 2" xfId="20670"/>
    <cellStyle name="Обычный 5 3 2 2 6 2 2 2" xfId="20671"/>
    <cellStyle name="Обычный 5 3 2 2 6 2 2 2 2" xfId="20672"/>
    <cellStyle name="Обычный 5 3 2 2 6 2 2 2 3" xfId="20673"/>
    <cellStyle name="Обычный 5 3 2 2 6 2 2 3" xfId="20674"/>
    <cellStyle name="Обычный 5 3 2 2 6 2 2 4" xfId="20675"/>
    <cellStyle name="Обычный 5 3 2 2 6 2 3" xfId="20676"/>
    <cellStyle name="Обычный 5 3 2 2 6 2 3 2" xfId="20677"/>
    <cellStyle name="Обычный 5 3 2 2 6 2 3 3" xfId="20678"/>
    <cellStyle name="Обычный 5 3 2 2 6 2 4" xfId="20679"/>
    <cellStyle name="Обычный 5 3 2 2 6 2 5" xfId="20680"/>
    <cellStyle name="Обычный 5 3 2 2 6 3" xfId="20681"/>
    <cellStyle name="Обычный 5 3 2 2 6 3 2" xfId="20682"/>
    <cellStyle name="Обычный 5 3 2 2 6 3 2 2" xfId="20683"/>
    <cellStyle name="Обычный 5 3 2 2 6 3 2 2 2" xfId="20684"/>
    <cellStyle name="Обычный 5 3 2 2 6 3 2 2 3" xfId="20685"/>
    <cellStyle name="Обычный 5 3 2 2 6 3 2 3" xfId="20686"/>
    <cellStyle name="Обычный 5 3 2 2 6 3 2 4" xfId="20687"/>
    <cellStyle name="Обычный 5 3 2 2 6 3 3" xfId="20688"/>
    <cellStyle name="Обычный 5 3 2 2 6 3 3 2" xfId="20689"/>
    <cellStyle name="Обычный 5 3 2 2 6 3 3 3" xfId="20690"/>
    <cellStyle name="Обычный 5 3 2 2 6 3 4" xfId="20691"/>
    <cellStyle name="Обычный 5 3 2 2 6 3 5" xfId="20692"/>
    <cellStyle name="Обычный 5 3 2 2 6 4" xfId="20693"/>
    <cellStyle name="Обычный 5 3 2 2 6 4 2" xfId="20694"/>
    <cellStyle name="Обычный 5 3 2 2 6 4 2 2" xfId="20695"/>
    <cellStyle name="Обычный 5 3 2 2 6 4 2 3" xfId="20696"/>
    <cellStyle name="Обычный 5 3 2 2 6 4 3" xfId="20697"/>
    <cellStyle name="Обычный 5 3 2 2 6 4 3 2" xfId="20698"/>
    <cellStyle name="Обычный 5 3 2 2 6 4 3 3" xfId="20699"/>
    <cellStyle name="Обычный 5 3 2 2 6 5" xfId="20700"/>
    <cellStyle name="Обычный 5 3 2 2 6 5 2" xfId="20701"/>
    <cellStyle name="Обычный 5 3 2 2 6 5 3" xfId="20702"/>
    <cellStyle name="Обычный 5 3 2 2 6 6" xfId="20703"/>
    <cellStyle name="Обычный 5 3 2 2 6 7" xfId="20704"/>
    <cellStyle name="Обычный 5 3 2 2 7" xfId="20705"/>
    <cellStyle name="Обычный 5 3 2 2 7 2" xfId="20706"/>
    <cellStyle name="Обычный 5 3 2 2 7 2 2" xfId="20707"/>
    <cellStyle name="Обычный 5 3 2 2 7 2 2 2" xfId="20708"/>
    <cellStyle name="Обычный 5 3 2 2 7 2 2 3" xfId="20709"/>
    <cellStyle name="Обычный 5 3 2 2 7 2 3" xfId="20710"/>
    <cellStyle name="Обычный 5 3 2 2 7 2 3 2" xfId="20711"/>
    <cellStyle name="Обычный 5 3 2 2 7 2 3 3" xfId="20712"/>
    <cellStyle name="Обычный 5 3 2 2 7 3" xfId="20713"/>
    <cellStyle name="Обычный 5 3 2 2 7 3 2" xfId="20714"/>
    <cellStyle name="Обычный 5 3 2 2 7 3 3" xfId="20715"/>
    <cellStyle name="Обычный 5 3 2 2 7 4" xfId="20716"/>
    <cellStyle name="Обычный 5 3 2 2 7 5" xfId="20717"/>
    <cellStyle name="Обычный 5 3 2 2 8" xfId="20718"/>
    <cellStyle name="Обычный 5 3 2 2 8 2" xfId="20719"/>
    <cellStyle name="Обычный 5 3 2 2 8 2 2" xfId="20720"/>
    <cellStyle name="Обычный 5 3 2 2 8 2 2 2" xfId="20721"/>
    <cellStyle name="Обычный 5 3 2 2 8 2 2 3" xfId="20722"/>
    <cellStyle name="Обычный 5 3 2 2 8 2 3" xfId="20723"/>
    <cellStyle name="Обычный 5 3 2 2 8 2 4" xfId="20724"/>
    <cellStyle name="Обычный 5 3 2 2 8 3" xfId="20725"/>
    <cellStyle name="Обычный 5 3 2 2 8 3 2" xfId="20726"/>
    <cellStyle name="Обычный 5 3 2 2 8 3 3" xfId="20727"/>
    <cellStyle name="Обычный 5 3 2 2 8 4" xfId="20728"/>
    <cellStyle name="Обычный 5 3 2 2 8 5" xfId="20729"/>
    <cellStyle name="Обычный 5 3 2 2 9" xfId="20730"/>
    <cellStyle name="Обычный 5 3 2 2 9 2" xfId="20731"/>
    <cellStyle name="Обычный 5 3 2 2 9 2 2" xfId="20732"/>
    <cellStyle name="Обычный 5 3 2 2 9 2 3" xfId="20733"/>
    <cellStyle name="Обычный 5 3 2 2 9 3" xfId="20734"/>
    <cellStyle name="Обычный 5 3 2 2 9 3 2" xfId="20735"/>
    <cellStyle name="Обычный 5 3 2 2 9 3 3" xfId="20736"/>
    <cellStyle name="Обычный 5 3 2 3" xfId="20737"/>
    <cellStyle name="Обычный 5 3 2 3 10" xfId="20738"/>
    <cellStyle name="Обычный 5 3 2 3 10 2" xfId="20739"/>
    <cellStyle name="Обычный 5 3 2 3 10 3" xfId="20740"/>
    <cellStyle name="Обычный 5 3 2 3 11" xfId="20741"/>
    <cellStyle name="Обычный 5 3 2 3 11 2" xfId="20742"/>
    <cellStyle name="Обычный 5 3 2 3 11 3" xfId="20743"/>
    <cellStyle name="Обычный 5 3 2 3 12" xfId="20744"/>
    <cellStyle name="Обычный 5 3 2 3 13" xfId="20745"/>
    <cellStyle name="Обычный 5 3 2 3 2" xfId="20746"/>
    <cellStyle name="Обычный 5 3 2 3 2 10" xfId="20747"/>
    <cellStyle name="Обычный 5 3 2 3 2 11" xfId="20748"/>
    <cellStyle name="Обычный 5 3 2 3 2 2" xfId="20749"/>
    <cellStyle name="Обычный 5 3 2 3 2 2 2" xfId="20750"/>
    <cellStyle name="Обычный 5 3 2 3 2 2 2 2" xfId="20751"/>
    <cellStyle name="Обычный 5 3 2 3 2 2 2 2 2" xfId="20752"/>
    <cellStyle name="Обычный 5 3 2 3 2 2 2 2 2 2" xfId="20753"/>
    <cellStyle name="Обычный 5 3 2 3 2 2 2 2 2 2 2" xfId="20754"/>
    <cellStyle name="Обычный 5 3 2 3 2 2 2 2 2 2 3" xfId="20755"/>
    <cellStyle name="Обычный 5 3 2 3 2 2 2 2 2 3" xfId="20756"/>
    <cellStyle name="Обычный 5 3 2 3 2 2 2 2 2 4" xfId="20757"/>
    <cellStyle name="Обычный 5 3 2 3 2 2 2 2 3" xfId="20758"/>
    <cellStyle name="Обычный 5 3 2 3 2 2 2 2 3 2" xfId="20759"/>
    <cellStyle name="Обычный 5 3 2 3 2 2 2 2 3 3" xfId="20760"/>
    <cellStyle name="Обычный 5 3 2 3 2 2 2 2 4" xfId="20761"/>
    <cellStyle name="Обычный 5 3 2 3 2 2 2 2 5" xfId="20762"/>
    <cellStyle name="Обычный 5 3 2 3 2 2 2 3" xfId="20763"/>
    <cellStyle name="Обычный 5 3 2 3 2 2 2 3 2" xfId="20764"/>
    <cellStyle name="Обычный 5 3 2 3 2 2 2 3 2 2" xfId="20765"/>
    <cellStyle name="Обычный 5 3 2 3 2 2 2 3 2 2 2" xfId="20766"/>
    <cellStyle name="Обычный 5 3 2 3 2 2 2 3 2 2 3" xfId="20767"/>
    <cellStyle name="Обычный 5 3 2 3 2 2 2 3 2 3" xfId="20768"/>
    <cellStyle name="Обычный 5 3 2 3 2 2 2 3 2 4" xfId="20769"/>
    <cellStyle name="Обычный 5 3 2 3 2 2 2 3 3" xfId="20770"/>
    <cellStyle name="Обычный 5 3 2 3 2 2 2 3 3 2" xfId="20771"/>
    <cellStyle name="Обычный 5 3 2 3 2 2 2 3 3 3" xfId="20772"/>
    <cellStyle name="Обычный 5 3 2 3 2 2 2 3 4" xfId="20773"/>
    <cellStyle name="Обычный 5 3 2 3 2 2 2 3 5" xfId="20774"/>
    <cellStyle name="Обычный 5 3 2 3 2 2 2 4" xfId="20775"/>
    <cellStyle name="Обычный 5 3 2 3 2 2 2 4 2" xfId="20776"/>
    <cellStyle name="Обычный 5 3 2 3 2 2 2 4 2 2" xfId="20777"/>
    <cellStyle name="Обычный 5 3 2 3 2 2 2 4 2 3" xfId="20778"/>
    <cellStyle name="Обычный 5 3 2 3 2 2 2 4 3" xfId="20779"/>
    <cellStyle name="Обычный 5 3 2 3 2 2 2 4 3 2" xfId="20780"/>
    <cellStyle name="Обычный 5 3 2 3 2 2 2 4 3 3" xfId="20781"/>
    <cellStyle name="Обычный 5 3 2 3 2 2 2 5" xfId="20782"/>
    <cellStyle name="Обычный 5 3 2 3 2 2 2 5 2" xfId="20783"/>
    <cellStyle name="Обычный 5 3 2 3 2 2 2 5 3" xfId="20784"/>
    <cellStyle name="Обычный 5 3 2 3 2 2 2 6" xfId="20785"/>
    <cellStyle name="Обычный 5 3 2 3 2 2 2 7" xfId="20786"/>
    <cellStyle name="Обычный 5 3 2 3 2 2 3" xfId="20787"/>
    <cellStyle name="Обычный 5 3 2 3 2 2 3 2" xfId="20788"/>
    <cellStyle name="Обычный 5 3 2 3 2 2 3 2 2" xfId="20789"/>
    <cellStyle name="Обычный 5 3 2 3 2 2 3 2 2 2" xfId="20790"/>
    <cellStyle name="Обычный 5 3 2 3 2 2 3 2 2 3" xfId="20791"/>
    <cellStyle name="Обычный 5 3 2 3 2 2 3 2 3" xfId="20792"/>
    <cellStyle name="Обычный 5 3 2 3 2 2 3 2 4" xfId="20793"/>
    <cellStyle name="Обычный 5 3 2 3 2 2 3 3" xfId="20794"/>
    <cellStyle name="Обычный 5 3 2 3 2 2 3 3 2" xfId="20795"/>
    <cellStyle name="Обычный 5 3 2 3 2 2 3 3 3" xfId="20796"/>
    <cellStyle name="Обычный 5 3 2 3 2 2 3 4" xfId="20797"/>
    <cellStyle name="Обычный 5 3 2 3 2 2 3 5" xfId="20798"/>
    <cellStyle name="Обычный 5 3 2 3 2 2 4" xfId="20799"/>
    <cellStyle name="Обычный 5 3 2 3 2 2 4 2" xfId="20800"/>
    <cellStyle name="Обычный 5 3 2 3 2 2 4 2 2" xfId="20801"/>
    <cellStyle name="Обычный 5 3 2 3 2 2 4 2 2 2" xfId="20802"/>
    <cellStyle name="Обычный 5 3 2 3 2 2 4 2 2 3" xfId="20803"/>
    <cellStyle name="Обычный 5 3 2 3 2 2 4 2 3" xfId="20804"/>
    <cellStyle name="Обычный 5 3 2 3 2 2 4 2 4" xfId="20805"/>
    <cellStyle name="Обычный 5 3 2 3 2 2 4 3" xfId="20806"/>
    <cellStyle name="Обычный 5 3 2 3 2 2 4 3 2" xfId="20807"/>
    <cellStyle name="Обычный 5 3 2 3 2 2 4 3 3" xfId="20808"/>
    <cellStyle name="Обычный 5 3 2 3 2 2 4 4" xfId="20809"/>
    <cellStyle name="Обычный 5 3 2 3 2 2 4 5" xfId="20810"/>
    <cellStyle name="Обычный 5 3 2 3 2 2 5" xfId="20811"/>
    <cellStyle name="Обычный 5 3 2 3 2 2 5 2" xfId="20812"/>
    <cellStyle name="Обычный 5 3 2 3 2 2 5 2 2" xfId="20813"/>
    <cellStyle name="Обычный 5 3 2 3 2 2 5 2 3" xfId="20814"/>
    <cellStyle name="Обычный 5 3 2 3 2 2 5 3" xfId="20815"/>
    <cellStyle name="Обычный 5 3 2 3 2 2 5 3 2" xfId="20816"/>
    <cellStyle name="Обычный 5 3 2 3 2 2 5 3 3" xfId="20817"/>
    <cellStyle name="Обычный 5 3 2 3 2 2 6" xfId="20818"/>
    <cellStyle name="Обычный 5 3 2 3 2 2 6 2" xfId="20819"/>
    <cellStyle name="Обычный 5 3 2 3 2 2 6 3" xfId="20820"/>
    <cellStyle name="Обычный 5 3 2 3 2 2 7" xfId="20821"/>
    <cellStyle name="Обычный 5 3 2 3 2 2 7 2" xfId="20822"/>
    <cellStyle name="Обычный 5 3 2 3 2 2 7 3" xfId="20823"/>
    <cellStyle name="Обычный 5 3 2 3 2 2 8" xfId="20824"/>
    <cellStyle name="Обычный 5 3 2 3 2 2 9" xfId="20825"/>
    <cellStyle name="Обычный 5 3 2 3 2 3" xfId="20826"/>
    <cellStyle name="Обычный 5 3 2 3 2 3 2" xfId="20827"/>
    <cellStyle name="Обычный 5 3 2 3 2 3 2 2" xfId="20828"/>
    <cellStyle name="Обычный 5 3 2 3 2 3 2 2 2" xfId="20829"/>
    <cellStyle name="Обычный 5 3 2 3 2 3 2 2 2 2" xfId="20830"/>
    <cellStyle name="Обычный 5 3 2 3 2 3 2 2 2 2 2" xfId="20831"/>
    <cellStyle name="Обычный 5 3 2 3 2 3 2 2 2 2 3" xfId="20832"/>
    <cellStyle name="Обычный 5 3 2 3 2 3 2 2 2 3" xfId="20833"/>
    <cellStyle name="Обычный 5 3 2 3 2 3 2 2 2 4" xfId="20834"/>
    <cellStyle name="Обычный 5 3 2 3 2 3 2 2 3" xfId="20835"/>
    <cellStyle name="Обычный 5 3 2 3 2 3 2 2 3 2" xfId="20836"/>
    <cellStyle name="Обычный 5 3 2 3 2 3 2 2 3 3" xfId="20837"/>
    <cellStyle name="Обычный 5 3 2 3 2 3 2 2 4" xfId="20838"/>
    <cellStyle name="Обычный 5 3 2 3 2 3 2 2 5" xfId="20839"/>
    <cellStyle name="Обычный 5 3 2 3 2 3 2 3" xfId="20840"/>
    <cellStyle name="Обычный 5 3 2 3 2 3 2 3 2" xfId="20841"/>
    <cellStyle name="Обычный 5 3 2 3 2 3 2 3 2 2" xfId="20842"/>
    <cellStyle name="Обычный 5 3 2 3 2 3 2 3 2 2 2" xfId="20843"/>
    <cellStyle name="Обычный 5 3 2 3 2 3 2 3 2 2 3" xfId="20844"/>
    <cellStyle name="Обычный 5 3 2 3 2 3 2 3 2 3" xfId="20845"/>
    <cellStyle name="Обычный 5 3 2 3 2 3 2 3 2 4" xfId="20846"/>
    <cellStyle name="Обычный 5 3 2 3 2 3 2 3 3" xfId="20847"/>
    <cellStyle name="Обычный 5 3 2 3 2 3 2 3 3 2" xfId="20848"/>
    <cellStyle name="Обычный 5 3 2 3 2 3 2 3 3 3" xfId="20849"/>
    <cellStyle name="Обычный 5 3 2 3 2 3 2 3 4" xfId="20850"/>
    <cellStyle name="Обычный 5 3 2 3 2 3 2 3 5" xfId="20851"/>
    <cellStyle name="Обычный 5 3 2 3 2 3 2 4" xfId="20852"/>
    <cellStyle name="Обычный 5 3 2 3 2 3 2 4 2" xfId="20853"/>
    <cellStyle name="Обычный 5 3 2 3 2 3 2 4 2 2" xfId="20854"/>
    <cellStyle name="Обычный 5 3 2 3 2 3 2 4 2 3" xfId="20855"/>
    <cellStyle name="Обычный 5 3 2 3 2 3 2 4 3" xfId="20856"/>
    <cellStyle name="Обычный 5 3 2 3 2 3 2 4 3 2" xfId="20857"/>
    <cellStyle name="Обычный 5 3 2 3 2 3 2 4 3 3" xfId="20858"/>
    <cellStyle name="Обычный 5 3 2 3 2 3 2 5" xfId="20859"/>
    <cellStyle name="Обычный 5 3 2 3 2 3 2 5 2" xfId="20860"/>
    <cellStyle name="Обычный 5 3 2 3 2 3 2 5 3" xfId="20861"/>
    <cellStyle name="Обычный 5 3 2 3 2 3 2 6" xfId="20862"/>
    <cellStyle name="Обычный 5 3 2 3 2 3 2 7" xfId="20863"/>
    <cellStyle name="Обычный 5 3 2 3 2 3 3" xfId="20864"/>
    <cellStyle name="Обычный 5 3 2 3 2 3 3 2" xfId="20865"/>
    <cellStyle name="Обычный 5 3 2 3 2 3 3 2 2" xfId="20866"/>
    <cellStyle name="Обычный 5 3 2 3 2 3 3 2 2 2" xfId="20867"/>
    <cellStyle name="Обычный 5 3 2 3 2 3 3 2 2 3" xfId="20868"/>
    <cellStyle name="Обычный 5 3 2 3 2 3 3 2 3" xfId="20869"/>
    <cellStyle name="Обычный 5 3 2 3 2 3 3 2 4" xfId="20870"/>
    <cellStyle name="Обычный 5 3 2 3 2 3 3 3" xfId="20871"/>
    <cellStyle name="Обычный 5 3 2 3 2 3 3 3 2" xfId="20872"/>
    <cellStyle name="Обычный 5 3 2 3 2 3 3 3 3" xfId="20873"/>
    <cellStyle name="Обычный 5 3 2 3 2 3 3 4" xfId="20874"/>
    <cellStyle name="Обычный 5 3 2 3 2 3 3 5" xfId="20875"/>
    <cellStyle name="Обычный 5 3 2 3 2 3 4" xfId="20876"/>
    <cellStyle name="Обычный 5 3 2 3 2 3 4 2" xfId="20877"/>
    <cellStyle name="Обычный 5 3 2 3 2 3 4 2 2" xfId="20878"/>
    <cellStyle name="Обычный 5 3 2 3 2 3 4 2 2 2" xfId="20879"/>
    <cellStyle name="Обычный 5 3 2 3 2 3 4 2 2 3" xfId="20880"/>
    <cellStyle name="Обычный 5 3 2 3 2 3 4 2 3" xfId="20881"/>
    <cellStyle name="Обычный 5 3 2 3 2 3 4 2 4" xfId="20882"/>
    <cellStyle name="Обычный 5 3 2 3 2 3 4 3" xfId="20883"/>
    <cellStyle name="Обычный 5 3 2 3 2 3 4 3 2" xfId="20884"/>
    <cellStyle name="Обычный 5 3 2 3 2 3 4 3 3" xfId="20885"/>
    <cellStyle name="Обычный 5 3 2 3 2 3 4 4" xfId="20886"/>
    <cellStyle name="Обычный 5 3 2 3 2 3 4 5" xfId="20887"/>
    <cellStyle name="Обычный 5 3 2 3 2 3 5" xfId="20888"/>
    <cellStyle name="Обычный 5 3 2 3 2 3 5 2" xfId="20889"/>
    <cellStyle name="Обычный 5 3 2 3 2 3 5 2 2" xfId="20890"/>
    <cellStyle name="Обычный 5 3 2 3 2 3 5 2 3" xfId="20891"/>
    <cellStyle name="Обычный 5 3 2 3 2 3 5 3" xfId="20892"/>
    <cellStyle name="Обычный 5 3 2 3 2 3 5 3 2" xfId="20893"/>
    <cellStyle name="Обычный 5 3 2 3 2 3 5 3 3" xfId="20894"/>
    <cellStyle name="Обычный 5 3 2 3 2 3 6" xfId="20895"/>
    <cellStyle name="Обычный 5 3 2 3 2 3 6 2" xfId="20896"/>
    <cellStyle name="Обычный 5 3 2 3 2 3 6 3" xfId="20897"/>
    <cellStyle name="Обычный 5 3 2 3 2 3 7" xfId="20898"/>
    <cellStyle name="Обычный 5 3 2 3 2 3 7 2" xfId="20899"/>
    <cellStyle name="Обычный 5 3 2 3 2 3 7 3" xfId="20900"/>
    <cellStyle name="Обычный 5 3 2 3 2 3 8" xfId="20901"/>
    <cellStyle name="Обычный 5 3 2 3 2 3 9" xfId="20902"/>
    <cellStyle name="Обычный 5 3 2 3 2 4" xfId="20903"/>
    <cellStyle name="Обычный 5 3 2 3 2 4 2" xfId="20904"/>
    <cellStyle name="Обычный 5 3 2 3 2 4 2 2" xfId="20905"/>
    <cellStyle name="Обычный 5 3 2 3 2 4 2 2 2" xfId="20906"/>
    <cellStyle name="Обычный 5 3 2 3 2 4 2 2 2 2" xfId="20907"/>
    <cellStyle name="Обычный 5 3 2 3 2 4 2 2 2 3" xfId="20908"/>
    <cellStyle name="Обычный 5 3 2 3 2 4 2 2 3" xfId="20909"/>
    <cellStyle name="Обычный 5 3 2 3 2 4 2 2 4" xfId="20910"/>
    <cellStyle name="Обычный 5 3 2 3 2 4 2 3" xfId="20911"/>
    <cellStyle name="Обычный 5 3 2 3 2 4 2 3 2" xfId="20912"/>
    <cellStyle name="Обычный 5 3 2 3 2 4 2 3 3" xfId="20913"/>
    <cellStyle name="Обычный 5 3 2 3 2 4 2 4" xfId="20914"/>
    <cellStyle name="Обычный 5 3 2 3 2 4 2 5" xfId="20915"/>
    <cellStyle name="Обычный 5 3 2 3 2 4 3" xfId="20916"/>
    <cellStyle name="Обычный 5 3 2 3 2 4 3 2" xfId="20917"/>
    <cellStyle name="Обычный 5 3 2 3 2 4 3 2 2" xfId="20918"/>
    <cellStyle name="Обычный 5 3 2 3 2 4 3 2 2 2" xfId="20919"/>
    <cellStyle name="Обычный 5 3 2 3 2 4 3 2 2 3" xfId="20920"/>
    <cellStyle name="Обычный 5 3 2 3 2 4 3 2 3" xfId="20921"/>
    <cellStyle name="Обычный 5 3 2 3 2 4 3 2 4" xfId="20922"/>
    <cellStyle name="Обычный 5 3 2 3 2 4 3 3" xfId="20923"/>
    <cellStyle name="Обычный 5 3 2 3 2 4 3 3 2" xfId="20924"/>
    <cellStyle name="Обычный 5 3 2 3 2 4 3 3 3" xfId="20925"/>
    <cellStyle name="Обычный 5 3 2 3 2 4 3 4" xfId="20926"/>
    <cellStyle name="Обычный 5 3 2 3 2 4 3 5" xfId="20927"/>
    <cellStyle name="Обычный 5 3 2 3 2 4 4" xfId="20928"/>
    <cellStyle name="Обычный 5 3 2 3 2 4 4 2" xfId="20929"/>
    <cellStyle name="Обычный 5 3 2 3 2 4 4 2 2" xfId="20930"/>
    <cellStyle name="Обычный 5 3 2 3 2 4 4 2 3" xfId="20931"/>
    <cellStyle name="Обычный 5 3 2 3 2 4 4 3" xfId="20932"/>
    <cellStyle name="Обычный 5 3 2 3 2 4 4 3 2" xfId="20933"/>
    <cellStyle name="Обычный 5 3 2 3 2 4 4 3 3" xfId="20934"/>
    <cellStyle name="Обычный 5 3 2 3 2 4 5" xfId="20935"/>
    <cellStyle name="Обычный 5 3 2 3 2 4 5 2" xfId="20936"/>
    <cellStyle name="Обычный 5 3 2 3 2 4 5 3" xfId="20937"/>
    <cellStyle name="Обычный 5 3 2 3 2 4 6" xfId="20938"/>
    <cellStyle name="Обычный 5 3 2 3 2 4 7" xfId="20939"/>
    <cellStyle name="Обычный 5 3 2 3 2 5" xfId="20940"/>
    <cellStyle name="Обычный 5 3 2 3 2 5 2" xfId="20941"/>
    <cellStyle name="Обычный 5 3 2 3 2 5 2 2" xfId="20942"/>
    <cellStyle name="Обычный 5 3 2 3 2 5 2 2 2" xfId="20943"/>
    <cellStyle name="Обычный 5 3 2 3 2 5 2 2 3" xfId="20944"/>
    <cellStyle name="Обычный 5 3 2 3 2 5 2 3" xfId="20945"/>
    <cellStyle name="Обычный 5 3 2 3 2 5 2 4" xfId="20946"/>
    <cellStyle name="Обычный 5 3 2 3 2 5 3" xfId="20947"/>
    <cellStyle name="Обычный 5 3 2 3 2 5 3 2" xfId="20948"/>
    <cellStyle name="Обычный 5 3 2 3 2 5 3 3" xfId="20949"/>
    <cellStyle name="Обычный 5 3 2 3 2 5 4" xfId="20950"/>
    <cellStyle name="Обычный 5 3 2 3 2 5 5" xfId="20951"/>
    <cellStyle name="Обычный 5 3 2 3 2 6" xfId="20952"/>
    <cellStyle name="Обычный 5 3 2 3 2 6 2" xfId="20953"/>
    <cellStyle name="Обычный 5 3 2 3 2 6 2 2" xfId="20954"/>
    <cellStyle name="Обычный 5 3 2 3 2 6 2 2 2" xfId="20955"/>
    <cellStyle name="Обычный 5 3 2 3 2 6 2 2 3" xfId="20956"/>
    <cellStyle name="Обычный 5 3 2 3 2 6 2 3" xfId="20957"/>
    <cellStyle name="Обычный 5 3 2 3 2 6 2 4" xfId="20958"/>
    <cellStyle name="Обычный 5 3 2 3 2 6 3" xfId="20959"/>
    <cellStyle name="Обычный 5 3 2 3 2 6 3 2" xfId="20960"/>
    <cellStyle name="Обычный 5 3 2 3 2 6 3 3" xfId="20961"/>
    <cellStyle name="Обычный 5 3 2 3 2 6 4" xfId="20962"/>
    <cellStyle name="Обычный 5 3 2 3 2 6 5" xfId="20963"/>
    <cellStyle name="Обычный 5 3 2 3 2 7" xfId="20964"/>
    <cellStyle name="Обычный 5 3 2 3 2 7 2" xfId="20965"/>
    <cellStyle name="Обычный 5 3 2 3 2 7 2 2" xfId="20966"/>
    <cellStyle name="Обычный 5 3 2 3 2 7 2 3" xfId="20967"/>
    <cellStyle name="Обычный 5 3 2 3 2 7 3" xfId="20968"/>
    <cellStyle name="Обычный 5 3 2 3 2 7 3 2" xfId="20969"/>
    <cellStyle name="Обычный 5 3 2 3 2 7 3 3" xfId="20970"/>
    <cellStyle name="Обычный 5 3 2 3 2 8" xfId="20971"/>
    <cellStyle name="Обычный 5 3 2 3 2 8 2" xfId="20972"/>
    <cellStyle name="Обычный 5 3 2 3 2 8 3" xfId="20973"/>
    <cellStyle name="Обычный 5 3 2 3 2 9" xfId="20974"/>
    <cellStyle name="Обычный 5 3 2 3 2 9 2" xfId="20975"/>
    <cellStyle name="Обычный 5 3 2 3 2 9 3" xfId="20976"/>
    <cellStyle name="Обычный 5 3 2 3 3" xfId="20977"/>
    <cellStyle name="Обычный 5 3 2 3 3 2" xfId="20978"/>
    <cellStyle name="Обычный 5 3 2 3 3 2 2" xfId="20979"/>
    <cellStyle name="Обычный 5 3 2 3 3 2 2 2" xfId="20980"/>
    <cellStyle name="Обычный 5 3 2 3 3 2 2 2 2" xfId="20981"/>
    <cellStyle name="Обычный 5 3 2 3 3 2 2 2 2 2" xfId="20982"/>
    <cellStyle name="Обычный 5 3 2 3 3 2 2 2 2 3" xfId="20983"/>
    <cellStyle name="Обычный 5 3 2 3 3 2 2 2 3" xfId="20984"/>
    <cellStyle name="Обычный 5 3 2 3 3 2 2 2 4" xfId="20985"/>
    <cellStyle name="Обычный 5 3 2 3 3 2 2 3" xfId="20986"/>
    <cellStyle name="Обычный 5 3 2 3 3 2 2 3 2" xfId="20987"/>
    <cellStyle name="Обычный 5 3 2 3 3 2 2 3 3" xfId="20988"/>
    <cellStyle name="Обычный 5 3 2 3 3 2 2 4" xfId="20989"/>
    <cellStyle name="Обычный 5 3 2 3 3 2 2 5" xfId="20990"/>
    <cellStyle name="Обычный 5 3 2 3 3 2 3" xfId="20991"/>
    <cellStyle name="Обычный 5 3 2 3 3 2 3 2" xfId="20992"/>
    <cellStyle name="Обычный 5 3 2 3 3 2 3 2 2" xfId="20993"/>
    <cellStyle name="Обычный 5 3 2 3 3 2 3 2 2 2" xfId="20994"/>
    <cellStyle name="Обычный 5 3 2 3 3 2 3 2 2 3" xfId="20995"/>
    <cellStyle name="Обычный 5 3 2 3 3 2 3 2 3" xfId="20996"/>
    <cellStyle name="Обычный 5 3 2 3 3 2 3 2 4" xfId="20997"/>
    <cellStyle name="Обычный 5 3 2 3 3 2 3 3" xfId="20998"/>
    <cellStyle name="Обычный 5 3 2 3 3 2 3 3 2" xfId="20999"/>
    <cellStyle name="Обычный 5 3 2 3 3 2 3 3 3" xfId="21000"/>
    <cellStyle name="Обычный 5 3 2 3 3 2 3 4" xfId="21001"/>
    <cellStyle name="Обычный 5 3 2 3 3 2 3 5" xfId="21002"/>
    <cellStyle name="Обычный 5 3 2 3 3 2 4" xfId="21003"/>
    <cellStyle name="Обычный 5 3 2 3 3 2 4 2" xfId="21004"/>
    <cellStyle name="Обычный 5 3 2 3 3 2 4 2 2" xfId="21005"/>
    <cellStyle name="Обычный 5 3 2 3 3 2 4 2 3" xfId="21006"/>
    <cellStyle name="Обычный 5 3 2 3 3 2 4 3" xfId="21007"/>
    <cellStyle name="Обычный 5 3 2 3 3 2 4 3 2" xfId="21008"/>
    <cellStyle name="Обычный 5 3 2 3 3 2 4 3 3" xfId="21009"/>
    <cellStyle name="Обычный 5 3 2 3 3 2 5" xfId="21010"/>
    <cellStyle name="Обычный 5 3 2 3 3 2 5 2" xfId="21011"/>
    <cellStyle name="Обычный 5 3 2 3 3 2 5 3" xfId="21012"/>
    <cellStyle name="Обычный 5 3 2 3 3 2 6" xfId="21013"/>
    <cellStyle name="Обычный 5 3 2 3 3 2 7" xfId="21014"/>
    <cellStyle name="Обычный 5 3 2 3 3 3" xfId="21015"/>
    <cellStyle name="Обычный 5 3 2 3 3 3 2" xfId="21016"/>
    <cellStyle name="Обычный 5 3 2 3 3 3 2 2" xfId="21017"/>
    <cellStyle name="Обычный 5 3 2 3 3 3 2 2 2" xfId="21018"/>
    <cellStyle name="Обычный 5 3 2 3 3 3 2 2 3" xfId="21019"/>
    <cellStyle name="Обычный 5 3 2 3 3 3 2 3" xfId="21020"/>
    <cellStyle name="Обычный 5 3 2 3 3 3 2 4" xfId="21021"/>
    <cellStyle name="Обычный 5 3 2 3 3 3 3" xfId="21022"/>
    <cellStyle name="Обычный 5 3 2 3 3 3 3 2" xfId="21023"/>
    <cellStyle name="Обычный 5 3 2 3 3 3 3 3" xfId="21024"/>
    <cellStyle name="Обычный 5 3 2 3 3 3 4" xfId="21025"/>
    <cellStyle name="Обычный 5 3 2 3 3 3 5" xfId="21026"/>
    <cellStyle name="Обычный 5 3 2 3 3 4" xfId="21027"/>
    <cellStyle name="Обычный 5 3 2 3 3 4 2" xfId="21028"/>
    <cellStyle name="Обычный 5 3 2 3 3 4 2 2" xfId="21029"/>
    <cellStyle name="Обычный 5 3 2 3 3 4 2 2 2" xfId="21030"/>
    <cellStyle name="Обычный 5 3 2 3 3 4 2 2 3" xfId="21031"/>
    <cellStyle name="Обычный 5 3 2 3 3 4 2 3" xfId="21032"/>
    <cellStyle name="Обычный 5 3 2 3 3 4 2 4" xfId="21033"/>
    <cellStyle name="Обычный 5 3 2 3 3 4 3" xfId="21034"/>
    <cellStyle name="Обычный 5 3 2 3 3 4 3 2" xfId="21035"/>
    <cellStyle name="Обычный 5 3 2 3 3 4 3 3" xfId="21036"/>
    <cellStyle name="Обычный 5 3 2 3 3 4 4" xfId="21037"/>
    <cellStyle name="Обычный 5 3 2 3 3 4 5" xfId="21038"/>
    <cellStyle name="Обычный 5 3 2 3 3 5" xfId="21039"/>
    <cellStyle name="Обычный 5 3 2 3 3 5 2" xfId="21040"/>
    <cellStyle name="Обычный 5 3 2 3 3 5 2 2" xfId="21041"/>
    <cellStyle name="Обычный 5 3 2 3 3 5 2 3" xfId="21042"/>
    <cellStyle name="Обычный 5 3 2 3 3 5 3" xfId="21043"/>
    <cellStyle name="Обычный 5 3 2 3 3 5 3 2" xfId="21044"/>
    <cellStyle name="Обычный 5 3 2 3 3 5 3 3" xfId="21045"/>
    <cellStyle name="Обычный 5 3 2 3 3 6" xfId="21046"/>
    <cellStyle name="Обычный 5 3 2 3 3 6 2" xfId="21047"/>
    <cellStyle name="Обычный 5 3 2 3 3 6 3" xfId="21048"/>
    <cellStyle name="Обычный 5 3 2 3 3 7" xfId="21049"/>
    <cellStyle name="Обычный 5 3 2 3 3 7 2" xfId="21050"/>
    <cellStyle name="Обычный 5 3 2 3 3 7 3" xfId="21051"/>
    <cellStyle name="Обычный 5 3 2 3 3 8" xfId="21052"/>
    <cellStyle name="Обычный 5 3 2 3 3 9" xfId="21053"/>
    <cellStyle name="Обычный 5 3 2 3 4" xfId="21054"/>
    <cellStyle name="Обычный 5 3 2 3 4 2" xfId="21055"/>
    <cellStyle name="Обычный 5 3 2 3 4 2 2" xfId="21056"/>
    <cellStyle name="Обычный 5 3 2 3 4 2 2 2" xfId="21057"/>
    <cellStyle name="Обычный 5 3 2 3 4 2 2 2 2" xfId="21058"/>
    <cellStyle name="Обычный 5 3 2 3 4 2 2 2 2 2" xfId="21059"/>
    <cellStyle name="Обычный 5 3 2 3 4 2 2 2 2 3" xfId="21060"/>
    <cellStyle name="Обычный 5 3 2 3 4 2 2 2 3" xfId="21061"/>
    <cellStyle name="Обычный 5 3 2 3 4 2 2 2 4" xfId="21062"/>
    <cellStyle name="Обычный 5 3 2 3 4 2 2 3" xfId="21063"/>
    <cellStyle name="Обычный 5 3 2 3 4 2 2 3 2" xfId="21064"/>
    <cellStyle name="Обычный 5 3 2 3 4 2 2 3 3" xfId="21065"/>
    <cellStyle name="Обычный 5 3 2 3 4 2 2 4" xfId="21066"/>
    <cellStyle name="Обычный 5 3 2 3 4 2 2 5" xfId="21067"/>
    <cellStyle name="Обычный 5 3 2 3 4 2 3" xfId="21068"/>
    <cellStyle name="Обычный 5 3 2 3 4 2 3 2" xfId="21069"/>
    <cellStyle name="Обычный 5 3 2 3 4 2 3 2 2" xfId="21070"/>
    <cellStyle name="Обычный 5 3 2 3 4 2 3 2 2 2" xfId="21071"/>
    <cellStyle name="Обычный 5 3 2 3 4 2 3 2 2 3" xfId="21072"/>
    <cellStyle name="Обычный 5 3 2 3 4 2 3 2 3" xfId="21073"/>
    <cellStyle name="Обычный 5 3 2 3 4 2 3 2 4" xfId="21074"/>
    <cellStyle name="Обычный 5 3 2 3 4 2 3 3" xfId="21075"/>
    <cellStyle name="Обычный 5 3 2 3 4 2 3 3 2" xfId="21076"/>
    <cellStyle name="Обычный 5 3 2 3 4 2 3 3 3" xfId="21077"/>
    <cellStyle name="Обычный 5 3 2 3 4 2 3 4" xfId="21078"/>
    <cellStyle name="Обычный 5 3 2 3 4 2 3 5" xfId="21079"/>
    <cellStyle name="Обычный 5 3 2 3 4 2 4" xfId="21080"/>
    <cellStyle name="Обычный 5 3 2 3 4 2 4 2" xfId="21081"/>
    <cellStyle name="Обычный 5 3 2 3 4 2 4 2 2" xfId="21082"/>
    <cellStyle name="Обычный 5 3 2 3 4 2 4 2 3" xfId="21083"/>
    <cellStyle name="Обычный 5 3 2 3 4 2 4 3" xfId="21084"/>
    <cellStyle name="Обычный 5 3 2 3 4 2 4 3 2" xfId="21085"/>
    <cellStyle name="Обычный 5 3 2 3 4 2 4 3 3" xfId="21086"/>
    <cellStyle name="Обычный 5 3 2 3 4 2 5" xfId="21087"/>
    <cellStyle name="Обычный 5 3 2 3 4 2 5 2" xfId="21088"/>
    <cellStyle name="Обычный 5 3 2 3 4 2 5 3" xfId="21089"/>
    <cellStyle name="Обычный 5 3 2 3 4 2 6" xfId="21090"/>
    <cellStyle name="Обычный 5 3 2 3 4 2 7" xfId="21091"/>
    <cellStyle name="Обычный 5 3 2 3 4 3" xfId="21092"/>
    <cellStyle name="Обычный 5 3 2 3 4 3 2" xfId="21093"/>
    <cellStyle name="Обычный 5 3 2 3 4 3 2 2" xfId="21094"/>
    <cellStyle name="Обычный 5 3 2 3 4 3 2 2 2" xfId="21095"/>
    <cellStyle name="Обычный 5 3 2 3 4 3 2 2 3" xfId="21096"/>
    <cellStyle name="Обычный 5 3 2 3 4 3 2 3" xfId="21097"/>
    <cellStyle name="Обычный 5 3 2 3 4 3 2 4" xfId="21098"/>
    <cellStyle name="Обычный 5 3 2 3 4 3 3" xfId="21099"/>
    <cellStyle name="Обычный 5 3 2 3 4 3 3 2" xfId="21100"/>
    <cellStyle name="Обычный 5 3 2 3 4 3 3 3" xfId="21101"/>
    <cellStyle name="Обычный 5 3 2 3 4 3 4" xfId="21102"/>
    <cellStyle name="Обычный 5 3 2 3 4 3 5" xfId="21103"/>
    <cellStyle name="Обычный 5 3 2 3 4 4" xfId="21104"/>
    <cellStyle name="Обычный 5 3 2 3 4 4 2" xfId="21105"/>
    <cellStyle name="Обычный 5 3 2 3 4 4 2 2" xfId="21106"/>
    <cellStyle name="Обычный 5 3 2 3 4 4 2 2 2" xfId="21107"/>
    <cellStyle name="Обычный 5 3 2 3 4 4 2 2 3" xfId="21108"/>
    <cellStyle name="Обычный 5 3 2 3 4 4 2 3" xfId="21109"/>
    <cellStyle name="Обычный 5 3 2 3 4 4 2 4" xfId="21110"/>
    <cellStyle name="Обычный 5 3 2 3 4 4 3" xfId="21111"/>
    <cellStyle name="Обычный 5 3 2 3 4 4 3 2" xfId="21112"/>
    <cellStyle name="Обычный 5 3 2 3 4 4 3 3" xfId="21113"/>
    <cellStyle name="Обычный 5 3 2 3 4 4 4" xfId="21114"/>
    <cellStyle name="Обычный 5 3 2 3 4 4 5" xfId="21115"/>
    <cellStyle name="Обычный 5 3 2 3 4 5" xfId="21116"/>
    <cellStyle name="Обычный 5 3 2 3 4 5 2" xfId="21117"/>
    <cellStyle name="Обычный 5 3 2 3 4 5 2 2" xfId="21118"/>
    <cellStyle name="Обычный 5 3 2 3 4 5 2 3" xfId="21119"/>
    <cellStyle name="Обычный 5 3 2 3 4 5 3" xfId="21120"/>
    <cellStyle name="Обычный 5 3 2 3 4 5 3 2" xfId="21121"/>
    <cellStyle name="Обычный 5 3 2 3 4 5 3 3" xfId="21122"/>
    <cellStyle name="Обычный 5 3 2 3 4 6" xfId="21123"/>
    <cellStyle name="Обычный 5 3 2 3 4 6 2" xfId="21124"/>
    <cellStyle name="Обычный 5 3 2 3 4 6 3" xfId="21125"/>
    <cellStyle name="Обычный 5 3 2 3 4 7" xfId="21126"/>
    <cellStyle name="Обычный 5 3 2 3 4 7 2" xfId="21127"/>
    <cellStyle name="Обычный 5 3 2 3 4 7 3" xfId="21128"/>
    <cellStyle name="Обычный 5 3 2 3 4 8" xfId="21129"/>
    <cellStyle name="Обычный 5 3 2 3 4 9" xfId="21130"/>
    <cellStyle name="Обычный 5 3 2 3 5" xfId="21131"/>
    <cellStyle name="Обычный 5 3 2 3 5 2" xfId="21132"/>
    <cellStyle name="Обычный 5 3 2 3 5 3" xfId="21133"/>
    <cellStyle name="Обычный 5 3 2 3 5 4" xfId="21134"/>
    <cellStyle name="Обычный 5 3 2 3 6" xfId="21135"/>
    <cellStyle name="Обычный 5 3 2 3 6 2" xfId="21136"/>
    <cellStyle name="Обычный 5 3 2 3 6 2 2" xfId="21137"/>
    <cellStyle name="Обычный 5 3 2 3 6 2 2 2" xfId="21138"/>
    <cellStyle name="Обычный 5 3 2 3 6 2 2 2 2" xfId="21139"/>
    <cellStyle name="Обычный 5 3 2 3 6 2 2 2 3" xfId="21140"/>
    <cellStyle name="Обычный 5 3 2 3 6 2 2 3" xfId="21141"/>
    <cellStyle name="Обычный 5 3 2 3 6 2 2 4" xfId="21142"/>
    <cellStyle name="Обычный 5 3 2 3 6 2 3" xfId="21143"/>
    <cellStyle name="Обычный 5 3 2 3 6 2 3 2" xfId="21144"/>
    <cellStyle name="Обычный 5 3 2 3 6 2 3 3" xfId="21145"/>
    <cellStyle name="Обычный 5 3 2 3 6 2 4" xfId="21146"/>
    <cellStyle name="Обычный 5 3 2 3 6 2 5" xfId="21147"/>
    <cellStyle name="Обычный 5 3 2 3 6 3" xfId="21148"/>
    <cellStyle name="Обычный 5 3 2 3 6 3 2" xfId="21149"/>
    <cellStyle name="Обычный 5 3 2 3 6 3 2 2" xfId="21150"/>
    <cellStyle name="Обычный 5 3 2 3 6 3 2 2 2" xfId="21151"/>
    <cellStyle name="Обычный 5 3 2 3 6 3 2 2 3" xfId="21152"/>
    <cellStyle name="Обычный 5 3 2 3 6 3 2 3" xfId="21153"/>
    <cellStyle name="Обычный 5 3 2 3 6 3 2 4" xfId="21154"/>
    <cellStyle name="Обычный 5 3 2 3 6 3 3" xfId="21155"/>
    <cellStyle name="Обычный 5 3 2 3 6 3 3 2" xfId="21156"/>
    <cellStyle name="Обычный 5 3 2 3 6 3 3 3" xfId="21157"/>
    <cellStyle name="Обычный 5 3 2 3 6 3 4" xfId="21158"/>
    <cellStyle name="Обычный 5 3 2 3 6 3 5" xfId="21159"/>
    <cellStyle name="Обычный 5 3 2 3 6 4" xfId="21160"/>
    <cellStyle name="Обычный 5 3 2 3 6 4 2" xfId="21161"/>
    <cellStyle name="Обычный 5 3 2 3 6 4 2 2" xfId="21162"/>
    <cellStyle name="Обычный 5 3 2 3 6 4 2 3" xfId="21163"/>
    <cellStyle name="Обычный 5 3 2 3 6 4 3" xfId="21164"/>
    <cellStyle name="Обычный 5 3 2 3 6 4 3 2" xfId="21165"/>
    <cellStyle name="Обычный 5 3 2 3 6 4 3 3" xfId="21166"/>
    <cellStyle name="Обычный 5 3 2 3 6 5" xfId="21167"/>
    <cellStyle name="Обычный 5 3 2 3 6 5 2" xfId="21168"/>
    <cellStyle name="Обычный 5 3 2 3 6 5 3" xfId="21169"/>
    <cellStyle name="Обычный 5 3 2 3 6 6" xfId="21170"/>
    <cellStyle name="Обычный 5 3 2 3 6 7" xfId="21171"/>
    <cellStyle name="Обычный 5 3 2 3 7" xfId="21172"/>
    <cellStyle name="Обычный 5 3 2 3 7 2" xfId="21173"/>
    <cellStyle name="Обычный 5 3 2 3 7 2 2" xfId="21174"/>
    <cellStyle name="Обычный 5 3 2 3 7 2 2 2" xfId="21175"/>
    <cellStyle name="Обычный 5 3 2 3 7 2 2 3" xfId="21176"/>
    <cellStyle name="Обычный 5 3 2 3 7 2 3" xfId="21177"/>
    <cellStyle name="Обычный 5 3 2 3 7 2 3 2" xfId="21178"/>
    <cellStyle name="Обычный 5 3 2 3 7 2 3 3" xfId="21179"/>
    <cellStyle name="Обычный 5 3 2 3 7 3" xfId="21180"/>
    <cellStyle name="Обычный 5 3 2 3 7 3 2" xfId="21181"/>
    <cellStyle name="Обычный 5 3 2 3 7 3 3" xfId="21182"/>
    <cellStyle name="Обычный 5 3 2 3 7 4" xfId="21183"/>
    <cellStyle name="Обычный 5 3 2 3 7 5" xfId="21184"/>
    <cellStyle name="Обычный 5 3 2 3 8" xfId="21185"/>
    <cellStyle name="Обычный 5 3 2 3 8 2" xfId="21186"/>
    <cellStyle name="Обычный 5 3 2 3 8 2 2" xfId="21187"/>
    <cellStyle name="Обычный 5 3 2 3 8 2 2 2" xfId="21188"/>
    <cellStyle name="Обычный 5 3 2 3 8 2 2 3" xfId="21189"/>
    <cellStyle name="Обычный 5 3 2 3 8 2 3" xfId="21190"/>
    <cellStyle name="Обычный 5 3 2 3 8 2 4" xfId="21191"/>
    <cellStyle name="Обычный 5 3 2 3 8 3" xfId="21192"/>
    <cellStyle name="Обычный 5 3 2 3 8 3 2" xfId="21193"/>
    <cellStyle name="Обычный 5 3 2 3 8 3 3" xfId="21194"/>
    <cellStyle name="Обычный 5 3 2 3 8 4" xfId="21195"/>
    <cellStyle name="Обычный 5 3 2 3 8 5" xfId="21196"/>
    <cellStyle name="Обычный 5 3 2 3 9" xfId="21197"/>
    <cellStyle name="Обычный 5 3 2 3 9 2" xfId="21198"/>
    <cellStyle name="Обычный 5 3 2 3 9 2 2" xfId="21199"/>
    <cellStyle name="Обычный 5 3 2 3 9 2 3" xfId="21200"/>
    <cellStyle name="Обычный 5 3 2 3 9 3" xfId="21201"/>
    <cellStyle name="Обычный 5 3 2 3 9 3 2" xfId="21202"/>
    <cellStyle name="Обычный 5 3 2 3 9 3 3" xfId="21203"/>
    <cellStyle name="Обычный 5 3 2 4" xfId="21204"/>
    <cellStyle name="Обычный 5 3 2 4 10" xfId="21205"/>
    <cellStyle name="Обычный 5 3 2 4 11" xfId="21206"/>
    <cellStyle name="Обычный 5 3 2 4 2" xfId="21207"/>
    <cellStyle name="Обычный 5 3 2 4 2 2" xfId="21208"/>
    <cellStyle name="Обычный 5 3 2 4 2 2 2" xfId="21209"/>
    <cellStyle name="Обычный 5 3 2 4 2 2 2 2" xfId="21210"/>
    <cellStyle name="Обычный 5 3 2 4 2 2 2 2 2" xfId="21211"/>
    <cellStyle name="Обычный 5 3 2 4 2 2 2 2 2 2" xfId="21212"/>
    <cellStyle name="Обычный 5 3 2 4 2 2 2 2 2 3" xfId="21213"/>
    <cellStyle name="Обычный 5 3 2 4 2 2 2 2 3" xfId="21214"/>
    <cellStyle name="Обычный 5 3 2 4 2 2 2 2 4" xfId="21215"/>
    <cellStyle name="Обычный 5 3 2 4 2 2 2 3" xfId="21216"/>
    <cellStyle name="Обычный 5 3 2 4 2 2 2 3 2" xfId="21217"/>
    <cellStyle name="Обычный 5 3 2 4 2 2 2 3 3" xfId="21218"/>
    <cellStyle name="Обычный 5 3 2 4 2 2 2 4" xfId="21219"/>
    <cellStyle name="Обычный 5 3 2 4 2 2 2 5" xfId="21220"/>
    <cellStyle name="Обычный 5 3 2 4 2 2 3" xfId="21221"/>
    <cellStyle name="Обычный 5 3 2 4 2 2 3 2" xfId="21222"/>
    <cellStyle name="Обычный 5 3 2 4 2 2 3 2 2" xfId="21223"/>
    <cellStyle name="Обычный 5 3 2 4 2 2 3 2 2 2" xfId="21224"/>
    <cellStyle name="Обычный 5 3 2 4 2 2 3 2 2 3" xfId="21225"/>
    <cellStyle name="Обычный 5 3 2 4 2 2 3 2 3" xfId="21226"/>
    <cellStyle name="Обычный 5 3 2 4 2 2 3 2 4" xfId="21227"/>
    <cellStyle name="Обычный 5 3 2 4 2 2 3 3" xfId="21228"/>
    <cellStyle name="Обычный 5 3 2 4 2 2 3 3 2" xfId="21229"/>
    <cellStyle name="Обычный 5 3 2 4 2 2 3 3 3" xfId="21230"/>
    <cellStyle name="Обычный 5 3 2 4 2 2 3 4" xfId="21231"/>
    <cellStyle name="Обычный 5 3 2 4 2 2 3 5" xfId="21232"/>
    <cellStyle name="Обычный 5 3 2 4 2 2 4" xfId="21233"/>
    <cellStyle name="Обычный 5 3 2 4 2 2 4 2" xfId="21234"/>
    <cellStyle name="Обычный 5 3 2 4 2 2 4 2 2" xfId="21235"/>
    <cellStyle name="Обычный 5 3 2 4 2 2 4 2 3" xfId="21236"/>
    <cellStyle name="Обычный 5 3 2 4 2 2 4 3" xfId="21237"/>
    <cellStyle name="Обычный 5 3 2 4 2 2 4 3 2" xfId="21238"/>
    <cellStyle name="Обычный 5 3 2 4 2 2 4 3 3" xfId="21239"/>
    <cellStyle name="Обычный 5 3 2 4 2 2 5" xfId="21240"/>
    <cellStyle name="Обычный 5 3 2 4 2 2 5 2" xfId="21241"/>
    <cellStyle name="Обычный 5 3 2 4 2 2 5 3" xfId="21242"/>
    <cellStyle name="Обычный 5 3 2 4 2 2 6" xfId="21243"/>
    <cellStyle name="Обычный 5 3 2 4 2 2 7" xfId="21244"/>
    <cellStyle name="Обычный 5 3 2 4 2 3" xfId="21245"/>
    <cellStyle name="Обычный 5 3 2 4 2 3 2" xfId="21246"/>
    <cellStyle name="Обычный 5 3 2 4 2 3 2 2" xfId="21247"/>
    <cellStyle name="Обычный 5 3 2 4 2 3 2 2 2" xfId="21248"/>
    <cellStyle name="Обычный 5 3 2 4 2 3 2 2 3" xfId="21249"/>
    <cellStyle name="Обычный 5 3 2 4 2 3 2 3" xfId="21250"/>
    <cellStyle name="Обычный 5 3 2 4 2 3 2 4" xfId="21251"/>
    <cellStyle name="Обычный 5 3 2 4 2 3 3" xfId="21252"/>
    <cellStyle name="Обычный 5 3 2 4 2 3 3 2" xfId="21253"/>
    <cellStyle name="Обычный 5 3 2 4 2 3 3 3" xfId="21254"/>
    <cellStyle name="Обычный 5 3 2 4 2 3 4" xfId="21255"/>
    <cellStyle name="Обычный 5 3 2 4 2 3 5" xfId="21256"/>
    <cellStyle name="Обычный 5 3 2 4 2 4" xfId="21257"/>
    <cellStyle name="Обычный 5 3 2 4 2 4 2" xfId="21258"/>
    <cellStyle name="Обычный 5 3 2 4 2 4 2 2" xfId="21259"/>
    <cellStyle name="Обычный 5 3 2 4 2 4 2 2 2" xfId="21260"/>
    <cellStyle name="Обычный 5 3 2 4 2 4 2 2 3" xfId="21261"/>
    <cellStyle name="Обычный 5 3 2 4 2 4 2 3" xfId="21262"/>
    <cellStyle name="Обычный 5 3 2 4 2 4 2 4" xfId="21263"/>
    <cellStyle name="Обычный 5 3 2 4 2 4 3" xfId="21264"/>
    <cellStyle name="Обычный 5 3 2 4 2 4 3 2" xfId="21265"/>
    <cellStyle name="Обычный 5 3 2 4 2 4 3 3" xfId="21266"/>
    <cellStyle name="Обычный 5 3 2 4 2 4 4" xfId="21267"/>
    <cellStyle name="Обычный 5 3 2 4 2 4 5" xfId="21268"/>
    <cellStyle name="Обычный 5 3 2 4 2 5" xfId="21269"/>
    <cellStyle name="Обычный 5 3 2 4 2 5 2" xfId="21270"/>
    <cellStyle name="Обычный 5 3 2 4 2 5 2 2" xfId="21271"/>
    <cellStyle name="Обычный 5 3 2 4 2 5 2 3" xfId="21272"/>
    <cellStyle name="Обычный 5 3 2 4 2 5 3" xfId="21273"/>
    <cellStyle name="Обычный 5 3 2 4 2 5 3 2" xfId="21274"/>
    <cellStyle name="Обычный 5 3 2 4 2 5 3 3" xfId="21275"/>
    <cellStyle name="Обычный 5 3 2 4 2 6" xfId="21276"/>
    <cellStyle name="Обычный 5 3 2 4 2 6 2" xfId="21277"/>
    <cellStyle name="Обычный 5 3 2 4 2 6 3" xfId="21278"/>
    <cellStyle name="Обычный 5 3 2 4 2 7" xfId="21279"/>
    <cellStyle name="Обычный 5 3 2 4 2 7 2" xfId="21280"/>
    <cellStyle name="Обычный 5 3 2 4 2 7 3" xfId="21281"/>
    <cellStyle name="Обычный 5 3 2 4 2 8" xfId="21282"/>
    <cellStyle name="Обычный 5 3 2 4 2 9" xfId="21283"/>
    <cellStyle name="Обычный 5 3 2 4 3" xfId="21284"/>
    <cellStyle name="Обычный 5 3 2 4 3 2" xfId="21285"/>
    <cellStyle name="Обычный 5 3 2 4 3 2 2" xfId="21286"/>
    <cellStyle name="Обычный 5 3 2 4 3 2 2 2" xfId="21287"/>
    <cellStyle name="Обычный 5 3 2 4 3 2 2 2 2" xfId="21288"/>
    <cellStyle name="Обычный 5 3 2 4 3 2 2 2 2 2" xfId="21289"/>
    <cellStyle name="Обычный 5 3 2 4 3 2 2 2 2 3" xfId="21290"/>
    <cellStyle name="Обычный 5 3 2 4 3 2 2 2 3" xfId="21291"/>
    <cellStyle name="Обычный 5 3 2 4 3 2 2 2 4" xfId="21292"/>
    <cellStyle name="Обычный 5 3 2 4 3 2 2 3" xfId="21293"/>
    <cellStyle name="Обычный 5 3 2 4 3 2 2 3 2" xfId="21294"/>
    <cellStyle name="Обычный 5 3 2 4 3 2 2 3 3" xfId="21295"/>
    <cellStyle name="Обычный 5 3 2 4 3 2 2 4" xfId="21296"/>
    <cellStyle name="Обычный 5 3 2 4 3 2 2 5" xfId="21297"/>
    <cellStyle name="Обычный 5 3 2 4 3 2 3" xfId="21298"/>
    <cellStyle name="Обычный 5 3 2 4 3 2 3 2" xfId="21299"/>
    <cellStyle name="Обычный 5 3 2 4 3 2 3 2 2" xfId="21300"/>
    <cellStyle name="Обычный 5 3 2 4 3 2 3 2 2 2" xfId="21301"/>
    <cellStyle name="Обычный 5 3 2 4 3 2 3 2 2 3" xfId="21302"/>
    <cellStyle name="Обычный 5 3 2 4 3 2 3 2 3" xfId="21303"/>
    <cellStyle name="Обычный 5 3 2 4 3 2 3 2 4" xfId="21304"/>
    <cellStyle name="Обычный 5 3 2 4 3 2 3 3" xfId="21305"/>
    <cellStyle name="Обычный 5 3 2 4 3 2 3 3 2" xfId="21306"/>
    <cellStyle name="Обычный 5 3 2 4 3 2 3 3 3" xfId="21307"/>
    <cellStyle name="Обычный 5 3 2 4 3 2 3 4" xfId="21308"/>
    <cellStyle name="Обычный 5 3 2 4 3 2 3 5" xfId="21309"/>
    <cellStyle name="Обычный 5 3 2 4 3 2 4" xfId="21310"/>
    <cellStyle name="Обычный 5 3 2 4 3 2 4 2" xfId="21311"/>
    <cellStyle name="Обычный 5 3 2 4 3 2 4 2 2" xfId="21312"/>
    <cellStyle name="Обычный 5 3 2 4 3 2 4 2 3" xfId="21313"/>
    <cellStyle name="Обычный 5 3 2 4 3 2 4 3" xfId="21314"/>
    <cellStyle name="Обычный 5 3 2 4 3 2 4 3 2" xfId="21315"/>
    <cellStyle name="Обычный 5 3 2 4 3 2 4 3 3" xfId="21316"/>
    <cellStyle name="Обычный 5 3 2 4 3 2 5" xfId="21317"/>
    <cellStyle name="Обычный 5 3 2 4 3 2 5 2" xfId="21318"/>
    <cellStyle name="Обычный 5 3 2 4 3 2 5 3" xfId="21319"/>
    <cellStyle name="Обычный 5 3 2 4 3 2 6" xfId="21320"/>
    <cellStyle name="Обычный 5 3 2 4 3 2 7" xfId="21321"/>
    <cellStyle name="Обычный 5 3 2 4 3 3" xfId="21322"/>
    <cellStyle name="Обычный 5 3 2 4 3 3 2" xfId="21323"/>
    <cellStyle name="Обычный 5 3 2 4 3 3 2 2" xfId="21324"/>
    <cellStyle name="Обычный 5 3 2 4 3 3 2 2 2" xfId="21325"/>
    <cellStyle name="Обычный 5 3 2 4 3 3 2 2 3" xfId="21326"/>
    <cellStyle name="Обычный 5 3 2 4 3 3 2 3" xfId="21327"/>
    <cellStyle name="Обычный 5 3 2 4 3 3 2 4" xfId="21328"/>
    <cellStyle name="Обычный 5 3 2 4 3 3 3" xfId="21329"/>
    <cellStyle name="Обычный 5 3 2 4 3 3 3 2" xfId="21330"/>
    <cellStyle name="Обычный 5 3 2 4 3 3 3 3" xfId="21331"/>
    <cellStyle name="Обычный 5 3 2 4 3 3 4" xfId="21332"/>
    <cellStyle name="Обычный 5 3 2 4 3 3 5" xfId="21333"/>
    <cellStyle name="Обычный 5 3 2 4 3 4" xfId="21334"/>
    <cellStyle name="Обычный 5 3 2 4 3 4 2" xfId="21335"/>
    <cellStyle name="Обычный 5 3 2 4 3 4 2 2" xfId="21336"/>
    <cellStyle name="Обычный 5 3 2 4 3 4 2 2 2" xfId="21337"/>
    <cellStyle name="Обычный 5 3 2 4 3 4 2 2 3" xfId="21338"/>
    <cellStyle name="Обычный 5 3 2 4 3 4 2 3" xfId="21339"/>
    <cellStyle name="Обычный 5 3 2 4 3 4 2 4" xfId="21340"/>
    <cellStyle name="Обычный 5 3 2 4 3 4 3" xfId="21341"/>
    <cellStyle name="Обычный 5 3 2 4 3 4 3 2" xfId="21342"/>
    <cellStyle name="Обычный 5 3 2 4 3 4 3 3" xfId="21343"/>
    <cellStyle name="Обычный 5 3 2 4 3 4 4" xfId="21344"/>
    <cellStyle name="Обычный 5 3 2 4 3 4 5" xfId="21345"/>
    <cellStyle name="Обычный 5 3 2 4 3 5" xfId="21346"/>
    <cellStyle name="Обычный 5 3 2 4 3 5 2" xfId="21347"/>
    <cellStyle name="Обычный 5 3 2 4 3 5 2 2" xfId="21348"/>
    <cellStyle name="Обычный 5 3 2 4 3 5 2 3" xfId="21349"/>
    <cellStyle name="Обычный 5 3 2 4 3 5 3" xfId="21350"/>
    <cellStyle name="Обычный 5 3 2 4 3 5 3 2" xfId="21351"/>
    <cellStyle name="Обычный 5 3 2 4 3 5 3 3" xfId="21352"/>
    <cellStyle name="Обычный 5 3 2 4 3 6" xfId="21353"/>
    <cellStyle name="Обычный 5 3 2 4 3 6 2" xfId="21354"/>
    <cellStyle name="Обычный 5 3 2 4 3 6 3" xfId="21355"/>
    <cellStyle name="Обычный 5 3 2 4 3 7" xfId="21356"/>
    <cellStyle name="Обычный 5 3 2 4 3 7 2" xfId="21357"/>
    <cellStyle name="Обычный 5 3 2 4 3 7 3" xfId="21358"/>
    <cellStyle name="Обычный 5 3 2 4 3 8" xfId="21359"/>
    <cellStyle name="Обычный 5 3 2 4 3 9" xfId="21360"/>
    <cellStyle name="Обычный 5 3 2 4 4" xfId="21361"/>
    <cellStyle name="Обычный 5 3 2 4 4 2" xfId="21362"/>
    <cellStyle name="Обычный 5 3 2 4 4 2 2" xfId="21363"/>
    <cellStyle name="Обычный 5 3 2 4 4 2 2 2" xfId="21364"/>
    <cellStyle name="Обычный 5 3 2 4 4 2 2 2 2" xfId="21365"/>
    <cellStyle name="Обычный 5 3 2 4 4 2 2 2 3" xfId="21366"/>
    <cellStyle name="Обычный 5 3 2 4 4 2 2 3" xfId="21367"/>
    <cellStyle name="Обычный 5 3 2 4 4 2 2 4" xfId="21368"/>
    <cellStyle name="Обычный 5 3 2 4 4 2 3" xfId="21369"/>
    <cellStyle name="Обычный 5 3 2 4 4 2 3 2" xfId="21370"/>
    <cellStyle name="Обычный 5 3 2 4 4 2 3 3" xfId="21371"/>
    <cellStyle name="Обычный 5 3 2 4 4 2 4" xfId="21372"/>
    <cellStyle name="Обычный 5 3 2 4 4 2 5" xfId="21373"/>
    <cellStyle name="Обычный 5 3 2 4 4 3" xfId="21374"/>
    <cellStyle name="Обычный 5 3 2 4 4 3 2" xfId="21375"/>
    <cellStyle name="Обычный 5 3 2 4 4 3 2 2" xfId="21376"/>
    <cellStyle name="Обычный 5 3 2 4 4 3 2 2 2" xfId="21377"/>
    <cellStyle name="Обычный 5 3 2 4 4 3 2 2 3" xfId="21378"/>
    <cellStyle name="Обычный 5 3 2 4 4 3 2 3" xfId="21379"/>
    <cellStyle name="Обычный 5 3 2 4 4 3 2 4" xfId="21380"/>
    <cellStyle name="Обычный 5 3 2 4 4 3 3" xfId="21381"/>
    <cellStyle name="Обычный 5 3 2 4 4 3 3 2" xfId="21382"/>
    <cellStyle name="Обычный 5 3 2 4 4 3 3 3" xfId="21383"/>
    <cellStyle name="Обычный 5 3 2 4 4 3 4" xfId="21384"/>
    <cellStyle name="Обычный 5 3 2 4 4 3 5" xfId="21385"/>
    <cellStyle name="Обычный 5 3 2 4 4 4" xfId="21386"/>
    <cellStyle name="Обычный 5 3 2 4 4 4 2" xfId="21387"/>
    <cellStyle name="Обычный 5 3 2 4 4 4 2 2" xfId="21388"/>
    <cellStyle name="Обычный 5 3 2 4 4 4 2 3" xfId="21389"/>
    <cellStyle name="Обычный 5 3 2 4 4 4 3" xfId="21390"/>
    <cellStyle name="Обычный 5 3 2 4 4 4 3 2" xfId="21391"/>
    <cellStyle name="Обычный 5 3 2 4 4 4 3 3" xfId="21392"/>
    <cellStyle name="Обычный 5 3 2 4 4 5" xfId="21393"/>
    <cellStyle name="Обычный 5 3 2 4 4 5 2" xfId="21394"/>
    <cellStyle name="Обычный 5 3 2 4 4 5 3" xfId="21395"/>
    <cellStyle name="Обычный 5 3 2 4 4 6" xfId="21396"/>
    <cellStyle name="Обычный 5 3 2 4 4 7" xfId="21397"/>
    <cellStyle name="Обычный 5 3 2 4 5" xfId="21398"/>
    <cellStyle name="Обычный 5 3 2 4 5 2" xfId="21399"/>
    <cellStyle name="Обычный 5 3 2 4 5 2 2" xfId="21400"/>
    <cellStyle name="Обычный 5 3 2 4 5 2 2 2" xfId="21401"/>
    <cellStyle name="Обычный 5 3 2 4 5 2 2 3" xfId="21402"/>
    <cellStyle name="Обычный 5 3 2 4 5 2 3" xfId="21403"/>
    <cellStyle name="Обычный 5 3 2 4 5 2 4" xfId="21404"/>
    <cellStyle name="Обычный 5 3 2 4 5 3" xfId="21405"/>
    <cellStyle name="Обычный 5 3 2 4 5 3 2" xfId="21406"/>
    <cellStyle name="Обычный 5 3 2 4 5 3 3" xfId="21407"/>
    <cellStyle name="Обычный 5 3 2 4 5 4" xfId="21408"/>
    <cellStyle name="Обычный 5 3 2 4 5 5" xfId="21409"/>
    <cellStyle name="Обычный 5 3 2 4 6" xfId="21410"/>
    <cellStyle name="Обычный 5 3 2 4 6 2" xfId="21411"/>
    <cellStyle name="Обычный 5 3 2 4 6 2 2" xfId="21412"/>
    <cellStyle name="Обычный 5 3 2 4 6 2 2 2" xfId="21413"/>
    <cellStyle name="Обычный 5 3 2 4 6 2 2 3" xfId="21414"/>
    <cellStyle name="Обычный 5 3 2 4 6 2 3" xfId="21415"/>
    <cellStyle name="Обычный 5 3 2 4 6 2 4" xfId="21416"/>
    <cellStyle name="Обычный 5 3 2 4 6 3" xfId="21417"/>
    <cellStyle name="Обычный 5 3 2 4 6 3 2" xfId="21418"/>
    <cellStyle name="Обычный 5 3 2 4 6 3 3" xfId="21419"/>
    <cellStyle name="Обычный 5 3 2 4 6 4" xfId="21420"/>
    <cellStyle name="Обычный 5 3 2 4 6 5" xfId="21421"/>
    <cellStyle name="Обычный 5 3 2 4 7" xfId="21422"/>
    <cellStyle name="Обычный 5 3 2 4 7 2" xfId="21423"/>
    <cellStyle name="Обычный 5 3 2 4 7 2 2" xfId="21424"/>
    <cellStyle name="Обычный 5 3 2 4 7 2 3" xfId="21425"/>
    <cellStyle name="Обычный 5 3 2 4 7 3" xfId="21426"/>
    <cellStyle name="Обычный 5 3 2 4 7 3 2" xfId="21427"/>
    <cellStyle name="Обычный 5 3 2 4 7 3 3" xfId="21428"/>
    <cellStyle name="Обычный 5 3 2 4 8" xfId="21429"/>
    <cellStyle name="Обычный 5 3 2 4 8 2" xfId="21430"/>
    <cellStyle name="Обычный 5 3 2 4 8 3" xfId="21431"/>
    <cellStyle name="Обычный 5 3 2 4 9" xfId="21432"/>
    <cellStyle name="Обычный 5 3 2 4 9 2" xfId="21433"/>
    <cellStyle name="Обычный 5 3 2 4 9 3" xfId="21434"/>
    <cellStyle name="Обычный 5 3 2 5" xfId="21435"/>
    <cellStyle name="Обычный 5 3 2 5 2" xfId="21436"/>
    <cellStyle name="Обычный 5 3 2 5 2 2" xfId="21437"/>
    <cellStyle name="Обычный 5 3 2 5 2 2 2" xfId="21438"/>
    <cellStyle name="Обычный 5 3 2 5 2 2 2 2" xfId="21439"/>
    <cellStyle name="Обычный 5 3 2 5 2 2 2 2 2" xfId="21440"/>
    <cellStyle name="Обычный 5 3 2 5 2 2 2 2 3" xfId="21441"/>
    <cellStyle name="Обычный 5 3 2 5 2 2 2 3" xfId="21442"/>
    <cellStyle name="Обычный 5 3 2 5 2 2 2 4" xfId="21443"/>
    <cellStyle name="Обычный 5 3 2 5 2 2 3" xfId="21444"/>
    <cellStyle name="Обычный 5 3 2 5 2 2 3 2" xfId="21445"/>
    <cellStyle name="Обычный 5 3 2 5 2 2 3 3" xfId="21446"/>
    <cellStyle name="Обычный 5 3 2 5 2 2 4" xfId="21447"/>
    <cellStyle name="Обычный 5 3 2 5 2 2 5" xfId="21448"/>
    <cellStyle name="Обычный 5 3 2 5 2 3" xfId="21449"/>
    <cellStyle name="Обычный 5 3 2 5 2 3 2" xfId="21450"/>
    <cellStyle name="Обычный 5 3 2 5 2 3 2 2" xfId="21451"/>
    <cellStyle name="Обычный 5 3 2 5 2 3 2 2 2" xfId="21452"/>
    <cellStyle name="Обычный 5 3 2 5 2 3 2 2 3" xfId="21453"/>
    <cellStyle name="Обычный 5 3 2 5 2 3 2 3" xfId="21454"/>
    <cellStyle name="Обычный 5 3 2 5 2 3 2 4" xfId="21455"/>
    <cellStyle name="Обычный 5 3 2 5 2 3 3" xfId="21456"/>
    <cellStyle name="Обычный 5 3 2 5 2 3 3 2" xfId="21457"/>
    <cellStyle name="Обычный 5 3 2 5 2 3 3 3" xfId="21458"/>
    <cellStyle name="Обычный 5 3 2 5 2 3 4" xfId="21459"/>
    <cellStyle name="Обычный 5 3 2 5 2 3 5" xfId="21460"/>
    <cellStyle name="Обычный 5 3 2 5 2 4" xfId="21461"/>
    <cellStyle name="Обычный 5 3 2 5 2 4 2" xfId="21462"/>
    <cellStyle name="Обычный 5 3 2 5 2 4 2 2" xfId="21463"/>
    <cellStyle name="Обычный 5 3 2 5 2 4 2 3" xfId="21464"/>
    <cellStyle name="Обычный 5 3 2 5 2 4 3" xfId="21465"/>
    <cellStyle name="Обычный 5 3 2 5 2 4 3 2" xfId="21466"/>
    <cellStyle name="Обычный 5 3 2 5 2 4 3 3" xfId="21467"/>
    <cellStyle name="Обычный 5 3 2 5 2 5" xfId="21468"/>
    <cellStyle name="Обычный 5 3 2 5 2 5 2" xfId="21469"/>
    <cellStyle name="Обычный 5 3 2 5 2 5 3" xfId="21470"/>
    <cellStyle name="Обычный 5 3 2 5 2 6" xfId="21471"/>
    <cellStyle name="Обычный 5 3 2 5 2 7" xfId="21472"/>
    <cellStyle name="Обычный 5 3 2 5 3" xfId="21473"/>
    <cellStyle name="Обычный 5 3 2 5 3 2" xfId="21474"/>
    <cellStyle name="Обычный 5 3 2 5 3 2 2" xfId="21475"/>
    <cellStyle name="Обычный 5 3 2 5 3 2 2 2" xfId="21476"/>
    <cellStyle name="Обычный 5 3 2 5 3 2 2 3" xfId="21477"/>
    <cellStyle name="Обычный 5 3 2 5 3 2 3" xfId="21478"/>
    <cellStyle name="Обычный 5 3 2 5 3 2 3 2" xfId="21479"/>
    <cellStyle name="Обычный 5 3 2 5 3 2 3 3" xfId="21480"/>
    <cellStyle name="Обычный 5 3 2 5 3 3" xfId="21481"/>
    <cellStyle name="Обычный 5 3 2 5 3 3 2" xfId="21482"/>
    <cellStyle name="Обычный 5 3 2 5 3 3 3" xfId="21483"/>
    <cellStyle name="Обычный 5 3 2 5 3 4" xfId="21484"/>
    <cellStyle name="Обычный 5 3 2 5 3 5" xfId="21485"/>
    <cellStyle name="Обычный 5 3 2 5 4" xfId="21486"/>
    <cellStyle name="Обычный 5 3 2 5 4 2" xfId="21487"/>
    <cellStyle name="Обычный 5 3 2 5 4 2 2" xfId="21488"/>
    <cellStyle name="Обычный 5 3 2 5 4 2 2 2" xfId="21489"/>
    <cellStyle name="Обычный 5 3 2 5 4 2 2 3" xfId="21490"/>
    <cellStyle name="Обычный 5 3 2 5 4 2 3" xfId="21491"/>
    <cellStyle name="Обычный 5 3 2 5 4 2 4" xfId="21492"/>
    <cellStyle name="Обычный 5 3 2 5 4 3" xfId="21493"/>
    <cellStyle name="Обычный 5 3 2 5 4 3 2" xfId="21494"/>
    <cellStyle name="Обычный 5 3 2 5 4 3 3" xfId="21495"/>
    <cellStyle name="Обычный 5 3 2 5 4 4" xfId="21496"/>
    <cellStyle name="Обычный 5 3 2 5 4 5" xfId="21497"/>
    <cellStyle name="Обычный 5 3 2 5 5" xfId="21498"/>
    <cellStyle name="Обычный 5 3 2 5 5 2" xfId="21499"/>
    <cellStyle name="Обычный 5 3 2 5 5 2 2" xfId="21500"/>
    <cellStyle name="Обычный 5 3 2 5 5 2 3" xfId="21501"/>
    <cellStyle name="Обычный 5 3 2 5 5 3" xfId="21502"/>
    <cellStyle name="Обычный 5 3 2 5 5 3 2" xfId="21503"/>
    <cellStyle name="Обычный 5 3 2 5 5 3 3" xfId="21504"/>
    <cellStyle name="Обычный 5 3 2 5 6" xfId="21505"/>
    <cellStyle name="Обычный 5 3 2 5 6 2" xfId="21506"/>
    <cellStyle name="Обычный 5 3 2 5 6 3" xfId="21507"/>
    <cellStyle name="Обычный 5 3 2 5 7" xfId="21508"/>
    <cellStyle name="Обычный 5 3 2 5 7 2" xfId="21509"/>
    <cellStyle name="Обычный 5 3 2 5 7 3" xfId="21510"/>
    <cellStyle name="Обычный 5 3 2 5 8" xfId="21511"/>
    <cellStyle name="Обычный 5 3 2 5 9" xfId="21512"/>
    <cellStyle name="Обычный 5 3 2 6" xfId="21513"/>
    <cellStyle name="Обычный 5 3 2 6 2" xfId="21514"/>
    <cellStyle name="Обычный 5 3 2 6 2 2" xfId="21515"/>
    <cellStyle name="Обычный 5 3 2 6 2 2 2" xfId="21516"/>
    <cellStyle name="Обычный 5 3 2 6 2 2 2 2" xfId="21517"/>
    <cellStyle name="Обычный 5 3 2 6 2 2 2 2 2" xfId="21518"/>
    <cellStyle name="Обычный 5 3 2 6 2 2 2 2 3" xfId="21519"/>
    <cellStyle name="Обычный 5 3 2 6 2 2 2 3" xfId="21520"/>
    <cellStyle name="Обычный 5 3 2 6 2 2 2 4" xfId="21521"/>
    <cellStyle name="Обычный 5 3 2 6 2 2 3" xfId="21522"/>
    <cellStyle name="Обычный 5 3 2 6 2 2 3 2" xfId="21523"/>
    <cellStyle name="Обычный 5 3 2 6 2 2 3 3" xfId="21524"/>
    <cellStyle name="Обычный 5 3 2 6 2 2 4" xfId="21525"/>
    <cellStyle name="Обычный 5 3 2 6 2 2 5" xfId="21526"/>
    <cellStyle name="Обычный 5 3 2 6 2 3" xfId="21527"/>
    <cellStyle name="Обычный 5 3 2 6 2 3 2" xfId="21528"/>
    <cellStyle name="Обычный 5 3 2 6 2 3 2 2" xfId="21529"/>
    <cellStyle name="Обычный 5 3 2 6 2 3 2 2 2" xfId="21530"/>
    <cellStyle name="Обычный 5 3 2 6 2 3 2 2 3" xfId="21531"/>
    <cellStyle name="Обычный 5 3 2 6 2 3 2 3" xfId="21532"/>
    <cellStyle name="Обычный 5 3 2 6 2 3 2 4" xfId="21533"/>
    <cellStyle name="Обычный 5 3 2 6 2 3 3" xfId="21534"/>
    <cellStyle name="Обычный 5 3 2 6 2 3 3 2" xfId="21535"/>
    <cellStyle name="Обычный 5 3 2 6 2 3 3 3" xfId="21536"/>
    <cellStyle name="Обычный 5 3 2 6 2 3 4" xfId="21537"/>
    <cellStyle name="Обычный 5 3 2 6 2 3 5" xfId="21538"/>
    <cellStyle name="Обычный 5 3 2 6 2 4" xfId="21539"/>
    <cellStyle name="Обычный 5 3 2 6 2 4 2" xfId="21540"/>
    <cellStyle name="Обычный 5 3 2 6 2 4 2 2" xfId="21541"/>
    <cellStyle name="Обычный 5 3 2 6 2 4 2 3" xfId="21542"/>
    <cellStyle name="Обычный 5 3 2 6 2 4 3" xfId="21543"/>
    <cellStyle name="Обычный 5 3 2 6 2 4 3 2" xfId="21544"/>
    <cellStyle name="Обычный 5 3 2 6 2 4 3 3" xfId="21545"/>
    <cellStyle name="Обычный 5 3 2 6 2 5" xfId="21546"/>
    <cellStyle name="Обычный 5 3 2 6 2 5 2" xfId="21547"/>
    <cellStyle name="Обычный 5 3 2 6 2 5 3" xfId="21548"/>
    <cellStyle name="Обычный 5 3 2 6 2 6" xfId="21549"/>
    <cellStyle name="Обычный 5 3 2 6 2 7" xfId="21550"/>
    <cellStyle name="Обычный 5 3 2 6 3" xfId="21551"/>
    <cellStyle name="Обычный 5 3 2 6 3 2" xfId="21552"/>
    <cellStyle name="Обычный 5 3 2 6 3 2 2" xfId="21553"/>
    <cellStyle name="Обычный 5 3 2 6 3 2 2 2" xfId="21554"/>
    <cellStyle name="Обычный 5 3 2 6 3 2 2 3" xfId="21555"/>
    <cellStyle name="Обычный 5 3 2 6 3 2 3" xfId="21556"/>
    <cellStyle name="Обычный 5 3 2 6 3 2 3 2" xfId="21557"/>
    <cellStyle name="Обычный 5 3 2 6 3 2 3 3" xfId="21558"/>
    <cellStyle name="Обычный 5 3 2 6 3 3" xfId="21559"/>
    <cellStyle name="Обычный 5 3 2 6 3 3 2" xfId="21560"/>
    <cellStyle name="Обычный 5 3 2 6 3 3 3" xfId="21561"/>
    <cellStyle name="Обычный 5 3 2 6 3 4" xfId="21562"/>
    <cellStyle name="Обычный 5 3 2 6 3 5" xfId="21563"/>
    <cellStyle name="Обычный 5 3 2 6 4" xfId="21564"/>
    <cellStyle name="Обычный 5 3 2 6 4 2" xfId="21565"/>
    <cellStyle name="Обычный 5 3 2 6 4 2 2" xfId="21566"/>
    <cellStyle name="Обычный 5 3 2 6 4 2 2 2" xfId="21567"/>
    <cellStyle name="Обычный 5 3 2 6 4 2 2 3" xfId="21568"/>
    <cellStyle name="Обычный 5 3 2 6 4 2 3" xfId="21569"/>
    <cellStyle name="Обычный 5 3 2 6 4 2 4" xfId="21570"/>
    <cellStyle name="Обычный 5 3 2 6 4 3" xfId="21571"/>
    <cellStyle name="Обычный 5 3 2 6 4 3 2" xfId="21572"/>
    <cellStyle name="Обычный 5 3 2 6 4 3 3" xfId="21573"/>
    <cellStyle name="Обычный 5 3 2 6 4 4" xfId="21574"/>
    <cellStyle name="Обычный 5 3 2 6 4 5" xfId="21575"/>
    <cellStyle name="Обычный 5 3 2 6 5" xfId="21576"/>
    <cellStyle name="Обычный 5 3 2 6 5 2" xfId="21577"/>
    <cellStyle name="Обычный 5 3 2 6 5 2 2" xfId="21578"/>
    <cellStyle name="Обычный 5 3 2 6 5 2 3" xfId="21579"/>
    <cellStyle name="Обычный 5 3 2 6 5 3" xfId="21580"/>
    <cellStyle name="Обычный 5 3 2 6 5 3 2" xfId="21581"/>
    <cellStyle name="Обычный 5 3 2 6 5 3 3" xfId="21582"/>
    <cellStyle name="Обычный 5 3 2 6 6" xfId="21583"/>
    <cellStyle name="Обычный 5 3 2 6 6 2" xfId="21584"/>
    <cellStyle name="Обычный 5 3 2 6 6 3" xfId="21585"/>
    <cellStyle name="Обычный 5 3 2 6 7" xfId="21586"/>
    <cellStyle name="Обычный 5 3 2 6 7 2" xfId="21587"/>
    <cellStyle name="Обычный 5 3 2 6 7 3" xfId="21588"/>
    <cellStyle name="Обычный 5 3 2 6 8" xfId="21589"/>
    <cellStyle name="Обычный 5 3 2 6 9" xfId="21590"/>
    <cellStyle name="Обычный 5 3 2 7" xfId="21591"/>
    <cellStyle name="Обычный 5 3 2 7 2" xfId="21592"/>
    <cellStyle name="Обычный 5 3 2 7 3" xfId="21593"/>
    <cellStyle name="Обычный 5 3 2 7 4" xfId="21594"/>
    <cellStyle name="Обычный 5 3 2 7 5" xfId="21595"/>
    <cellStyle name="Обычный 5 3 2 8" xfId="21596"/>
    <cellStyle name="Обычный 5 3 2 8 2" xfId="21597"/>
    <cellStyle name="Обычный 5 3 2 8 2 2" xfId="21598"/>
    <cellStyle name="Обычный 5 3 2 8 2 2 2" xfId="21599"/>
    <cellStyle name="Обычный 5 3 2 8 2 2 2 2" xfId="21600"/>
    <cellStyle name="Обычный 5 3 2 8 2 2 2 3" xfId="21601"/>
    <cellStyle name="Обычный 5 3 2 8 2 2 3" xfId="21602"/>
    <cellStyle name="Обычный 5 3 2 8 2 2 3 2" xfId="21603"/>
    <cellStyle name="Обычный 5 3 2 8 2 2 3 3" xfId="21604"/>
    <cellStyle name="Обычный 5 3 2 8 2 3" xfId="21605"/>
    <cellStyle name="Обычный 5 3 2 8 2 3 2" xfId="21606"/>
    <cellStyle name="Обычный 5 3 2 8 2 3 3" xfId="21607"/>
    <cellStyle name="Обычный 5 3 2 8 2 4" xfId="21608"/>
    <cellStyle name="Обычный 5 3 2 8 2 5" xfId="21609"/>
    <cellStyle name="Обычный 5 3 2 8 3" xfId="21610"/>
    <cellStyle name="Обычный 5 3 2 8 3 2" xfId="21611"/>
    <cellStyle name="Обычный 5 3 2 8 3 2 2" xfId="21612"/>
    <cellStyle name="Обычный 5 3 2 8 3 2 2 2" xfId="21613"/>
    <cellStyle name="Обычный 5 3 2 8 3 2 2 3" xfId="21614"/>
    <cellStyle name="Обычный 5 3 2 8 3 2 3" xfId="21615"/>
    <cellStyle name="Обычный 5 3 2 8 3 2 4" xfId="21616"/>
    <cellStyle name="Обычный 5 3 2 8 3 3" xfId="21617"/>
    <cellStyle name="Обычный 5 3 2 8 3 3 2" xfId="21618"/>
    <cellStyle name="Обычный 5 3 2 8 3 3 3" xfId="21619"/>
    <cellStyle name="Обычный 5 3 2 8 3 4" xfId="21620"/>
    <cellStyle name="Обычный 5 3 2 8 3 5" xfId="21621"/>
    <cellStyle name="Обычный 5 3 2 8 4" xfId="21622"/>
    <cellStyle name="Обычный 5 3 2 8 4 2" xfId="21623"/>
    <cellStyle name="Обычный 5 3 2 8 4 2 2" xfId="21624"/>
    <cellStyle name="Обычный 5 3 2 8 4 2 3" xfId="21625"/>
    <cellStyle name="Обычный 5 3 2 8 4 3" xfId="21626"/>
    <cellStyle name="Обычный 5 3 2 8 4 3 2" xfId="21627"/>
    <cellStyle name="Обычный 5 3 2 8 4 3 3" xfId="21628"/>
    <cellStyle name="Обычный 5 3 2 8 5" xfId="21629"/>
    <cellStyle name="Обычный 5 3 2 8 5 2" xfId="21630"/>
    <cellStyle name="Обычный 5 3 2 8 5 3" xfId="21631"/>
    <cellStyle name="Обычный 5 3 2 8 6" xfId="21632"/>
    <cellStyle name="Обычный 5 3 2 8 7" xfId="21633"/>
    <cellStyle name="Обычный 5 3 2 9" xfId="21634"/>
    <cellStyle name="Обычный 5 3 2 9 2" xfId="21635"/>
    <cellStyle name="Обычный 5 3 2 9 2 2" xfId="21636"/>
    <cellStyle name="Обычный 5 3 2 9 2 2 2" xfId="21637"/>
    <cellStyle name="Обычный 5 3 2 9 2 2 3" xfId="21638"/>
    <cellStyle name="Обычный 5 3 2 9 2 3" xfId="21639"/>
    <cellStyle name="Обычный 5 3 2 9 2 3 2" xfId="21640"/>
    <cellStyle name="Обычный 5 3 2 9 2 3 3" xfId="21641"/>
    <cellStyle name="Обычный 5 3 2 9 3" xfId="21642"/>
    <cellStyle name="Обычный 5 3 2 9 3 2" xfId="21643"/>
    <cellStyle name="Обычный 5 3 2 9 3 2 2" xfId="21644"/>
    <cellStyle name="Обычный 5 3 2 9 3 2 3" xfId="21645"/>
    <cellStyle name="Обычный 5 3 2 9 4" xfId="21646"/>
    <cellStyle name="Обычный 5 3 2 9 4 2" xfId="21647"/>
    <cellStyle name="Обычный 5 3 2 9 4 3" xfId="21648"/>
    <cellStyle name="Обычный 5 3 2 9 5" xfId="21649"/>
    <cellStyle name="Обычный 5 3 2 9 6" xfId="21650"/>
    <cellStyle name="Обычный 5 3 2_Информация по ТТ" xfId="21651"/>
    <cellStyle name="Обычный 5 3 3" xfId="21652"/>
    <cellStyle name="Обычный 5 3 3 10" xfId="21653"/>
    <cellStyle name="Обычный 5 3 3 10 2" xfId="21654"/>
    <cellStyle name="Обычный 5 3 3 10 3" xfId="21655"/>
    <cellStyle name="Обычный 5 3 3 11" xfId="21656"/>
    <cellStyle name="Обычный 5 3 3 11 2" xfId="21657"/>
    <cellStyle name="Обычный 5 3 3 11 3" xfId="21658"/>
    <cellStyle name="Обычный 5 3 3 12" xfId="21659"/>
    <cellStyle name="Обычный 5 3 3 13" xfId="21660"/>
    <cellStyle name="Обычный 5 3 3 2" xfId="21661"/>
    <cellStyle name="Обычный 5 3 3 2 10" xfId="21662"/>
    <cellStyle name="Обычный 5 3 3 2 10 2" xfId="21663"/>
    <cellStyle name="Обычный 5 3 3 2 10 3" xfId="21664"/>
    <cellStyle name="Обычный 5 3 3 2 11" xfId="21665"/>
    <cellStyle name="Обычный 5 3 3 2 12" xfId="21666"/>
    <cellStyle name="Обычный 5 3 3 2 2" xfId="21667"/>
    <cellStyle name="Обычный 5 3 3 2 2 2" xfId="21668"/>
    <cellStyle name="Обычный 5 3 3 2 2 2 2" xfId="21669"/>
    <cellStyle name="Обычный 5 3 3 2 2 2 2 2" xfId="21670"/>
    <cellStyle name="Обычный 5 3 3 2 2 2 2 2 2" xfId="21671"/>
    <cellStyle name="Обычный 5 3 3 2 2 2 2 2 2 2" xfId="21672"/>
    <cellStyle name="Обычный 5 3 3 2 2 2 2 2 2 3" xfId="21673"/>
    <cellStyle name="Обычный 5 3 3 2 2 2 2 2 3" xfId="21674"/>
    <cellStyle name="Обычный 5 3 3 2 2 2 2 2 4" xfId="21675"/>
    <cellStyle name="Обычный 5 3 3 2 2 2 2 3" xfId="21676"/>
    <cellStyle name="Обычный 5 3 3 2 2 2 2 3 2" xfId="21677"/>
    <cellStyle name="Обычный 5 3 3 2 2 2 2 3 3" xfId="21678"/>
    <cellStyle name="Обычный 5 3 3 2 2 2 2 4" xfId="21679"/>
    <cellStyle name="Обычный 5 3 3 2 2 2 2 5" xfId="21680"/>
    <cellStyle name="Обычный 5 3 3 2 2 2 3" xfId="21681"/>
    <cellStyle name="Обычный 5 3 3 2 2 2 3 2" xfId="21682"/>
    <cellStyle name="Обычный 5 3 3 2 2 2 3 2 2" xfId="21683"/>
    <cellStyle name="Обычный 5 3 3 2 2 2 3 2 2 2" xfId="21684"/>
    <cellStyle name="Обычный 5 3 3 2 2 2 3 2 2 3" xfId="21685"/>
    <cellStyle name="Обычный 5 3 3 2 2 2 3 2 3" xfId="21686"/>
    <cellStyle name="Обычный 5 3 3 2 2 2 3 2 4" xfId="21687"/>
    <cellStyle name="Обычный 5 3 3 2 2 2 3 3" xfId="21688"/>
    <cellStyle name="Обычный 5 3 3 2 2 2 3 3 2" xfId="21689"/>
    <cellStyle name="Обычный 5 3 3 2 2 2 3 3 3" xfId="21690"/>
    <cellStyle name="Обычный 5 3 3 2 2 2 3 4" xfId="21691"/>
    <cellStyle name="Обычный 5 3 3 2 2 2 3 5" xfId="21692"/>
    <cellStyle name="Обычный 5 3 3 2 2 2 4" xfId="21693"/>
    <cellStyle name="Обычный 5 3 3 2 2 2 4 2" xfId="21694"/>
    <cellStyle name="Обычный 5 3 3 2 2 2 4 2 2" xfId="21695"/>
    <cellStyle name="Обычный 5 3 3 2 2 2 4 2 3" xfId="21696"/>
    <cellStyle name="Обычный 5 3 3 2 2 2 4 3" xfId="21697"/>
    <cellStyle name="Обычный 5 3 3 2 2 2 4 3 2" xfId="21698"/>
    <cellStyle name="Обычный 5 3 3 2 2 2 4 3 3" xfId="21699"/>
    <cellStyle name="Обычный 5 3 3 2 2 2 5" xfId="21700"/>
    <cellStyle name="Обычный 5 3 3 2 2 2 5 2" xfId="21701"/>
    <cellStyle name="Обычный 5 3 3 2 2 2 5 3" xfId="21702"/>
    <cellStyle name="Обычный 5 3 3 2 2 2 6" xfId="21703"/>
    <cellStyle name="Обычный 5 3 3 2 2 2 7" xfId="21704"/>
    <cellStyle name="Обычный 5 3 3 2 2 3" xfId="21705"/>
    <cellStyle name="Обычный 5 3 3 2 2 3 2" xfId="21706"/>
    <cellStyle name="Обычный 5 3 3 2 2 3 2 2" xfId="21707"/>
    <cellStyle name="Обычный 5 3 3 2 2 3 2 2 2" xfId="21708"/>
    <cellStyle name="Обычный 5 3 3 2 2 3 2 2 3" xfId="21709"/>
    <cellStyle name="Обычный 5 3 3 2 2 3 2 3" xfId="21710"/>
    <cellStyle name="Обычный 5 3 3 2 2 3 2 3 2" xfId="21711"/>
    <cellStyle name="Обычный 5 3 3 2 2 3 2 3 3" xfId="21712"/>
    <cellStyle name="Обычный 5 3 3 2 2 3 3" xfId="21713"/>
    <cellStyle name="Обычный 5 3 3 2 2 3 3 2" xfId="21714"/>
    <cellStyle name="Обычный 5 3 3 2 2 3 3 3" xfId="21715"/>
    <cellStyle name="Обычный 5 3 3 2 2 3 4" xfId="21716"/>
    <cellStyle name="Обычный 5 3 3 2 2 3 5" xfId="21717"/>
    <cellStyle name="Обычный 5 3 3 2 2 4" xfId="21718"/>
    <cellStyle name="Обычный 5 3 3 2 2 4 2" xfId="21719"/>
    <cellStyle name="Обычный 5 3 3 2 2 4 2 2" xfId="21720"/>
    <cellStyle name="Обычный 5 3 3 2 2 4 2 2 2" xfId="21721"/>
    <cellStyle name="Обычный 5 3 3 2 2 4 2 2 3" xfId="21722"/>
    <cellStyle name="Обычный 5 3 3 2 2 4 2 3" xfId="21723"/>
    <cellStyle name="Обычный 5 3 3 2 2 4 2 4" xfId="21724"/>
    <cellStyle name="Обычный 5 3 3 2 2 4 3" xfId="21725"/>
    <cellStyle name="Обычный 5 3 3 2 2 4 3 2" xfId="21726"/>
    <cellStyle name="Обычный 5 3 3 2 2 4 3 3" xfId="21727"/>
    <cellStyle name="Обычный 5 3 3 2 2 4 4" xfId="21728"/>
    <cellStyle name="Обычный 5 3 3 2 2 4 5" xfId="21729"/>
    <cellStyle name="Обычный 5 3 3 2 2 5" xfId="21730"/>
    <cellStyle name="Обычный 5 3 3 2 2 5 2" xfId="21731"/>
    <cellStyle name="Обычный 5 3 3 2 2 5 2 2" xfId="21732"/>
    <cellStyle name="Обычный 5 3 3 2 2 5 2 3" xfId="21733"/>
    <cellStyle name="Обычный 5 3 3 2 2 5 3" xfId="21734"/>
    <cellStyle name="Обычный 5 3 3 2 2 5 3 2" xfId="21735"/>
    <cellStyle name="Обычный 5 3 3 2 2 5 3 3" xfId="21736"/>
    <cellStyle name="Обычный 5 3 3 2 2 6" xfId="21737"/>
    <cellStyle name="Обычный 5 3 3 2 2 6 2" xfId="21738"/>
    <cellStyle name="Обычный 5 3 3 2 2 6 3" xfId="21739"/>
    <cellStyle name="Обычный 5 3 3 2 2 7" xfId="21740"/>
    <cellStyle name="Обычный 5 3 3 2 2 7 2" xfId="21741"/>
    <cellStyle name="Обычный 5 3 3 2 2 7 3" xfId="21742"/>
    <cellStyle name="Обычный 5 3 3 2 2 8" xfId="21743"/>
    <cellStyle name="Обычный 5 3 3 2 2 9" xfId="21744"/>
    <cellStyle name="Обычный 5 3 3 2 3" xfId="21745"/>
    <cellStyle name="Обычный 5 3 3 2 3 2" xfId="21746"/>
    <cellStyle name="Обычный 5 3 3 2 3 2 2" xfId="21747"/>
    <cellStyle name="Обычный 5 3 3 2 3 2 2 2" xfId="21748"/>
    <cellStyle name="Обычный 5 3 3 2 3 2 2 2 2" xfId="21749"/>
    <cellStyle name="Обычный 5 3 3 2 3 2 2 2 2 2" xfId="21750"/>
    <cellStyle name="Обычный 5 3 3 2 3 2 2 2 2 3" xfId="21751"/>
    <cellStyle name="Обычный 5 3 3 2 3 2 2 2 3" xfId="21752"/>
    <cellStyle name="Обычный 5 3 3 2 3 2 2 2 4" xfId="21753"/>
    <cellStyle name="Обычный 5 3 3 2 3 2 2 3" xfId="21754"/>
    <cellStyle name="Обычный 5 3 3 2 3 2 2 3 2" xfId="21755"/>
    <cellStyle name="Обычный 5 3 3 2 3 2 2 3 3" xfId="21756"/>
    <cellStyle name="Обычный 5 3 3 2 3 2 2 4" xfId="21757"/>
    <cellStyle name="Обычный 5 3 3 2 3 2 2 5" xfId="21758"/>
    <cellStyle name="Обычный 5 3 3 2 3 2 3" xfId="21759"/>
    <cellStyle name="Обычный 5 3 3 2 3 2 3 2" xfId="21760"/>
    <cellStyle name="Обычный 5 3 3 2 3 2 3 2 2" xfId="21761"/>
    <cellStyle name="Обычный 5 3 3 2 3 2 3 2 2 2" xfId="21762"/>
    <cellStyle name="Обычный 5 3 3 2 3 2 3 2 2 3" xfId="21763"/>
    <cellStyle name="Обычный 5 3 3 2 3 2 3 2 3" xfId="21764"/>
    <cellStyle name="Обычный 5 3 3 2 3 2 3 2 4" xfId="21765"/>
    <cellStyle name="Обычный 5 3 3 2 3 2 3 3" xfId="21766"/>
    <cellStyle name="Обычный 5 3 3 2 3 2 3 3 2" xfId="21767"/>
    <cellStyle name="Обычный 5 3 3 2 3 2 3 3 3" xfId="21768"/>
    <cellStyle name="Обычный 5 3 3 2 3 2 3 4" xfId="21769"/>
    <cellStyle name="Обычный 5 3 3 2 3 2 3 5" xfId="21770"/>
    <cellStyle name="Обычный 5 3 3 2 3 2 4" xfId="21771"/>
    <cellStyle name="Обычный 5 3 3 2 3 2 4 2" xfId="21772"/>
    <cellStyle name="Обычный 5 3 3 2 3 2 4 2 2" xfId="21773"/>
    <cellStyle name="Обычный 5 3 3 2 3 2 4 2 3" xfId="21774"/>
    <cellStyle name="Обычный 5 3 3 2 3 2 4 3" xfId="21775"/>
    <cellStyle name="Обычный 5 3 3 2 3 2 4 3 2" xfId="21776"/>
    <cellStyle name="Обычный 5 3 3 2 3 2 4 3 3" xfId="21777"/>
    <cellStyle name="Обычный 5 3 3 2 3 2 5" xfId="21778"/>
    <cellStyle name="Обычный 5 3 3 2 3 2 5 2" xfId="21779"/>
    <cellStyle name="Обычный 5 3 3 2 3 2 5 3" xfId="21780"/>
    <cellStyle name="Обычный 5 3 3 2 3 2 6" xfId="21781"/>
    <cellStyle name="Обычный 5 3 3 2 3 2 7" xfId="21782"/>
    <cellStyle name="Обычный 5 3 3 2 3 3" xfId="21783"/>
    <cellStyle name="Обычный 5 3 3 2 3 3 2" xfId="21784"/>
    <cellStyle name="Обычный 5 3 3 2 3 3 2 2" xfId="21785"/>
    <cellStyle name="Обычный 5 3 3 2 3 3 2 2 2" xfId="21786"/>
    <cellStyle name="Обычный 5 3 3 2 3 3 2 2 3" xfId="21787"/>
    <cellStyle name="Обычный 5 3 3 2 3 3 2 3" xfId="21788"/>
    <cellStyle name="Обычный 5 3 3 2 3 3 2 3 2" xfId="21789"/>
    <cellStyle name="Обычный 5 3 3 2 3 3 2 3 3" xfId="21790"/>
    <cellStyle name="Обычный 5 3 3 2 3 3 3" xfId="21791"/>
    <cellStyle name="Обычный 5 3 3 2 3 3 3 2" xfId="21792"/>
    <cellStyle name="Обычный 5 3 3 2 3 3 3 3" xfId="21793"/>
    <cellStyle name="Обычный 5 3 3 2 3 3 4" xfId="21794"/>
    <cellStyle name="Обычный 5 3 3 2 3 3 5" xfId="21795"/>
    <cellStyle name="Обычный 5 3 3 2 3 4" xfId="21796"/>
    <cellStyle name="Обычный 5 3 3 2 3 4 2" xfId="21797"/>
    <cellStyle name="Обычный 5 3 3 2 3 4 2 2" xfId="21798"/>
    <cellStyle name="Обычный 5 3 3 2 3 4 2 2 2" xfId="21799"/>
    <cellStyle name="Обычный 5 3 3 2 3 4 2 2 3" xfId="21800"/>
    <cellStyle name="Обычный 5 3 3 2 3 4 2 3" xfId="21801"/>
    <cellStyle name="Обычный 5 3 3 2 3 4 2 4" xfId="21802"/>
    <cellStyle name="Обычный 5 3 3 2 3 4 3" xfId="21803"/>
    <cellStyle name="Обычный 5 3 3 2 3 4 3 2" xfId="21804"/>
    <cellStyle name="Обычный 5 3 3 2 3 4 3 3" xfId="21805"/>
    <cellStyle name="Обычный 5 3 3 2 3 4 4" xfId="21806"/>
    <cellStyle name="Обычный 5 3 3 2 3 4 5" xfId="21807"/>
    <cellStyle name="Обычный 5 3 3 2 3 5" xfId="21808"/>
    <cellStyle name="Обычный 5 3 3 2 3 5 2" xfId="21809"/>
    <cellStyle name="Обычный 5 3 3 2 3 5 2 2" xfId="21810"/>
    <cellStyle name="Обычный 5 3 3 2 3 5 2 3" xfId="21811"/>
    <cellStyle name="Обычный 5 3 3 2 3 5 3" xfId="21812"/>
    <cellStyle name="Обычный 5 3 3 2 3 5 3 2" xfId="21813"/>
    <cellStyle name="Обычный 5 3 3 2 3 5 3 3" xfId="21814"/>
    <cellStyle name="Обычный 5 3 3 2 3 6" xfId="21815"/>
    <cellStyle name="Обычный 5 3 3 2 3 6 2" xfId="21816"/>
    <cellStyle name="Обычный 5 3 3 2 3 6 3" xfId="21817"/>
    <cellStyle name="Обычный 5 3 3 2 3 7" xfId="21818"/>
    <cellStyle name="Обычный 5 3 3 2 3 7 2" xfId="21819"/>
    <cellStyle name="Обычный 5 3 3 2 3 7 3" xfId="21820"/>
    <cellStyle name="Обычный 5 3 3 2 3 8" xfId="21821"/>
    <cellStyle name="Обычный 5 3 3 2 3 9" xfId="21822"/>
    <cellStyle name="Обычный 5 3 3 2 4" xfId="21823"/>
    <cellStyle name="Обычный 5 3 3 2 4 2" xfId="21824"/>
    <cellStyle name="Обычный 5 3 3 2 4 3" xfId="21825"/>
    <cellStyle name="Обычный 5 3 3 2 4 4" xfId="21826"/>
    <cellStyle name="Обычный 5 3 3 2 4 5" xfId="21827"/>
    <cellStyle name="Обычный 5 3 3 2 5" xfId="21828"/>
    <cellStyle name="Обычный 5 3 3 2 5 2" xfId="21829"/>
    <cellStyle name="Обычный 5 3 3 2 5 2 2" xfId="21830"/>
    <cellStyle name="Обычный 5 3 3 2 5 2 2 2" xfId="21831"/>
    <cellStyle name="Обычный 5 3 3 2 5 2 2 2 2" xfId="21832"/>
    <cellStyle name="Обычный 5 3 3 2 5 2 2 2 3" xfId="21833"/>
    <cellStyle name="Обычный 5 3 3 2 5 2 2 3" xfId="21834"/>
    <cellStyle name="Обычный 5 3 3 2 5 2 2 3 2" xfId="21835"/>
    <cellStyle name="Обычный 5 3 3 2 5 2 2 3 3" xfId="21836"/>
    <cellStyle name="Обычный 5 3 3 2 5 2 3" xfId="21837"/>
    <cellStyle name="Обычный 5 3 3 2 5 2 3 2" xfId="21838"/>
    <cellStyle name="Обычный 5 3 3 2 5 2 3 3" xfId="21839"/>
    <cellStyle name="Обычный 5 3 3 2 5 2 4" xfId="21840"/>
    <cellStyle name="Обычный 5 3 3 2 5 2 5" xfId="21841"/>
    <cellStyle name="Обычный 5 3 3 2 5 3" xfId="21842"/>
    <cellStyle name="Обычный 5 3 3 2 5 3 2" xfId="21843"/>
    <cellStyle name="Обычный 5 3 3 2 5 3 2 2" xfId="21844"/>
    <cellStyle name="Обычный 5 3 3 2 5 3 2 2 2" xfId="21845"/>
    <cellStyle name="Обычный 5 3 3 2 5 3 2 2 3" xfId="21846"/>
    <cellStyle name="Обычный 5 3 3 2 5 3 2 3" xfId="21847"/>
    <cellStyle name="Обычный 5 3 3 2 5 3 2 4" xfId="21848"/>
    <cellStyle name="Обычный 5 3 3 2 5 3 3" xfId="21849"/>
    <cellStyle name="Обычный 5 3 3 2 5 3 3 2" xfId="21850"/>
    <cellStyle name="Обычный 5 3 3 2 5 3 3 3" xfId="21851"/>
    <cellStyle name="Обычный 5 3 3 2 5 3 4" xfId="21852"/>
    <cellStyle name="Обычный 5 3 3 2 5 3 5" xfId="21853"/>
    <cellStyle name="Обычный 5 3 3 2 5 4" xfId="21854"/>
    <cellStyle name="Обычный 5 3 3 2 5 4 2" xfId="21855"/>
    <cellStyle name="Обычный 5 3 3 2 5 4 2 2" xfId="21856"/>
    <cellStyle name="Обычный 5 3 3 2 5 4 2 3" xfId="21857"/>
    <cellStyle name="Обычный 5 3 3 2 5 4 3" xfId="21858"/>
    <cellStyle name="Обычный 5 3 3 2 5 4 3 2" xfId="21859"/>
    <cellStyle name="Обычный 5 3 3 2 5 4 3 3" xfId="21860"/>
    <cellStyle name="Обычный 5 3 3 2 5 5" xfId="21861"/>
    <cellStyle name="Обычный 5 3 3 2 5 5 2" xfId="21862"/>
    <cellStyle name="Обычный 5 3 3 2 5 5 3" xfId="21863"/>
    <cellStyle name="Обычный 5 3 3 2 5 6" xfId="21864"/>
    <cellStyle name="Обычный 5 3 3 2 5 7" xfId="21865"/>
    <cellStyle name="Обычный 5 3 3 2 6" xfId="21866"/>
    <cellStyle name="Обычный 5 3 3 2 6 2" xfId="21867"/>
    <cellStyle name="Обычный 5 3 3 2 6 2 2" xfId="21868"/>
    <cellStyle name="Обычный 5 3 3 2 6 2 2 2" xfId="21869"/>
    <cellStyle name="Обычный 5 3 3 2 6 2 2 3" xfId="21870"/>
    <cellStyle name="Обычный 5 3 3 2 6 2 3" xfId="21871"/>
    <cellStyle name="Обычный 5 3 3 2 6 2 3 2" xfId="21872"/>
    <cellStyle name="Обычный 5 3 3 2 6 2 3 3" xfId="21873"/>
    <cellStyle name="Обычный 5 3 3 2 6 3" xfId="21874"/>
    <cellStyle name="Обычный 5 3 3 2 6 3 2" xfId="21875"/>
    <cellStyle name="Обычный 5 3 3 2 6 3 3" xfId="21876"/>
    <cellStyle name="Обычный 5 3 3 2 6 4" xfId="21877"/>
    <cellStyle name="Обычный 5 3 3 2 6 5" xfId="21878"/>
    <cellStyle name="Обычный 5 3 3 2 7" xfId="21879"/>
    <cellStyle name="Обычный 5 3 3 2 7 2" xfId="21880"/>
    <cellStyle name="Обычный 5 3 3 2 7 2 2" xfId="21881"/>
    <cellStyle name="Обычный 5 3 3 2 7 2 2 2" xfId="21882"/>
    <cellStyle name="Обычный 5 3 3 2 7 2 2 3" xfId="21883"/>
    <cellStyle name="Обычный 5 3 3 2 7 2 3" xfId="21884"/>
    <cellStyle name="Обычный 5 3 3 2 7 2 3 2" xfId="21885"/>
    <cellStyle name="Обычный 5 3 3 2 7 2 3 3" xfId="21886"/>
    <cellStyle name="Обычный 5 3 3 2 7 3" xfId="21887"/>
    <cellStyle name="Обычный 5 3 3 2 7 3 2" xfId="21888"/>
    <cellStyle name="Обычный 5 3 3 2 7 3 3" xfId="21889"/>
    <cellStyle name="Обычный 5 3 3 2 7 4" xfId="21890"/>
    <cellStyle name="Обычный 5 3 3 2 7 5" xfId="21891"/>
    <cellStyle name="Обычный 5 3 3 2 8" xfId="21892"/>
    <cellStyle name="Обычный 5 3 3 2 8 2" xfId="21893"/>
    <cellStyle name="Обычный 5 3 3 2 8 2 2" xfId="21894"/>
    <cellStyle name="Обычный 5 3 3 2 8 2 3" xfId="21895"/>
    <cellStyle name="Обычный 5 3 3 2 8 3" xfId="21896"/>
    <cellStyle name="Обычный 5 3 3 2 8 3 2" xfId="21897"/>
    <cellStyle name="Обычный 5 3 3 2 8 3 3" xfId="21898"/>
    <cellStyle name="Обычный 5 3 3 2 9" xfId="21899"/>
    <cellStyle name="Обычный 5 3 3 2 9 2" xfId="21900"/>
    <cellStyle name="Обычный 5 3 3 2 9 3" xfId="21901"/>
    <cellStyle name="Обычный 5 3 3 3" xfId="21902"/>
    <cellStyle name="Обычный 5 3 3 3 2" xfId="21903"/>
    <cellStyle name="Обычный 5 3 3 3 2 2" xfId="21904"/>
    <cellStyle name="Обычный 5 3 3 3 2 2 2" xfId="21905"/>
    <cellStyle name="Обычный 5 3 3 3 2 2 2 2" xfId="21906"/>
    <cellStyle name="Обычный 5 3 3 3 2 2 2 2 2" xfId="21907"/>
    <cellStyle name="Обычный 5 3 3 3 2 2 2 2 3" xfId="21908"/>
    <cellStyle name="Обычный 5 3 3 3 2 2 2 3" xfId="21909"/>
    <cellStyle name="Обычный 5 3 3 3 2 2 2 4" xfId="21910"/>
    <cellStyle name="Обычный 5 3 3 3 2 2 3" xfId="21911"/>
    <cellStyle name="Обычный 5 3 3 3 2 2 3 2" xfId="21912"/>
    <cellStyle name="Обычный 5 3 3 3 2 2 3 3" xfId="21913"/>
    <cellStyle name="Обычный 5 3 3 3 2 2 4" xfId="21914"/>
    <cellStyle name="Обычный 5 3 3 3 2 2 5" xfId="21915"/>
    <cellStyle name="Обычный 5 3 3 3 2 3" xfId="21916"/>
    <cellStyle name="Обычный 5 3 3 3 2 3 2" xfId="21917"/>
    <cellStyle name="Обычный 5 3 3 3 2 3 2 2" xfId="21918"/>
    <cellStyle name="Обычный 5 3 3 3 2 3 2 2 2" xfId="21919"/>
    <cellStyle name="Обычный 5 3 3 3 2 3 2 2 3" xfId="21920"/>
    <cellStyle name="Обычный 5 3 3 3 2 3 2 3" xfId="21921"/>
    <cellStyle name="Обычный 5 3 3 3 2 3 2 4" xfId="21922"/>
    <cellStyle name="Обычный 5 3 3 3 2 3 3" xfId="21923"/>
    <cellStyle name="Обычный 5 3 3 3 2 3 3 2" xfId="21924"/>
    <cellStyle name="Обычный 5 3 3 3 2 3 3 3" xfId="21925"/>
    <cellStyle name="Обычный 5 3 3 3 2 3 4" xfId="21926"/>
    <cellStyle name="Обычный 5 3 3 3 2 3 5" xfId="21927"/>
    <cellStyle name="Обычный 5 3 3 3 2 4" xfId="21928"/>
    <cellStyle name="Обычный 5 3 3 3 2 4 2" xfId="21929"/>
    <cellStyle name="Обычный 5 3 3 3 2 4 2 2" xfId="21930"/>
    <cellStyle name="Обычный 5 3 3 3 2 4 2 3" xfId="21931"/>
    <cellStyle name="Обычный 5 3 3 3 2 4 3" xfId="21932"/>
    <cellStyle name="Обычный 5 3 3 3 2 4 3 2" xfId="21933"/>
    <cellStyle name="Обычный 5 3 3 3 2 4 3 3" xfId="21934"/>
    <cellStyle name="Обычный 5 3 3 3 2 5" xfId="21935"/>
    <cellStyle name="Обычный 5 3 3 3 2 5 2" xfId="21936"/>
    <cellStyle name="Обычный 5 3 3 3 2 5 3" xfId="21937"/>
    <cellStyle name="Обычный 5 3 3 3 2 6" xfId="21938"/>
    <cellStyle name="Обычный 5 3 3 3 2 7" xfId="21939"/>
    <cellStyle name="Обычный 5 3 3 3 3" xfId="21940"/>
    <cellStyle name="Обычный 5 3 3 3 3 2" xfId="21941"/>
    <cellStyle name="Обычный 5 3 3 3 3 2 2" xfId="21942"/>
    <cellStyle name="Обычный 5 3 3 3 3 2 2 2" xfId="21943"/>
    <cellStyle name="Обычный 5 3 3 3 3 2 2 3" xfId="21944"/>
    <cellStyle name="Обычный 5 3 3 3 3 2 3" xfId="21945"/>
    <cellStyle name="Обычный 5 3 3 3 3 2 3 2" xfId="21946"/>
    <cellStyle name="Обычный 5 3 3 3 3 2 3 3" xfId="21947"/>
    <cellStyle name="Обычный 5 3 3 3 3 3" xfId="21948"/>
    <cellStyle name="Обычный 5 3 3 3 3 3 2" xfId="21949"/>
    <cellStyle name="Обычный 5 3 3 3 3 3 3" xfId="21950"/>
    <cellStyle name="Обычный 5 3 3 3 3 4" xfId="21951"/>
    <cellStyle name="Обычный 5 3 3 3 3 5" xfId="21952"/>
    <cellStyle name="Обычный 5 3 3 3 4" xfId="21953"/>
    <cellStyle name="Обычный 5 3 3 3 4 2" xfId="21954"/>
    <cellStyle name="Обычный 5 3 3 3 4 2 2" xfId="21955"/>
    <cellStyle name="Обычный 5 3 3 3 4 2 2 2" xfId="21956"/>
    <cellStyle name="Обычный 5 3 3 3 4 2 2 3" xfId="21957"/>
    <cellStyle name="Обычный 5 3 3 3 4 2 3" xfId="21958"/>
    <cellStyle name="Обычный 5 3 3 3 4 2 4" xfId="21959"/>
    <cellStyle name="Обычный 5 3 3 3 4 3" xfId="21960"/>
    <cellStyle name="Обычный 5 3 3 3 4 3 2" xfId="21961"/>
    <cellStyle name="Обычный 5 3 3 3 4 3 3" xfId="21962"/>
    <cellStyle name="Обычный 5 3 3 3 4 4" xfId="21963"/>
    <cellStyle name="Обычный 5 3 3 3 4 5" xfId="21964"/>
    <cellStyle name="Обычный 5 3 3 3 5" xfId="21965"/>
    <cellStyle name="Обычный 5 3 3 3 5 2" xfId="21966"/>
    <cellStyle name="Обычный 5 3 3 3 5 2 2" xfId="21967"/>
    <cellStyle name="Обычный 5 3 3 3 5 2 3" xfId="21968"/>
    <cellStyle name="Обычный 5 3 3 3 5 3" xfId="21969"/>
    <cellStyle name="Обычный 5 3 3 3 5 3 2" xfId="21970"/>
    <cellStyle name="Обычный 5 3 3 3 5 3 3" xfId="21971"/>
    <cellStyle name="Обычный 5 3 3 3 6" xfId="21972"/>
    <cellStyle name="Обычный 5 3 3 3 6 2" xfId="21973"/>
    <cellStyle name="Обычный 5 3 3 3 6 3" xfId="21974"/>
    <cellStyle name="Обычный 5 3 3 3 7" xfId="21975"/>
    <cellStyle name="Обычный 5 3 3 3 7 2" xfId="21976"/>
    <cellStyle name="Обычный 5 3 3 3 7 3" xfId="21977"/>
    <cellStyle name="Обычный 5 3 3 3 8" xfId="21978"/>
    <cellStyle name="Обычный 5 3 3 3 9" xfId="21979"/>
    <cellStyle name="Обычный 5 3 3 4" xfId="21980"/>
    <cellStyle name="Обычный 5 3 3 4 2" xfId="21981"/>
    <cellStyle name="Обычный 5 3 3 4 2 2" xfId="21982"/>
    <cellStyle name="Обычный 5 3 3 4 2 2 2" xfId="21983"/>
    <cellStyle name="Обычный 5 3 3 4 2 2 2 2" xfId="21984"/>
    <cellStyle name="Обычный 5 3 3 4 2 2 2 2 2" xfId="21985"/>
    <cellStyle name="Обычный 5 3 3 4 2 2 2 2 3" xfId="21986"/>
    <cellStyle name="Обычный 5 3 3 4 2 2 2 3" xfId="21987"/>
    <cellStyle name="Обычный 5 3 3 4 2 2 2 4" xfId="21988"/>
    <cellStyle name="Обычный 5 3 3 4 2 2 3" xfId="21989"/>
    <cellStyle name="Обычный 5 3 3 4 2 2 3 2" xfId="21990"/>
    <cellStyle name="Обычный 5 3 3 4 2 2 3 3" xfId="21991"/>
    <cellStyle name="Обычный 5 3 3 4 2 2 4" xfId="21992"/>
    <cellStyle name="Обычный 5 3 3 4 2 2 5" xfId="21993"/>
    <cellStyle name="Обычный 5 3 3 4 2 3" xfId="21994"/>
    <cellStyle name="Обычный 5 3 3 4 2 3 2" xfId="21995"/>
    <cellStyle name="Обычный 5 3 3 4 2 3 2 2" xfId="21996"/>
    <cellStyle name="Обычный 5 3 3 4 2 3 2 2 2" xfId="21997"/>
    <cellStyle name="Обычный 5 3 3 4 2 3 2 2 3" xfId="21998"/>
    <cellStyle name="Обычный 5 3 3 4 2 3 2 3" xfId="21999"/>
    <cellStyle name="Обычный 5 3 3 4 2 3 2 4" xfId="22000"/>
    <cellStyle name="Обычный 5 3 3 4 2 3 3" xfId="22001"/>
    <cellStyle name="Обычный 5 3 3 4 2 3 3 2" xfId="22002"/>
    <cellStyle name="Обычный 5 3 3 4 2 3 3 3" xfId="22003"/>
    <cellStyle name="Обычный 5 3 3 4 2 3 4" xfId="22004"/>
    <cellStyle name="Обычный 5 3 3 4 2 3 5" xfId="22005"/>
    <cellStyle name="Обычный 5 3 3 4 2 4" xfId="22006"/>
    <cellStyle name="Обычный 5 3 3 4 2 4 2" xfId="22007"/>
    <cellStyle name="Обычный 5 3 3 4 2 4 2 2" xfId="22008"/>
    <cellStyle name="Обычный 5 3 3 4 2 4 2 3" xfId="22009"/>
    <cellStyle name="Обычный 5 3 3 4 2 4 3" xfId="22010"/>
    <cellStyle name="Обычный 5 3 3 4 2 4 3 2" xfId="22011"/>
    <cellStyle name="Обычный 5 3 3 4 2 4 3 3" xfId="22012"/>
    <cellStyle name="Обычный 5 3 3 4 2 5" xfId="22013"/>
    <cellStyle name="Обычный 5 3 3 4 2 5 2" xfId="22014"/>
    <cellStyle name="Обычный 5 3 3 4 2 5 3" xfId="22015"/>
    <cellStyle name="Обычный 5 3 3 4 2 6" xfId="22016"/>
    <cellStyle name="Обычный 5 3 3 4 2 7" xfId="22017"/>
    <cellStyle name="Обычный 5 3 3 4 3" xfId="22018"/>
    <cellStyle name="Обычный 5 3 3 4 3 2" xfId="22019"/>
    <cellStyle name="Обычный 5 3 3 4 3 2 2" xfId="22020"/>
    <cellStyle name="Обычный 5 3 3 4 3 2 2 2" xfId="22021"/>
    <cellStyle name="Обычный 5 3 3 4 3 2 2 3" xfId="22022"/>
    <cellStyle name="Обычный 5 3 3 4 3 2 3" xfId="22023"/>
    <cellStyle name="Обычный 5 3 3 4 3 2 3 2" xfId="22024"/>
    <cellStyle name="Обычный 5 3 3 4 3 2 3 3" xfId="22025"/>
    <cellStyle name="Обычный 5 3 3 4 3 3" xfId="22026"/>
    <cellStyle name="Обычный 5 3 3 4 3 3 2" xfId="22027"/>
    <cellStyle name="Обычный 5 3 3 4 3 3 3" xfId="22028"/>
    <cellStyle name="Обычный 5 3 3 4 3 4" xfId="22029"/>
    <cellStyle name="Обычный 5 3 3 4 3 5" xfId="22030"/>
    <cellStyle name="Обычный 5 3 3 4 4" xfId="22031"/>
    <cellStyle name="Обычный 5 3 3 4 4 2" xfId="22032"/>
    <cellStyle name="Обычный 5 3 3 4 4 2 2" xfId="22033"/>
    <cellStyle name="Обычный 5 3 3 4 4 2 2 2" xfId="22034"/>
    <cellStyle name="Обычный 5 3 3 4 4 2 2 3" xfId="22035"/>
    <cellStyle name="Обычный 5 3 3 4 4 2 3" xfId="22036"/>
    <cellStyle name="Обычный 5 3 3 4 4 2 4" xfId="22037"/>
    <cellStyle name="Обычный 5 3 3 4 4 3" xfId="22038"/>
    <cellStyle name="Обычный 5 3 3 4 4 3 2" xfId="22039"/>
    <cellStyle name="Обычный 5 3 3 4 4 3 3" xfId="22040"/>
    <cellStyle name="Обычный 5 3 3 4 4 4" xfId="22041"/>
    <cellStyle name="Обычный 5 3 3 4 4 5" xfId="22042"/>
    <cellStyle name="Обычный 5 3 3 4 5" xfId="22043"/>
    <cellStyle name="Обычный 5 3 3 4 5 2" xfId="22044"/>
    <cellStyle name="Обычный 5 3 3 4 5 2 2" xfId="22045"/>
    <cellStyle name="Обычный 5 3 3 4 5 2 3" xfId="22046"/>
    <cellStyle name="Обычный 5 3 3 4 5 3" xfId="22047"/>
    <cellStyle name="Обычный 5 3 3 4 5 3 2" xfId="22048"/>
    <cellStyle name="Обычный 5 3 3 4 5 3 3" xfId="22049"/>
    <cellStyle name="Обычный 5 3 3 4 6" xfId="22050"/>
    <cellStyle name="Обычный 5 3 3 4 6 2" xfId="22051"/>
    <cellStyle name="Обычный 5 3 3 4 6 3" xfId="22052"/>
    <cellStyle name="Обычный 5 3 3 4 7" xfId="22053"/>
    <cellStyle name="Обычный 5 3 3 4 7 2" xfId="22054"/>
    <cellStyle name="Обычный 5 3 3 4 7 3" xfId="22055"/>
    <cellStyle name="Обычный 5 3 3 4 8" xfId="22056"/>
    <cellStyle name="Обычный 5 3 3 4 9" xfId="22057"/>
    <cellStyle name="Обычный 5 3 3 5" xfId="22058"/>
    <cellStyle name="Обычный 5 3 3 5 2" xfId="22059"/>
    <cellStyle name="Обычный 5 3 3 5 3" xfId="22060"/>
    <cellStyle name="Обычный 5 3 3 5 4" xfId="22061"/>
    <cellStyle name="Обычный 5 3 3 5 5" xfId="22062"/>
    <cellStyle name="Обычный 5 3 3 6" xfId="22063"/>
    <cellStyle name="Обычный 5 3 3 6 2" xfId="22064"/>
    <cellStyle name="Обычный 5 3 3 6 2 2" xfId="22065"/>
    <cellStyle name="Обычный 5 3 3 6 2 2 2" xfId="22066"/>
    <cellStyle name="Обычный 5 3 3 6 2 2 2 2" xfId="22067"/>
    <cellStyle name="Обычный 5 3 3 6 2 2 2 3" xfId="22068"/>
    <cellStyle name="Обычный 5 3 3 6 2 2 3" xfId="22069"/>
    <cellStyle name="Обычный 5 3 3 6 2 2 3 2" xfId="22070"/>
    <cellStyle name="Обычный 5 3 3 6 2 2 3 3" xfId="22071"/>
    <cellStyle name="Обычный 5 3 3 6 2 3" xfId="22072"/>
    <cellStyle name="Обычный 5 3 3 6 2 3 2" xfId="22073"/>
    <cellStyle name="Обычный 5 3 3 6 2 3 3" xfId="22074"/>
    <cellStyle name="Обычный 5 3 3 6 2 4" xfId="22075"/>
    <cellStyle name="Обычный 5 3 3 6 2 5" xfId="22076"/>
    <cellStyle name="Обычный 5 3 3 6 3" xfId="22077"/>
    <cellStyle name="Обычный 5 3 3 6 3 2" xfId="22078"/>
    <cellStyle name="Обычный 5 3 3 6 3 2 2" xfId="22079"/>
    <cellStyle name="Обычный 5 3 3 6 3 2 2 2" xfId="22080"/>
    <cellStyle name="Обычный 5 3 3 6 3 2 2 3" xfId="22081"/>
    <cellStyle name="Обычный 5 3 3 6 3 2 3" xfId="22082"/>
    <cellStyle name="Обычный 5 3 3 6 3 2 4" xfId="22083"/>
    <cellStyle name="Обычный 5 3 3 6 3 3" xfId="22084"/>
    <cellStyle name="Обычный 5 3 3 6 3 3 2" xfId="22085"/>
    <cellStyle name="Обычный 5 3 3 6 3 3 3" xfId="22086"/>
    <cellStyle name="Обычный 5 3 3 6 3 4" xfId="22087"/>
    <cellStyle name="Обычный 5 3 3 6 3 5" xfId="22088"/>
    <cellStyle name="Обычный 5 3 3 6 4" xfId="22089"/>
    <cellStyle name="Обычный 5 3 3 6 4 2" xfId="22090"/>
    <cellStyle name="Обычный 5 3 3 6 4 2 2" xfId="22091"/>
    <cellStyle name="Обычный 5 3 3 6 4 2 3" xfId="22092"/>
    <cellStyle name="Обычный 5 3 3 6 4 3" xfId="22093"/>
    <cellStyle name="Обычный 5 3 3 6 4 3 2" xfId="22094"/>
    <cellStyle name="Обычный 5 3 3 6 4 3 3" xfId="22095"/>
    <cellStyle name="Обычный 5 3 3 6 5" xfId="22096"/>
    <cellStyle name="Обычный 5 3 3 6 5 2" xfId="22097"/>
    <cellStyle name="Обычный 5 3 3 6 5 3" xfId="22098"/>
    <cellStyle name="Обычный 5 3 3 6 6" xfId="22099"/>
    <cellStyle name="Обычный 5 3 3 6 7" xfId="22100"/>
    <cellStyle name="Обычный 5 3 3 7" xfId="22101"/>
    <cellStyle name="Обычный 5 3 3 7 2" xfId="22102"/>
    <cellStyle name="Обычный 5 3 3 7 2 2" xfId="22103"/>
    <cellStyle name="Обычный 5 3 3 7 2 2 2" xfId="22104"/>
    <cellStyle name="Обычный 5 3 3 7 2 2 3" xfId="22105"/>
    <cellStyle name="Обычный 5 3 3 7 2 3" xfId="22106"/>
    <cellStyle name="Обычный 5 3 3 7 2 3 2" xfId="22107"/>
    <cellStyle name="Обычный 5 3 3 7 2 3 3" xfId="22108"/>
    <cellStyle name="Обычный 5 3 3 7 3" xfId="22109"/>
    <cellStyle name="Обычный 5 3 3 7 3 2" xfId="22110"/>
    <cellStyle name="Обычный 5 3 3 7 3 3" xfId="22111"/>
    <cellStyle name="Обычный 5 3 3 7 4" xfId="22112"/>
    <cellStyle name="Обычный 5 3 3 7 5" xfId="22113"/>
    <cellStyle name="Обычный 5 3 3 8" xfId="22114"/>
    <cellStyle name="Обычный 5 3 3 8 2" xfId="22115"/>
    <cellStyle name="Обычный 5 3 3 8 2 2" xfId="22116"/>
    <cellStyle name="Обычный 5 3 3 8 2 2 2" xfId="22117"/>
    <cellStyle name="Обычный 5 3 3 8 2 2 3" xfId="22118"/>
    <cellStyle name="Обычный 5 3 3 8 2 3" xfId="22119"/>
    <cellStyle name="Обычный 5 3 3 8 2 3 2" xfId="22120"/>
    <cellStyle name="Обычный 5 3 3 8 2 3 3" xfId="22121"/>
    <cellStyle name="Обычный 5 3 3 8 3" xfId="22122"/>
    <cellStyle name="Обычный 5 3 3 8 3 2" xfId="22123"/>
    <cellStyle name="Обычный 5 3 3 8 3 3" xfId="22124"/>
    <cellStyle name="Обычный 5 3 3 8 4" xfId="22125"/>
    <cellStyle name="Обычный 5 3 3 8 5" xfId="22126"/>
    <cellStyle name="Обычный 5 3 3 9" xfId="22127"/>
    <cellStyle name="Обычный 5 3 3 9 2" xfId="22128"/>
    <cellStyle name="Обычный 5 3 3 9 2 2" xfId="22129"/>
    <cellStyle name="Обычный 5 3 3 9 2 3" xfId="22130"/>
    <cellStyle name="Обычный 5 3 3 9 3" xfId="22131"/>
    <cellStyle name="Обычный 5 3 3 9 3 2" xfId="22132"/>
    <cellStyle name="Обычный 5 3 3 9 3 3" xfId="22133"/>
    <cellStyle name="Обычный 5 3 4" xfId="22134"/>
    <cellStyle name="Обычный 5 3 4 10" xfId="22135"/>
    <cellStyle name="Обычный 5 3 4 10 2" xfId="22136"/>
    <cellStyle name="Обычный 5 3 4 10 3" xfId="22137"/>
    <cellStyle name="Обычный 5 3 4 11" xfId="22138"/>
    <cellStyle name="Обычный 5 3 4 11 2" xfId="22139"/>
    <cellStyle name="Обычный 5 3 4 11 3" xfId="22140"/>
    <cellStyle name="Обычный 5 3 4 12" xfId="22141"/>
    <cellStyle name="Обычный 5 3 4 13" xfId="22142"/>
    <cellStyle name="Обычный 5 3 4 2" xfId="22143"/>
    <cellStyle name="Обычный 5 3 4 2 10" xfId="22144"/>
    <cellStyle name="Обычный 5 3 4 2 11" xfId="22145"/>
    <cellStyle name="Обычный 5 3 4 2 2" xfId="22146"/>
    <cellStyle name="Обычный 5 3 4 2 2 2" xfId="22147"/>
    <cellStyle name="Обычный 5 3 4 2 2 2 2" xfId="22148"/>
    <cellStyle name="Обычный 5 3 4 2 2 2 2 2" xfId="22149"/>
    <cellStyle name="Обычный 5 3 4 2 2 2 2 2 2" xfId="22150"/>
    <cellStyle name="Обычный 5 3 4 2 2 2 2 2 2 2" xfId="22151"/>
    <cellStyle name="Обычный 5 3 4 2 2 2 2 2 2 3" xfId="22152"/>
    <cellStyle name="Обычный 5 3 4 2 2 2 2 2 3" xfId="22153"/>
    <cellStyle name="Обычный 5 3 4 2 2 2 2 2 4" xfId="22154"/>
    <cellStyle name="Обычный 5 3 4 2 2 2 2 3" xfId="22155"/>
    <cellStyle name="Обычный 5 3 4 2 2 2 2 3 2" xfId="22156"/>
    <cellStyle name="Обычный 5 3 4 2 2 2 2 3 3" xfId="22157"/>
    <cellStyle name="Обычный 5 3 4 2 2 2 2 4" xfId="22158"/>
    <cellStyle name="Обычный 5 3 4 2 2 2 2 5" xfId="22159"/>
    <cellStyle name="Обычный 5 3 4 2 2 2 3" xfId="22160"/>
    <cellStyle name="Обычный 5 3 4 2 2 2 3 2" xfId="22161"/>
    <cellStyle name="Обычный 5 3 4 2 2 2 3 2 2" xfId="22162"/>
    <cellStyle name="Обычный 5 3 4 2 2 2 3 2 2 2" xfId="22163"/>
    <cellStyle name="Обычный 5 3 4 2 2 2 3 2 2 3" xfId="22164"/>
    <cellStyle name="Обычный 5 3 4 2 2 2 3 2 3" xfId="22165"/>
    <cellStyle name="Обычный 5 3 4 2 2 2 3 2 4" xfId="22166"/>
    <cellStyle name="Обычный 5 3 4 2 2 2 3 3" xfId="22167"/>
    <cellStyle name="Обычный 5 3 4 2 2 2 3 3 2" xfId="22168"/>
    <cellStyle name="Обычный 5 3 4 2 2 2 3 3 3" xfId="22169"/>
    <cellStyle name="Обычный 5 3 4 2 2 2 3 4" xfId="22170"/>
    <cellStyle name="Обычный 5 3 4 2 2 2 3 5" xfId="22171"/>
    <cellStyle name="Обычный 5 3 4 2 2 2 4" xfId="22172"/>
    <cellStyle name="Обычный 5 3 4 2 2 2 4 2" xfId="22173"/>
    <cellStyle name="Обычный 5 3 4 2 2 2 4 2 2" xfId="22174"/>
    <cellStyle name="Обычный 5 3 4 2 2 2 4 2 3" xfId="22175"/>
    <cellStyle name="Обычный 5 3 4 2 2 2 4 3" xfId="22176"/>
    <cellStyle name="Обычный 5 3 4 2 2 2 4 3 2" xfId="22177"/>
    <cellStyle name="Обычный 5 3 4 2 2 2 4 3 3" xfId="22178"/>
    <cellStyle name="Обычный 5 3 4 2 2 2 5" xfId="22179"/>
    <cellStyle name="Обычный 5 3 4 2 2 2 5 2" xfId="22180"/>
    <cellStyle name="Обычный 5 3 4 2 2 2 5 3" xfId="22181"/>
    <cellStyle name="Обычный 5 3 4 2 2 2 6" xfId="22182"/>
    <cellStyle name="Обычный 5 3 4 2 2 2 7" xfId="22183"/>
    <cellStyle name="Обычный 5 3 4 2 2 3" xfId="22184"/>
    <cellStyle name="Обычный 5 3 4 2 2 3 2" xfId="22185"/>
    <cellStyle name="Обычный 5 3 4 2 2 3 2 2" xfId="22186"/>
    <cellStyle name="Обычный 5 3 4 2 2 3 2 2 2" xfId="22187"/>
    <cellStyle name="Обычный 5 3 4 2 2 3 2 2 3" xfId="22188"/>
    <cellStyle name="Обычный 5 3 4 2 2 3 2 3" xfId="22189"/>
    <cellStyle name="Обычный 5 3 4 2 2 3 2 3 2" xfId="22190"/>
    <cellStyle name="Обычный 5 3 4 2 2 3 2 3 3" xfId="22191"/>
    <cellStyle name="Обычный 5 3 4 2 2 3 3" xfId="22192"/>
    <cellStyle name="Обычный 5 3 4 2 2 3 3 2" xfId="22193"/>
    <cellStyle name="Обычный 5 3 4 2 2 3 3 3" xfId="22194"/>
    <cellStyle name="Обычный 5 3 4 2 2 3 4" xfId="22195"/>
    <cellStyle name="Обычный 5 3 4 2 2 3 5" xfId="22196"/>
    <cellStyle name="Обычный 5 3 4 2 2 4" xfId="22197"/>
    <cellStyle name="Обычный 5 3 4 2 2 4 2" xfId="22198"/>
    <cellStyle name="Обычный 5 3 4 2 2 4 2 2" xfId="22199"/>
    <cellStyle name="Обычный 5 3 4 2 2 4 2 2 2" xfId="22200"/>
    <cellStyle name="Обычный 5 3 4 2 2 4 2 2 3" xfId="22201"/>
    <cellStyle name="Обычный 5 3 4 2 2 4 2 3" xfId="22202"/>
    <cellStyle name="Обычный 5 3 4 2 2 4 2 4" xfId="22203"/>
    <cellStyle name="Обычный 5 3 4 2 2 4 3" xfId="22204"/>
    <cellStyle name="Обычный 5 3 4 2 2 4 3 2" xfId="22205"/>
    <cellStyle name="Обычный 5 3 4 2 2 4 3 3" xfId="22206"/>
    <cellStyle name="Обычный 5 3 4 2 2 4 4" xfId="22207"/>
    <cellStyle name="Обычный 5 3 4 2 2 4 5" xfId="22208"/>
    <cellStyle name="Обычный 5 3 4 2 2 5" xfId="22209"/>
    <cellStyle name="Обычный 5 3 4 2 2 5 2" xfId="22210"/>
    <cellStyle name="Обычный 5 3 4 2 2 5 2 2" xfId="22211"/>
    <cellStyle name="Обычный 5 3 4 2 2 5 2 3" xfId="22212"/>
    <cellStyle name="Обычный 5 3 4 2 2 5 3" xfId="22213"/>
    <cellStyle name="Обычный 5 3 4 2 2 5 3 2" xfId="22214"/>
    <cellStyle name="Обычный 5 3 4 2 2 5 3 3" xfId="22215"/>
    <cellStyle name="Обычный 5 3 4 2 2 6" xfId="22216"/>
    <cellStyle name="Обычный 5 3 4 2 2 6 2" xfId="22217"/>
    <cellStyle name="Обычный 5 3 4 2 2 6 3" xfId="22218"/>
    <cellStyle name="Обычный 5 3 4 2 2 7" xfId="22219"/>
    <cellStyle name="Обычный 5 3 4 2 2 7 2" xfId="22220"/>
    <cellStyle name="Обычный 5 3 4 2 2 7 3" xfId="22221"/>
    <cellStyle name="Обычный 5 3 4 2 2 8" xfId="22222"/>
    <cellStyle name="Обычный 5 3 4 2 2 9" xfId="22223"/>
    <cellStyle name="Обычный 5 3 4 2 3" xfId="22224"/>
    <cellStyle name="Обычный 5 3 4 2 3 2" xfId="22225"/>
    <cellStyle name="Обычный 5 3 4 2 3 2 2" xfId="22226"/>
    <cellStyle name="Обычный 5 3 4 2 3 2 2 2" xfId="22227"/>
    <cellStyle name="Обычный 5 3 4 2 3 2 2 2 2" xfId="22228"/>
    <cellStyle name="Обычный 5 3 4 2 3 2 2 2 2 2" xfId="22229"/>
    <cellStyle name="Обычный 5 3 4 2 3 2 2 2 2 3" xfId="22230"/>
    <cellStyle name="Обычный 5 3 4 2 3 2 2 2 3" xfId="22231"/>
    <cellStyle name="Обычный 5 3 4 2 3 2 2 2 4" xfId="22232"/>
    <cellStyle name="Обычный 5 3 4 2 3 2 2 3" xfId="22233"/>
    <cellStyle name="Обычный 5 3 4 2 3 2 2 3 2" xfId="22234"/>
    <cellStyle name="Обычный 5 3 4 2 3 2 2 3 3" xfId="22235"/>
    <cellStyle name="Обычный 5 3 4 2 3 2 2 4" xfId="22236"/>
    <cellStyle name="Обычный 5 3 4 2 3 2 2 5" xfId="22237"/>
    <cellStyle name="Обычный 5 3 4 2 3 2 3" xfId="22238"/>
    <cellStyle name="Обычный 5 3 4 2 3 2 3 2" xfId="22239"/>
    <cellStyle name="Обычный 5 3 4 2 3 2 3 2 2" xfId="22240"/>
    <cellStyle name="Обычный 5 3 4 2 3 2 3 2 2 2" xfId="22241"/>
    <cellStyle name="Обычный 5 3 4 2 3 2 3 2 2 3" xfId="22242"/>
    <cellStyle name="Обычный 5 3 4 2 3 2 3 2 3" xfId="22243"/>
    <cellStyle name="Обычный 5 3 4 2 3 2 3 2 4" xfId="22244"/>
    <cellStyle name="Обычный 5 3 4 2 3 2 3 3" xfId="22245"/>
    <cellStyle name="Обычный 5 3 4 2 3 2 3 3 2" xfId="22246"/>
    <cellStyle name="Обычный 5 3 4 2 3 2 3 3 3" xfId="22247"/>
    <cellStyle name="Обычный 5 3 4 2 3 2 3 4" xfId="22248"/>
    <cellStyle name="Обычный 5 3 4 2 3 2 3 5" xfId="22249"/>
    <cellStyle name="Обычный 5 3 4 2 3 2 4" xfId="22250"/>
    <cellStyle name="Обычный 5 3 4 2 3 2 4 2" xfId="22251"/>
    <cellStyle name="Обычный 5 3 4 2 3 2 4 2 2" xfId="22252"/>
    <cellStyle name="Обычный 5 3 4 2 3 2 4 2 3" xfId="22253"/>
    <cellStyle name="Обычный 5 3 4 2 3 2 4 3" xfId="22254"/>
    <cellStyle name="Обычный 5 3 4 2 3 2 4 3 2" xfId="22255"/>
    <cellStyle name="Обычный 5 3 4 2 3 2 4 3 3" xfId="22256"/>
    <cellStyle name="Обычный 5 3 4 2 3 2 5" xfId="22257"/>
    <cellStyle name="Обычный 5 3 4 2 3 2 5 2" xfId="22258"/>
    <cellStyle name="Обычный 5 3 4 2 3 2 5 3" xfId="22259"/>
    <cellStyle name="Обычный 5 3 4 2 3 2 6" xfId="22260"/>
    <cellStyle name="Обычный 5 3 4 2 3 2 7" xfId="22261"/>
    <cellStyle name="Обычный 5 3 4 2 3 3" xfId="22262"/>
    <cellStyle name="Обычный 5 3 4 2 3 3 2" xfId="22263"/>
    <cellStyle name="Обычный 5 3 4 2 3 3 2 2" xfId="22264"/>
    <cellStyle name="Обычный 5 3 4 2 3 3 2 2 2" xfId="22265"/>
    <cellStyle name="Обычный 5 3 4 2 3 3 2 2 3" xfId="22266"/>
    <cellStyle name="Обычный 5 3 4 2 3 3 2 3" xfId="22267"/>
    <cellStyle name="Обычный 5 3 4 2 3 3 2 3 2" xfId="22268"/>
    <cellStyle name="Обычный 5 3 4 2 3 3 2 3 3" xfId="22269"/>
    <cellStyle name="Обычный 5 3 4 2 3 3 3" xfId="22270"/>
    <cellStyle name="Обычный 5 3 4 2 3 3 3 2" xfId="22271"/>
    <cellStyle name="Обычный 5 3 4 2 3 3 3 3" xfId="22272"/>
    <cellStyle name="Обычный 5 3 4 2 3 3 4" xfId="22273"/>
    <cellStyle name="Обычный 5 3 4 2 3 3 5" xfId="22274"/>
    <cellStyle name="Обычный 5 3 4 2 3 4" xfId="22275"/>
    <cellStyle name="Обычный 5 3 4 2 3 4 2" xfId="22276"/>
    <cellStyle name="Обычный 5 3 4 2 3 4 2 2" xfId="22277"/>
    <cellStyle name="Обычный 5 3 4 2 3 4 2 2 2" xfId="22278"/>
    <cellStyle name="Обычный 5 3 4 2 3 4 2 2 3" xfId="22279"/>
    <cellStyle name="Обычный 5 3 4 2 3 4 2 3" xfId="22280"/>
    <cellStyle name="Обычный 5 3 4 2 3 4 2 4" xfId="22281"/>
    <cellStyle name="Обычный 5 3 4 2 3 4 3" xfId="22282"/>
    <cellStyle name="Обычный 5 3 4 2 3 4 3 2" xfId="22283"/>
    <cellStyle name="Обычный 5 3 4 2 3 4 3 3" xfId="22284"/>
    <cellStyle name="Обычный 5 3 4 2 3 4 4" xfId="22285"/>
    <cellStyle name="Обычный 5 3 4 2 3 4 5" xfId="22286"/>
    <cellStyle name="Обычный 5 3 4 2 3 5" xfId="22287"/>
    <cellStyle name="Обычный 5 3 4 2 3 5 2" xfId="22288"/>
    <cellStyle name="Обычный 5 3 4 2 3 5 2 2" xfId="22289"/>
    <cellStyle name="Обычный 5 3 4 2 3 5 2 3" xfId="22290"/>
    <cellStyle name="Обычный 5 3 4 2 3 5 3" xfId="22291"/>
    <cellStyle name="Обычный 5 3 4 2 3 5 3 2" xfId="22292"/>
    <cellStyle name="Обычный 5 3 4 2 3 5 3 3" xfId="22293"/>
    <cellStyle name="Обычный 5 3 4 2 3 6" xfId="22294"/>
    <cellStyle name="Обычный 5 3 4 2 3 6 2" xfId="22295"/>
    <cellStyle name="Обычный 5 3 4 2 3 6 3" xfId="22296"/>
    <cellStyle name="Обычный 5 3 4 2 3 7" xfId="22297"/>
    <cellStyle name="Обычный 5 3 4 2 3 7 2" xfId="22298"/>
    <cellStyle name="Обычный 5 3 4 2 3 7 3" xfId="22299"/>
    <cellStyle name="Обычный 5 3 4 2 3 8" xfId="22300"/>
    <cellStyle name="Обычный 5 3 4 2 3 9" xfId="22301"/>
    <cellStyle name="Обычный 5 3 4 2 4" xfId="22302"/>
    <cellStyle name="Обычный 5 3 4 2 4 2" xfId="22303"/>
    <cellStyle name="Обычный 5 3 4 2 4 2 2" xfId="22304"/>
    <cellStyle name="Обычный 5 3 4 2 4 2 2 2" xfId="22305"/>
    <cellStyle name="Обычный 5 3 4 2 4 2 2 2 2" xfId="22306"/>
    <cellStyle name="Обычный 5 3 4 2 4 2 2 2 3" xfId="22307"/>
    <cellStyle name="Обычный 5 3 4 2 4 2 2 3" xfId="22308"/>
    <cellStyle name="Обычный 5 3 4 2 4 2 2 4" xfId="22309"/>
    <cellStyle name="Обычный 5 3 4 2 4 2 3" xfId="22310"/>
    <cellStyle name="Обычный 5 3 4 2 4 2 3 2" xfId="22311"/>
    <cellStyle name="Обычный 5 3 4 2 4 2 3 3" xfId="22312"/>
    <cellStyle name="Обычный 5 3 4 2 4 2 4" xfId="22313"/>
    <cellStyle name="Обычный 5 3 4 2 4 2 5" xfId="22314"/>
    <cellStyle name="Обычный 5 3 4 2 4 3" xfId="22315"/>
    <cellStyle name="Обычный 5 3 4 2 4 3 2" xfId="22316"/>
    <cellStyle name="Обычный 5 3 4 2 4 3 2 2" xfId="22317"/>
    <cellStyle name="Обычный 5 3 4 2 4 3 2 2 2" xfId="22318"/>
    <cellStyle name="Обычный 5 3 4 2 4 3 2 2 3" xfId="22319"/>
    <cellStyle name="Обычный 5 3 4 2 4 3 2 3" xfId="22320"/>
    <cellStyle name="Обычный 5 3 4 2 4 3 2 4" xfId="22321"/>
    <cellStyle name="Обычный 5 3 4 2 4 3 3" xfId="22322"/>
    <cellStyle name="Обычный 5 3 4 2 4 3 3 2" xfId="22323"/>
    <cellStyle name="Обычный 5 3 4 2 4 3 3 3" xfId="22324"/>
    <cellStyle name="Обычный 5 3 4 2 4 3 4" xfId="22325"/>
    <cellStyle name="Обычный 5 3 4 2 4 3 5" xfId="22326"/>
    <cellStyle name="Обычный 5 3 4 2 4 4" xfId="22327"/>
    <cellStyle name="Обычный 5 3 4 2 4 4 2" xfId="22328"/>
    <cellStyle name="Обычный 5 3 4 2 4 4 2 2" xfId="22329"/>
    <cellStyle name="Обычный 5 3 4 2 4 4 2 3" xfId="22330"/>
    <cellStyle name="Обычный 5 3 4 2 4 4 3" xfId="22331"/>
    <cellStyle name="Обычный 5 3 4 2 4 4 3 2" xfId="22332"/>
    <cellStyle name="Обычный 5 3 4 2 4 4 3 3" xfId="22333"/>
    <cellStyle name="Обычный 5 3 4 2 4 5" xfId="22334"/>
    <cellStyle name="Обычный 5 3 4 2 4 5 2" xfId="22335"/>
    <cellStyle name="Обычный 5 3 4 2 4 5 3" xfId="22336"/>
    <cellStyle name="Обычный 5 3 4 2 4 6" xfId="22337"/>
    <cellStyle name="Обычный 5 3 4 2 4 7" xfId="22338"/>
    <cellStyle name="Обычный 5 3 4 2 5" xfId="22339"/>
    <cellStyle name="Обычный 5 3 4 2 5 2" xfId="22340"/>
    <cellStyle name="Обычный 5 3 4 2 5 2 2" xfId="22341"/>
    <cellStyle name="Обычный 5 3 4 2 5 2 2 2" xfId="22342"/>
    <cellStyle name="Обычный 5 3 4 2 5 2 2 3" xfId="22343"/>
    <cellStyle name="Обычный 5 3 4 2 5 2 3" xfId="22344"/>
    <cellStyle name="Обычный 5 3 4 2 5 2 3 2" xfId="22345"/>
    <cellStyle name="Обычный 5 3 4 2 5 2 3 3" xfId="22346"/>
    <cellStyle name="Обычный 5 3 4 2 5 3" xfId="22347"/>
    <cellStyle name="Обычный 5 3 4 2 5 3 2" xfId="22348"/>
    <cellStyle name="Обычный 5 3 4 2 5 3 3" xfId="22349"/>
    <cellStyle name="Обычный 5 3 4 2 5 4" xfId="22350"/>
    <cellStyle name="Обычный 5 3 4 2 5 5" xfId="22351"/>
    <cellStyle name="Обычный 5 3 4 2 6" xfId="22352"/>
    <cellStyle name="Обычный 5 3 4 2 6 2" xfId="22353"/>
    <cellStyle name="Обычный 5 3 4 2 6 2 2" xfId="22354"/>
    <cellStyle name="Обычный 5 3 4 2 6 2 2 2" xfId="22355"/>
    <cellStyle name="Обычный 5 3 4 2 6 2 2 3" xfId="22356"/>
    <cellStyle name="Обычный 5 3 4 2 6 2 3" xfId="22357"/>
    <cellStyle name="Обычный 5 3 4 2 6 2 4" xfId="22358"/>
    <cellStyle name="Обычный 5 3 4 2 6 3" xfId="22359"/>
    <cellStyle name="Обычный 5 3 4 2 6 3 2" xfId="22360"/>
    <cellStyle name="Обычный 5 3 4 2 6 3 3" xfId="22361"/>
    <cellStyle name="Обычный 5 3 4 2 6 4" xfId="22362"/>
    <cellStyle name="Обычный 5 3 4 2 6 5" xfId="22363"/>
    <cellStyle name="Обычный 5 3 4 2 7" xfId="22364"/>
    <cellStyle name="Обычный 5 3 4 2 7 2" xfId="22365"/>
    <cellStyle name="Обычный 5 3 4 2 7 2 2" xfId="22366"/>
    <cellStyle name="Обычный 5 3 4 2 7 2 3" xfId="22367"/>
    <cellStyle name="Обычный 5 3 4 2 7 3" xfId="22368"/>
    <cellStyle name="Обычный 5 3 4 2 7 3 2" xfId="22369"/>
    <cellStyle name="Обычный 5 3 4 2 7 3 3" xfId="22370"/>
    <cellStyle name="Обычный 5 3 4 2 8" xfId="22371"/>
    <cellStyle name="Обычный 5 3 4 2 8 2" xfId="22372"/>
    <cellStyle name="Обычный 5 3 4 2 8 3" xfId="22373"/>
    <cellStyle name="Обычный 5 3 4 2 9" xfId="22374"/>
    <cellStyle name="Обычный 5 3 4 2 9 2" xfId="22375"/>
    <cellStyle name="Обычный 5 3 4 2 9 3" xfId="22376"/>
    <cellStyle name="Обычный 5 3 4 3" xfId="22377"/>
    <cellStyle name="Обычный 5 3 4 3 2" xfId="22378"/>
    <cellStyle name="Обычный 5 3 4 3 2 2" xfId="22379"/>
    <cellStyle name="Обычный 5 3 4 3 2 2 2" xfId="22380"/>
    <cellStyle name="Обычный 5 3 4 3 2 2 2 2" xfId="22381"/>
    <cellStyle name="Обычный 5 3 4 3 2 2 2 2 2" xfId="22382"/>
    <cellStyle name="Обычный 5 3 4 3 2 2 2 2 3" xfId="22383"/>
    <cellStyle name="Обычный 5 3 4 3 2 2 2 3" xfId="22384"/>
    <cellStyle name="Обычный 5 3 4 3 2 2 2 4" xfId="22385"/>
    <cellStyle name="Обычный 5 3 4 3 2 2 3" xfId="22386"/>
    <cellStyle name="Обычный 5 3 4 3 2 2 3 2" xfId="22387"/>
    <cellStyle name="Обычный 5 3 4 3 2 2 3 3" xfId="22388"/>
    <cellStyle name="Обычный 5 3 4 3 2 2 4" xfId="22389"/>
    <cellStyle name="Обычный 5 3 4 3 2 2 5" xfId="22390"/>
    <cellStyle name="Обычный 5 3 4 3 2 3" xfId="22391"/>
    <cellStyle name="Обычный 5 3 4 3 2 3 2" xfId="22392"/>
    <cellStyle name="Обычный 5 3 4 3 2 3 2 2" xfId="22393"/>
    <cellStyle name="Обычный 5 3 4 3 2 3 2 2 2" xfId="22394"/>
    <cellStyle name="Обычный 5 3 4 3 2 3 2 2 3" xfId="22395"/>
    <cellStyle name="Обычный 5 3 4 3 2 3 2 3" xfId="22396"/>
    <cellStyle name="Обычный 5 3 4 3 2 3 2 4" xfId="22397"/>
    <cellStyle name="Обычный 5 3 4 3 2 3 3" xfId="22398"/>
    <cellStyle name="Обычный 5 3 4 3 2 3 3 2" xfId="22399"/>
    <cellStyle name="Обычный 5 3 4 3 2 3 3 3" xfId="22400"/>
    <cellStyle name="Обычный 5 3 4 3 2 3 4" xfId="22401"/>
    <cellStyle name="Обычный 5 3 4 3 2 3 5" xfId="22402"/>
    <cellStyle name="Обычный 5 3 4 3 2 4" xfId="22403"/>
    <cellStyle name="Обычный 5 3 4 3 2 4 2" xfId="22404"/>
    <cellStyle name="Обычный 5 3 4 3 2 4 2 2" xfId="22405"/>
    <cellStyle name="Обычный 5 3 4 3 2 4 2 3" xfId="22406"/>
    <cellStyle name="Обычный 5 3 4 3 2 4 3" xfId="22407"/>
    <cellStyle name="Обычный 5 3 4 3 2 4 3 2" xfId="22408"/>
    <cellStyle name="Обычный 5 3 4 3 2 4 3 3" xfId="22409"/>
    <cellStyle name="Обычный 5 3 4 3 2 5" xfId="22410"/>
    <cellStyle name="Обычный 5 3 4 3 2 5 2" xfId="22411"/>
    <cellStyle name="Обычный 5 3 4 3 2 5 3" xfId="22412"/>
    <cellStyle name="Обычный 5 3 4 3 2 6" xfId="22413"/>
    <cellStyle name="Обычный 5 3 4 3 2 7" xfId="22414"/>
    <cellStyle name="Обычный 5 3 4 3 3" xfId="22415"/>
    <cellStyle name="Обычный 5 3 4 3 3 2" xfId="22416"/>
    <cellStyle name="Обычный 5 3 4 3 3 2 2" xfId="22417"/>
    <cellStyle name="Обычный 5 3 4 3 3 2 2 2" xfId="22418"/>
    <cellStyle name="Обычный 5 3 4 3 3 2 2 3" xfId="22419"/>
    <cellStyle name="Обычный 5 3 4 3 3 2 3" xfId="22420"/>
    <cellStyle name="Обычный 5 3 4 3 3 2 3 2" xfId="22421"/>
    <cellStyle name="Обычный 5 3 4 3 3 2 3 3" xfId="22422"/>
    <cellStyle name="Обычный 5 3 4 3 3 3" xfId="22423"/>
    <cellStyle name="Обычный 5 3 4 3 3 3 2" xfId="22424"/>
    <cellStyle name="Обычный 5 3 4 3 3 3 3" xfId="22425"/>
    <cellStyle name="Обычный 5 3 4 3 3 4" xfId="22426"/>
    <cellStyle name="Обычный 5 3 4 3 3 5" xfId="22427"/>
    <cellStyle name="Обычный 5 3 4 3 4" xfId="22428"/>
    <cellStyle name="Обычный 5 3 4 3 4 2" xfId="22429"/>
    <cellStyle name="Обычный 5 3 4 3 4 2 2" xfId="22430"/>
    <cellStyle name="Обычный 5 3 4 3 4 2 2 2" xfId="22431"/>
    <cellStyle name="Обычный 5 3 4 3 4 2 2 3" xfId="22432"/>
    <cellStyle name="Обычный 5 3 4 3 4 2 3" xfId="22433"/>
    <cellStyle name="Обычный 5 3 4 3 4 2 4" xfId="22434"/>
    <cellStyle name="Обычный 5 3 4 3 4 3" xfId="22435"/>
    <cellStyle name="Обычный 5 3 4 3 4 3 2" xfId="22436"/>
    <cellStyle name="Обычный 5 3 4 3 4 3 3" xfId="22437"/>
    <cellStyle name="Обычный 5 3 4 3 4 4" xfId="22438"/>
    <cellStyle name="Обычный 5 3 4 3 4 5" xfId="22439"/>
    <cellStyle name="Обычный 5 3 4 3 5" xfId="22440"/>
    <cellStyle name="Обычный 5 3 4 3 5 2" xfId="22441"/>
    <cellStyle name="Обычный 5 3 4 3 5 2 2" xfId="22442"/>
    <cellStyle name="Обычный 5 3 4 3 5 2 3" xfId="22443"/>
    <cellStyle name="Обычный 5 3 4 3 5 3" xfId="22444"/>
    <cellStyle name="Обычный 5 3 4 3 5 3 2" xfId="22445"/>
    <cellStyle name="Обычный 5 3 4 3 5 3 3" xfId="22446"/>
    <cellStyle name="Обычный 5 3 4 3 6" xfId="22447"/>
    <cellStyle name="Обычный 5 3 4 3 6 2" xfId="22448"/>
    <cellStyle name="Обычный 5 3 4 3 6 3" xfId="22449"/>
    <cellStyle name="Обычный 5 3 4 3 7" xfId="22450"/>
    <cellStyle name="Обычный 5 3 4 3 7 2" xfId="22451"/>
    <cellStyle name="Обычный 5 3 4 3 7 3" xfId="22452"/>
    <cellStyle name="Обычный 5 3 4 3 8" xfId="22453"/>
    <cellStyle name="Обычный 5 3 4 3 9" xfId="22454"/>
    <cellStyle name="Обычный 5 3 4 4" xfId="22455"/>
    <cellStyle name="Обычный 5 3 4 4 2" xfId="22456"/>
    <cellStyle name="Обычный 5 3 4 4 2 2" xfId="22457"/>
    <cellStyle name="Обычный 5 3 4 4 2 2 2" xfId="22458"/>
    <cellStyle name="Обычный 5 3 4 4 2 2 2 2" xfId="22459"/>
    <cellStyle name="Обычный 5 3 4 4 2 2 2 2 2" xfId="22460"/>
    <cellStyle name="Обычный 5 3 4 4 2 2 2 2 3" xfId="22461"/>
    <cellStyle name="Обычный 5 3 4 4 2 2 2 3" xfId="22462"/>
    <cellStyle name="Обычный 5 3 4 4 2 2 2 4" xfId="22463"/>
    <cellStyle name="Обычный 5 3 4 4 2 2 3" xfId="22464"/>
    <cellStyle name="Обычный 5 3 4 4 2 2 3 2" xfId="22465"/>
    <cellStyle name="Обычный 5 3 4 4 2 2 3 3" xfId="22466"/>
    <cellStyle name="Обычный 5 3 4 4 2 2 4" xfId="22467"/>
    <cellStyle name="Обычный 5 3 4 4 2 2 5" xfId="22468"/>
    <cellStyle name="Обычный 5 3 4 4 2 3" xfId="22469"/>
    <cellStyle name="Обычный 5 3 4 4 2 3 2" xfId="22470"/>
    <cellStyle name="Обычный 5 3 4 4 2 3 2 2" xfId="22471"/>
    <cellStyle name="Обычный 5 3 4 4 2 3 2 2 2" xfId="22472"/>
    <cellStyle name="Обычный 5 3 4 4 2 3 2 2 3" xfId="22473"/>
    <cellStyle name="Обычный 5 3 4 4 2 3 2 3" xfId="22474"/>
    <cellStyle name="Обычный 5 3 4 4 2 3 2 4" xfId="22475"/>
    <cellStyle name="Обычный 5 3 4 4 2 3 3" xfId="22476"/>
    <cellStyle name="Обычный 5 3 4 4 2 3 3 2" xfId="22477"/>
    <cellStyle name="Обычный 5 3 4 4 2 3 3 3" xfId="22478"/>
    <cellStyle name="Обычный 5 3 4 4 2 3 4" xfId="22479"/>
    <cellStyle name="Обычный 5 3 4 4 2 3 5" xfId="22480"/>
    <cellStyle name="Обычный 5 3 4 4 2 4" xfId="22481"/>
    <cellStyle name="Обычный 5 3 4 4 2 4 2" xfId="22482"/>
    <cellStyle name="Обычный 5 3 4 4 2 4 2 2" xfId="22483"/>
    <cellStyle name="Обычный 5 3 4 4 2 4 2 3" xfId="22484"/>
    <cellStyle name="Обычный 5 3 4 4 2 4 3" xfId="22485"/>
    <cellStyle name="Обычный 5 3 4 4 2 4 3 2" xfId="22486"/>
    <cellStyle name="Обычный 5 3 4 4 2 4 3 3" xfId="22487"/>
    <cellStyle name="Обычный 5 3 4 4 2 5" xfId="22488"/>
    <cellStyle name="Обычный 5 3 4 4 2 5 2" xfId="22489"/>
    <cellStyle name="Обычный 5 3 4 4 2 5 3" xfId="22490"/>
    <cellStyle name="Обычный 5 3 4 4 2 6" xfId="22491"/>
    <cellStyle name="Обычный 5 3 4 4 2 7" xfId="22492"/>
    <cellStyle name="Обычный 5 3 4 4 3" xfId="22493"/>
    <cellStyle name="Обычный 5 3 4 4 3 2" xfId="22494"/>
    <cellStyle name="Обычный 5 3 4 4 3 2 2" xfId="22495"/>
    <cellStyle name="Обычный 5 3 4 4 3 2 2 2" xfId="22496"/>
    <cellStyle name="Обычный 5 3 4 4 3 2 2 3" xfId="22497"/>
    <cellStyle name="Обычный 5 3 4 4 3 2 3" xfId="22498"/>
    <cellStyle name="Обычный 5 3 4 4 3 2 3 2" xfId="22499"/>
    <cellStyle name="Обычный 5 3 4 4 3 2 3 3" xfId="22500"/>
    <cellStyle name="Обычный 5 3 4 4 3 3" xfId="22501"/>
    <cellStyle name="Обычный 5 3 4 4 3 3 2" xfId="22502"/>
    <cellStyle name="Обычный 5 3 4 4 3 3 3" xfId="22503"/>
    <cellStyle name="Обычный 5 3 4 4 3 4" xfId="22504"/>
    <cellStyle name="Обычный 5 3 4 4 3 5" xfId="22505"/>
    <cellStyle name="Обычный 5 3 4 4 4" xfId="22506"/>
    <cellStyle name="Обычный 5 3 4 4 4 2" xfId="22507"/>
    <cellStyle name="Обычный 5 3 4 4 4 2 2" xfId="22508"/>
    <cellStyle name="Обычный 5 3 4 4 4 2 2 2" xfId="22509"/>
    <cellStyle name="Обычный 5 3 4 4 4 2 2 3" xfId="22510"/>
    <cellStyle name="Обычный 5 3 4 4 4 2 3" xfId="22511"/>
    <cellStyle name="Обычный 5 3 4 4 4 2 4" xfId="22512"/>
    <cellStyle name="Обычный 5 3 4 4 4 3" xfId="22513"/>
    <cellStyle name="Обычный 5 3 4 4 4 3 2" xfId="22514"/>
    <cellStyle name="Обычный 5 3 4 4 4 3 3" xfId="22515"/>
    <cellStyle name="Обычный 5 3 4 4 4 4" xfId="22516"/>
    <cellStyle name="Обычный 5 3 4 4 4 5" xfId="22517"/>
    <cellStyle name="Обычный 5 3 4 4 5" xfId="22518"/>
    <cellStyle name="Обычный 5 3 4 4 5 2" xfId="22519"/>
    <cellStyle name="Обычный 5 3 4 4 5 2 2" xfId="22520"/>
    <cellStyle name="Обычный 5 3 4 4 5 2 3" xfId="22521"/>
    <cellStyle name="Обычный 5 3 4 4 5 3" xfId="22522"/>
    <cellStyle name="Обычный 5 3 4 4 5 3 2" xfId="22523"/>
    <cellStyle name="Обычный 5 3 4 4 5 3 3" xfId="22524"/>
    <cellStyle name="Обычный 5 3 4 4 6" xfId="22525"/>
    <cellStyle name="Обычный 5 3 4 4 6 2" xfId="22526"/>
    <cellStyle name="Обычный 5 3 4 4 6 3" xfId="22527"/>
    <cellStyle name="Обычный 5 3 4 4 7" xfId="22528"/>
    <cellStyle name="Обычный 5 3 4 4 7 2" xfId="22529"/>
    <cellStyle name="Обычный 5 3 4 4 7 3" xfId="22530"/>
    <cellStyle name="Обычный 5 3 4 4 8" xfId="22531"/>
    <cellStyle name="Обычный 5 3 4 4 9" xfId="22532"/>
    <cellStyle name="Обычный 5 3 4 5" xfId="22533"/>
    <cellStyle name="Обычный 5 3 4 5 2" xfId="22534"/>
    <cellStyle name="Обычный 5 3 4 5 3" xfId="22535"/>
    <cellStyle name="Обычный 5 3 4 5 4" xfId="22536"/>
    <cellStyle name="Обычный 5 3 4 5 5" xfId="22537"/>
    <cellStyle name="Обычный 5 3 4 6" xfId="22538"/>
    <cellStyle name="Обычный 5 3 4 6 2" xfId="22539"/>
    <cellStyle name="Обычный 5 3 4 6 2 2" xfId="22540"/>
    <cellStyle name="Обычный 5 3 4 6 2 2 2" xfId="22541"/>
    <cellStyle name="Обычный 5 3 4 6 2 2 2 2" xfId="22542"/>
    <cellStyle name="Обычный 5 3 4 6 2 2 2 3" xfId="22543"/>
    <cellStyle name="Обычный 5 3 4 6 2 2 3" xfId="22544"/>
    <cellStyle name="Обычный 5 3 4 6 2 2 3 2" xfId="22545"/>
    <cellStyle name="Обычный 5 3 4 6 2 2 3 3" xfId="22546"/>
    <cellStyle name="Обычный 5 3 4 6 2 3" xfId="22547"/>
    <cellStyle name="Обычный 5 3 4 6 2 3 2" xfId="22548"/>
    <cellStyle name="Обычный 5 3 4 6 2 3 3" xfId="22549"/>
    <cellStyle name="Обычный 5 3 4 6 2 4" xfId="22550"/>
    <cellStyle name="Обычный 5 3 4 6 2 5" xfId="22551"/>
    <cellStyle name="Обычный 5 3 4 6 3" xfId="22552"/>
    <cellStyle name="Обычный 5 3 4 6 3 2" xfId="22553"/>
    <cellStyle name="Обычный 5 3 4 6 3 2 2" xfId="22554"/>
    <cellStyle name="Обычный 5 3 4 6 3 2 2 2" xfId="22555"/>
    <cellStyle name="Обычный 5 3 4 6 3 2 2 3" xfId="22556"/>
    <cellStyle name="Обычный 5 3 4 6 3 2 3" xfId="22557"/>
    <cellStyle name="Обычный 5 3 4 6 3 2 4" xfId="22558"/>
    <cellStyle name="Обычный 5 3 4 6 3 3" xfId="22559"/>
    <cellStyle name="Обычный 5 3 4 6 3 3 2" xfId="22560"/>
    <cellStyle name="Обычный 5 3 4 6 3 3 3" xfId="22561"/>
    <cellStyle name="Обычный 5 3 4 6 3 4" xfId="22562"/>
    <cellStyle name="Обычный 5 3 4 6 3 5" xfId="22563"/>
    <cellStyle name="Обычный 5 3 4 6 4" xfId="22564"/>
    <cellStyle name="Обычный 5 3 4 6 4 2" xfId="22565"/>
    <cellStyle name="Обычный 5 3 4 6 4 2 2" xfId="22566"/>
    <cellStyle name="Обычный 5 3 4 6 4 2 3" xfId="22567"/>
    <cellStyle name="Обычный 5 3 4 6 4 3" xfId="22568"/>
    <cellStyle name="Обычный 5 3 4 6 4 3 2" xfId="22569"/>
    <cellStyle name="Обычный 5 3 4 6 4 3 3" xfId="22570"/>
    <cellStyle name="Обычный 5 3 4 6 5" xfId="22571"/>
    <cellStyle name="Обычный 5 3 4 6 5 2" xfId="22572"/>
    <cellStyle name="Обычный 5 3 4 6 5 3" xfId="22573"/>
    <cellStyle name="Обычный 5 3 4 6 6" xfId="22574"/>
    <cellStyle name="Обычный 5 3 4 6 7" xfId="22575"/>
    <cellStyle name="Обычный 5 3 4 7" xfId="22576"/>
    <cellStyle name="Обычный 5 3 4 7 2" xfId="22577"/>
    <cellStyle name="Обычный 5 3 4 7 2 2" xfId="22578"/>
    <cellStyle name="Обычный 5 3 4 7 2 2 2" xfId="22579"/>
    <cellStyle name="Обычный 5 3 4 7 2 2 3" xfId="22580"/>
    <cellStyle name="Обычный 5 3 4 7 2 3" xfId="22581"/>
    <cellStyle name="Обычный 5 3 4 7 2 3 2" xfId="22582"/>
    <cellStyle name="Обычный 5 3 4 7 2 3 3" xfId="22583"/>
    <cellStyle name="Обычный 5 3 4 7 3" xfId="22584"/>
    <cellStyle name="Обычный 5 3 4 7 3 2" xfId="22585"/>
    <cellStyle name="Обычный 5 3 4 7 3 3" xfId="22586"/>
    <cellStyle name="Обычный 5 3 4 7 4" xfId="22587"/>
    <cellStyle name="Обычный 5 3 4 7 5" xfId="22588"/>
    <cellStyle name="Обычный 5 3 4 8" xfId="22589"/>
    <cellStyle name="Обычный 5 3 4 8 2" xfId="22590"/>
    <cellStyle name="Обычный 5 3 4 8 2 2" xfId="22591"/>
    <cellStyle name="Обычный 5 3 4 8 2 2 2" xfId="22592"/>
    <cellStyle name="Обычный 5 3 4 8 2 2 3" xfId="22593"/>
    <cellStyle name="Обычный 5 3 4 8 2 3" xfId="22594"/>
    <cellStyle name="Обычный 5 3 4 8 2 3 2" xfId="22595"/>
    <cellStyle name="Обычный 5 3 4 8 2 3 3" xfId="22596"/>
    <cellStyle name="Обычный 5 3 4 8 3" xfId="22597"/>
    <cellStyle name="Обычный 5 3 4 8 3 2" xfId="22598"/>
    <cellStyle name="Обычный 5 3 4 8 3 3" xfId="22599"/>
    <cellStyle name="Обычный 5 3 4 8 4" xfId="22600"/>
    <cellStyle name="Обычный 5 3 4 8 5" xfId="22601"/>
    <cellStyle name="Обычный 5 3 4 9" xfId="22602"/>
    <cellStyle name="Обычный 5 3 4 9 2" xfId="22603"/>
    <cellStyle name="Обычный 5 3 4 9 2 2" xfId="22604"/>
    <cellStyle name="Обычный 5 3 4 9 2 3" xfId="22605"/>
    <cellStyle name="Обычный 5 3 4 9 3" xfId="22606"/>
    <cellStyle name="Обычный 5 3 4 9 3 2" xfId="22607"/>
    <cellStyle name="Обычный 5 3 4 9 3 3" xfId="22608"/>
    <cellStyle name="Обычный 5 3 5" xfId="22609"/>
    <cellStyle name="Обычный 5 3 5 10" xfId="22610"/>
    <cellStyle name="Обычный 5 3 5 11" xfId="22611"/>
    <cellStyle name="Обычный 5 3 5 2" xfId="22612"/>
    <cellStyle name="Обычный 5 3 5 2 2" xfId="22613"/>
    <cellStyle name="Обычный 5 3 5 2 2 2" xfId="22614"/>
    <cellStyle name="Обычный 5 3 5 2 2 2 2" xfId="22615"/>
    <cellStyle name="Обычный 5 3 5 2 2 2 2 2" xfId="22616"/>
    <cellStyle name="Обычный 5 3 5 2 2 2 2 2 2" xfId="22617"/>
    <cellStyle name="Обычный 5 3 5 2 2 2 2 2 3" xfId="22618"/>
    <cellStyle name="Обычный 5 3 5 2 2 2 2 3" xfId="22619"/>
    <cellStyle name="Обычный 5 3 5 2 2 2 2 4" xfId="22620"/>
    <cellStyle name="Обычный 5 3 5 2 2 2 3" xfId="22621"/>
    <cellStyle name="Обычный 5 3 5 2 2 2 3 2" xfId="22622"/>
    <cellStyle name="Обычный 5 3 5 2 2 2 3 3" xfId="22623"/>
    <cellStyle name="Обычный 5 3 5 2 2 2 4" xfId="22624"/>
    <cellStyle name="Обычный 5 3 5 2 2 2 5" xfId="22625"/>
    <cellStyle name="Обычный 5 3 5 2 2 3" xfId="22626"/>
    <cellStyle name="Обычный 5 3 5 2 2 3 2" xfId="22627"/>
    <cellStyle name="Обычный 5 3 5 2 2 3 2 2" xfId="22628"/>
    <cellStyle name="Обычный 5 3 5 2 2 3 2 2 2" xfId="22629"/>
    <cellStyle name="Обычный 5 3 5 2 2 3 2 2 3" xfId="22630"/>
    <cellStyle name="Обычный 5 3 5 2 2 3 2 3" xfId="22631"/>
    <cellStyle name="Обычный 5 3 5 2 2 3 2 4" xfId="22632"/>
    <cellStyle name="Обычный 5 3 5 2 2 3 3" xfId="22633"/>
    <cellStyle name="Обычный 5 3 5 2 2 3 3 2" xfId="22634"/>
    <cellStyle name="Обычный 5 3 5 2 2 3 3 3" xfId="22635"/>
    <cellStyle name="Обычный 5 3 5 2 2 3 4" xfId="22636"/>
    <cellStyle name="Обычный 5 3 5 2 2 3 5" xfId="22637"/>
    <cellStyle name="Обычный 5 3 5 2 2 4" xfId="22638"/>
    <cellStyle name="Обычный 5 3 5 2 2 4 2" xfId="22639"/>
    <cellStyle name="Обычный 5 3 5 2 2 4 2 2" xfId="22640"/>
    <cellStyle name="Обычный 5 3 5 2 2 4 2 3" xfId="22641"/>
    <cellStyle name="Обычный 5 3 5 2 2 4 3" xfId="22642"/>
    <cellStyle name="Обычный 5 3 5 2 2 4 3 2" xfId="22643"/>
    <cellStyle name="Обычный 5 3 5 2 2 4 3 3" xfId="22644"/>
    <cellStyle name="Обычный 5 3 5 2 2 5" xfId="22645"/>
    <cellStyle name="Обычный 5 3 5 2 2 5 2" xfId="22646"/>
    <cellStyle name="Обычный 5 3 5 2 2 5 3" xfId="22647"/>
    <cellStyle name="Обычный 5 3 5 2 2 6" xfId="22648"/>
    <cellStyle name="Обычный 5 3 5 2 2 7" xfId="22649"/>
    <cellStyle name="Обычный 5 3 5 2 3" xfId="22650"/>
    <cellStyle name="Обычный 5 3 5 2 3 2" xfId="22651"/>
    <cellStyle name="Обычный 5 3 5 2 3 2 2" xfId="22652"/>
    <cellStyle name="Обычный 5 3 5 2 3 2 2 2" xfId="22653"/>
    <cellStyle name="Обычный 5 3 5 2 3 2 2 3" xfId="22654"/>
    <cellStyle name="Обычный 5 3 5 2 3 2 3" xfId="22655"/>
    <cellStyle name="Обычный 5 3 5 2 3 2 3 2" xfId="22656"/>
    <cellStyle name="Обычный 5 3 5 2 3 2 3 3" xfId="22657"/>
    <cellStyle name="Обычный 5 3 5 2 3 3" xfId="22658"/>
    <cellStyle name="Обычный 5 3 5 2 3 3 2" xfId="22659"/>
    <cellStyle name="Обычный 5 3 5 2 3 3 3" xfId="22660"/>
    <cellStyle name="Обычный 5 3 5 2 3 4" xfId="22661"/>
    <cellStyle name="Обычный 5 3 5 2 3 5" xfId="22662"/>
    <cellStyle name="Обычный 5 3 5 2 4" xfId="22663"/>
    <cellStyle name="Обычный 5 3 5 2 4 2" xfId="22664"/>
    <cellStyle name="Обычный 5 3 5 2 4 2 2" xfId="22665"/>
    <cellStyle name="Обычный 5 3 5 2 4 2 2 2" xfId="22666"/>
    <cellStyle name="Обычный 5 3 5 2 4 2 2 3" xfId="22667"/>
    <cellStyle name="Обычный 5 3 5 2 4 2 3" xfId="22668"/>
    <cellStyle name="Обычный 5 3 5 2 4 2 4" xfId="22669"/>
    <cellStyle name="Обычный 5 3 5 2 4 3" xfId="22670"/>
    <cellStyle name="Обычный 5 3 5 2 4 3 2" xfId="22671"/>
    <cellStyle name="Обычный 5 3 5 2 4 3 3" xfId="22672"/>
    <cellStyle name="Обычный 5 3 5 2 4 4" xfId="22673"/>
    <cellStyle name="Обычный 5 3 5 2 4 5" xfId="22674"/>
    <cellStyle name="Обычный 5 3 5 2 5" xfId="22675"/>
    <cellStyle name="Обычный 5 3 5 2 5 2" xfId="22676"/>
    <cellStyle name="Обычный 5 3 5 2 5 2 2" xfId="22677"/>
    <cellStyle name="Обычный 5 3 5 2 5 2 3" xfId="22678"/>
    <cellStyle name="Обычный 5 3 5 2 5 3" xfId="22679"/>
    <cellStyle name="Обычный 5 3 5 2 5 3 2" xfId="22680"/>
    <cellStyle name="Обычный 5 3 5 2 5 3 3" xfId="22681"/>
    <cellStyle name="Обычный 5 3 5 2 6" xfId="22682"/>
    <cellStyle name="Обычный 5 3 5 2 6 2" xfId="22683"/>
    <cellStyle name="Обычный 5 3 5 2 6 3" xfId="22684"/>
    <cellStyle name="Обычный 5 3 5 2 7" xfId="22685"/>
    <cellStyle name="Обычный 5 3 5 2 7 2" xfId="22686"/>
    <cellStyle name="Обычный 5 3 5 2 7 3" xfId="22687"/>
    <cellStyle name="Обычный 5 3 5 2 8" xfId="22688"/>
    <cellStyle name="Обычный 5 3 5 2 9" xfId="22689"/>
    <cellStyle name="Обычный 5 3 5 3" xfId="22690"/>
    <cellStyle name="Обычный 5 3 5 3 2" xfId="22691"/>
    <cellStyle name="Обычный 5 3 5 3 2 2" xfId="22692"/>
    <cellStyle name="Обычный 5 3 5 3 2 2 2" xfId="22693"/>
    <cellStyle name="Обычный 5 3 5 3 2 2 2 2" xfId="22694"/>
    <cellStyle name="Обычный 5 3 5 3 2 2 2 2 2" xfId="22695"/>
    <cellStyle name="Обычный 5 3 5 3 2 2 2 2 3" xfId="22696"/>
    <cellStyle name="Обычный 5 3 5 3 2 2 2 3" xfId="22697"/>
    <cellStyle name="Обычный 5 3 5 3 2 2 2 4" xfId="22698"/>
    <cellStyle name="Обычный 5 3 5 3 2 2 3" xfId="22699"/>
    <cellStyle name="Обычный 5 3 5 3 2 2 3 2" xfId="22700"/>
    <cellStyle name="Обычный 5 3 5 3 2 2 3 3" xfId="22701"/>
    <cellStyle name="Обычный 5 3 5 3 2 2 4" xfId="22702"/>
    <cellStyle name="Обычный 5 3 5 3 2 2 5" xfId="22703"/>
    <cellStyle name="Обычный 5 3 5 3 2 3" xfId="22704"/>
    <cellStyle name="Обычный 5 3 5 3 2 3 2" xfId="22705"/>
    <cellStyle name="Обычный 5 3 5 3 2 3 2 2" xfId="22706"/>
    <cellStyle name="Обычный 5 3 5 3 2 3 2 2 2" xfId="22707"/>
    <cellStyle name="Обычный 5 3 5 3 2 3 2 2 3" xfId="22708"/>
    <cellStyle name="Обычный 5 3 5 3 2 3 2 3" xfId="22709"/>
    <cellStyle name="Обычный 5 3 5 3 2 3 2 4" xfId="22710"/>
    <cellStyle name="Обычный 5 3 5 3 2 3 3" xfId="22711"/>
    <cellStyle name="Обычный 5 3 5 3 2 3 3 2" xfId="22712"/>
    <cellStyle name="Обычный 5 3 5 3 2 3 3 3" xfId="22713"/>
    <cellStyle name="Обычный 5 3 5 3 2 3 4" xfId="22714"/>
    <cellStyle name="Обычный 5 3 5 3 2 3 5" xfId="22715"/>
    <cellStyle name="Обычный 5 3 5 3 2 4" xfId="22716"/>
    <cellStyle name="Обычный 5 3 5 3 2 4 2" xfId="22717"/>
    <cellStyle name="Обычный 5 3 5 3 2 4 2 2" xfId="22718"/>
    <cellStyle name="Обычный 5 3 5 3 2 4 2 3" xfId="22719"/>
    <cellStyle name="Обычный 5 3 5 3 2 4 3" xfId="22720"/>
    <cellStyle name="Обычный 5 3 5 3 2 4 3 2" xfId="22721"/>
    <cellStyle name="Обычный 5 3 5 3 2 4 3 3" xfId="22722"/>
    <cellStyle name="Обычный 5 3 5 3 2 5" xfId="22723"/>
    <cellStyle name="Обычный 5 3 5 3 2 5 2" xfId="22724"/>
    <cellStyle name="Обычный 5 3 5 3 2 5 3" xfId="22725"/>
    <cellStyle name="Обычный 5 3 5 3 2 6" xfId="22726"/>
    <cellStyle name="Обычный 5 3 5 3 2 7" xfId="22727"/>
    <cellStyle name="Обычный 5 3 5 3 3" xfId="22728"/>
    <cellStyle name="Обычный 5 3 5 3 3 2" xfId="22729"/>
    <cellStyle name="Обычный 5 3 5 3 3 2 2" xfId="22730"/>
    <cellStyle name="Обычный 5 3 5 3 3 2 2 2" xfId="22731"/>
    <cellStyle name="Обычный 5 3 5 3 3 2 2 3" xfId="22732"/>
    <cellStyle name="Обычный 5 3 5 3 3 2 3" xfId="22733"/>
    <cellStyle name="Обычный 5 3 5 3 3 2 3 2" xfId="22734"/>
    <cellStyle name="Обычный 5 3 5 3 3 2 3 3" xfId="22735"/>
    <cellStyle name="Обычный 5 3 5 3 3 3" xfId="22736"/>
    <cellStyle name="Обычный 5 3 5 3 3 3 2" xfId="22737"/>
    <cellStyle name="Обычный 5 3 5 3 3 3 3" xfId="22738"/>
    <cellStyle name="Обычный 5 3 5 3 3 4" xfId="22739"/>
    <cellStyle name="Обычный 5 3 5 3 3 5" xfId="22740"/>
    <cellStyle name="Обычный 5 3 5 3 4" xfId="22741"/>
    <cellStyle name="Обычный 5 3 5 3 4 2" xfId="22742"/>
    <cellStyle name="Обычный 5 3 5 3 4 2 2" xfId="22743"/>
    <cellStyle name="Обычный 5 3 5 3 4 2 2 2" xfId="22744"/>
    <cellStyle name="Обычный 5 3 5 3 4 2 2 3" xfId="22745"/>
    <cellStyle name="Обычный 5 3 5 3 4 2 3" xfId="22746"/>
    <cellStyle name="Обычный 5 3 5 3 4 2 4" xfId="22747"/>
    <cellStyle name="Обычный 5 3 5 3 4 3" xfId="22748"/>
    <cellStyle name="Обычный 5 3 5 3 4 3 2" xfId="22749"/>
    <cellStyle name="Обычный 5 3 5 3 4 3 3" xfId="22750"/>
    <cellStyle name="Обычный 5 3 5 3 4 4" xfId="22751"/>
    <cellStyle name="Обычный 5 3 5 3 4 5" xfId="22752"/>
    <cellStyle name="Обычный 5 3 5 3 5" xfId="22753"/>
    <cellStyle name="Обычный 5 3 5 3 5 2" xfId="22754"/>
    <cellStyle name="Обычный 5 3 5 3 5 2 2" xfId="22755"/>
    <cellStyle name="Обычный 5 3 5 3 5 2 3" xfId="22756"/>
    <cellStyle name="Обычный 5 3 5 3 5 3" xfId="22757"/>
    <cellStyle name="Обычный 5 3 5 3 5 3 2" xfId="22758"/>
    <cellStyle name="Обычный 5 3 5 3 5 3 3" xfId="22759"/>
    <cellStyle name="Обычный 5 3 5 3 6" xfId="22760"/>
    <cellStyle name="Обычный 5 3 5 3 6 2" xfId="22761"/>
    <cellStyle name="Обычный 5 3 5 3 6 3" xfId="22762"/>
    <cellStyle name="Обычный 5 3 5 3 7" xfId="22763"/>
    <cellStyle name="Обычный 5 3 5 3 7 2" xfId="22764"/>
    <cellStyle name="Обычный 5 3 5 3 7 3" xfId="22765"/>
    <cellStyle name="Обычный 5 3 5 3 8" xfId="22766"/>
    <cellStyle name="Обычный 5 3 5 3 9" xfId="22767"/>
    <cellStyle name="Обычный 5 3 5 4" xfId="22768"/>
    <cellStyle name="Обычный 5 3 5 4 2" xfId="22769"/>
    <cellStyle name="Обычный 5 3 5 4 2 2" xfId="22770"/>
    <cellStyle name="Обычный 5 3 5 4 2 2 2" xfId="22771"/>
    <cellStyle name="Обычный 5 3 5 4 2 2 2 2" xfId="22772"/>
    <cellStyle name="Обычный 5 3 5 4 2 2 2 3" xfId="22773"/>
    <cellStyle name="Обычный 5 3 5 4 2 2 3" xfId="22774"/>
    <cellStyle name="Обычный 5 3 5 4 2 2 3 2" xfId="22775"/>
    <cellStyle name="Обычный 5 3 5 4 2 2 3 3" xfId="22776"/>
    <cellStyle name="Обычный 5 3 5 4 2 3" xfId="22777"/>
    <cellStyle name="Обычный 5 3 5 4 2 3 2" xfId="22778"/>
    <cellStyle name="Обычный 5 3 5 4 2 3 3" xfId="22779"/>
    <cellStyle name="Обычный 5 3 5 4 2 4" xfId="22780"/>
    <cellStyle name="Обычный 5 3 5 4 2 5" xfId="22781"/>
    <cellStyle name="Обычный 5 3 5 4 3" xfId="22782"/>
    <cellStyle name="Обычный 5 3 5 4 3 2" xfId="22783"/>
    <cellStyle name="Обычный 5 3 5 4 3 2 2" xfId="22784"/>
    <cellStyle name="Обычный 5 3 5 4 3 2 2 2" xfId="22785"/>
    <cellStyle name="Обычный 5 3 5 4 3 2 2 3" xfId="22786"/>
    <cellStyle name="Обычный 5 3 5 4 3 2 3" xfId="22787"/>
    <cellStyle name="Обычный 5 3 5 4 3 2 4" xfId="22788"/>
    <cellStyle name="Обычный 5 3 5 4 3 3" xfId="22789"/>
    <cellStyle name="Обычный 5 3 5 4 3 3 2" xfId="22790"/>
    <cellStyle name="Обычный 5 3 5 4 3 3 3" xfId="22791"/>
    <cellStyle name="Обычный 5 3 5 4 3 4" xfId="22792"/>
    <cellStyle name="Обычный 5 3 5 4 3 5" xfId="22793"/>
    <cellStyle name="Обычный 5 3 5 4 4" xfId="22794"/>
    <cellStyle name="Обычный 5 3 5 4 4 2" xfId="22795"/>
    <cellStyle name="Обычный 5 3 5 4 4 2 2" xfId="22796"/>
    <cellStyle name="Обычный 5 3 5 4 4 2 3" xfId="22797"/>
    <cellStyle name="Обычный 5 3 5 4 4 3" xfId="22798"/>
    <cellStyle name="Обычный 5 3 5 4 4 3 2" xfId="22799"/>
    <cellStyle name="Обычный 5 3 5 4 4 3 3" xfId="22800"/>
    <cellStyle name="Обычный 5 3 5 4 5" xfId="22801"/>
    <cellStyle name="Обычный 5 3 5 4 5 2" xfId="22802"/>
    <cellStyle name="Обычный 5 3 5 4 5 3" xfId="22803"/>
    <cellStyle name="Обычный 5 3 5 4 6" xfId="22804"/>
    <cellStyle name="Обычный 5 3 5 4 7" xfId="22805"/>
    <cellStyle name="Обычный 5 3 5 5" xfId="22806"/>
    <cellStyle name="Обычный 5 3 5 5 2" xfId="22807"/>
    <cellStyle name="Обычный 5 3 5 5 2 2" xfId="22808"/>
    <cellStyle name="Обычный 5 3 5 5 2 2 2" xfId="22809"/>
    <cellStyle name="Обычный 5 3 5 5 2 2 3" xfId="22810"/>
    <cellStyle name="Обычный 5 3 5 5 2 3" xfId="22811"/>
    <cellStyle name="Обычный 5 3 5 5 2 3 2" xfId="22812"/>
    <cellStyle name="Обычный 5 3 5 5 2 3 3" xfId="22813"/>
    <cellStyle name="Обычный 5 3 5 5 3" xfId="22814"/>
    <cellStyle name="Обычный 5 3 5 5 3 2" xfId="22815"/>
    <cellStyle name="Обычный 5 3 5 5 3 3" xfId="22816"/>
    <cellStyle name="Обычный 5 3 5 5 4" xfId="22817"/>
    <cellStyle name="Обычный 5 3 5 5 5" xfId="22818"/>
    <cellStyle name="Обычный 5 3 5 6" xfId="22819"/>
    <cellStyle name="Обычный 5 3 5 6 2" xfId="22820"/>
    <cellStyle name="Обычный 5 3 5 6 2 2" xfId="22821"/>
    <cellStyle name="Обычный 5 3 5 6 2 2 2" xfId="22822"/>
    <cellStyle name="Обычный 5 3 5 6 2 2 3" xfId="22823"/>
    <cellStyle name="Обычный 5 3 5 6 2 3" xfId="22824"/>
    <cellStyle name="Обычный 5 3 5 6 2 3 2" xfId="22825"/>
    <cellStyle name="Обычный 5 3 5 6 2 3 3" xfId="22826"/>
    <cellStyle name="Обычный 5 3 5 6 3" xfId="22827"/>
    <cellStyle name="Обычный 5 3 5 6 3 2" xfId="22828"/>
    <cellStyle name="Обычный 5 3 5 6 3 3" xfId="22829"/>
    <cellStyle name="Обычный 5 3 5 6 4" xfId="22830"/>
    <cellStyle name="Обычный 5 3 5 6 5" xfId="22831"/>
    <cellStyle name="Обычный 5 3 5 7" xfId="22832"/>
    <cellStyle name="Обычный 5 3 5 7 2" xfId="22833"/>
    <cellStyle name="Обычный 5 3 5 7 2 2" xfId="22834"/>
    <cellStyle name="Обычный 5 3 5 7 2 3" xfId="22835"/>
    <cellStyle name="Обычный 5 3 5 7 3" xfId="22836"/>
    <cellStyle name="Обычный 5 3 5 7 3 2" xfId="22837"/>
    <cellStyle name="Обычный 5 3 5 7 3 3" xfId="22838"/>
    <cellStyle name="Обычный 5 3 5 8" xfId="22839"/>
    <cellStyle name="Обычный 5 3 5 8 2" xfId="22840"/>
    <cellStyle name="Обычный 5 3 5 8 3" xfId="22841"/>
    <cellStyle name="Обычный 5 3 5 9" xfId="22842"/>
    <cellStyle name="Обычный 5 3 5 9 2" xfId="22843"/>
    <cellStyle name="Обычный 5 3 5 9 3" xfId="22844"/>
    <cellStyle name="Обычный 5 3 6" xfId="22845"/>
    <cellStyle name="Обычный 5 3 6 2" xfId="22846"/>
    <cellStyle name="Обычный 5 3 6 2 2" xfId="22847"/>
    <cellStyle name="Обычный 5 3 6 2 2 2" xfId="22848"/>
    <cellStyle name="Обычный 5 3 6 2 2 2 2" xfId="22849"/>
    <cellStyle name="Обычный 5 3 6 2 2 2 2 2" xfId="22850"/>
    <cellStyle name="Обычный 5 3 6 2 2 2 2 3" xfId="22851"/>
    <cellStyle name="Обычный 5 3 6 2 2 2 3" xfId="22852"/>
    <cellStyle name="Обычный 5 3 6 2 2 2 4" xfId="22853"/>
    <cellStyle name="Обычный 5 3 6 2 2 3" xfId="22854"/>
    <cellStyle name="Обычный 5 3 6 2 2 3 2" xfId="22855"/>
    <cellStyle name="Обычный 5 3 6 2 2 3 3" xfId="22856"/>
    <cellStyle name="Обычный 5 3 6 2 2 4" xfId="22857"/>
    <cellStyle name="Обычный 5 3 6 2 2 5" xfId="22858"/>
    <cellStyle name="Обычный 5 3 6 2 3" xfId="22859"/>
    <cellStyle name="Обычный 5 3 6 2 3 2" xfId="22860"/>
    <cellStyle name="Обычный 5 3 6 2 3 2 2" xfId="22861"/>
    <cellStyle name="Обычный 5 3 6 2 3 2 2 2" xfId="22862"/>
    <cellStyle name="Обычный 5 3 6 2 3 2 2 3" xfId="22863"/>
    <cellStyle name="Обычный 5 3 6 2 3 2 3" xfId="22864"/>
    <cellStyle name="Обычный 5 3 6 2 3 2 4" xfId="22865"/>
    <cellStyle name="Обычный 5 3 6 2 3 3" xfId="22866"/>
    <cellStyle name="Обычный 5 3 6 2 3 3 2" xfId="22867"/>
    <cellStyle name="Обычный 5 3 6 2 3 3 3" xfId="22868"/>
    <cellStyle name="Обычный 5 3 6 2 3 4" xfId="22869"/>
    <cellStyle name="Обычный 5 3 6 2 3 5" xfId="22870"/>
    <cellStyle name="Обычный 5 3 6 2 4" xfId="22871"/>
    <cellStyle name="Обычный 5 3 6 2 4 2" xfId="22872"/>
    <cellStyle name="Обычный 5 3 6 2 4 2 2" xfId="22873"/>
    <cellStyle name="Обычный 5 3 6 2 4 2 3" xfId="22874"/>
    <cellStyle name="Обычный 5 3 6 2 4 3" xfId="22875"/>
    <cellStyle name="Обычный 5 3 6 2 4 3 2" xfId="22876"/>
    <cellStyle name="Обычный 5 3 6 2 4 3 3" xfId="22877"/>
    <cellStyle name="Обычный 5 3 6 2 5" xfId="22878"/>
    <cellStyle name="Обычный 5 3 6 2 5 2" xfId="22879"/>
    <cellStyle name="Обычный 5 3 6 2 5 3" xfId="22880"/>
    <cellStyle name="Обычный 5 3 6 2 6" xfId="22881"/>
    <cellStyle name="Обычный 5 3 6 2 7" xfId="22882"/>
    <cellStyle name="Обычный 5 3 6 3" xfId="22883"/>
    <cellStyle name="Обычный 5 3 6 3 2" xfId="22884"/>
    <cellStyle name="Обычный 5 3 6 3 2 2" xfId="22885"/>
    <cellStyle name="Обычный 5 3 6 3 2 2 2" xfId="22886"/>
    <cellStyle name="Обычный 5 3 6 3 2 2 3" xfId="22887"/>
    <cellStyle name="Обычный 5 3 6 3 2 3" xfId="22888"/>
    <cellStyle name="Обычный 5 3 6 3 2 3 2" xfId="22889"/>
    <cellStyle name="Обычный 5 3 6 3 2 3 3" xfId="22890"/>
    <cellStyle name="Обычный 5 3 6 3 3" xfId="22891"/>
    <cellStyle name="Обычный 5 3 6 3 3 2" xfId="22892"/>
    <cellStyle name="Обычный 5 3 6 3 3 3" xfId="22893"/>
    <cellStyle name="Обычный 5 3 6 3 4" xfId="22894"/>
    <cellStyle name="Обычный 5 3 6 3 5" xfId="22895"/>
    <cellStyle name="Обычный 5 3 6 4" xfId="22896"/>
    <cellStyle name="Обычный 5 3 6 4 2" xfId="22897"/>
    <cellStyle name="Обычный 5 3 6 4 2 2" xfId="22898"/>
    <cellStyle name="Обычный 5 3 6 4 2 2 2" xfId="22899"/>
    <cellStyle name="Обычный 5 3 6 4 2 2 3" xfId="22900"/>
    <cellStyle name="Обычный 5 3 6 4 2 3" xfId="22901"/>
    <cellStyle name="Обычный 5 3 6 4 2 4" xfId="22902"/>
    <cellStyle name="Обычный 5 3 6 4 3" xfId="22903"/>
    <cellStyle name="Обычный 5 3 6 4 3 2" xfId="22904"/>
    <cellStyle name="Обычный 5 3 6 4 3 3" xfId="22905"/>
    <cellStyle name="Обычный 5 3 6 4 4" xfId="22906"/>
    <cellStyle name="Обычный 5 3 6 4 5" xfId="22907"/>
    <cellStyle name="Обычный 5 3 6 5" xfId="22908"/>
    <cellStyle name="Обычный 5 3 6 5 2" xfId="22909"/>
    <cellStyle name="Обычный 5 3 6 5 2 2" xfId="22910"/>
    <cellStyle name="Обычный 5 3 6 5 2 3" xfId="22911"/>
    <cellStyle name="Обычный 5 3 6 5 3" xfId="22912"/>
    <cellStyle name="Обычный 5 3 6 5 3 2" xfId="22913"/>
    <cellStyle name="Обычный 5 3 6 5 3 3" xfId="22914"/>
    <cellStyle name="Обычный 5 3 6 6" xfId="22915"/>
    <cellStyle name="Обычный 5 3 6 6 2" xfId="22916"/>
    <cellStyle name="Обычный 5 3 6 6 3" xfId="22917"/>
    <cellStyle name="Обычный 5 3 6 7" xfId="22918"/>
    <cellStyle name="Обычный 5 3 6 7 2" xfId="22919"/>
    <cellStyle name="Обычный 5 3 6 7 3" xfId="22920"/>
    <cellStyle name="Обычный 5 3 6 8" xfId="22921"/>
    <cellStyle name="Обычный 5 3 6 9" xfId="22922"/>
    <cellStyle name="Обычный 5 3 7" xfId="22923"/>
    <cellStyle name="Обычный 5 3 7 2" xfId="22924"/>
    <cellStyle name="Обычный 5 3 7 2 2" xfId="22925"/>
    <cellStyle name="Обычный 5 3 7 2 2 2" xfId="22926"/>
    <cellStyle name="Обычный 5 3 7 2 2 2 2" xfId="22927"/>
    <cellStyle name="Обычный 5 3 7 2 2 2 2 2" xfId="22928"/>
    <cellStyle name="Обычный 5 3 7 2 2 2 2 3" xfId="22929"/>
    <cellStyle name="Обычный 5 3 7 2 2 2 3" xfId="22930"/>
    <cellStyle name="Обычный 5 3 7 2 2 2 4" xfId="22931"/>
    <cellStyle name="Обычный 5 3 7 2 2 3" xfId="22932"/>
    <cellStyle name="Обычный 5 3 7 2 2 3 2" xfId="22933"/>
    <cellStyle name="Обычный 5 3 7 2 2 3 3" xfId="22934"/>
    <cellStyle name="Обычный 5 3 7 2 2 4" xfId="22935"/>
    <cellStyle name="Обычный 5 3 7 2 2 5" xfId="22936"/>
    <cellStyle name="Обычный 5 3 7 2 3" xfId="22937"/>
    <cellStyle name="Обычный 5 3 7 2 3 2" xfId="22938"/>
    <cellStyle name="Обычный 5 3 7 2 3 2 2" xfId="22939"/>
    <cellStyle name="Обычный 5 3 7 2 3 2 2 2" xfId="22940"/>
    <cellStyle name="Обычный 5 3 7 2 3 2 2 3" xfId="22941"/>
    <cellStyle name="Обычный 5 3 7 2 3 2 3" xfId="22942"/>
    <cellStyle name="Обычный 5 3 7 2 3 2 4" xfId="22943"/>
    <cellStyle name="Обычный 5 3 7 2 3 3" xfId="22944"/>
    <cellStyle name="Обычный 5 3 7 2 3 3 2" xfId="22945"/>
    <cellStyle name="Обычный 5 3 7 2 3 3 3" xfId="22946"/>
    <cellStyle name="Обычный 5 3 7 2 3 4" xfId="22947"/>
    <cellStyle name="Обычный 5 3 7 2 3 5" xfId="22948"/>
    <cellStyle name="Обычный 5 3 7 2 4" xfId="22949"/>
    <cellStyle name="Обычный 5 3 7 2 4 2" xfId="22950"/>
    <cellStyle name="Обычный 5 3 7 2 4 2 2" xfId="22951"/>
    <cellStyle name="Обычный 5 3 7 2 4 2 3" xfId="22952"/>
    <cellStyle name="Обычный 5 3 7 2 4 3" xfId="22953"/>
    <cellStyle name="Обычный 5 3 7 2 4 3 2" xfId="22954"/>
    <cellStyle name="Обычный 5 3 7 2 4 3 3" xfId="22955"/>
    <cellStyle name="Обычный 5 3 7 2 5" xfId="22956"/>
    <cellStyle name="Обычный 5 3 7 2 5 2" xfId="22957"/>
    <cellStyle name="Обычный 5 3 7 2 5 3" xfId="22958"/>
    <cellStyle name="Обычный 5 3 7 2 6" xfId="22959"/>
    <cellStyle name="Обычный 5 3 7 2 7" xfId="22960"/>
    <cellStyle name="Обычный 5 3 7 3" xfId="22961"/>
    <cellStyle name="Обычный 5 3 7 3 2" xfId="22962"/>
    <cellStyle name="Обычный 5 3 7 3 2 2" xfId="22963"/>
    <cellStyle name="Обычный 5 3 7 3 2 2 2" xfId="22964"/>
    <cellStyle name="Обычный 5 3 7 3 2 2 3" xfId="22965"/>
    <cellStyle name="Обычный 5 3 7 3 2 3" xfId="22966"/>
    <cellStyle name="Обычный 5 3 7 3 2 3 2" xfId="22967"/>
    <cellStyle name="Обычный 5 3 7 3 2 3 3" xfId="22968"/>
    <cellStyle name="Обычный 5 3 7 3 3" xfId="22969"/>
    <cellStyle name="Обычный 5 3 7 3 3 2" xfId="22970"/>
    <cellStyle name="Обычный 5 3 7 3 3 3" xfId="22971"/>
    <cellStyle name="Обычный 5 3 7 3 4" xfId="22972"/>
    <cellStyle name="Обычный 5 3 7 3 5" xfId="22973"/>
    <cellStyle name="Обычный 5 3 7 4" xfId="22974"/>
    <cellStyle name="Обычный 5 3 7 4 2" xfId="22975"/>
    <cellStyle name="Обычный 5 3 7 4 2 2" xfId="22976"/>
    <cellStyle name="Обычный 5 3 7 4 2 2 2" xfId="22977"/>
    <cellStyle name="Обычный 5 3 7 4 2 2 3" xfId="22978"/>
    <cellStyle name="Обычный 5 3 7 4 2 3" xfId="22979"/>
    <cellStyle name="Обычный 5 3 7 4 2 4" xfId="22980"/>
    <cellStyle name="Обычный 5 3 7 4 3" xfId="22981"/>
    <cellStyle name="Обычный 5 3 7 4 3 2" xfId="22982"/>
    <cellStyle name="Обычный 5 3 7 4 3 3" xfId="22983"/>
    <cellStyle name="Обычный 5 3 7 4 4" xfId="22984"/>
    <cellStyle name="Обычный 5 3 7 4 5" xfId="22985"/>
    <cellStyle name="Обычный 5 3 7 5" xfId="22986"/>
    <cellStyle name="Обычный 5 3 7 5 2" xfId="22987"/>
    <cellStyle name="Обычный 5 3 7 5 2 2" xfId="22988"/>
    <cellStyle name="Обычный 5 3 7 5 2 3" xfId="22989"/>
    <cellStyle name="Обычный 5 3 7 5 3" xfId="22990"/>
    <cellStyle name="Обычный 5 3 7 5 3 2" xfId="22991"/>
    <cellStyle name="Обычный 5 3 7 5 3 3" xfId="22992"/>
    <cellStyle name="Обычный 5 3 7 6" xfId="22993"/>
    <cellStyle name="Обычный 5 3 7 6 2" xfId="22994"/>
    <cellStyle name="Обычный 5 3 7 6 3" xfId="22995"/>
    <cellStyle name="Обычный 5 3 7 7" xfId="22996"/>
    <cellStyle name="Обычный 5 3 7 7 2" xfId="22997"/>
    <cellStyle name="Обычный 5 3 7 7 3" xfId="22998"/>
    <cellStyle name="Обычный 5 3 7 8" xfId="22999"/>
    <cellStyle name="Обычный 5 3 7 9" xfId="23000"/>
    <cellStyle name="Обычный 5 3 8" xfId="23001"/>
    <cellStyle name="Обычный 5 3 8 2" xfId="23002"/>
    <cellStyle name="Обычный 5 3 8 3" xfId="23003"/>
    <cellStyle name="Обычный 5 3 8 4" xfId="23004"/>
    <cellStyle name="Обычный 5 3 8 5" xfId="23005"/>
    <cellStyle name="Обычный 5 3 9" xfId="23006"/>
    <cellStyle name="Обычный 5 3 9 2" xfId="23007"/>
    <cellStyle name="Обычный 5 3 9 3" xfId="23008"/>
    <cellStyle name="Обычный 5 3 9 4" xfId="23009"/>
    <cellStyle name="Обычный 5 3_Информация по ТТ" xfId="23010"/>
    <cellStyle name="Обычный 5 4" xfId="23011"/>
    <cellStyle name="Обычный 5 4 10" xfId="23012"/>
    <cellStyle name="Обычный 5 4 10 2" xfId="23013"/>
    <cellStyle name="Обычный 5 4 10 2 2" xfId="23014"/>
    <cellStyle name="Обычный 5 4 10 2 2 2" xfId="23015"/>
    <cellStyle name="Обычный 5 4 10 2 2 3" xfId="23016"/>
    <cellStyle name="Обычный 5 4 10 2 3" xfId="23017"/>
    <cellStyle name="Обычный 5 4 10 2 3 2" xfId="23018"/>
    <cellStyle name="Обычный 5 4 10 2 3 3" xfId="23019"/>
    <cellStyle name="Обычный 5 4 10 3" xfId="23020"/>
    <cellStyle name="Обычный 5 4 10 3 2" xfId="23021"/>
    <cellStyle name="Обычный 5 4 10 3 3" xfId="23022"/>
    <cellStyle name="Обычный 5 4 10 4" xfId="23023"/>
    <cellStyle name="Обычный 5 4 10 5" xfId="23024"/>
    <cellStyle name="Обычный 5 4 11" xfId="23025"/>
    <cellStyle name="Обычный 5 4 11 2" xfId="23026"/>
    <cellStyle name="Обычный 5 4 11 2 2" xfId="23027"/>
    <cellStyle name="Обычный 5 4 11 2 3" xfId="23028"/>
    <cellStyle name="Обычный 5 4 11 3" xfId="23029"/>
    <cellStyle name="Обычный 5 4 11 3 2" xfId="23030"/>
    <cellStyle name="Обычный 5 4 11 3 3" xfId="23031"/>
    <cellStyle name="Обычный 5 4 12" xfId="23032"/>
    <cellStyle name="Обычный 5 4 12 2" xfId="23033"/>
    <cellStyle name="Обычный 5 4 12 2 2" xfId="23034"/>
    <cellStyle name="Обычный 5 4 12 2 3" xfId="23035"/>
    <cellStyle name="Обычный 5 4 13" xfId="23036"/>
    <cellStyle name="Обычный 5 4 13 2" xfId="23037"/>
    <cellStyle name="Обычный 5 4 13 3" xfId="23038"/>
    <cellStyle name="Обычный 5 4 14" xfId="23039"/>
    <cellStyle name="Обычный 5 4 15" xfId="23040"/>
    <cellStyle name="Обычный 5 4 2" xfId="23041"/>
    <cellStyle name="Обычный 5 4 2 10" xfId="23042"/>
    <cellStyle name="Обычный 5 4 2 10 2" xfId="23043"/>
    <cellStyle name="Обычный 5 4 2 10 3" xfId="23044"/>
    <cellStyle name="Обычный 5 4 2 11" xfId="23045"/>
    <cellStyle name="Обычный 5 4 2 11 2" xfId="23046"/>
    <cellStyle name="Обычный 5 4 2 11 3" xfId="23047"/>
    <cellStyle name="Обычный 5 4 2 12" xfId="23048"/>
    <cellStyle name="Обычный 5 4 2 13" xfId="23049"/>
    <cellStyle name="Обычный 5 4 2 2" xfId="23050"/>
    <cellStyle name="Обычный 5 4 2 2 10" xfId="23051"/>
    <cellStyle name="Обычный 5 4 2 2 10 2" xfId="23052"/>
    <cellStyle name="Обычный 5 4 2 2 10 3" xfId="23053"/>
    <cellStyle name="Обычный 5 4 2 2 11" xfId="23054"/>
    <cellStyle name="Обычный 5 4 2 2 12" xfId="23055"/>
    <cellStyle name="Обычный 5 4 2 2 2" xfId="23056"/>
    <cellStyle name="Обычный 5 4 2 2 2 2" xfId="23057"/>
    <cellStyle name="Обычный 5 4 2 2 2 2 2" xfId="23058"/>
    <cellStyle name="Обычный 5 4 2 2 2 2 2 2" xfId="23059"/>
    <cellStyle name="Обычный 5 4 2 2 2 2 2 2 2" xfId="23060"/>
    <cellStyle name="Обычный 5 4 2 2 2 2 2 2 2 2" xfId="23061"/>
    <cellStyle name="Обычный 5 4 2 2 2 2 2 2 2 3" xfId="23062"/>
    <cellStyle name="Обычный 5 4 2 2 2 2 2 2 3" xfId="23063"/>
    <cellStyle name="Обычный 5 4 2 2 2 2 2 2 4" xfId="23064"/>
    <cellStyle name="Обычный 5 4 2 2 2 2 2 3" xfId="23065"/>
    <cellStyle name="Обычный 5 4 2 2 2 2 2 3 2" xfId="23066"/>
    <cellStyle name="Обычный 5 4 2 2 2 2 2 3 3" xfId="23067"/>
    <cellStyle name="Обычный 5 4 2 2 2 2 2 4" xfId="23068"/>
    <cellStyle name="Обычный 5 4 2 2 2 2 2 5" xfId="23069"/>
    <cellStyle name="Обычный 5 4 2 2 2 2 3" xfId="23070"/>
    <cellStyle name="Обычный 5 4 2 2 2 2 3 2" xfId="23071"/>
    <cellStyle name="Обычный 5 4 2 2 2 2 3 2 2" xfId="23072"/>
    <cellStyle name="Обычный 5 4 2 2 2 2 3 2 2 2" xfId="23073"/>
    <cellStyle name="Обычный 5 4 2 2 2 2 3 2 2 3" xfId="23074"/>
    <cellStyle name="Обычный 5 4 2 2 2 2 3 2 3" xfId="23075"/>
    <cellStyle name="Обычный 5 4 2 2 2 2 3 2 4" xfId="23076"/>
    <cellStyle name="Обычный 5 4 2 2 2 2 3 3" xfId="23077"/>
    <cellStyle name="Обычный 5 4 2 2 2 2 3 3 2" xfId="23078"/>
    <cellStyle name="Обычный 5 4 2 2 2 2 3 3 3" xfId="23079"/>
    <cellStyle name="Обычный 5 4 2 2 2 2 3 4" xfId="23080"/>
    <cellStyle name="Обычный 5 4 2 2 2 2 3 5" xfId="23081"/>
    <cellStyle name="Обычный 5 4 2 2 2 2 4" xfId="23082"/>
    <cellStyle name="Обычный 5 4 2 2 2 2 4 2" xfId="23083"/>
    <cellStyle name="Обычный 5 4 2 2 2 2 4 2 2" xfId="23084"/>
    <cellStyle name="Обычный 5 4 2 2 2 2 4 2 3" xfId="23085"/>
    <cellStyle name="Обычный 5 4 2 2 2 2 4 3" xfId="23086"/>
    <cellStyle name="Обычный 5 4 2 2 2 2 4 3 2" xfId="23087"/>
    <cellStyle name="Обычный 5 4 2 2 2 2 4 3 3" xfId="23088"/>
    <cellStyle name="Обычный 5 4 2 2 2 2 5" xfId="23089"/>
    <cellStyle name="Обычный 5 4 2 2 2 2 5 2" xfId="23090"/>
    <cellStyle name="Обычный 5 4 2 2 2 2 5 3" xfId="23091"/>
    <cellStyle name="Обычный 5 4 2 2 2 2 6" xfId="23092"/>
    <cellStyle name="Обычный 5 4 2 2 2 2 7" xfId="23093"/>
    <cellStyle name="Обычный 5 4 2 2 2 3" xfId="23094"/>
    <cellStyle name="Обычный 5 4 2 2 2 3 2" xfId="23095"/>
    <cellStyle name="Обычный 5 4 2 2 2 3 2 2" xfId="23096"/>
    <cellStyle name="Обычный 5 4 2 2 2 3 2 2 2" xfId="23097"/>
    <cellStyle name="Обычный 5 4 2 2 2 3 2 2 3" xfId="23098"/>
    <cellStyle name="Обычный 5 4 2 2 2 3 2 3" xfId="23099"/>
    <cellStyle name="Обычный 5 4 2 2 2 3 2 3 2" xfId="23100"/>
    <cellStyle name="Обычный 5 4 2 2 2 3 2 3 3" xfId="23101"/>
    <cellStyle name="Обычный 5 4 2 2 2 3 3" xfId="23102"/>
    <cellStyle name="Обычный 5 4 2 2 2 3 3 2" xfId="23103"/>
    <cellStyle name="Обычный 5 4 2 2 2 3 3 3" xfId="23104"/>
    <cellStyle name="Обычный 5 4 2 2 2 3 4" xfId="23105"/>
    <cellStyle name="Обычный 5 4 2 2 2 3 5" xfId="23106"/>
    <cellStyle name="Обычный 5 4 2 2 2 4" xfId="23107"/>
    <cellStyle name="Обычный 5 4 2 2 2 4 2" xfId="23108"/>
    <cellStyle name="Обычный 5 4 2 2 2 4 2 2" xfId="23109"/>
    <cellStyle name="Обычный 5 4 2 2 2 4 2 2 2" xfId="23110"/>
    <cellStyle name="Обычный 5 4 2 2 2 4 2 2 3" xfId="23111"/>
    <cellStyle name="Обычный 5 4 2 2 2 4 2 3" xfId="23112"/>
    <cellStyle name="Обычный 5 4 2 2 2 4 2 4" xfId="23113"/>
    <cellStyle name="Обычный 5 4 2 2 2 4 3" xfId="23114"/>
    <cellStyle name="Обычный 5 4 2 2 2 4 3 2" xfId="23115"/>
    <cellStyle name="Обычный 5 4 2 2 2 4 3 3" xfId="23116"/>
    <cellStyle name="Обычный 5 4 2 2 2 4 4" xfId="23117"/>
    <cellStyle name="Обычный 5 4 2 2 2 4 5" xfId="23118"/>
    <cellStyle name="Обычный 5 4 2 2 2 5" xfId="23119"/>
    <cellStyle name="Обычный 5 4 2 2 2 5 2" xfId="23120"/>
    <cellStyle name="Обычный 5 4 2 2 2 5 2 2" xfId="23121"/>
    <cellStyle name="Обычный 5 4 2 2 2 5 2 3" xfId="23122"/>
    <cellStyle name="Обычный 5 4 2 2 2 5 3" xfId="23123"/>
    <cellStyle name="Обычный 5 4 2 2 2 5 3 2" xfId="23124"/>
    <cellStyle name="Обычный 5 4 2 2 2 5 3 3" xfId="23125"/>
    <cellStyle name="Обычный 5 4 2 2 2 6" xfId="23126"/>
    <cellStyle name="Обычный 5 4 2 2 2 6 2" xfId="23127"/>
    <cellStyle name="Обычный 5 4 2 2 2 6 3" xfId="23128"/>
    <cellStyle name="Обычный 5 4 2 2 2 7" xfId="23129"/>
    <cellStyle name="Обычный 5 4 2 2 2 7 2" xfId="23130"/>
    <cellStyle name="Обычный 5 4 2 2 2 7 3" xfId="23131"/>
    <cellStyle name="Обычный 5 4 2 2 2 8" xfId="23132"/>
    <cellStyle name="Обычный 5 4 2 2 2 9" xfId="23133"/>
    <cellStyle name="Обычный 5 4 2 2 3" xfId="23134"/>
    <cellStyle name="Обычный 5 4 2 2 3 2" xfId="23135"/>
    <cellStyle name="Обычный 5 4 2 2 3 2 2" xfId="23136"/>
    <cellStyle name="Обычный 5 4 2 2 3 2 2 2" xfId="23137"/>
    <cellStyle name="Обычный 5 4 2 2 3 2 2 2 2" xfId="23138"/>
    <cellStyle name="Обычный 5 4 2 2 3 2 2 2 2 2" xfId="23139"/>
    <cellStyle name="Обычный 5 4 2 2 3 2 2 2 2 3" xfId="23140"/>
    <cellStyle name="Обычный 5 4 2 2 3 2 2 2 3" xfId="23141"/>
    <cellStyle name="Обычный 5 4 2 2 3 2 2 2 4" xfId="23142"/>
    <cellStyle name="Обычный 5 4 2 2 3 2 2 3" xfId="23143"/>
    <cellStyle name="Обычный 5 4 2 2 3 2 2 3 2" xfId="23144"/>
    <cellStyle name="Обычный 5 4 2 2 3 2 2 3 3" xfId="23145"/>
    <cellStyle name="Обычный 5 4 2 2 3 2 2 4" xfId="23146"/>
    <cellStyle name="Обычный 5 4 2 2 3 2 2 5" xfId="23147"/>
    <cellStyle name="Обычный 5 4 2 2 3 2 3" xfId="23148"/>
    <cellStyle name="Обычный 5 4 2 2 3 2 3 2" xfId="23149"/>
    <cellStyle name="Обычный 5 4 2 2 3 2 3 2 2" xfId="23150"/>
    <cellStyle name="Обычный 5 4 2 2 3 2 3 2 2 2" xfId="23151"/>
    <cellStyle name="Обычный 5 4 2 2 3 2 3 2 2 3" xfId="23152"/>
    <cellStyle name="Обычный 5 4 2 2 3 2 3 2 3" xfId="23153"/>
    <cellStyle name="Обычный 5 4 2 2 3 2 3 2 4" xfId="23154"/>
    <cellStyle name="Обычный 5 4 2 2 3 2 3 3" xfId="23155"/>
    <cellStyle name="Обычный 5 4 2 2 3 2 3 3 2" xfId="23156"/>
    <cellStyle name="Обычный 5 4 2 2 3 2 3 3 3" xfId="23157"/>
    <cellStyle name="Обычный 5 4 2 2 3 2 3 4" xfId="23158"/>
    <cellStyle name="Обычный 5 4 2 2 3 2 3 5" xfId="23159"/>
    <cellStyle name="Обычный 5 4 2 2 3 2 4" xfId="23160"/>
    <cellStyle name="Обычный 5 4 2 2 3 2 4 2" xfId="23161"/>
    <cellStyle name="Обычный 5 4 2 2 3 2 4 2 2" xfId="23162"/>
    <cellStyle name="Обычный 5 4 2 2 3 2 4 2 3" xfId="23163"/>
    <cellStyle name="Обычный 5 4 2 2 3 2 4 3" xfId="23164"/>
    <cellStyle name="Обычный 5 4 2 2 3 2 4 3 2" xfId="23165"/>
    <cellStyle name="Обычный 5 4 2 2 3 2 4 3 3" xfId="23166"/>
    <cellStyle name="Обычный 5 4 2 2 3 2 5" xfId="23167"/>
    <cellStyle name="Обычный 5 4 2 2 3 2 5 2" xfId="23168"/>
    <cellStyle name="Обычный 5 4 2 2 3 2 5 3" xfId="23169"/>
    <cellStyle name="Обычный 5 4 2 2 3 2 6" xfId="23170"/>
    <cellStyle name="Обычный 5 4 2 2 3 2 7" xfId="23171"/>
    <cellStyle name="Обычный 5 4 2 2 3 3" xfId="23172"/>
    <cellStyle name="Обычный 5 4 2 2 3 3 2" xfId="23173"/>
    <cellStyle name="Обычный 5 4 2 2 3 3 2 2" xfId="23174"/>
    <cellStyle name="Обычный 5 4 2 2 3 3 2 2 2" xfId="23175"/>
    <cellStyle name="Обычный 5 4 2 2 3 3 2 2 3" xfId="23176"/>
    <cellStyle name="Обычный 5 4 2 2 3 3 2 3" xfId="23177"/>
    <cellStyle name="Обычный 5 4 2 2 3 3 2 3 2" xfId="23178"/>
    <cellStyle name="Обычный 5 4 2 2 3 3 2 3 3" xfId="23179"/>
    <cellStyle name="Обычный 5 4 2 2 3 3 3" xfId="23180"/>
    <cellStyle name="Обычный 5 4 2 2 3 3 3 2" xfId="23181"/>
    <cellStyle name="Обычный 5 4 2 2 3 3 3 3" xfId="23182"/>
    <cellStyle name="Обычный 5 4 2 2 3 3 4" xfId="23183"/>
    <cellStyle name="Обычный 5 4 2 2 3 3 5" xfId="23184"/>
    <cellStyle name="Обычный 5 4 2 2 3 4" xfId="23185"/>
    <cellStyle name="Обычный 5 4 2 2 3 4 2" xfId="23186"/>
    <cellStyle name="Обычный 5 4 2 2 3 4 2 2" xfId="23187"/>
    <cellStyle name="Обычный 5 4 2 2 3 4 2 2 2" xfId="23188"/>
    <cellStyle name="Обычный 5 4 2 2 3 4 2 2 3" xfId="23189"/>
    <cellStyle name="Обычный 5 4 2 2 3 4 2 3" xfId="23190"/>
    <cellStyle name="Обычный 5 4 2 2 3 4 2 4" xfId="23191"/>
    <cellStyle name="Обычный 5 4 2 2 3 4 3" xfId="23192"/>
    <cellStyle name="Обычный 5 4 2 2 3 4 3 2" xfId="23193"/>
    <cellStyle name="Обычный 5 4 2 2 3 4 3 3" xfId="23194"/>
    <cellStyle name="Обычный 5 4 2 2 3 4 4" xfId="23195"/>
    <cellStyle name="Обычный 5 4 2 2 3 4 5" xfId="23196"/>
    <cellStyle name="Обычный 5 4 2 2 3 5" xfId="23197"/>
    <cellStyle name="Обычный 5 4 2 2 3 5 2" xfId="23198"/>
    <cellStyle name="Обычный 5 4 2 2 3 5 2 2" xfId="23199"/>
    <cellStyle name="Обычный 5 4 2 2 3 5 2 3" xfId="23200"/>
    <cellStyle name="Обычный 5 4 2 2 3 5 3" xfId="23201"/>
    <cellStyle name="Обычный 5 4 2 2 3 5 3 2" xfId="23202"/>
    <cellStyle name="Обычный 5 4 2 2 3 5 3 3" xfId="23203"/>
    <cellStyle name="Обычный 5 4 2 2 3 6" xfId="23204"/>
    <cellStyle name="Обычный 5 4 2 2 3 6 2" xfId="23205"/>
    <cellStyle name="Обычный 5 4 2 2 3 6 3" xfId="23206"/>
    <cellStyle name="Обычный 5 4 2 2 3 7" xfId="23207"/>
    <cellStyle name="Обычный 5 4 2 2 3 7 2" xfId="23208"/>
    <cellStyle name="Обычный 5 4 2 2 3 7 3" xfId="23209"/>
    <cellStyle name="Обычный 5 4 2 2 3 8" xfId="23210"/>
    <cellStyle name="Обычный 5 4 2 2 3 9" xfId="23211"/>
    <cellStyle name="Обычный 5 4 2 2 4" xfId="23212"/>
    <cellStyle name="Обычный 5 4 2 2 4 2" xfId="23213"/>
    <cellStyle name="Обычный 5 4 2 2 4 3" xfId="23214"/>
    <cellStyle name="Обычный 5 4 2 2 4 4" xfId="23215"/>
    <cellStyle name="Обычный 5 4 2 2 4 5" xfId="23216"/>
    <cellStyle name="Обычный 5 4 2 2 5" xfId="23217"/>
    <cellStyle name="Обычный 5 4 2 2 5 2" xfId="23218"/>
    <cellStyle name="Обычный 5 4 2 2 5 2 2" xfId="23219"/>
    <cellStyle name="Обычный 5 4 2 2 5 2 2 2" xfId="23220"/>
    <cellStyle name="Обычный 5 4 2 2 5 2 2 2 2" xfId="23221"/>
    <cellStyle name="Обычный 5 4 2 2 5 2 2 2 3" xfId="23222"/>
    <cellStyle name="Обычный 5 4 2 2 5 2 2 3" xfId="23223"/>
    <cellStyle name="Обычный 5 4 2 2 5 2 2 3 2" xfId="23224"/>
    <cellStyle name="Обычный 5 4 2 2 5 2 2 3 3" xfId="23225"/>
    <cellStyle name="Обычный 5 4 2 2 5 2 3" xfId="23226"/>
    <cellStyle name="Обычный 5 4 2 2 5 2 3 2" xfId="23227"/>
    <cellStyle name="Обычный 5 4 2 2 5 2 3 3" xfId="23228"/>
    <cellStyle name="Обычный 5 4 2 2 5 2 4" xfId="23229"/>
    <cellStyle name="Обычный 5 4 2 2 5 2 5" xfId="23230"/>
    <cellStyle name="Обычный 5 4 2 2 5 3" xfId="23231"/>
    <cellStyle name="Обычный 5 4 2 2 5 3 2" xfId="23232"/>
    <cellStyle name="Обычный 5 4 2 2 5 3 2 2" xfId="23233"/>
    <cellStyle name="Обычный 5 4 2 2 5 3 2 2 2" xfId="23234"/>
    <cellStyle name="Обычный 5 4 2 2 5 3 2 2 3" xfId="23235"/>
    <cellStyle name="Обычный 5 4 2 2 5 3 2 3" xfId="23236"/>
    <cellStyle name="Обычный 5 4 2 2 5 3 2 4" xfId="23237"/>
    <cellStyle name="Обычный 5 4 2 2 5 3 3" xfId="23238"/>
    <cellStyle name="Обычный 5 4 2 2 5 3 3 2" xfId="23239"/>
    <cellStyle name="Обычный 5 4 2 2 5 3 3 3" xfId="23240"/>
    <cellStyle name="Обычный 5 4 2 2 5 3 4" xfId="23241"/>
    <cellStyle name="Обычный 5 4 2 2 5 3 5" xfId="23242"/>
    <cellStyle name="Обычный 5 4 2 2 5 4" xfId="23243"/>
    <cellStyle name="Обычный 5 4 2 2 5 4 2" xfId="23244"/>
    <cellStyle name="Обычный 5 4 2 2 5 4 2 2" xfId="23245"/>
    <cellStyle name="Обычный 5 4 2 2 5 4 2 3" xfId="23246"/>
    <cellStyle name="Обычный 5 4 2 2 5 4 3" xfId="23247"/>
    <cellStyle name="Обычный 5 4 2 2 5 4 3 2" xfId="23248"/>
    <cellStyle name="Обычный 5 4 2 2 5 4 3 3" xfId="23249"/>
    <cellStyle name="Обычный 5 4 2 2 5 5" xfId="23250"/>
    <cellStyle name="Обычный 5 4 2 2 5 5 2" xfId="23251"/>
    <cellStyle name="Обычный 5 4 2 2 5 5 3" xfId="23252"/>
    <cellStyle name="Обычный 5 4 2 2 5 6" xfId="23253"/>
    <cellStyle name="Обычный 5 4 2 2 5 7" xfId="23254"/>
    <cellStyle name="Обычный 5 4 2 2 6" xfId="23255"/>
    <cellStyle name="Обычный 5 4 2 2 6 2" xfId="23256"/>
    <cellStyle name="Обычный 5 4 2 2 6 2 2" xfId="23257"/>
    <cellStyle name="Обычный 5 4 2 2 6 2 2 2" xfId="23258"/>
    <cellStyle name="Обычный 5 4 2 2 6 2 2 3" xfId="23259"/>
    <cellStyle name="Обычный 5 4 2 2 6 2 3" xfId="23260"/>
    <cellStyle name="Обычный 5 4 2 2 6 2 3 2" xfId="23261"/>
    <cellStyle name="Обычный 5 4 2 2 6 2 3 3" xfId="23262"/>
    <cellStyle name="Обычный 5 4 2 2 6 3" xfId="23263"/>
    <cellStyle name="Обычный 5 4 2 2 6 3 2" xfId="23264"/>
    <cellStyle name="Обычный 5 4 2 2 6 3 3" xfId="23265"/>
    <cellStyle name="Обычный 5 4 2 2 6 4" xfId="23266"/>
    <cellStyle name="Обычный 5 4 2 2 6 5" xfId="23267"/>
    <cellStyle name="Обычный 5 4 2 2 7" xfId="23268"/>
    <cellStyle name="Обычный 5 4 2 2 7 2" xfId="23269"/>
    <cellStyle name="Обычный 5 4 2 2 7 2 2" xfId="23270"/>
    <cellStyle name="Обычный 5 4 2 2 7 2 2 2" xfId="23271"/>
    <cellStyle name="Обычный 5 4 2 2 7 2 2 3" xfId="23272"/>
    <cellStyle name="Обычный 5 4 2 2 7 2 3" xfId="23273"/>
    <cellStyle name="Обычный 5 4 2 2 7 2 3 2" xfId="23274"/>
    <cellStyle name="Обычный 5 4 2 2 7 2 3 3" xfId="23275"/>
    <cellStyle name="Обычный 5 4 2 2 7 3" xfId="23276"/>
    <cellStyle name="Обычный 5 4 2 2 7 3 2" xfId="23277"/>
    <cellStyle name="Обычный 5 4 2 2 7 3 3" xfId="23278"/>
    <cellStyle name="Обычный 5 4 2 2 7 4" xfId="23279"/>
    <cellStyle name="Обычный 5 4 2 2 7 5" xfId="23280"/>
    <cellStyle name="Обычный 5 4 2 2 8" xfId="23281"/>
    <cellStyle name="Обычный 5 4 2 2 8 2" xfId="23282"/>
    <cellStyle name="Обычный 5 4 2 2 8 2 2" xfId="23283"/>
    <cellStyle name="Обычный 5 4 2 2 8 2 3" xfId="23284"/>
    <cellStyle name="Обычный 5 4 2 2 8 3" xfId="23285"/>
    <cellStyle name="Обычный 5 4 2 2 8 3 2" xfId="23286"/>
    <cellStyle name="Обычный 5 4 2 2 8 3 3" xfId="23287"/>
    <cellStyle name="Обычный 5 4 2 2 9" xfId="23288"/>
    <cellStyle name="Обычный 5 4 2 2 9 2" xfId="23289"/>
    <cellStyle name="Обычный 5 4 2 2 9 3" xfId="23290"/>
    <cellStyle name="Обычный 5 4 2 3" xfId="23291"/>
    <cellStyle name="Обычный 5 4 2 3 2" xfId="23292"/>
    <cellStyle name="Обычный 5 4 2 3 2 2" xfId="23293"/>
    <cellStyle name="Обычный 5 4 2 3 2 2 2" xfId="23294"/>
    <cellStyle name="Обычный 5 4 2 3 2 2 2 2" xfId="23295"/>
    <cellStyle name="Обычный 5 4 2 3 2 2 2 2 2" xfId="23296"/>
    <cellStyle name="Обычный 5 4 2 3 2 2 2 2 3" xfId="23297"/>
    <cellStyle name="Обычный 5 4 2 3 2 2 2 3" xfId="23298"/>
    <cellStyle name="Обычный 5 4 2 3 2 2 2 4" xfId="23299"/>
    <cellStyle name="Обычный 5 4 2 3 2 2 3" xfId="23300"/>
    <cellStyle name="Обычный 5 4 2 3 2 2 3 2" xfId="23301"/>
    <cellStyle name="Обычный 5 4 2 3 2 2 3 3" xfId="23302"/>
    <cellStyle name="Обычный 5 4 2 3 2 2 4" xfId="23303"/>
    <cellStyle name="Обычный 5 4 2 3 2 2 5" xfId="23304"/>
    <cellStyle name="Обычный 5 4 2 3 2 3" xfId="23305"/>
    <cellStyle name="Обычный 5 4 2 3 2 3 2" xfId="23306"/>
    <cellStyle name="Обычный 5 4 2 3 2 3 2 2" xfId="23307"/>
    <cellStyle name="Обычный 5 4 2 3 2 3 2 2 2" xfId="23308"/>
    <cellStyle name="Обычный 5 4 2 3 2 3 2 2 3" xfId="23309"/>
    <cellStyle name="Обычный 5 4 2 3 2 3 2 3" xfId="23310"/>
    <cellStyle name="Обычный 5 4 2 3 2 3 2 4" xfId="23311"/>
    <cellStyle name="Обычный 5 4 2 3 2 3 3" xfId="23312"/>
    <cellStyle name="Обычный 5 4 2 3 2 3 3 2" xfId="23313"/>
    <cellStyle name="Обычный 5 4 2 3 2 3 3 3" xfId="23314"/>
    <cellStyle name="Обычный 5 4 2 3 2 3 4" xfId="23315"/>
    <cellStyle name="Обычный 5 4 2 3 2 3 5" xfId="23316"/>
    <cellStyle name="Обычный 5 4 2 3 2 4" xfId="23317"/>
    <cellStyle name="Обычный 5 4 2 3 2 4 2" xfId="23318"/>
    <cellStyle name="Обычный 5 4 2 3 2 4 2 2" xfId="23319"/>
    <cellStyle name="Обычный 5 4 2 3 2 4 2 3" xfId="23320"/>
    <cellStyle name="Обычный 5 4 2 3 2 4 3" xfId="23321"/>
    <cellStyle name="Обычный 5 4 2 3 2 4 3 2" xfId="23322"/>
    <cellStyle name="Обычный 5 4 2 3 2 4 3 3" xfId="23323"/>
    <cellStyle name="Обычный 5 4 2 3 2 5" xfId="23324"/>
    <cellStyle name="Обычный 5 4 2 3 2 5 2" xfId="23325"/>
    <cellStyle name="Обычный 5 4 2 3 2 5 3" xfId="23326"/>
    <cellStyle name="Обычный 5 4 2 3 2 6" xfId="23327"/>
    <cellStyle name="Обычный 5 4 2 3 2 7" xfId="23328"/>
    <cellStyle name="Обычный 5 4 2 3 3" xfId="23329"/>
    <cellStyle name="Обычный 5 4 2 3 3 2" xfId="23330"/>
    <cellStyle name="Обычный 5 4 2 3 3 2 2" xfId="23331"/>
    <cellStyle name="Обычный 5 4 2 3 3 2 2 2" xfId="23332"/>
    <cellStyle name="Обычный 5 4 2 3 3 2 2 3" xfId="23333"/>
    <cellStyle name="Обычный 5 4 2 3 3 2 3" xfId="23334"/>
    <cellStyle name="Обычный 5 4 2 3 3 2 3 2" xfId="23335"/>
    <cellStyle name="Обычный 5 4 2 3 3 2 3 3" xfId="23336"/>
    <cellStyle name="Обычный 5 4 2 3 3 3" xfId="23337"/>
    <cellStyle name="Обычный 5 4 2 3 3 3 2" xfId="23338"/>
    <cellStyle name="Обычный 5 4 2 3 3 3 3" xfId="23339"/>
    <cellStyle name="Обычный 5 4 2 3 3 4" xfId="23340"/>
    <cellStyle name="Обычный 5 4 2 3 3 5" xfId="23341"/>
    <cellStyle name="Обычный 5 4 2 3 4" xfId="23342"/>
    <cellStyle name="Обычный 5 4 2 3 4 2" xfId="23343"/>
    <cellStyle name="Обычный 5 4 2 3 4 2 2" xfId="23344"/>
    <cellStyle name="Обычный 5 4 2 3 4 2 2 2" xfId="23345"/>
    <cellStyle name="Обычный 5 4 2 3 4 2 2 3" xfId="23346"/>
    <cellStyle name="Обычный 5 4 2 3 4 2 3" xfId="23347"/>
    <cellStyle name="Обычный 5 4 2 3 4 2 4" xfId="23348"/>
    <cellStyle name="Обычный 5 4 2 3 4 3" xfId="23349"/>
    <cellStyle name="Обычный 5 4 2 3 4 3 2" xfId="23350"/>
    <cellStyle name="Обычный 5 4 2 3 4 3 3" xfId="23351"/>
    <cellStyle name="Обычный 5 4 2 3 4 4" xfId="23352"/>
    <cellStyle name="Обычный 5 4 2 3 4 5" xfId="23353"/>
    <cellStyle name="Обычный 5 4 2 3 5" xfId="23354"/>
    <cellStyle name="Обычный 5 4 2 3 5 2" xfId="23355"/>
    <cellStyle name="Обычный 5 4 2 3 5 2 2" xfId="23356"/>
    <cellStyle name="Обычный 5 4 2 3 5 2 3" xfId="23357"/>
    <cellStyle name="Обычный 5 4 2 3 5 3" xfId="23358"/>
    <cellStyle name="Обычный 5 4 2 3 5 3 2" xfId="23359"/>
    <cellStyle name="Обычный 5 4 2 3 5 3 3" xfId="23360"/>
    <cellStyle name="Обычный 5 4 2 3 6" xfId="23361"/>
    <cellStyle name="Обычный 5 4 2 3 6 2" xfId="23362"/>
    <cellStyle name="Обычный 5 4 2 3 6 3" xfId="23363"/>
    <cellStyle name="Обычный 5 4 2 3 7" xfId="23364"/>
    <cellStyle name="Обычный 5 4 2 3 7 2" xfId="23365"/>
    <cellStyle name="Обычный 5 4 2 3 7 3" xfId="23366"/>
    <cellStyle name="Обычный 5 4 2 3 8" xfId="23367"/>
    <cellStyle name="Обычный 5 4 2 3 9" xfId="23368"/>
    <cellStyle name="Обычный 5 4 2 4" xfId="23369"/>
    <cellStyle name="Обычный 5 4 2 4 2" xfId="23370"/>
    <cellStyle name="Обычный 5 4 2 4 2 2" xfId="23371"/>
    <cellStyle name="Обычный 5 4 2 4 2 2 2" xfId="23372"/>
    <cellStyle name="Обычный 5 4 2 4 2 2 2 2" xfId="23373"/>
    <cellStyle name="Обычный 5 4 2 4 2 2 2 2 2" xfId="23374"/>
    <cellStyle name="Обычный 5 4 2 4 2 2 2 2 3" xfId="23375"/>
    <cellStyle name="Обычный 5 4 2 4 2 2 2 3" xfId="23376"/>
    <cellStyle name="Обычный 5 4 2 4 2 2 2 4" xfId="23377"/>
    <cellStyle name="Обычный 5 4 2 4 2 2 3" xfId="23378"/>
    <cellStyle name="Обычный 5 4 2 4 2 2 3 2" xfId="23379"/>
    <cellStyle name="Обычный 5 4 2 4 2 2 3 3" xfId="23380"/>
    <cellStyle name="Обычный 5 4 2 4 2 2 4" xfId="23381"/>
    <cellStyle name="Обычный 5 4 2 4 2 2 5" xfId="23382"/>
    <cellStyle name="Обычный 5 4 2 4 2 3" xfId="23383"/>
    <cellStyle name="Обычный 5 4 2 4 2 3 2" xfId="23384"/>
    <cellStyle name="Обычный 5 4 2 4 2 3 2 2" xfId="23385"/>
    <cellStyle name="Обычный 5 4 2 4 2 3 2 2 2" xfId="23386"/>
    <cellStyle name="Обычный 5 4 2 4 2 3 2 2 3" xfId="23387"/>
    <cellStyle name="Обычный 5 4 2 4 2 3 2 3" xfId="23388"/>
    <cellStyle name="Обычный 5 4 2 4 2 3 2 4" xfId="23389"/>
    <cellStyle name="Обычный 5 4 2 4 2 3 3" xfId="23390"/>
    <cellStyle name="Обычный 5 4 2 4 2 3 3 2" xfId="23391"/>
    <cellStyle name="Обычный 5 4 2 4 2 3 3 3" xfId="23392"/>
    <cellStyle name="Обычный 5 4 2 4 2 3 4" xfId="23393"/>
    <cellStyle name="Обычный 5 4 2 4 2 3 5" xfId="23394"/>
    <cellStyle name="Обычный 5 4 2 4 2 4" xfId="23395"/>
    <cellStyle name="Обычный 5 4 2 4 2 4 2" xfId="23396"/>
    <cellStyle name="Обычный 5 4 2 4 2 4 2 2" xfId="23397"/>
    <cellStyle name="Обычный 5 4 2 4 2 4 2 3" xfId="23398"/>
    <cellStyle name="Обычный 5 4 2 4 2 4 3" xfId="23399"/>
    <cellStyle name="Обычный 5 4 2 4 2 4 3 2" xfId="23400"/>
    <cellStyle name="Обычный 5 4 2 4 2 4 3 3" xfId="23401"/>
    <cellStyle name="Обычный 5 4 2 4 2 5" xfId="23402"/>
    <cellStyle name="Обычный 5 4 2 4 2 5 2" xfId="23403"/>
    <cellStyle name="Обычный 5 4 2 4 2 5 3" xfId="23404"/>
    <cellStyle name="Обычный 5 4 2 4 2 6" xfId="23405"/>
    <cellStyle name="Обычный 5 4 2 4 2 7" xfId="23406"/>
    <cellStyle name="Обычный 5 4 2 4 3" xfId="23407"/>
    <cellStyle name="Обычный 5 4 2 4 3 2" xfId="23408"/>
    <cellStyle name="Обычный 5 4 2 4 3 2 2" xfId="23409"/>
    <cellStyle name="Обычный 5 4 2 4 3 2 2 2" xfId="23410"/>
    <cellStyle name="Обычный 5 4 2 4 3 2 2 3" xfId="23411"/>
    <cellStyle name="Обычный 5 4 2 4 3 2 3" xfId="23412"/>
    <cellStyle name="Обычный 5 4 2 4 3 2 3 2" xfId="23413"/>
    <cellStyle name="Обычный 5 4 2 4 3 2 3 3" xfId="23414"/>
    <cellStyle name="Обычный 5 4 2 4 3 3" xfId="23415"/>
    <cellStyle name="Обычный 5 4 2 4 3 3 2" xfId="23416"/>
    <cellStyle name="Обычный 5 4 2 4 3 3 3" xfId="23417"/>
    <cellStyle name="Обычный 5 4 2 4 3 4" xfId="23418"/>
    <cellStyle name="Обычный 5 4 2 4 3 5" xfId="23419"/>
    <cellStyle name="Обычный 5 4 2 4 4" xfId="23420"/>
    <cellStyle name="Обычный 5 4 2 4 4 2" xfId="23421"/>
    <cellStyle name="Обычный 5 4 2 4 4 2 2" xfId="23422"/>
    <cellStyle name="Обычный 5 4 2 4 4 2 2 2" xfId="23423"/>
    <cellStyle name="Обычный 5 4 2 4 4 2 2 3" xfId="23424"/>
    <cellStyle name="Обычный 5 4 2 4 4 2 3" xfId="23425"/>
    <cellStyle name="Обычный 5 4 2 4 4 2 4" xfId="23426"/>
    <cellStyle name="Обычный 5 4 2 4 4 3" xfId="23427"/>
    <cellStyle name="Обычный 5 4 2 4 4 3 2" xfId="23428"/>
    <cellStyle name="Обычный 5 4 2 4 4 3 3" xfId="23429"/>
    <cellStyle name="Обычный 5 4 2 4 4 4" xfId="23430"/>
    <cellStyle name="Обычный 5 4 2 4 4 5" xfId="23431"/>
    <cellStyle name="Обычный 5 4 2 4 5" xfId="23432"/>
    <cellStyle name="Обычный 5 4 2 4 5 2" xfId="23433"/>
    <cellStyle name="Обычный 5 4 2 4 5 2 2" xfId="23434"/>
    <cellStyle name="Обычный 5 4 2 4 5 2 3" xfId="23435"/>
    <cellStyle name="Обычный 5 4 2 4 5 3" xfId="23436"/>
    <cellStyle name="Обычный 5 4 2 4 5 3 2" xfId="23437"/>
    <cellStyle name="Обычный 5 4 2 4 5 3 3" xfId="23438"/>
    <cellStyle name="Обычный 5 4 2 4 6" xfId="23439"/>
    <cellStyle name="Обычный 5 4 2 4 6 2" xfId="23440"/>
    <cellStyle name="Обычный 5 4 2 4 6 3" xfId="23441"/>
    <cellStyle name="Обычный 5 4 2 4 7" xfId="23442"/>
    <cellStyle name="Обычный 5 4 2 4 7 2" xfId="23443"/>
    <cellStyle name="Обычный 5 4 2 4 7 3" xfId="23444"/>
    <cellStyle name="Обычный 5 4 2 4 8" xfId="23445"/>
    <cellStyle name="Обычный 5 4 2 4 9" xfId="23446"/>
    <cellStyle name="Обычный 5 4 2 5" xfId="23447"/>
    <cellStyle name="Обычный 5 4 2 5 2" xfId="23448"/>
    <cellStyle name="Обычный 5 4 2 5 3" xfId="23449"/>
    <cellStyle name="Обычный 5 4 2 5 4" xfId="23450"/>
    <cellStyle name="Обычный 5 4 2 5 5" xfId="23451"/>
    <cellStyle name="Обычный 5 4 2 6" xfId="23452"/>
    <cellStyle name="Обычный 5 4 2 6 2" xfId="23453"/>
    <cellStyle name="Обычный 5 4 2 6 2 2" xfId="23454"/>
    <cellStyle name="Обычный 5 4 2 6 2 2 2" xfId="23455"/>
    <cellStyle name="Обычный 5 4 2 6 2 2 2 2" xfId="23456"/>
    <cellStyle name="Обычный 5 4 2 6 2 2 2 3" xfId="23457"/>
    <cellStyle name="Обычный 5 4 2 6 2 2 3" xfId="23458"/>
    <cellStyle name="Обычный 5 4 2 6 2 2 3 2" xfId="23459"/>
    <cellStyle name="Обычный 5 4 2 6 2 2 3 3" xfId="23460"/>
    <cellStyle name="Обычный 5 4 2 6 2 3" xfId="23461"/>
    <cellStyle name="Обычный 5 4 2 6 2 3 2" xfId="23462"/>
    <cellStyle name="Обычный 5 4 2 6 2 3 3" xfId="23463"/>
    <cellStyle name="Обычный 5 4 2 6 2 4" xfId="23464"/>
    <cellStyle name="Обычный 5 4 2 6 2 5" xfId="23465"/>
    <cellStyle name="Обычный 5 4 2 6 3" xfId="23466"/>
    <cellStyle name="Обычный 5 4 2 6 3 2" xfId="23467"/>
    <cellStyle name="Обычный 5 4 2 6 3 2 2" xfId="23468"/>
    <cellStyle name="Обычный 5 4 2 6 3 2 2 2" xfId="23469"/>
    <cellStyle name="Обычный 5 4 2 6 3 2 2 3" xfId="23470"/>
    <cellStyle name="Обычный 5 4 2 6 3 2 3" xfId="23471"/>
    <cellStyle name="Обычный 5 4 2 6 3 2 4" xfId="23472"/>
    <cellStyle name="Обычный 5 4 2 6 3 3" xfId="23473"/>
    <cellStyle name="Обычный 5 4 2 6 3 3 2" xfId="23474"/>
    <cellStyle name="Обычный 5 4 2 6 3 3 3" xfId="23475"/>
    <cellStyle name="Обычный 5 4 2 6 3 4" xfId="23476"/>
    <cellStyle name="Обычный 5 4 2 6 3 5" xfId="23477"/>
    <cellStyle name="Обычный 5 4 2 6 4" xfId="23478"/>
    <cellStyle name="Обычный 5 4 2 6 4 2" xfId="23479"/>
    <cellStyle name="Обычный 5 4 2 6 4 2 2" xfId="23480"/>
    <cellStyle name="Обычный 5 4 2 6 4 2 3" xfId="23481"/>
    <cellStyle name="Обычный 5 4 2 6 4 3" xfId="23482"/>
    <cellStyle name="Обычный 5 4 2 6 4 3 2" xfId="23483"/>
    <cellStyle name="Обычный 5 4 2 6 4 3 3" xfId="23484"/>
    <cellStyle name="Обычный 5 4 2 6 5" xfId="23485"/>
    <cellStyle name="Обычный 5 4 2 6 5 2" xfId="23486"/>
    <cellStyle name="Обычный 5 4 2 6 5 3" xfId="23487"/>
    <cellStyle name="Обычный 5 4 2 6 6" xfId="23488"/>
    <cellStyle name="Обычный 5 4 2 6 7" xfId="23489"/>
    <cellStyle name="Обычный 5 4 2 7" xfId="23490"/>
    <cellStyle name="Обычный 5 4 2 7 2" xfId="23491"/>
    <cellStyle name="Обычный 5 4 2 7 2 2" xfId="23492"/>
    <cellStyle name="Обычный 5 4 2 7 2 2 2" xfId="23493"/>
    <cellStyle name="Обычный 5 4 2 7 2 2 3" xfId="23494"/>
    <cellStyle name="Обычный 5 4 2 7 2 3" xfId="23495"/>
    <cellStyle name="Обычный 5 4 2 7 2 3 2" xfId="23496"/>
    <cellStyle name="Обычный 5 4 2 7 2 3 3" xfId="23497"/>
    <cellStyle name="Обычный 5 4 2 7 3" xfId="23498"/>
    <cellStyle name="Обычный 5 4 2 7 3 2" xfId="23499"/>
    <cellStyle name="Обычный 5 4 2 7 3 3" xfId="23500"/>
    <cellStyle name="Обычный 5 4 2 7 4" xfId="23501"/>
    <cellStyle name="Обычный 5 4 2 7 5" xfId="23502"/>
    <cellStyle name="Обычный 5 4 2 8" xfId="23503"/>
    <cellStyle name="Обычный 5 4 2 8 2" xfId="23504"/>
    <cellStyle name="Обычный 5 4 2 8 2 2" xfId="23505"/>
    <cellStyle name="Обычный 5 4 2 8 2 2 2" xfId="23506"/>
    <cellStyle name="Обычный 5 4 2 8 2 2 3" xfId="23507"/>
    <cellStyle name="Обычный 5 4 2 8 2 3" xfId="23508"/>
    <cellStyle name="Обычный 5 4 2 8 2 3 2" xfId="23509"/>
    <cellStyle name="Обычный 5 4 2 8 2 3 3" xfId="23510"/>
    <cellStyle name="Обычный 5 4 2 8 3" xfId="23511"/>
    <cellStyle name="Обычный 5 4 2 8 3 2" xfId="23512"/>
    <cellStyle name="Обычный 5 4 2 8 3 3" xfId="23513"/>
    <cellStyle name="Обычный 5 4 2 8 4" xfId="23514"/>
    <cellStyle name="Обычный 5 4 2 8 5" xfId="23515"/>
    <cellStyle name="Обычный 5 4 2 9" xfId="23516"/>
    <cellStyle name="Обычный 5 4 2 9 2" xfId="23517"/>
    <cellStyle name="Обычный 5 4 2 9 2 2" xfId="23518"/>
    <cellStyle name="Обычный 5 4 2 9 2 3" xfId="23519"/>
    <cellStyle name="Обычный 5 4 2 9 3" xfId="23520"/>
    <cellStyle name="Обычный 5 4 2 9 3 2" xfId="23521"/>
    <cellStyle name="Обычный 5 4 2 9 3 3" xfId="23522"/>
    <cellStyle name="Обычный 5 4 3" xfId="23523"/>
    <cellStyle name="Обычный 5 4 3 10" xfId="23524"/>
    <cellStyle name="Обычный 5 4 3 10 2" xfId="23525"/>
    <cellStyle name="Обычный 5 4 3 10 3" xfId="23526"/>
    <cellStyle name="Обычный 5 4 3 11" xfId="23527"/>
    <cellStyle name="Обычный 5 4 3 11 2" xfId="23528"/>
    <cellStyle name="Обычный 5 4 3 11 3" xfId="23529"/>
    <cellStyle name="Обычный 5 4 3 12" xfId="23530"/>
    <cellStyle name="Обычный 5 4 3 13" xfId="23531"/>
    <cellStyle name="Обычный 5 4 3 2" xfId="23532"/>
    <cellStyle name="Обычный 5 4 3 2 10" xfId="23533"/>
    <cellStyle name="Обычный 5 4 3 2 11" xfId="23534"/>
    <cellStyle name="Обычный 5 4 3 2 2" xfId="23535"/>
    <cellStyle name="Обычный 5 4 3 2 2 2" xfId="23536"/>
    <cellStyle name="Обычный 5 4 3 2 2 2 2" xfId="23537"/>
    <cellStyle name="Обычный 5 4 3 2 2 2 2 2" xfId="23538"/>
    <cellStyle name="Обычный 5 4 3 2 2 2 2 2 2" xfId="23539"/>
    <cellStyle name="Обычный 5 4 3 2 2 2 2 2 2 2" xfId="23540"/>
    <cellStyle name="Обычный 5 4 3 2 2 2 2 2 2 3" xfId="23541"/>
    <cellStyle name="Обычный 5 4 3 2 2 2 2 2 3" xfId="23542"/>
    <cellStyle name="Обычный 5 4 3 2 2 2 2 2 4" xfId="23543"/>
    <cellStyle name="Обычный 5 4 3 2 2 2 2 3" xfId="23544"/>
    <cellStyle name="Обычный 5 4 3 2 2 2 2 3 2" xfId="23545"/>
    <cellStyle name="Обычный 5 4 3 2 2 2 2 3 3" xfId="23546"/>
    <cellStyle name="Обычный 5 4 3 2 2 2 2 4" xfId="23547"/>
    <cellStyle name="Обычный 5 4 3 2 2 2 2 5" xfId="23548"/>
    <cellStyle name="Обычный 5 4 3 2 2 2 3" xfId="23549"/>
    <cellStyle name="Обычный 5 4 3 2 2 2 3 2" xfId="23550"/>
    <cellStyle name="Обычный 5 4 3 2 2 2 3 2 2" xfId="23551"/>
    <cellStyle name="Обычный 5 4 3 2 2 2 3 2 2 2" xfId="23552"/>
    <cellStyle name="Обычный 5 4 3 2 2 2 3 2 2 3" xfId="23553"/>
    <cellStyle name="Обычный 5 4 3 2 2 2 3 2 3" xfId="23554"/>
    <cellStyle name="Обычный 5 4 3 2 2 2 3 2 4" xfId="23555"/>
    <cellStyle name="Обычный 5 4 3 2 2 2 3 3" xfId="23556"/>
    <cellStyle name="Обычный 5 4 3 2 2 2 3 3 2" xfId="23557"/>
    <cellStyle name="Обычный 5 4 3 2 2 2 3 3 3" xfId="23558"/>
    <cellStyle name="Обычный 5 4 3 2 2 2 3 4" xfId="23559"/>
    <cellStyle name="Обычный 5 4 3 2 2 2 3 5" xfId="23560"/>
    <cellStyle name="Обычный 5 4 3 2 2 2 4" xfId="23561"/>
    <cellStyle name="Обычный 5 4 3 2 2 2 4 2" xfId="23562"/>
    <cellStyle name="Обычный 5 4 3 2 2 2 4 2 2" xfId="23563"/>
    <cellStyle name="Обычный 5 4 3 2 2 2 4 2 3" xfId="23564"/>
    <cellStyle name="Обычный 5 4 3 2 2 2 4 3" xfId="23565"/>
    <cellStyle name="Обычный 5 4 3 2 2 2 4 3 2" xfId="23566"/>
    <cellStyle name="Обычный 5 4 3 2 2 2 4 3 3" xfId="23567"/>
    <cellStyle name="Обычный 5 4 3 2 2 2 5" xfId="23568"/>
    <cellStyle name="Обычный 5 4 3 2 2 2 5 2" xfId="23569"/>
    <cellStyle name="Обычный 5 4 3 2 2 2 5 3" xfId="23570"/>
    <cellStyle name="Обычный 5 4 3 2 2 2 6" xfId="23571"/>
    <cellStyle name="Обычный 5 4 3 2 2 2 7" xfId="23572"/>
    <cellStyle name="Обычный 5 4 3 2 2 3" xfId="23573"/>
    <cellStyle name="Обычный 5 4 3 2 2 3 2" xfId="23574"/>
    <cellStyle name="Обычный 5 4 3 2 2 3 2 2" xfId="23575"/>
    <cellStyle name="Обычный 5 4 3 2 2 3 2 2 2" xfId="23576"/>
    <cellStyle name="Обычный 5 4 3 2 2 3 2 2 3" xfId="23577"/>
    <cellStyle name="Обычный 5 4 3 2 2 3 2 3" xfId="23578"/>
    <cellStyle name="Обычный 5 4 3 2 2 3 2 3 2" xfId="23579"/>
    <cellStyle name="Обычный 5 4 3 2 2 3 2 3 3" xfId="23580"/>
    <cellStyle name="Обычный 5 4 3 2 2 3 3" xfId="23581"/>
    <cellStyle name="Обычный 5 4 3 2 2 3 3 2" xfId="23582"/>
    <cellStyle name="Обычный 5 4 3 2 2 3 3 3" xfId="23583"/>
    <cellStyle name="Обычный 5 4 3 2 2 3 4" xfId="23584"/>
    <cellStyle name="Обычный 5 4 3 2 2 3 5" xfId="23585"/>
    <cellStyle name="Обычный 5 4 3 2 2 4" xfId="23586"/>
    <cellStyle name="Обычный 5 4 3 2 2 4 2" xfId="23587"/>
    <cellStyle name="Обычный 5 4 3 2 2 4 2 2" xfId="23588"/>
    <cellStyle name="Обычный 5 4 3 2 2 4 2 2 2" xfId="23589"/>
    <cellStyle name="Обычный 5 4 3 2 2 4 2 2 3" xfId="23590"/>
    <cellStyle name="Обычный 5 4 3 2 2 4 2 3" xfId="23591"/>
    <cellStyle name="Обычный 5 4 3 2 2 4 2 4" xfId="23592"/>
    <cellStyle name="Обычный 5 4 3 2 2 4 3" xfId="23593"/>
    <cellStyle name="Обычный 5 4 3 2 2 4 3 2" xfId="23594"/>
    <cellStyle name="Обычный 5 4 3 2 2 4 3 3" xfId="23595"/>
    <cellStyle name="Обычный 5 4 3 2 2 4 4" xfId="23596"/>
    <cellStyle name="Обычный 5 4 3 2 2 4 5" xfId="23597"/>
    <cellStyle name="Обычный 5 4 3 2 2 5" xfId="23598"/>
    <cellStyle name="Обычный 5 4 3 2 2 5 2" xfId="23599"/>
    <cellStyle name="Обычный 5 4 3 2 2 5 2 2" xfId="23600"/>
    <cellStyle name="Обычный 5 4 3 2 2 5 2 3" xfId="23601"/>
    <cellStyle name="Обычный 5 4 3 2 2 5 3" xfId="23602"/>
    <cellStyle name="Обычный 5 4 3 2 2 5 3 2" xfId="23603"/>
    <cellStyle name="Обычный 5 4 3 2 2 5 3 3" xfId="23604"/>
    <cellStyle name="Обычный 5 4 3 2 2 6" xfId="23605"/>
    <cellStyle name="Обычный 5 4 3 2 2 6 2" xfId="23606"/>
    <cellStyle name="Обычный 5 4 3 2 2 6 3" xfId="23607"/>
    <cellStyle name="Обычный 5 4 3 2 2 7" xfId="23608"/>
    <cellStyle name="Обычный 5 4 3 2 2 7 2" xfId="23609"/>
    <cellStyle name="Обычный 5 4 3 2 2 7 3" xfId="23610"/>
    <cellStyle name="Обычный 5 4 3 2 2 8" xfId="23611"/>
    <cellStyle name="Обычный 5 4 3 2 2 9" xfId="23612"/>
    <cellStyle name="Обычный 5 4 3 2 3" xfId="23613"/>
    <cellStyle name="Обычный 5 4 3 2 3 2" xfId="23614"/>
    <cellStyle name="Обычный 5 4 3 2 3 2 2" xfId="23615"/>
    <cellStyle name="Обычный 5 4 3 2 3 2 2 2" xfId="23616"/>
    <cellStyle name="Обычный 5 4 3 2 3 2 2 2 2" xfId="23617"/>
    <cellStyle name="Обычный 5 4 3 2 3 2 2 2 2 2" xfId="23618"/>
    <cellStyle name="Обычный 5 4 3 2 3 2 2 2 2 3" xfId="23619"/>
    <cellStyle name="Обычный 5 4 3 2 3 2 2 2 3" xfId="23620"/>
    <cellStyle name="Обычный 5 4 3 2 3 2 2 2 4" xfId="23621"/>
    <cellStyle name="Обычный 5 4 3 2 3 2 2 3" xfId="23622"/>
    <cellStyle name="Обычный 5 4 3 2 3 2 2 3 2" xfId="23623"/>
    <cellStyle name="Обычный 5 4 3 2 3 2 2 3 3" xfId="23624"/>
    <cellStyle name="Обычный 5 4 3 2 3 2 2 4" xfId="23625"/>
    <cellStyle name="Обычный 5 4 3 2 3 2 2 5" xfId="23626"/>
    <cellStyle name="Обычный 5 4 3 2 3 2 3" xfId="23627"/>
    <cellStyle name="Обычный 5 4 3 2 3 2 3 2" xfId="23628"/>
    <cellStyle name="Обычный 5 4 3 2 3 2 3 2 2" xfId="23629"/>
    <cellStyle name="Обычный 5 4 3 2 3 2 3 2 2 2" xfId="23630"/>
    <cellStyle name="Обычный 5 4 3 2 3 2 3 2 2 3" xfId="23631"/>
    <cellStyle name="Обычный 5 4 3 2 3 2 3 2 3" xfId="23632"/>
    <cellStyle name="Обычный 5 4 3 2 3 2 3 2 4" xfId="23633"/>
    <cellStyle name="Обычный 5 4 3 2 3 2 3 3" xfId="23634"/>
    <cellStyle name="Обычный 5 4 3 2 3 2 3 3 2" xfId="23635"/>
    <cellStyle name="Обычный 5 4 3 2 3 2 3 3 3" xfId="23636"/>
    <cellStyle name="Обычный 5 4 3 2 3 2 3 4" xfId="23637"/>
    <cellStyle name="Обычный 5 4 3 2 3 2 3 5" xfId="23638"/>
    <cellStyle name="Обычный 5 4 3 2 3 2 4" xfId="23639"/>
    <cellStyle name="Обычный 5 4 3 2 3 2 4 2" xfId="23640"/>
    <cellStyle name="Обычный 5 4 3 2 3 2 4 2 2" xfId="23641"/>
    <cellStyle name="Обычный 5 4 3 2 3 2 4 2 3" xfId="23642"/>
    <cellStyle name="Обычный 5 4 3 2 3 2 4 3" xfId="23643"/>
    <cellStyle name="Обычный 5 4 3 2 3 2 4 3 2" xfId="23644"/>
    <cellStyle name="Обычный 5 4 3 2 3 2 4 3 3" xfId="23645"/>
    <cellStyle name="Обычный 5 4 3 2 3 2 5" xfId="23646"/>
    <cellStyle name="Обычный 5 4 3 2 3 2 5 2" xfId="23647"/>
    <cellStyle name="Обычный 5 4 3 2 3 2 5 3" xfId="23648"/>
    <cellStyle name="Обычный 5 4 3 2 3 2 6" xfId="23649"/>
    <cellStyle name="Обычный 5 4 3 2 3 2 7" xfId="23650"/>
    <cellStyle name="Обычный 5 4 3 2 3 3" xfId="23651"/>
    <cellStyle name="Обычный 5 4 3 2 3 3 2" xfId="23652"/>
    <cellStyle name="Обычный 5 4 3 2 3 3 2 2" xfId="23653"/>
    <cellStyle name="Обычный 5 4 3 2 3 3 2 2 2" xfId="23654"/>
    <cellStyle name="Обычный 5 4 3 2 3 3 2 2 3" xfId="23655"/>
    <cellStyle name="Обычный 5 4 3 2 3 3 2 3" xfId="23656"/>
    <cellStyle name="Обычный 5 4 3 2 3 3 2 3 2" xfId="23657"/>
    <cellStyle name="Обычный 5 4 3 2 3 3 2 3 3" xfId="23658"/>
    <cellStyle name="Обычный 5 4 3 2 3 3 3" xfId="23659"/>
    <cellStyle name="Обычный 5 4 3 2 3 3 3 2" xfId="23660"/>
    <cellStyle name="Обычный 5 4 3 2 3 3 3 3" xfId="23661"/>
    <cellStyle name="Обычный 5 4 3 2 3 3 4" xfId="23662"/>
    <cellStyle name="Обычный 5 4 3 2 3 3 5" xfId="23663"/>
    <cellStyle name="Обычный 5 4 3 2 3 4" xfId="23664"/>
    <cellStyle name="Обычный 5 4 3 2 3 4 2" xfId="23665"/>
    <cellStyle name="Обычный 5 4 3 2 3 4 2 2" xfId="23666"/>
    <cellStyle name="Обычный 5 4 3 2 3 4 2 2 2" xfId="23667"/>
    <cellStyle name="Обычный 5 4 3 2 3 4 2 2 3" xfId="23668"/>
    <cellStyle name="Обычный 5 4 3 2 3 4 2 3" xfId="23669"/>
    <cellStyle name="Обычный 5 4 3 2 3 4 2 4" xfId="23670"/>
    <cellStyle name="Обычный 5 4 3 2 3 4 3" xfId="23671"/>
    <cellStyle name="Обычный 5 4 3 2 3 4 3 2" xfId="23672"/>
    <cellStyle name="Обычный 5 4 3 2 3 4 3 3" xfId="23673"/>
    <cellStyle name="Обычный 5 4 3 2 3 4 4" xfId="23674"/>
    <cellStyle name="Обычный 5 4 3 2 3 4 5" xfId="23675"/>
    <cellStyle name="Обычный 5 4 3 2 3 5" xfId="23676"/>
    <cellStyle name="Обычный 5 4 3 2 3 5 2" xfId="23677"/>
    <cellStyle name="Обычный 5 4 3 2 3 5 2 2" xfId="23678"/>
    <cellStyle name="Обычный 5 4 3 2 3 5 2 3" xfId="23679"/>
    <cellStyle name="Обычный 5 4 3 2 3 5 3" xfId="23680"/>
    <cellStyle name="Обычный 5 4 3 2 3 5 3 2" xfId="23681"/>
    <cellStyle name="Обычный 5 4 3 2 3 5 3 3" xfId="23682"/>
    <cellStyle name="Обычный 5 4 3 2 3 6" xfId="23683"/>
    <cellStyle name="Обычный 5 4 3 2 3 6 2" xfId="23684"/>
    <cellStyle name="Обычный 5 4 3 2 3 6 3" xfId="23685"/>
    <cellStyle name="Обычный 5 4 3 2 3 7" xfId="23686"/>
    <cellStyle name="Обычный 5 4 3 2 3 7 2" xfId="23687"/>
    <cellStyle name="Обычный 5 4 3 2 3 7 3" xfId="23688"/>
    <cellStyle name="Обычный 5 4 3 2 3 8" xfId="23689"/>
    <cellStyle name="Обычный 5 4 3 2 3 9" xfId="23690"/>
    <cellStyle name="Обычный 5 4 3 2 4" xfId="23691"/>
    <cellStyle name="Обычный 5 4 3 2 4 2" xfId="23692"/>
    <cellStyle name="Обычный 5 4 3 2 4 2 2" xfId="23693"/>
    <cellStyle name="Обычный 5 4 3 2 4 2 2 2" xfId="23694"/>
    <cellStyle name="Обычный 5 4 3 2 4 2 2 2 2" xfId="23695"/>
    <cellStyle name="Обычный 5 4 3 2 4 2 2 2 3" xfId="23696"/>
    <cellStyle name="Обычный 5 4 3 2 4 2 2 3" xfId="23697"/>
    <cellStyle name="Обычный 5 4 3 2 4 2 2 4" xfId="23698"/>
    <cellStyle name="Обычный 5 4 3 2 4 2 3" xfId="23699"/>
    <cellStyle name="Обычный 5 4 3 2 4 2 3 2" xfId="23700"/>
    <cellStyle name="Обычный 5 4 3 2 4 2 3 3" xfId="23701"/>
    <cellStyle name="Обычный 5 4 3 2 4 2 4" xfId="23702"/>
    <cellStyle name="Обычный 5 4 3 2 4 2 5" xfId="23703"/>
    <cellStyle name="Обычный 5 4 3 2 4 3" xfId="23704"/>
    <cellStyle name="Обычный 5 4 3 2 4 3 2" xfId="23705"/>
    <cellStyle name="Обычный 5 4 3 2 4 3 2 2" xfId="23706"/>
    <cellStyle name="Обычный 5 4 3 2 4 3 2 2 2" xfId="23707"/>
    <cellStyle name="Обычный 5 4 3 2 4 3 2 2 3" xfId="23708"/>
    <cellStyle name="Обычный 5 4 3 2 4 3 2 3" xfId="23709"/>
    <cellStyle name="Обычный 5 4 3 2 4 3 2 4" xfId="23710"/>
    <cellStyle name="Обычный 5 4 3 2 4 3 3" xfId="23711"/>
    <cellStyle name="Обычный 5 4 3 2 4 3 3 2" xfId="23712"/>
    <cellStyle name="Обычный 5 4 3 2 4 3 3 3" xfId="23713"/>
    <cellStyle name="Обычный 5 4 3 2 4 3 4" xfId="23714"/>
    <cellStyle name="Обычный 5 4 3 2 4 3 5" xfId="23715"/>
    <cellStyle name="Обычный 5 4 3 2 4 4" xfId="23716"/>
    <cellStyle name="Обычный 5 4 3 2 4 4 2" xfId="23717"/>
    <cellStyle name="Обычный 5 4 3 2 4 4 2 2" xfId="23718"/>
    <cellStyle name="Обычный 5 4 3 2 4 4 2 3" xfId="23719"/>
    <cellStyle name="Обычный 5 4 3 2 4 4 3" xfId="23720"/>
    <cellStyle name="Обычный 5 4 3 2 4 4 3 2" xfId="23721"/>
    <cellStyle name="Обычный 5 4 3 2 4 4 3 3" xfId="23722"/>
    <cellStyle name="Обычный 5 4 3 2 4 5" xfId="23723"/>
    <cellStyle name="Обычный 5 4 3 2 4 5 2" xfId="23724"/>
    <cellStyle name="Обычный 5 4 3 2 4 5 3" xfId="23725"/>
    <cellStyle name="Обычный 5 4 3 2 4 6" xfId="23726"/>
    <cellStyle name="Обычный 5 4 3 2 4 7" xfId="23727"/>
    <cellStyle name="Обычный 5 4 3 2 5" xfId="23728"/>
    <cellStyle name="Обычный 5 4 3 2 5 2" xfId="23729"/>
    <cellStyle name="Обычный 5 4 3 2 5 2 2" xfId="23730"/>
    <cellStyle name="Обычный 5 4 3 2 5 2 2 2" xfId="23731"/>
    <cellStyle name="Обычный 5 4 3 2 5 2 2 3" xfId="23732"/>
    <cellStyle name="Обычный 5 4 3 2 5 2 3" xfId="23733"/>
    <cellStyle name="Обычный 5 4 3 2 5 2 3 2" xfId="23734"/>
    <cellStyle name="Обычный 5 4 3 2 5 2 3 3" xfId="23735"/>
    <cellStyle name="Обычный 5 4 3 2 5 3" xfId="23736"/>
    <cellStyle name="Обычный 5 4 3 2 5 3 2" xfId="23737"/>
    <cellStyle name="Обычный 5 4 3 2 5 3 3" xfId="23738"/>
    <cellStyle name="Обычный 5 4 3 2 5 4" xfId="23739"/>
    <cellStyle name="Обычный 5 4 3 2 5 5" xfId="23740"/>
    <cellStyle name="Обычный 5 4 3 2 6" xfId="23741"/>
    <cellStyle name="Обычный 5 4 3 2 6 2" xfId="23742"/>
    <cellStyle name="Обычный 5 4 3 2 6 2 2" xfId="23743"/>
    <cellStyle name="Обычный 5 4 3 2 6 2 2 2" xfId="23744"/>
    <cellStyle name="Обычный 5 4 3 2 6 2 2 3" xfId="23745"/>
    <cellStyle name="Обычный 5 4 3 2 6 2 3" xfId="23746"/>
    <cellStyle name="Обычный 5 4 3 2 6 2 4" xfId="23747"/>
    <cellStyle name="Обычный 5 4 3 2 6 3" xfId="23748"/>
    <cellStyle name="Обычный 5 4 3 2 6 3 2" xfId="23749"/>
    <cellStyle name="Обычный 5 4 3 2 6 3 3" xfId="23750"/>
    <cellStyle name="Обычный 5 4 3 2 6 4" xfId="23751"/>
    <cellStyle name="Обычный 5 4 3 2 6 5" xfId="23752"/>
    <cellStyle name="Обычный 5 4 3 2 7" xfId="23753"/>
    <cellStyle name="Обычный 5 4 3 2 7 2" xfId="23754"/>
    <cellStyle name="Обычный 5 4 3 2 7 2 2" xfId="23755"/>
    <cellStyle name="Обычный 5 4 3 2 7 2 3" xfId="23756"/>
    <cellStyle name="Обычный 5 4 3 2 7 3" xfId="23757"/>
    <cellStyle name="Обычный 5 4 3 2 7 3 2" xfId="23758"/>
    <cellStyle name="Обычный 5 4 3 2 7 3 3" xfId="23759"/>
    <cellStyle name="Обычный 5 4 3 2 8" xfId="23760"/>
    <cellStyle name="Обычный 5 4 3 2 8 2" xfId="23761"/>
    <cellStyle name="Обычный 5 4 3 2 8 3" xfId="23762"/>
    <cellStyle name="Обычный 5 4 3 2 9" xfId="23763"/>
    <cellStyle name="Обычный 5 4 3 2 9 2" xfId="23764"/>
    <cellStyle name="Обычный 5 4 3 2 9 3" xfId="23765"/>
    <cellStyle name="Обычный 5 4 3 3" xfId="23766"/>
    <cellStyle name="Обычный 5 4 3 3 2" xfId="23767"/>
    <cellStyle name="Обычный 5 4 3 3 2 2" xfId="23768"/>
    <cellStyle name="Обычный 5 4 3 3 2 2 2" xfId="23769"/>
    <cellStyle name="Обычный 5 4 3 3 2 2 2 2" xfId="23770"/>
    <cellStyle name="Обычный 5 4 3 3 2 2 2 2 2" xfId="23771"/>
    <cellStyle name="Обычный 5 4 3 3 2 2 2 2 3" xfId="23772"/>
    <cellStyle name="Обычный 5 4 3 3 2 2 2 3" xfId="23773"/>
    <cellStyle name="Обычный 5 4 3 3 2 2 2 4" xfId="23774"/>
    <cellStyle name="Обычный 5 4 3 3 2 2 3" xfId="23775"/>
    <cellStyle name="Обычный 5 4 3 3 2 2 3 2" xfId="23776"/>
    <cellStyle name="Обычный 5 4 3 3 2 2 3 3" xfId="23777"/>
    <cellStyle name="Обычный 5 4 3 3 2 2 4" xfId="23778"/>
    <cellStyle name="Обычный 5 4 3 3 2 2 5" xfId="23779"/>
    <cellStyle name="Обычный 5 4 3 3 2 3" xfId="23780"/>
    <cellStyle name="Обычный 5 4 3 3 2 3 2" xfId="23781"/>
    <cellStyle name="Обычный 5 4 3 3 2 3 2 2" xfId="23782"/>
    <cellStyle name="Обычный 5 4 3 3 2 3 2 2 2" xfId="23783"/>
    <cellStyle name="Обычный 5 4 3 3 2 3 2 2 3" xfId="23784"/>
    <cellStyle name="Обычный 5 4 3 3 2 3 2 3" xfId="23785"/>
    <cellStyle name="Обычный 5 4 3 3 2 3 2 4" xfId="23786"/>
    <cellStyle name="Обычный 5 4 3 3 2 3 3" xfId="23787"/>
    <cellStyle name="Обычный 5 4 3 3 2 3 3 2" xfId="23788"/>
    <cellStyle name="Обычный 5 4 3 3 2 3 3 3" xfId="23789"/>
    <cellStyle name="Обычный 5 4 3 3 2 3 4" xfId="23790"/>
    <cellStyle name="Обычный 5 4 3 3 2 3 5" xfId="23791"/>
    <cellStyle name="Обычный 5 4 3 3 2 4" xfId="23792"/>
    <cellStyle name="Обычный 5 4 3 3 2 4 2" xfId="23793"/>
    <cellStyle name="Обычный 5 4 3 3 2 4 2 2" xfId="23794"/>
    <cellStyle name="Обычный 5 4 3 3 2 4 2 3" xfId="23795"/>
    <cellStyle name="Обычный 5 4 3 3 2 4 3" xfId="23796"/>
    <cellStyle name="Обычный 5 4 3 3 2 4 3 2" xfId="23797"/>
    <cellStyle name="Обычный 5 4 3 3 2 4 3 3" xfId="23798"/>
    <cellStyle name="Обычный 5 4 3 3 2 5" xfId="23799"/>
    <cellStyle name="Обычный 5 4 3 3 2 5 2" xfId="23800"/>
    <cellStyle name="Обычный 5 4 3 3 2 5 3" xfId="23801"/>
    <cellStyle name="Обычный 5 4 3 3 2 6" xfId="23802"/>
    <cellStyle name="Обычный 5 4 3 3 2 7" xfId="23803"/>
    <cellStyle name="Обычный 5 4 3 3 3" xfId="23804"/>
    <cellStyle name="Обычный 5 4 3 3 3 2" xfId="23805"/>
    <cellStyle name="Обычный 5 4 3 3 3 2 2" xfId="23806"/>
    <cellStyle name="Обычный 5 4 3 3 3 2 2 2" xfId="23807"/>
    <cellStyle name="Обычный 5 4 3 3 3 2 2 3" xfId="23808"/>
    <cellStyle name="Обычный 5 4 3 3 3 2 3" xfId="23809"/>
    <cellStyle name="Обычный 5 4 3 3 3 2 3 2" xfId="23810"/>
    <cellStyle name="Обычный 5 4 3 3 3 2 3 3" xfId="23811"/>
    <cellStyle name="Обычный 5 4 3 3 3 3" xfId="23812"/>
    <cellStyle name="Обычный 5 4 3 3 3 3 2" xfId="23813"/>
    <cellStyle name="Обычный 5 4 3 3 3 3 3" xfId="23814"/>
    <cellStyle name="Обычный 5 4 3 3 3 4" xfId="23815"/>
    <cellStyle name="Обычный 5 4 3 3 3 5" xfId="23816"/>
    <cellStyle name="Обычный 5 4 3 3 4" xfId="23817"/>
    <cellStyle name="Обычный 5 4 3 3 4 2" xfId="23818"/>
    <cellStyle name="Обычный 5 4 3 3 4 2 2" xfId="23819"/>
    <cellStyle name="Обычный 5 4 3 3 4 2 2 2" xfId="23820"/>
    <cellStyle name="Обычный 5 4 3 3 4 2 2 3" xfId="23821"/>
    <cellStyle name="Обычный 5 4 3 3 4 2 3" xfId="23822"/>
    <cellStyle name="Обычный 5 4 3 3 4 2 4" xfId="23823"/>
    <cellStyle name="Обычный 5 4 3 3 4 3" xfId="23824"/>
    <cellStyle name="Обычный 5 4 3 3 4 3 2" xfId="23825"/>
    <cellStyle name="Обычный 5 4 3 3 4 3 3" xfId="23826"/>
    <cellStyle name="Обычный 5 4 3 3 4 4" xfId="23827"/>
    <cellStyle name="Обычный 5 4 3 3 4 5" xfId="23828"/>
    <cellStyle name="Обычный 5 4 3 3 5" xfId="23829"/>
    <cellStyle name="Обычный 5 4 3 3 5 2" xfId="23830"/>
    <cellStyle name="Обычный 5 4 3 3 5 2 2" xfId="23831"/>
    <cellStyle name="Обычный 5 4 3 3 5 2 3" xfId="23832"/>
    <cellStyle name="Обычный 5 4 3 3 5 3" xfId="23833"/>
    <cellStyle name="Обычный 5 4 3 3 5 3 2" xfId="23834"/>
    <cellStyle name="Обычный 5 4 3 3 5 3 3" xfId="23835"/>
    <cellStyle name="Обычный 5 4 3 3 6" xfId="23836"/>
    <cellStyle name="Обычный 5 4 3 3 6 2" xfId="23837"/>
    <cellStyle name="Обычный 5 4 3 3 6 3" xfId="23838"/>
    <cellStyle name="Обычный 5 4 3 3 7" xfId="23839"/>
    <cellStyle name="Обычный 5 4 3 3 7 2" xfId="23840"/>
    <cellStyle name="Обычный 5 4 3 3 7 3" xfId="23841"/>
    <cellStyle name="Обычный 5 4 3 3 8" xfId="23842"/>
    <cellStyle name="Обычный 5 4 3 3 9" xfId="23843"/>
    <cellStyle name="Обычный 5 4 3 4" xfId="23844"/>
    <cellStyle name="Обычный 5 4 3 4 2" xfId="23845"/>
    <cellStyle name="Обычный 5 4 3 4 2 2" xfId="23846"/>
    <cellStyle name="Обычный 5 4 3 4 2 2 2" xfId="23847"/>
    <cellStyle name="Обычный 5 4 3 4 2 2 2 2" xfId="23848"/>
    <cellStyle name="Обычный 5 4 3 4 2 2 2 2 2" xfId="23849"/>
    <cellStyle name="Обычный 5 4 3 4 2 2 2 2 3" xfId="23850"/>
    <cellStyle name="Обычный 5 4 3 4 2 2 2 3" xfId="23851"/>
    <cellStyle name="Обычный 5 4 3 4 2 2 2 4" xfId="23852"/>
    <cellStyle name="Обычный 5 4 3 4 2 2 3" xfId="23853"/>
    <cellStyle name="Обычный 5 4 3 4 2 2 3 2" xfId="23854"/>
    <cellStyle name="Обычный 5 4 3 4 2 2 3 3" xfId="23855"/>
    <cellStyle name="Обычный 5 4 3 4 2 2 4" xfId="23856"/>
    <cellStyle name="Обычный 5 4 3 4 2 2 5" xfId="23857"/>
    <cellStyle name="Обычный 5 4 3 4 2 3" xfId="23858"/>
    <cellStyle name="Обычный 5 4 3 4 2 3 2" xfId="23859"/>
    <cellStyle name="Обычный 5 4 3 4 2 3 2 2" xfId="23860"/>
    <cellStyle name="Обычный 5 4 3 4 2 3 2 2 2" xfId="23861"/>
    <cellStyle name="Обычный 5 4 3 4 2 3 2 2 3" xfId="23862"/>
    <cellStyle name="Обычный 5 4 3 4 2 3 2 3" xfId="23863"/>
    <cellStyle name="Обычный 5 4 3 4 2 3 2 4" xfId="23864"/>
    <cellStyle name="Обычный 5 4 3 4 2 3 3" xfId="23865"/>
    <cellStyle name="Обычный 5 4 3 4 2 3 3 2" xfId="23866"/>
    <cellStyle name="Обычный 5 4 3 4 2 3 3 3" xfId="23867"/>
    <cellStyle name="Обычный 5 4 3 4 2 3 4" xfId="23868"/>
    <cellStyle name="Обычный 5 4 3 4 2 3 5" xfId="23869"/>
    <cellStyle name="Обычный 5 4 3 4 2 4" xfId="23870"/>
    <cellStyle name="Обычный 5 4 3 4 2 4 2" xfId="23871"/>
    <cellStyle name="Обычный 5 4 3 4 2 4 2 2" xfId="23872"/>
    <cellStyle name="Обычный 5 4 3 4 2 4 2 3" xfId="23873"/>
    <cellStyle name="Обычный 5 4 3 4 2 4 3" xfId="23874"/>
    <cellStyle name="Обычный 5 4 3 4 2 4 3 2" xfId="23875"/>
    <cellStyle name="Обычный 5 4 3 4 2 4 3 3" xfId="23876"/>
    <cellStyle name="Обычный 5 4 3 4 2 5" xfId="23877"/>
    <cellStyle name="Обычный 5 4 3 4 2 5 2" xfId="23878"/>
    <cellStyle name="Обычный 5 4 3 4 2 5 3" xfId="23879"/>
    <cellStyle name="Обычный 5 4 3 4 2 6" xfId="23880"/>
    <cellStyle name="Обычный 5 4 3 4 2 7" xfId="23881"/>
    <cellStyle name="Обычный 5 4 3 4 3" xfId="23882"/>
    <cellStyle name="Обычный 5 4 3 4 3 2" xfId="23883"/>
    <cellStyle name="Обычный 5 4 3 4 3 2 2" xfId="23884"/>
    <cellStyle name="Обычный 5 4 3 4 3 2 2 2" xfId="23885"/>
    <cellStyle name="Обычный 5 4 3 4 3 2 2 3" xfId="23886"/>
    <cellStyle name="Обычный 5 4 3 4 3 2 3" xfId="23887"/>
    <cellStyle name="Обычный 5 4 3 4 3 2 3 2" xfId="23888"/>
    <cellStyle name="Обычный 5 4 3 4 3 2 3 3" xfId="23889"/>
    <cellStyle name="Обычный 5 4 3 4 3 3" xfId="23890"/>
    <cellStyle name="Обычный 5 4 3 4 3 3 2" xfId="23891"/>
    <cellStyle name="Обычный 5 4 3 4 3 3 3" xfId="23892"/>
    <cellStyle name="Обычный 5 4 3 4 3 4" xfId="23893"/>
    <cellStyle name="Обычный 5 4 3 4 3 5" xfId="23894"/>
    <cellStyle name="Обычный 5 4 3 4 4" xfId="23895"/>
    <cellStyle name="Обычный 5 4 3 4 4 2" xfId="23896"/>
    <cellStyle name="Обычный 5 4 3 4 4 2 2" xfId="23897"/>
    <cellStyle name="Обычный 5 4 3 4 4 2 2 2" xfId="23898"/>
    <cellStyle name="Обычный 5 4 3 4 4 2 2 3" xfId="23899"/>
    <cellStyle name="Обычный 5 4 3 4 4 2 3" xfId="23900"/>
    <cellStyle name="Обычный 5 4 3 4 4 2 4" xfId="23901"/>
    <cellStyle name="Обычный 5 4 3 4 4 3" xfId="23902"/>
    <cellStyle name="Обычный 5 4 3 4 4 3 2" xfId="23903"/>
    <cellStyle name="Обычный 5 4 3 4 4 3 3" xfId="23904"/>
    <cellStyle name="Обычный 5 4 3 4 4 4" xfId="23905"/>
    <cellStyle name="Обычный 5 4 3 4 4 5" xfId="23906"/>
    <cellStyle name="Обычный 5 4 3 4 5" xfId="23907"/>
    <cellStyle name="Обычный 5 4 3 4 5 2" xfId="23908"/>
    <cellStyle name="Обычный 5 4 3 4 5 2 2" xfId="23909"/>
    <cellStyle name="Обычный 5 4 3 4 5 2 3" xfId="23910"/>
    <cellStyle name="Обычный 5 4 3 4 5 3" xfId="23911"/>
    <cellStyle name="Обычный 5 4 3 4 5 3 2" xfId="23912"/>
    <cellStyle name="Обычный 5 4 3 4 5 3 3" xfId="23913"/>
    <cellStyle name="Обычный 5 4 3 4 6" xfId="23914"/>
    <cellStyle name="Обычный 5 4 3 4 6 2" xfId="23915"/>
    <cellStyle name="Обычный 5 4 3 4 6 3" xfId="23916"/>
    <cellStyle name="Обычный 5 4 3 4 7" xfId="23917"/>
    <cellStyle name="Обычный 5 4 3 4 7 2" xfId="23918"/>
    <cellStyle name="Обычный 5 4 3 4 7 3" xfId="23919"/>
    <cellStyle name="Обычный 5 4 3 4 8" xfId="23920"/>
    <cellStyle name="Обычный 5 4 3 4 9" xfId="23921"/>
    <cellStyle name="Обычный 5 4 3 5" xfId="23922"/>
    <cellStyle name="Обычный 5 4 3 5 2" xfId="23923"/>
    <cellStyle name="Обычный 5 4 3 5 3" xfId="23924"/>
    <cellStyle name="Обычный 5 4 3 5 4" xfId="23925"/>
    <cellStyle name="Обычный 5 4 3 5 5" xfId="23926"/>
    <cellStyle name="Обычный 5 4 3 6" xfId="23927"/>
    <cellStyle name="Обычный 5 4 3 6 2" xfId="23928"/>
    <cellStyle name="Обычный 5 4 3 6 2 2" xfId="23929"/>
    <cellStyle name="Обычный 5 4 3 6 2 2 2" xfId="23930"/>
    <cellStyle name="Обычный 5 4 3 6 2 2 2 2" xfId="23931"/>
    <cellStyle name="Обычный 5 4 3 6 2 2 2 3" xfId="23932"/>
    <cellStyle name="Обычный 5 4 3 6 2 2 3" xfId="23933"/>
    <cellStyle name="Обычный 5 4 3 6 2 2 3 2" xfId="23934"/>
    <cellStyle name="Обычный 5 4 3 6 2 2 3 3" xfId="23935"/>
    <cellStyle name="Обычный 5 4 3 6 2 3" xfId="23936"/>
    <cellStyle name="Обычный 5 4 3 6 2 3 2" xfId="23937"/>
    <cellStyle name="Обычный 5 4 3 6 2 3 3" xfId="23938"/>
    <cellStyle name="Обычный 5 4 3 6 2 4" xfId="23939"/>
    <cellStyle name="Обычный 5 4 3 6 2 5" xfId="23940"/>
    <cellStyle name="Обычный 5 4 3 6 3" xfId="23941"/>
    <cellStyle name="Обычный 5 4 3 6 3 2" xfId="23942"/>
    <cellStyle name="Обычный 5 4 3 6 3 2 2" xfId="23943"/>
    <cellStyle name="Обычный 5 4 3 6 3 2 2 2" xfId="23944"/>
    <cellStyle name="Обычный 5 4 3 6 3 2 2 3" xfId="23945"/>
    <cellStyle name="Обычный 5 4 3 6 3 2 3" xfId="23946"/>
    <cellStyle name="Обычный 5 4 3 6 3 2 4" xfId="23947"/>
    <cellStyle name="Обычный 5 4 3 6 3 3" xfId="23948"/>
    <cellStyle name="Обычный 5 4 3 6 3 3 2" xfId="23949"/>
    <cellStyle name="Обычный 5 4 3 6 3 3 3" xfId="23950"/>
    <cellStyle name="Обычный 5 4 3 6 3 4" xfId="23951"/>
    <cellStyle name="Обычный 5 4 3 6 3 5" xfId="23952"/>
    <cellStyle name="Обычный 5 4 3 6 4" xfId="23953"/>
    <cellStyle name="Обычный 5 4 3 6 4 2" xfId="23954"/>
    <cellStyle name="Обычный 5 4 3 6 4 2 2" xfId="23955"/>
    <cellStyle name="Обычный 5 4 3 6 4 2 3" xfId="23956"/>
    <cellStyle name="Обычный 5 4 3 6 4 3" xfId="23957"/>
    <cellStyle name="Обычный 5 4 3 6 4 3 2" xfId="23958"/>
    <cellStyle name="Обычный 5 4 3 6 4 3 3" xfId="23959"/>
    <cellStyle name="Обычный 5 4 3 6 5" xfId="23960"/>
    <cellStyle name="Обычный 5 4 3 6 5 2" xfId="23961"/>
    <cellStyle name="Обычный 5 4 3 6 5 3" xfId="23962"/>
    <cellStyle name="Обычный 5 4 3 6 6" xfId="23963"/>
    <cellStyle name="Обычный 5 4 3 6 7" xfId="23964"/>
    <cellStyle name="Обычный 5 4 3 7" xfId="23965"/>
    <cellStyle name="Обычный 5 4 3 7 2" xfId="23966"/>
    <cellStyle name="Обычный 5 4 3 7 2 2" xfId="23967"/>
    <cellStyle name="Обычный 5 4 3 7 2 2 2" xfId="23968"/>
    <cellStyle name="Обычный 5 4 3 7 2 2 3" xfId="23969"/>
    <cellStyle name="Обычный 5 4 3 7 2 3" xfId="23970"/>
    <cellStyle name="Обычный 5 4 3 7 2 3 2" xfId="23971"/>
    <cellStyle name="Обычный 5 4 3 7 2 3 3" xfId="23972"/>
    <cellStyle name="Обычный 5 4 3 7 3" xfId="23973"/>
    <cellStyle name="Обычный 5 4 3 7 3 2" xfId="23974"/>
    <cellStyle name="Обычный 5 4 3 7 3 3" xfId="23975"/>
    <cellStyle name="Обычный 5 4 3 7 4" xfId="23976"/>
    <cellStyle name="Обычный 5 4 3 7 5" xfId="23977"/>
    <cellStyle name="Обычный 5 4 3 8" xfId="23978"/>
    <cellStyle name="Обычный 5 4 3 8 2" xfId="23979"/>
    <cellStyle name="Обычный 5 4 3 8 2 2" xfId="23980"/>
    <cellStyle name="Обычный 5 4 3 8 2 2 2" xfId="23981"/>
    <cellStyle name="Обычный 5 4 3 8 2 2 3" xfId="23982"/>
    <cellStyle name="Обычный 5 4 3 8 2 3" xfId="23983"/>
    <cellStyle name="Обычный 5 4 3 8 2 3 2" xfId="23984"/>
    <cellStyle name="Обычный 5 4 3 8 2 3 3" xfId="23985"/>
    <cellStyle name="Обычный 5 4 3 8 3" xfId="23986"/>
    <cellStyle name="Обычный 5 4 3 8 3 2" xfId="23987"/>
    <cellStyle name="Обычный 5 4 3 8 3 3" xfId="23988"/>
    <cellStyle name="Обычный 5 4 3 8 4" xfId="23989"/>
    <cellStyle name="Обычный 5 4 3 8 5" xfId="23990"/>
    <cellStyle name="Обычный 5 4 3 9" xfId="23991"/>
    <cellStyle name="Обычный 5 4 3 9 2" xfId="23992"/>
    <cellStyle name="Обычный 5 4 3 9 2 2" xfId="23993"/>
    <cellStyle name="Обычный 5 4 3 9 2 3" xfId="23994"/>
    <cellStyle name="Обычный 5 4 3 9 3" xfId="23995"/>
    <cellStyle name="Обычный 5 4 3 9 3 2" xfId="23996"/>
    <cellStyle name="Обычный 5 4 3 9 3 3" xfId="23997"/>
    <cellStyle name="Обычный 5 4 4" xfId="23998"/>
    <cellStyle name="Обычный 5 4 4 10" xfId="23999"/>
    <cellStyle name="Обычный 5 4 4 11" xfId="24000"/>
    <cellStyle name="Обычный 5 4 4 2" xfId="24001"/>
    <cellStyle name="Обычный 5 4 4 2 2" xfId="24002"/>
    <cellStyle name="Обычный 5 4 4 2 2 2" xfId="24003"/>
    <cellStyle name="Обычный 5 4 4 2 2 2 2" xfId="24004"/>
    <cellStyle name="Обычный 5 4 4 2 2 2 2 2" xfId="24005"/>
    <cellStyle name="Обычный 5 4 4 2 2 2 2 2 2" xfId="24006"/>
    <cellStyle name="Обычный 5 4 4 2 2 2 2 2 3" xfId="24007"/>
    <cellStyle name="Обычный 5 4 4 2 2 2 2 3" xfId="24008"/>
    <cellStyle name="Обычный 5 4 4 2 2 2 2 4" xfId="24009"/>
    <cellStyle name="Обычный 5 4 4 2 2 2 3" xfId="24010"/>
    <cellStyle name="Обычный 5 4 4 2 2 2 3 2" xfId="24011"/>
    <cellStyle name="Обычный 5 4 4 2 2 2 3 3" xfId="24012"/>
    <cellStyle name="Обычный 5 4 4 2 2 2 4" xfId="24013"/>
    <cellStyle name="Обычный 5 4 4 2 2 2 5" xfId="24014"/>
    <cellStyle name="Обычный 5 4 4 2 2 3" xfId="24015"/>
    <cellStyle name="Обычный 5 4 4 2 2 3 2" xfId="24016"/>
    <cellStyle name="Обычный 5 4 4 2 2 3 2 2" xfId="24017"/>
    <cellStyle name="Обычный 5 4 4 2 2 3 2 2 2" xfId="24018"/>
    <cellStyle name="Обычный 5 4 4 2 2 3 2 2 3" xfId="24019"/>
    <cellStyle name="Обычный 5 4 4 2 2 3 2 3" xfId="24020"/>
    <cellStyle name="Обычный 5 4 4 2 2 3 2 4" xfId="24021"/>
    <cellStyle name="Обычный 5 4 4 2 2 3 3" xfId="24022"/>
    <cellStyle name="Обычный 5 4 4 2 2 3 3 2" xfId="24023"/>
    <cellStyle name="Обычный 5 4 4 2 2 3 3 3" xfId="24024"/>
    <cellStyle name="Обычный 5 4 4 2 2 3 4" xfId="24025"/>
    <cellStyle name="Обычный 5 4 4 2 2 3 5" xfId="24026"/>
    <cellStyle name="Обычный 5 4 4 2 2 4" xfId="24027"/>
    <cellStyle name="Обычный 5 4 4 2 2 4 2" xfId="24028"/>
    <cellStyle name="Обычный 5 4 4 2 2 4 2 2" xfId="24029"/>
    <cellStyle name="Обычный 5 4 4 2 2 4 2 3" xfId="24030"/>
    <cellStyle name="Обычный 5 4 4 2 2 4 3" xfId="24031"/>
    <cellStyle name="Обычный 5 4 4 2 2 4 3 2" xfId="24032"/>
    <cellStyle name="Обычный 5 4 4 2 2 4 3 3" xfId="24033"/>
    <cellStyle name="Обычный 5 4 4 2 2 5" xfId="24034"/>
    <cellStyle name="Обычный 5 4 4 2 2 5 2" xfId="24035"/>
    <cellStyle name="Обычный 5 4 4 2 2 5 3" xfId="24036"/>
    <cellStyle name="Обычный 5 4 4 2 2 6" xfId="24037"/>
    <cellStyle name="Обычный 5 4 4 2 2 7" xfId="24038"/>
    <cellStyle name="Обычный 5 4 4 2 3" xfId="24039"/>
    <cellStyle name="Обычный 5 4 4 2 3 2" xfId="24040"/>
    <cellStyle name="Обычный 5 4 4 2 3 2 2" xfId="24041"/>
    <cellStyle name="Обычный 5 4 4 2 3 2 2 2" xfId="24042"/>
    <cellStyle name="Обычный 5 4 4 2 3 2 2 3" xfId="24043"/>
    <cellStyle name="Обычный 5 4 4 2 3 2 3" xfId="24044"/>
    <cellStyle name="Обычный 5 4 4 2 3 2 3 2" xfId="24045"/>
    <cellStyle name="Обычный 5 4 4 2 3 2 3 3" xfId="24046"/>
    <cellStyle name="Обычный 5 4 4 2 3 3" xfId="24047"/>
    <cellStyle name="Обычный 5 4 4 2 3 3 2" xfId="24048"/>
    <cellStyle name="Обычный 5 4 4 2 3 3 3" xfId="24049"/>
    <cellStyle name="Обычный 5 4 4 2 3 4" xfId="24050"/>
    <cellStyle name="Обычный 5 4 4 2 3 5" xfId="24051"/>
    <cellStyle name="Обычный 5 4 4 2 4" xfId="24052"/>
    <cellStyle name="Обычный 5 4 4 2 4 2" xfId="24053"/>
    <cellStyle name="Обычный 5 4 4 2 4 2 2" xfId="24054"/>
    <cellStyle name="Обычный 5 4 4 2 4 2 2 2" xfId="24055"/>
    <cellStyle name="Обычный 5 4 4 2 4 2 2 3" xfId="24056"/>
    <cellStyle name="Обычный 5 4 4 2 4 2 3" xfId="24057"/>
    <cellStyle name="Обычный 5 4 4 2 4 2 4" xfId="24058"/>
    <cellStyle name="Обычный 5 4 4 2 4 3" xfId="24059"/>
    <cellStyle name="Обычный 5 4 4 2 4 3 2" xfId="24060"/>
    <cellStyle name="Обычный 5 4 4 2 4 3 3" xfId="24061"/>
    <cellStyle name="Обычный 5 4 4 2 4 4" xfId="24062"/>
    <cellStyle name="Обычный 5 4 4 2 4 5" xfId="24063"/>
    <cellStyle name="Обычный 5 4 4 2 5" xfId="24064"/>
    <cellStyle name="Обычный 5 4 4 2 5 2" xfId="24065"/>
    <cellStyle name="Обычный 5 4 4 2 5 2 2" xfId="24066"/>
    <cellStyle name="Обычный 5 4 4 2 5 2 3" xfId="24067"/>
    <cellStyle name="Обычный 5 4 4 2 5 3" xfId="24068"/>
    <cellStyle name="Обычный 5 4 4 2 5 3 2" xfId="24069"/>
    <cellStyle name="Обычный 5 4 4 2 5 3 3" xfId="24070"/>
    <cellStyle name="Обычный 5 4 4 2 6" xfId="24071"/>
    <cellStyle name="Обычный 5 4 4 2 6 2" xfId="24072"/>
    <cellStyle name="Обычный 5 4 4 2 6 3" xfId="24073"/>
    <cellStyle name="Обычный 5 4 4 2 7" xfId="24074"/>
    <cellStyle name="Обычный 5 4 4 2 7 2" xfId="24075"/>
    <cellStyle name="Обычный 5 4 4 2 7 3" xfId="24076"/>
    <cellStyle name="Обычный 5 4 4 2 8" xfId="24077"/>
    <cellStyle name="Обычный 5 4 4 2 9" xfId="24078"/>
    <cellStyle name="Обычный 5 4 4 3" xfId="24079"/>
    <cellStyle name="Обычный 5 4 4 3 2" xfId="24080"/>
    <cellStyle name="Обычный 5 4 4 3 2 2" xfId="24081"/>
    <cellStyle name="Обычный 5 4 4 3 2 2 2" xfId="24082"/>
    <cellStyle name="Обычный 5 4 4 3 2 2 2 2" xfId="24083"/>
    <cellStyle name="Обычный 5 4 4 3 2 2 2 2 2" xfId="24084"/>
    <cellStyle name="Обычный 5 4 4 3 2 2 2 2 3" xfId="24085"/>
    <cellStyle name="Обычный 5 4 4 3 2 2 2 3" xfId="24086"/>
    <cellStyle name="Обычный 5 4 4 3 2 2 2 4" xfId="24087"/>
    <cellStyle name="Обычный 5 4 4 3 2 2 3" xfId="24088"/>
    <cellStyle name="Обычный 5 4 4 3 2 2 3 2" xfId="24089"/>
    <cellStyle name="Обычный 5 4 4 3 2 2 3 3" xfId="24090"/>
    <cellStyle name="Обычный 5 4 4 3 2 2 4" xfId="24091"/>
    <cellStyle name="Обычный 5 4 4 3 2 2 5" xfId="24092"/>
    <cellStyle name="Обычный 5 4 4 3 2 3" xfId="24093"/>
    <cellStyle name="Обычный 5 4 4 3 2 3 2" xfId="24094"/>
    <cellStyle name="Обычный 5 4 4 3 2 3 2 2" xfId="24095"/>
    <cellStyle name="Обычный 5 4 4 3 2 3 2 2 2" xfId="24096"/>
    <cellStyle name="Обычный 5 4 4 3 2 3 2 2 3" xfId="24097"/>
    <cellStyle name="Обычный 5 4 4 3 2 3 2 3" xfId="24098"/>
    <cellStyle name="Обычный 5 4 4 3 2 3 2 4" xfId="24099"/>
    <cellStyle name="Обычный 5 4 4 3 2 3 3" xfId="24100"/>
    <cellStyle name="Обычный 5 4 4 3 2 3 3 2" xfId="24101"/>
    <cellStyle name="Обычный 5 4 4 3 2 3 3 3" xfId="24102"/>
    <cellStyle name="Обычный 5 4 4 3 2 3 4" xfId="24103"/>
    <cellStyle name="Обычный 5 4 4 3 2 3 5" xfId="24104"/>
    <cellStyle name="Обычный 5 4 4 3 2 4" xfId="24105"/>
    <cellStyle name="Обычный 5 4 4 3 2 4 2" xfId="24106"/>
    <cellStyle name="Обычный 5 4 4 3 2 4 2 2" xfId="24107"/>
    <cellStyle name="Обычный 5 4 4 3 2 4 2 3" xfId="24108"/>
    <cellStyle name="Обычный 5 4 4 3 2 4 3" xfId="24109"/>
    <cellStyle name="Обычный 5 4 4 3 2 4 3 2" xfId="24110"/>
    <cellStyle name="Обычный 5 4 4 3 2 4 3 3" xfId="24111"/>
    <cellStyle name="Обычный 5 4 4 3 2 5" xfId="24112"/>
    <cellStyle name="Обычный 5 4 4 3 2 5 2" xfId="24113"/>
    <cellStyle name="Обычный 5 4 4 3 2 5 3" xfId="24114"/>
    <cellStyle name="Обычный 5 4 4 3 2 6" xfId="24115"/>
    <cellStyle name="Обычный 5 4 4 3 2 7" xfId="24116"/>
    <cellStyle name="Обычный 5 4 4 3 3" xfId="24117"/>
    <cellStyle name="Обычный 5 4 4 3 3 2" xfId="24118"/>
    <cellStyle name="Обычный 5 4 4 3 3 2 2" xfId="24119"/>
    <cellStyle name="Обычный 5 4 4 3 3 2 2 2" xfId="24120"/>
    <cellStyle name="Обычный 5 4 4 3 3 2 2 3" xfId="24121"/>
    <cellStyle name="Обычный 5 4 4 3 3 2 3" xfId="24122"/>
    <cellStyle name="Обычный 5 4 4 3 3 2 3 2" xfId="24123"/>
    <cellStyle name="Обычный 5 4 4 3 3 2 3 3" xfId="24124"/>
    <cellStyle name="Обычный 5 4 4 3 3 3" xfId="24125"/>
    <cellStyle name="Обычный 5 4 4 3 3 3 2" xfId="24126"/>
    <cellStyle name="Обычный 5 4 4 3 3 3 3" xfId="24127"/>
    <cellStyle name="Обычный 5 4 4 3 3 4" xfId="24128"/>
    <cellStyle name="Обычный 5 4 4 3 3 5" xfId="24129"/>
    <cellStyle name="Обычный 5 4 4 3 4" xfId="24130"/>
    <cellStyle name="Обычный 5 4 4 3 4 2" xfId="24131"/>
    <cellStyle name="Обычный 5 4 4 3 4 2 2" xfId="24132"/>
    <cellStyle name="Обычный 5 4 4 3 4 2 2 2" xfId="24133"/>
    <cellStyle name="Обычный 5 4 4 3 4 2 2 3" xfId="24134"/>
    <cellStyle name="Обычный 5 4 4 3 4 2 3" xfId="24135"/>
    <cellStyle name="Обычный 5 4 4 3 4 2 4" xfId="24136"/>
    <cellStyle name="Обычный 5 4 4 3 4 3" xfId="24137"/>
    <cellStyle name="Обычный 5 4 4 3 4 3 2" xfId="24138"/>
    <cellStyle name="Обычный 5 4 4 3 4 3 3" xfId="24139"/>
    <cellStyle name="Обычный 5 4 4 3 4 4" xfId="24140"/>
    <cellStyle name="Обычный 5 4 4 3 4 5" xfId="24141"/>
    <cellStyle name="Обычный 5 4 4 3 5" xfId="24142"/>
    <cellStyle name="Обычный 5 4 4 3 5 2" xfId="24143"/>
    <cellStyle name="Обычный 5 4 4 3 5 2 2" xfId="24144"/>
    <cellStyle name="Обычный 5 4 4 3 5 2 3" xfId="24145"/>
    <cellStyle name="Обычный 5 4 4 3 5 3" xfId="24146"/>
    <cellStyle name="Обычный 5 4 4 3 5 3 2" xfId="24147"/>
    <cellStyle name="Обычный 5 4 4 3 5 3 3" xfId="24148"/>
    <cellStyle name="Обычный 5 4 4 3 6" xfId="24149"/>
    <cellStyle name="Обычный 5 4 4 3 6 2" xfId="24150"/>
    <cellStyle name="Обычный 5 4 4 3 6 3" xfId="24151"/>
    <cellStyle name="Обычный 5 4 4 3 7" xfId="24152"/>
    <cellStyle name="Обычный 5 4 4 3 7 2" xfId="24153"/>
    <cellStyle name="Обычный 5 4 4 3 7 3" xfId="24154"/>
    <cellStyle name="Обычный 5 4 4 3 8" xfId="24155"/>
    <cellStyle name="Обычный 5 4 4 3 9" xfId="24156"/>
    <cellStyle name="Обычный 5 4 4 4" xfId="24157"/>
    <cellStyle name="Обычный 5 4 4 4 2" xfId="24158"/>
    <cellStyle name="Обычный 5 4 4 4 2 2" xfId="24159"/>
    <cellStyle name="Обычный 5 4 4 4 2 2 2" xfId="24160"/>
    <cellStyle name="Обычный 5 4 4 4 2 2 2 2" xfId="24161"/>
    <cellStyle name="Обычный 5 4 4 4 2 2 2 3" xfId="24162"/>
    <cellStyle name="Обычный 5 4 4 4 2 2 3" xfId="24163"/>
    <cellStyle name="Обычный 5 4 4 4 2 2 4" xfId="24164"/>
    <cellStyle name="Обычный 5 4 4 4 2 3" xfId="24165"/>
    <cellStyle name="Обычный 5 4 4 4 2 3 2" xfId="24166"/>
    <cellStyle name="Обычный 5 4 4 4 2 3 3" xfId="24167"/>
    <cellStyle name="Обычный 5 4 4 4 2 4" xfId="24168"/>
    <cellStyle name="Обычный 5 4 4 4 2 5" xfId="24169"/>
    <cellStyle name="Обычный 5 4 4 4 3" xfId="24170"/>
    <cellStyle name="Обычный 5 4 4 4 3 2" xfId="24171"/>
    <cellStyle name="Обычный 5 4 4 4 3 2 2" xfId="24172"/>
    <cellStyle name="Обычный 5 4 4 4 3 2 2 2" xfId="24173"/>
    <cellStyle name="Обычный 5 4 4 4 3 2 2 3" xfId="24174"/>
    <cellStyle name="Обычный 5 4 4 4 3 2 3" xfId="24175"/>
    <cellStyle name="Обычный 5 4 4 4 3 2 4" xfId="24176"/>
    <cellStyle name="Обычный 5 4 4 4 3 3" xfId="24177"/>
    <cellStyle name="Обычный 5 4 4 4 3 3 2" xfId="24178"/>
    <cellStyle name="Обычный 5 4 4 4 3 3 3" xfId="24179"/>
    <cellStyle name="Обычный 5 4 4 4 3 4" xfId="24180"/>
    <cellStyle name="Обычный 5 4 4 4 3 5" xfId="24181"/>
    <cellStyle name="Обычный 5 4 4 4 4" xfId="24182"/>
    <cellStyle name="Обычный 5 4 4 4 4 2" xfId="24183"/>
    <cellStyle name="Обычный 5 4 4 4 4 2 2" xfId="24184"/>
    <cellStyle name="Обычный 5 4 4 4 4 2 3" xfId="24185"/>
    <cellStyle name="Обычный 5 4 4 4 4 3" xfId="24186"/>
    <cellStyle name="Обычный 5 4 4 4 4 3 2" xfId="24187"/>
    <cellStyle name="Обычный 5 4 4 4 4 3 3" xfId="24188"/>
    <cellStyle name="Обычный 5 4 4 4 5" xfId="24189"/>
    <cellStyle name="Обычный 5 4 4 4 5 2" xfId="24190"/>
    <cellStyle name="Обычный 5 4 4 4 5 3" xfId="24191"/>
    <cellStyle name="Обычный 5 4 4 4 6" xfId="24192"/>
    <cellStyle name="Обычный 5 4 4 4 7" xfId="24193"/>
    <cellStyle name="Обычный 5 4 4 5" xfId="24194"/>
    <cellStyle name="Обычный 5 4 4 5 2" xfId="24195"/>
    <cellStyle name="Обычный 5 4 4 5 2 2" xfId="24196"/>
    <cellStyle name="Обычный 5 4 4 5 2 2 2" xfId="24197"/>
    <cellStyle name="Обычный 5 4 4 5 2 2 3" xfId="24198"/>
    <cellStyle name="Обычный 5 4 4 5 2 3" xfId="24199"/>
    <cellStyle name="Обычный 5 4 4 5 2 3 2" xfId="24200"/>
    <cellStyle name="Обычный 5 4 4 5 2 3 3" xfId="24201"/>
    <cellStyle name="Обычный 5 4 4 5 3" xfId="24202"/>
    <cellStyle name="Обычный 5 4 4 5 3 2" xfId="24203"/>
    <cellStyle name="Обычный 5 4 4 5 3 3" xfId="24204"/>
    <cellStyle name="Обычный 5 4 4 5 4" xfId="24205"/>
    <cellStyle name="Обычный 5 4 4 5 5" xfId="24206"/>
    <cellStyle name="Обычный 5 4 4 6" xfId="24207"/>
    <cellStyle name="Обычный 5 4 4 6 2" xfId="24208"/>
    <cellStyle name="Обычный 5 4 4 6 2 2" xfId="24209"/>
    <cellStyle name="Обычный 5 4 4 6 2 2 2" xfId="24210"/>
    <cellStyle name="Обычный 5 4 4 6 2 2 3" xfId="24211"/>
    <cellStyle name="Обычный 5 4 4 6 2 3" xfId="24212"/>
    <cellStyle name="Обычный 5 4 4 6 2 4" xfId="24213"/>
    <cellStyle name="Обычный 5 4 4 6 3" xfId="24214"/>
    <cellStyle name="Обычный 5 4 4 6 3 2" xfId="24215"/>
    <cellStyle name="Обычный 5 4 4 6 3 3" xfId="24216"/>
    <cellStyle name="Обычный 5 4 4 6 4" xfId="24217"/>
    <cellStyle name="Обычный 5 4 4 6 5" xfId="24218"/>
    <cellStyle name="Обычный 5 4 4 7" xfId="24219"/>
    <cellStyle name="Обычный 5 4 4 7 2" xfId="24220"/>
    <cellStyle name="Обычный 5 4 4 7 2 2" xfId="24221"/>
    <cellStyle name="Обычный 5 4 4 7 2 3" xfId="24222"/>
    <cellStyle name="Обычный 5 4 4 7 3" xfId="24223"/>
    <cellStyle name="Обычный 5 4 4 7 3 2" xfId="24224"/>
    <cellStyle name="Обычный 5 4 4 7 3 3" xfId="24225"/>
    <cellStyle name="Обычный 5 4 4 8" xfId="24226"/>
    <cellStyle name="Обычный 5 4 4 8 2" xfId="24227"/>
    <cellStyle name="Обычный 5 4 4 8 3" xfId="24228"/>
    <cellStyle name="Обычный 5 4 4 9" xfId="24229"/>
    <cellStyle name="Обычный 5 4 4 9 2" xfId="24230"/>
    <cellStyle name="Обычный 5 4 4 9 3" xfId="24231"/>
    <cellStyle name="Обычный 5 4 5" xfId="24232"/>
    <cellStyle name="Обычный 5 4 5 2" xfId="24233"/>
    <cellStyle name="Обычный 5 4 5 2 2" xfId="24234"/>
    <cellStyle name="Обычный 5 4 5 2 2 2" xfId="24235"/>
    <cellStyle name="Обычный 5 4 5 2 2 2 2" xfId="24236"/>
    <cellStyle name="Обычный 5 4 5 2 2 2 2 2" xfId="24237"/>
    <cellStyle name="Обычный 5 4 5 2 2 2 2 3" xfId="24238"/>
    <cellStyle name="Обычный 5 4 5 2 2 2 3" xfId="24239"/>
    <cellStyle name="Обычный 5 4 5 2 2 2 4" xfId="24240"/>
    <cellStyle name="Обычный 5 4 5 2 2 3" xfId="24241"/>
    <cellStyle name="Обычный 5 4 5 2 2 3 2" xfId="24242"/>
    <cellStyle name="Обычный 5 4 5 2 2 3 3" xfId="24243"/>
    <cellStyle name="Обычный 5 4 5 2 2 4" xfId="24244"/>
    <cellStyle name="Обычный 5 4 5 2 2 5" xfId="24245"/>
    <cellStyle name="Обычный 5 4 5 2 3" xfId="24246"/>
    <cellStyle name="Обычный 5 4 5 2 3 2" xfId="24247"/>
    <cellStyle name="Обычный 5 4 5 2 3 2 2" xfId="24248"/>
    <cellStyle name="Обычный 5 4 5 2 3 2 2 2" xfId="24249"/>
    <cellStyle name="Обычный 5 4 5 2 3 2 2 3" xfId="24250"/>
    <cellStyle name="Обычный 5 4 5 2 3 2 3" xfId="24251"/>
    <cellStyle name="Обычный 5 4 5 2 3 2 4" xfId="24252"/>
    <cellStyle name="Обычный 5 4 5 2 3 3" xfId="24253"/>
    <cellStyle name="Обычный 5 4 5 2 3 3 2" xfId="24254"/>
    <cellStyle name="Обычный 5 4 5 2 3 3 3" xfId="24255"/>
    <cellStyle name="Обычный 5 4 5 2 3 4" xfId="24256"/>
    <cellStyle name="Обычный 5 4 5 2 3 5" xfId="24257"/>
    <cellStyle name="Обычный 5 4 5 2 4" xfId="24258"/>
    <cellStyle name="Обычный 5 4 5 2 4 2" xfId="24259"/>
    <cellStyle name="Обычный 5 4 5 2 4 2 2" xfId="24260"/>
    <cellStyle name="Обычный 5 4 5 2 4 2 3" xfId="24261"/>
    <cellStyle name="Обычный 5 4 5 2 4 3" xfId="24262"/>
    <cellStyle name="Обычный 5 4 5 2 4 3 2" xfId="24263"/>
    <cellStyle name="Обычный 5 4 5 2 4 3 3" xfId="24264"/>
    <cellStyle name="Обычный 5 4 5 2 5" xfId="24265"/>
    <cellStyle name="Обычный 5 4 5 2 5 2" xfId="24266"/>
    <cellStyle name="Обычный 5 4 5 2 5 3" xfId="24267"/>
    <cellStyle name="Обычный 5 4 5 2 6" xfId="24268"/>
    <cellStyle name="Обычный 5 4 5 2 7" xfId="24269"/>
    <cellStyle name="Обычный 5 4 5 3" xfId="24270"/>
    <cellStyle name="Обычный 5 4 5 3 2" xfId="24271"/>
    <cellStyle name="Обычный 5 4 5 3 2 2" xfId="24272"/>
    <cellStyle name="Обычный 5 4 5 3 2 2 2" xfId="24273"/>
    <cellStyle name="Обычный 5 4 5 3 2 2 3" xfId="24274"/>
    <cellStyle name="Обычный 5 4 5 3 2 3" xfId="24275"/>
    <cellStyle name="Обычный 5 4 5 3 2 3 2" xfId="24276"/>
    <cellStyle name="Обычный 5 4 5 3 2 3 3" xfId="24277"/>
    <cellStyle name="Обычный 5 4 5 3 3" xfId="24278"/>
    <cellStyle name="Обычный 5 4 5 3 3 2" xfId="24279"/>
    <cellStyle name="Обычный 5 4 5 3 3 3" xfId="24280"/>
    <cellStyle name="Обычный 5 4 5 3 4" xfId="24281"/>
    <cellStyle name="Обычный 5 4 5 3 5" xfId="24282"/>
    <cellStyle name="Обычный 5 4 5 4" xfId="24283"/>
    <cellStyle name="Обычный 5 4 5 4 2" xfId="24284"/>
    <cellStyle name="Обычный 5 4 5 4 2 2" xfId="24285"/>
    <cellStyle name="Обычный 5 4 5 4 2 2 2" xfId="24286"/>
    <cellStyle name="Обычный 5 4 5 4 2 2 3" xfId="24287"/>
    <cellStyle name="Обычный 5 4 5 4 2 3" xfId="24288"/>
    <cellStyle name="Обычный 5 4 5 4 2 4" xfId="24289"/>
    <cellStyle name="Обычный 5 4 5 4 3" xfId="24290"/>
    <cellStyle name="Обычный 5 4 5 4 3 2" xfId="24291"/>
    <cellStyle name="Обычный 5 4 5 4 3 3" xfId="24292"/>
    <cellStyle name="Обычный 5 4 5 4 4" xfId="24293"/>
    <cellStyle name="Обычный 5 4 5 4 5" xfId="24294"/>
    <cellStyle name="Обычный 5 4 5 5" xfId="24295"/>
    <cellStyle name="Обычный 5 4 5 5 2" xfId="24296"/>
    <cellStyle name="Обычный 5 4 5 5 2 2" xfId="24297"/>
    <cellStyle name="Обычный 5 4 5 5 2 3" xfId="24298"/>
    <cellStyle name="Обычный 5 4 5 5 3" xfId="24299"/>
    <cellStyle name="Обычный 5 4 5 5 3 2" xfId="24300"/>
    <cellStyle name="Обычный 5 4 5 5 3 3" xfId="24301"/>
    <cellStyle name="Обычный 5 4 5 6" xfId="24302"/>
    <cellStyle name="Обычный 5 4 5 6 2" xfId="24303"/>
    <cellStyle name="Обычный 5 4 5 6 3" xfId="24304"/>
    <cellStyle name="Обычный 5 4 5 7" xfId="24305"/>
    <cellStyle name="Обычный 5 4 5 7 2" xfId="24306"/>
    <cellStyle name="Обычный 5 4 5 7 3" xfId="24307"/>
    <cellStyle name="Обычный 5 4 5 8" xfId="24308"/>
    <cellStyle name="Обычный 5 4 5 9" xfId="24309"/>
    <cellStyle name="Обычный 5 4 6" xfId="24310"/>
    <cellStyle name="Обычный 5 4 6 2" xfId="24311"/>
    <cellStyle name="Обычный 5 4 6 2 2" xfId="24312"/>
    <cellStyle name="Обычный 5 4 6 2 2 2" xfId="24313"/>
    <cellStyle name="Обычный 5 4 6 2 2 2 2" xfId="24314"/>
    <cellStyle name="Обычный 5 4 6 2 2 2 2 2" xfId="24315"/>
    <cellStyle name="Обычный 5 4 6 2 2 2 2 3" xfId="24316"/>
    <cellStyle name="Обычный 5 4 6 2 2 2 3" xfId="24317"/>
    <cellStyle name="Обычный 5 4 6 2 2 2 4" xfId="24318"/>
    <cellStyle name="Обычный 5 4 6 2 2 3" xfId="24319"/>
    <cellStyle name="Обычный 5 4 6 2 2 3 2" xfId="24320"/>
    <cellStyle name="Обычный 5 4 6 2 2 3 3" xfId="24321"/>
    <cellStyle name="Обычный 5 4 6 2 2 4" xfId="24322"/>
    <cellStyle name="Обычный 5 4 6 2 2 5" xfId="24323"/>
    <cellStyle name="Обычный 5 4 6 2 3" xfId="24324"/>
    <cellStyle name="Обычный 5 4 6 2 3 2" xfId="24325"/>
    <cellStyle name="Обычный 5 4 6 2 3 2 2" xfId="24326"/>
    <cellStyle name="Обычный 5 4 6 2 3 2 2 2" xfId="24327"/>
    <cellStyle name="Обычный 5 4 6 2 3 2 2 3" xfId="24328"/>
    <cellStyle name="Обычный 5 4 6 2 3 2 3" xfId="24329"/>
    <cellStyle name="Обычный 5 4 6 2 3 2 4" xfId="24330"/>
    <cellStyle name="Обычный 5 4 6 2 3 3" xfId="24331"/>
    <cellStyle name="Обычный 5 4 6 2 3 3 2" xfId="24332"/>
    <cellStyle name="Обычный 5 4 6 2 3 3 3" xfId="24333"/>
    <cellStyle name="Обычный 5 4 6 2 3 4" xfId="24334"/>
    <cellStyle name="Обычный 5 4 6 2 3 5" xfId="24335"/>
    <cellStyle name="Обычный 5 4 6 2 4" xfId="24336"/>
    <cellStyle name="Обычный 5 4 6 2 4 2" xfId="24337"/>
    <cellStyle name="Обычный 5 4 6 2 4 2 2" xfId="24338"/>
    <cellStyle name="Обычный 5 4 6 2 4 2 3" xfId="24339"/>
    <cellStyle name="Обычный 5 4 6 2 4 3" xfId="24340"/>
    <cellStyle name="Обычный 5 4 6 2 4 3 2" xfId="24341"/>
    <cellStyle name="Обычный 5 4 6 2 4 3 3" xfId="24342"/>
    <cellStyle name="Обычный 5 4 6 2 5" xfId="24343"/>
    <cellStyle name="Обычный 5 4 6 2 5 2" xfId="24344"/>
    <cellStyle name="Обычный 5 4 6 2 5 3" xfId="24345"/>
    <cellStyle name="Обычный 5 4 6 2 6" xfId="24346"/>
    <cellStyle name="Обычный 5 4 6 2 7" xfId="24347"/>
    <cellStyle name="Обычный 5 4 6 3" xfId="24348"/>
    <cellStyle name="Обычный 5 4 6 3 2" xfId="24349"/>
    <cellStyle name="Обычный 5 4 6 3 2 2" xfId="24350"/>
    <cellStyle name="Обычный 5 4 6 3 2 2 2" xfId="24351"/>
    <cellStyle name="Обычный 5 4 6 3 2 2 3" xfId="24352"/>
    <cellStyle name="Обычный 5 4 6 3 2 3" xfId="24353"/>
    <cellStyle name="Обычный 5 4 6 3 2 3 2" xfId="24354"/>
    <cellStyle name="Обычный 5 4 6 3 2 3 3" xfId="24355"/>
    <cellStyle name="Обычный 5 4 6 3 3" xfId="24356"/>
    <cellStyle name="Обычный 5 4 6 3 3 2" xfId="24357"/>
    <cellStyle name="Обычный 5 4 6 3 3 3" xfId="24358"/>
    <cellStyle name="Обычный 5 4 6 3 4" xfId="24359"/>
    <cellStyle name="Обычный 5 4 6 3 5" xfId="24360"/>
    <cellStyle name="Обычный 5 4 6 4" xfId="24361"/>
    <cellStyle name="Обычный 5 4 6 4 2" xfId="24362"/>
    <cellStyle name="Обычный 5 4 6 4 2 2" xfId="24363"/>
    <cellStyle name="Обычный 5 4 6 4 2 2 2" xfId="24364"/>
    <cellStyle name="Обычный 5 4 6 4 2 2 3" xfId="24365"/>
    <cellStyle name="Обычный 5 4 6 4 2 3" xfId="24366"/>
    <cellStyle name="Обычный 5 4 6 4 2 4" xfId="24367"/>
    <cellStyle name="Обычный 5 4 6 4 3" xfId="24368"/>
    <cellStyle name="Обычный 5 4 6 4 3 2" xfId="24369"/>
    <cellStyle name="Обычный 5 4 6 4 3 3" xfId="24370"/>
    <cellStyle name="Обычный 5 4 6 4 4" xfId="24371"/>
    <cellStyle name="Обычный 5 4 6 4 5" xfId="24372"/>
    <cellStyle name="Обычный 5 4 6 5" xfId="24373"/>
    <cellStyle name="Обычный 5 4 6 5 2" xfId="24374"/>
    <cellStyle name="Обычный 5 4 6 5 2 2" xfId="24375"/>
    <cellStyle name="Обычный 5 4 6 5 2 3" xfId="24376"/>
    <cellStyle name="Обычный 5 4 6 5 3" xfId="24377"/>
    <cellStyle name="Обычный 5 4 6 5 3 2" xfId="24378"/>
    <cellStyle name="Обычный 5 4 6 5 3 3" xfId="24379"/>
    <cellStyle name="Обычный 5 4 6 6" xfId="24380"/>
    <cellStyle name="Обычный 5 4 6 6 2" xfId="24381"/>
    <cellStyle name="Обычный 5 4 6 6 3" xfId="24382"/>
    <cellStyle name="Обычный 5 4 6 7" xfId="24383"/>
    <cellStyle name="Обычный 5 4 6 7 2" xfId="24384"/>
    <cellStyle name="Обычный 5 4 6 7 3" xfId="24385"/>
    <cellStyle name="Обычный 5 4 6 8" xfId="24386"/>
    <cellStyle name="Обычный 5 4 6 9" xfId="24387"/>
    <cellStyle name="Обычный 5 4 7" xfId="24388"/>
    <cellStyle name="Обычный 5 4 7 2" xfId="24389"/>
    <cellStyle name="Обычный 5 4 7 3" xfId="24390"/>
    <cellStyle name="Обычный 5 4 7 4" xfId="24391"/>
    <cellStyle name="Обычный 5 4 7 5" xfId="24392"/>
    <cellStyle name="Обычный 5 4 8" xfId="24393"/>
    <cellStyle name="Обычный 5 4 8 2" xfId="24394"/>
    <cellStyle name="Обычный 5 4 8 2 2" xfId="24395"/>
    <cellStyle name="Обычный 5 4 8 2 2 2" xfId="24396"/>
    <cellStyle name="Обычный 5 4 8 2 2 2 2" xfId="24397"/>
    <cellStyle name="Обычный 5 4 8 2 2 2 3" xfId="24398"/>
    <cellStyle name="Обычный 5 4 8 2 2 3" xfId="24399"/>
    <cellStyle name="Обычный 5 4 8 2 2 3 2" xfId="24400"/>
    <cellStyle name="Обычный 5 4 8 2 2 3 3" xfId="24401"/>
    <cellStyle name="Обычный 5 4 8 2 3" xfId="24402"/>
    <cellStyle name="Обычный 5 4 8 2 3 2" xfId="24403"/>
    <cellStyle name="Обычный 5 4 8 2 3 3" xfId="24404"/>
    <cellStyle name="Обычный 5 4 8 2 4" xfId="24405"/>
    <cellStyle name="Обычный 5 4 8 2 5" xfId="24406"/>
    <cellStyle name="Обычный 5 4 8 3" xfId="24407"/>
    <cellStyle name="Обычный 5 4 8 3 2" xfId="24408"/>
    <cellStyle name="Обычный 5 4 8 3 2 2" xfId="24409"/>
    <cellStyle name="Обычный 5 4 8 3 2 2 2" xfId="24410"/>
    <cellStyle name="Обычный 5 4 8 3 2 2 3" xfId="24411"/>
    <cellStyle name="Обычный 5 4 8 3 2 3" xfId="24412"/>
    <cellStyle name="Обычный 5 4 8 3 2 4" xfId="24413"/>
    <cellStyle name="Обычный 5 4 8 3 3" xfId="24414"/>
    <cellStyle name="Обычный 5 4 8 3 3 2" xfId="24415"/>
    <cellStyle name="Обычный 5 4 8 3 3 3" xfId="24416"/>
    <cellStyle name="Обычный 5 4 8 3 4" xfId="24417"/>
    <cellStyle name="Обычный 5 4 8 3 5" xfId="24418"/>
    <cellStyle name="Обычный 5 4 8 4" xfId="24419"/>
    <cellStyle name="Обычный 5 4 8 4 2" xfId="24420"/>
    <cellStyle name="Обычный 5 4 8 4 2 2" xfId="24421"/>
    <cellStyle name="Обычный 5 4 8 4 2 3" xfId="24422"/>
    <cellStyle name="Обычный 5 4 8 4 3" xfId="24423"/>
    <cellStyle name="Обычный 5 4 8 4 3 2" xfId="24424"/>
    <cellStyle name="Обычный 5 4 8 4 3 3" xfId="24425"/>
    <cellStyle name="Обычный 5 4 8 5" xfId="24426"/>
    <cellStyle name="Обычный 5 4 8 5 2" xfId="24427"/>
    <cellStyle name="Обычный 5 4 8 5 3" xfId="24428"/>
    <cellStyle name="Обычный 5 4 8 6" xfId="24429"/>
    <cellStyle name="Обычный 5 4 8 7" xfId="24430"/>
    <cellStyle name="Обычный 5 4 9" xfId="24431"/>
    <cellStyle name="Обычный 5 4 9 2" xfId="24432"/>
    <cellStyle name="Обычный 5 4 9 2 2" xfId="24433"/>
    <cellStyle name="Обычный 5 4 9 2 2 2" xfId="24434"/>
    <cellStyle name="Обычный 5 4 9 2 2 3" xfId="24435"/>
    <cellStyle name="Обычный 5 4 9 2 3" xfId="24436"/>
    <cellStyle name="Обычный 5 4 9 2 3 2" xfId="24437"/>
    <cellStyle name="Обычный 5 4 9 2 3 3" xfId="24438"/>
    <cellStyle name="Обычный 5 4 9 3" xfId="24439"/>
    <cellStyle name="Обычный 5 4 9 3 2" xfId="24440"/>
    <cellStyle name="Обычный 5 4 9 3 2 2" xfId="24441"/>
    <cellStyle name="Обычный 5 4 9 3 2 3" xfId="24442"/>
    <cellStyle name="Обычный 5 4 9 4" xfId="24443"/>
    <cellStyle name="Обычный 5 4 9 4 2" xfId="24444"/>
    <cellStyle name="Обычный 5 4 9 4 3" xfId="24445"/>
    <cellStyle name="Обычный 5 4 9 5" xfId="24446"/>
    <cellStyle name="Обычный 5 4 9 6" xfId="24447"/>
    <cellStyle name="Обычный 5 4_Информация по ТТ" xfId="24448"/>
    <cellStyle name="Обычный 5 5" xfId="24449"/>
    <cellStyle name="Обычный 5 5 10" xfId="24450"/>
    <cellStyle name="Обычный 5 5 10 2" xfId="24451"/>
    <cellStyle name="Обычный 5 5 10 3" xfId="24452"/>
    <cellStyle name="Обычный 5 5 11" xfId="24453"/>
    <cellStyle name="Обычный 5 5 11 2" xfId="24454"/>
    <cellStyle name="Обычный 5 5 11 3" xfId="24455"/>
    <cellStyle name="Обычный 5 5 12" xfId="24456"/>
    <cellStyle name="Обычный 5 5 13" xfId="24457"/>
    <cellStyle name="Обычный 5 5 2" xfId="24458"/>
    <cellStyle name="Обычный 5 5 2 10" xfId="24459"/>
    <cellStyle name="Обычный 5 5 2 10 2" xfId="24460"/>
    <cellStyle name="Обычный 5 5 2 10 3" xfId="24461"/>
    <cellStyle name="Обычный 5 5 2 11" xfId="24462"/>
    <cellStyle name="Обычный 5 5 2 12" xfId="24463"/>
    <cellStyle name="Обычный 5 5 2 2" xfId="24464"/>
    <cellStyle name="Обычный 5 5 2 2 2" xfId="24465"/>
    <cellStyle name="Обычный 5 5 2 2 2 2" xfId="24466"/>
    <cellStyle name="Обычный 5 5 2 2 2 2 2" xfId="24467"/>
    <cellStyle name="Обычный 5 5 2 2 2 2 2 2" xfId="24468"/>
    <cellStyle name="Обычный 5 5 2 2 2 2 2 2 2" xfId="24469"/>
    <cellStyle name="Обычный 5 5 2 2 2 2 2 2 3" xfId="24470"/>
    <cellStyle name="Обычный 5 5 2 2 2 2 2 3" xfId="24471"/>
    <cellStyle name="Обычный 5 5 2 2 2 2 2 4" xfId="24472"/>
    <cellStyle name="Обычный 5 5 2 2 2 2 3" xfId="24473"/>
    <cellStyle name="Обычный 5 5 2 2 2 2 3 2" xfId="24474"/>
    <cellStyle name="Обычный 5 5 2 2 2 2 3 3" xfId="24475"/>
    <cellStyle name="Обычный 5 5 2 2 2 2 4" xfId="24476"/>
    <cellStyle name="Обычный 5 5 2 2 2 2 5" xfId="24477"/>
    <cellStyle name="Обычный 5 5 2 2 2 3" xfId="24478"/>
    <cellStyle name="Обычный 5 5 2 2 2 3 2" xfId="24479"/>
    <cellStyle name="Обычный 5 5 2 2 2 3 2 2" xfId="24480"/>
    <cellStyle name="Обычный 5 5 2 2 2 3 2 2 2" xfId="24481"/>
    <cellStyle name="Обычный 5 5 2 2 2 3 2 2 3" xfId="24482"/>
    <cellStyle name="Обычный 5 5 2 2 2 3 2 3" xfId="24483"/>
    <cellStyle name="Обычный 5 5 2 2 2 3 2 4" xfId="24484"/>
    <cellStyle name="Обычный 5 5 2 2 2 3 3" xfId="24485"/>
    <cellStyle name="Обычный 5 5 2 2 2 3 3 2" xfId="24486"/>
    <cellStyle name="Обычный 5 5 2 2 2 3 3 3" xfId="24487"/>
    <cellStyle name="Обычный 5 5 2 2 2 3 4" xfId="24488"/>
    <cellStyle name="Обычный 5 5 2 2 2 3 5" xfId="24489"/>
    <cellStyle name="Обычный 5 5 2 2 2 4" xfId="24490"/>
    <cellStyle name="Обычный 5 5 2 2 2 4 2" xfId="24491"/>
    <cellStyle name="Обычный 5 5 2 2 2 4 2 2" xfId="24492"/>
    <cellStyle name="Обычный 5 5 2 2 2 4 2 3" xfId="24493"/>
    <cellStyle name="Обычный 5 5 2 2 2 4 3" xfId="24494"/>
    <cellStyle name="Обычный 5 5 2 2 2 4 3 2" xfId="24495"/>
    <cellStyle name="Обычный 5 5 2 2 2 4 3 3" xfId="24496"/>
    <cellStyle name="Обычный 5 5 2 2 2 5" xfId="24497"/>
    <cellStyle name="Обычный 5 5 2 2 2 5 2" xfId="24498"/>
    <cellStyle name="Обычный 5 5 2 2 2 5 3" xfId="24499"/>
    <cellStyle name="Обычный 5 5 2 2 2 6" xfId="24500"/>
    <cellStyle name="Обычный 5 5 2 2 2 7" xfId="24501"/>
    <cellStyle name="Обычный 5 5 2 2 3" xfId="24502"/>
    <cellStyle name="Обычный 5 5 2 2 3 2" xfId="24503"/>
    <cellStyle name="Обычный 5 5 2 2 3 2 2" xfId="24504"/>
    <cellStyle name="Обычный 5 5 2 2 3 2 2 2" xfId="24505"/>
    <cellStyle name="Обычный 5 5 2 2 3 2 2 3" xfId="24506"/>
    <cellStyle name="Обычный 5 5 2 2 3 2 3" xfId="24507"/>
    <cellStyle name="Обычный 5 5 2 2 3 2 3 2" xfId="24508"/>
    <cellStyle name="Обычный 5 5 2 2 3 2 3 3" xfId="24509"/>
    <cellStyle name="Обычный 5 5 2 2 3 3" xfId="24510"/>
    <cellStyle name="Обычный 5 5 2 2 3 3 2" xfId="24511"/>
    <cellStyle name="Обычный 5 5 2 2 3 3 3" xfId="24512"/>
    <cellStyle name="Обычный 5 5 2 2 3 4" xfId="24513"/>
    <cellStyle name="Обычный 5 5 2 2 3 5" xfId="24514"/>
    <cellStyle name="Обычный 5 5 2 2 4" xfId="24515"/>
    <cellStyle name="Обычный 5 5 2 2 4 2" xfId="24516"/>
    <cellStyle name="Обычный 5 5 2 2 4 2 2" xfId="24517"/>
    <cellStyle name="Обычный 5 5 2 2 4 2 2 2" xfId="24518"/>
    <cellStyle name="Обычный 5 5 2 2 4 2 2 3" xfId="24519"/>
    <cellStyle name="Обычный 5 5 2 2 4 2 3" xfId="24520"/>
    <cellStyle name="Обычный 5 5 2 2 4 2 4" xfId="24521"/>
    <cellStyle name="Обычный 5 5 2 2 4 3" xfId="24522"/>
    <cellStyle name="Обычный 5 5 2 2 4 3 2" xfId="24523"/>
    <cellStyle name="Обычный 5 5 2 2 4 3 3" xfId="24524"/>
    <cellStyle name="Обычный 5 5 2 2 4 4" xfId="24525"/>
    <cellStyle name="Обычный 5 5 2 2 4 5" xfId="24526"/>
    <cellStyle name="Обычный 5 5 2 2 5" xfId="24527"/>
    <cellStyle name="Обычный 5 5 2 2 5 2" xfId="24528"/>
    <cellStyle name="Обычный 5 5 2 2 5 2 2" xfId="24529"/>
    <cellStyle name="Обычный 5 5 2 2 5 2 3" xfId="24530"/>
    <cellStyle name="Обычный 5 5 2 2 5 3" xfId="24531"/>
    <cellStyle name="Обычный 5 5 2 2 5 3 2" xfId="24532"/>
    <cellStyle name="Обычный 5 5 2 2 5 3 3" xfId="24533"/>
    <cellStyle name="Обычный 5 5 2 2 6" xfId="24534"/>
    <cellStyle name="Обычный 5 5 2 2 6 2" xfId="24535"/>
    <cellStyle name="Обычный 5 5 2 2 6 3" xfId="24536"/>
    <cellStyle name="Обычный 5 5 2 2 7" xfId="24537"/>
    <cellStyle name="Обычный 5 5 2 2 7 2" xfId="24538"/>
    <cellStyle name="Обычный 5 5 2 2 7 3" xfId="24539"/>
    <cellStyle name="Обычный 5 5 2 2 8" xfId="24540"/>
    <cellStyle name="Обычный 5 5 2 2 9" xfId="24541"/>
    <cellStyle name="Обычный 5 5 2 3" xfId="24542"/>
    <cellStyle name="Обычный 5 5 2 3 2" xfId="24543"/>
    <cellStyle name="Обычный 5 5 2 3 2 2" xfId="24544"/>
    <cellStyle name="Обычный 5 5 2 3 2 2 2" xfId="24545"/>
    <cellStyle name="Обычный 5 5 2 3 2 2 2 2" xfId="24546"/>
    <cellStyle name="Обычный 5 5 2 3 2 2 2 2 2" xfId="24547"/>
    <cellStyle name="Обычный 5 5 2 3 2 2 2 2 3" xfId="24548"/>
    <cellStyle name="Обычный 5 5 2 3 2 2 2 3" xfId="24549"/>
    <cellStyle name="Обычный 5 5 2 3 2 2 2 4" xfId="24550"/>
    <cellStyle name="Обычный 5 5 2 3 2 2 3" xfId="24551"/>
    <cellStyle name="Обычный 5 5 2 3 2 2 3 2" xfId="24552"/>
    <cellStyle name="Обычный 5 5 2 3 2 2 3 3" xfId="24553"/>
    <cellStyle name="Обычный 5 5 2 3 2 2 4" xfId="24554"/>
    <cellStyle name="Обычный 5 5 2 3 2 2 5" xfId="24555"/>
    <cellStyle name="Обычный 5 5 2 3 2 3" xfId="24556"/>
    <cellStyle name="Обычный 5 5 2 3 2 3 2" xfId="24557"/>
    <cellStyle name="Обычный 5 5 2 3 2 3 2 2" xfId="24558"/>
    <cellStyle name="Обычный 5 5 2 3 2 3 2 2 2" xfId="24559"/>
    <cellStyle name="Обычный 5 5 2 3 2 3 2 2 3" xfId="24560"/>
    <cellStyle name="Обычный 5 5 2 3 2 3 2 3" xfId="24561"/>
    <cellStyle name="Обычный 5 5 2 3 2 3 2 4" xfId="24562"/>
    <cellStyle name="Обычный 5 5 2 3 2 3 3" xfId="24563"/>
    <cellStyle name="Обычный 5 5 2 3 2 3 3 2" xfId="24564"/>
    <cellStyle name="Обычный 5 5 2 3 2 3 3 3" xfId="24565"/>
    <cellStyle name="Обычный 5 5 2 3 2 3 4" xfId="24566"/>
    <cellStyle name="Обычный 5 5 2 3 2 3 5" xfId="24567"/>
    <cellStyle name="Обычный 5 5 2 3 2 4" xfId="24568"/>
    <cellStyle name="Обычный 5 5 2 3 2 4 2" xfId="24569"/>
    <cellStyle name="Обычный 5 5 2 3 2 4 2 2" xfId="24570"/>
    <cellStyle name="Обычный 5 5 2 3 2 4 2 3" xfId="24571"/>
    <cellStyle name="Обычный 5 5 2 3 2 4 3" xfId="24572"/>
    <cellStyle name="Обычный 5 5 2 3 2 4 3 2" xfId="24573"/>
    <cellStyle name="Обычный 5 5 2 3 2 4 3 3" xfId="24574"/>
    <cellStyle name="Обычный 5 5 2 3 2 5" xfId="24575"/>
    <cellStyle name="Обычный 5 5 2 3 2 5 2" xfId="24576"/>
    <cellStyle name="Обычный 5 5 2 3 2 5 3" xfId="24577"/>
    <cellStyle name="Обычный 5 5 2 3 2 6" xfId="24578"/>
    <cellStyle name="Обычный 5 5 2 3 2 7" xfId="24579"/>
    <cellStyle name="Обычный 5 5 2 3 3" xfId="24580"/>
    <cellStyle name="Обычный 5 5 2 3 3 2" xfId="24581"/>
    <cellStyle name="Обычный 5 5 2 3 3 2 2" xfId="24582"/>
    <cellStyle name="Обычный 5 5 2 3 3 2 2 2" xfId="24583"/>
    <cellStyle name="Обычный 5 5 2 3 3 2 2 3" xfId="24584"/>
    <cellStyle name="Обычный 5 5 2 3 3 2 3" xfId="24585"/>
    <cellStyle name="Обычный 5 5 2 3 3 2 3 2" xfId="24586"/>
    <cellStyle name="Обычный 5 5 2 3 3 2 3 3" xfId="24587"/>
    <cellStyle name="Обычный 5 5 2 3 3 3" xfId="24588"/>
    <cellStyle name="Обычный 5 5 2 3 3 3 2" xfId="24589"/>
    <cellStyle name="Обычный 5 5 2 3 3 3 3" xfId="24590"/>
    <cellStyle name="Обычный 5 5 2 3 3 4" xfId="24591"/>
    <cellStyle name="Обычный 5 5 2 3 3 5" xfId="24592"/>
    <cellStyle name="Обычный 5 5 2 3 4" xfId="24593"/>
    <cellStyle name="Обычный 5 5 2 3 4 2" xfId="24594"/>
    <cellStyle name="Обычный 5 5 2 3 4 2 2" xfId="24595"/>
    <cellStyle name="Обычный 5 5 2 3 4 2 2 2" xfId="24596"/>
    <cellStyle name="Обычный 5 5 2 3 4 2 2 3" xfId="24597"/>
    <cellStyle name="Обычный 5 5 2 3 4 2 3" xfId="24598"/>
    <cellStyle name="Обычный 5 5 2 3 4 2 4" xfId="24599"/>
    <cellStyle name="Обычный 5 5 2 3 4 3" xfId="24600"/>
    <cellStyle name="Обычный 5 5 2 3 4 3 2" xfId="24601"/>
    <cellStyle name="Обычный 5 5 2 3 4 3 3" xfId="24602"/>
    <cellStyle name="Обычный 5 5 2 3 4 4" xfId="24603"/>
    <cellStyle name="Обычный 5 5 2 3 4 5" xfId="24604"/>
    <cellStyle name="Обычный 5 5 2 3 5" xfId="24605"/>
    <cellStyle name="Обычный 5 5 2 3 5 2" xfId="24606"/>
    <cellStyle name="Обычный 5 5 2 3 5 2 2" xfId="24607"/>
    <cellStyle name="Обычный 5 5 2 3 5 2 3" xfId="24608"/>
    <cellStyle name="Обычный 5 5 2 3 5 3" xfId="24609"/>
    <cellStyle name="Обычный 5 5 2 3 5 3 2" xfId="24610"/>
    <cellStyle name="Обычный 5 5 2 3 5 3 3" xfId="24611"/>
    <cellStyle name="Обычный 5 5 2 3 6" xfId="24612"/>
    <cellStyle name="Обычный 5 5 2 3 6 2" xfId="24613"/>
    <cellStyle name="Обычный 5 5 2 3 6 3" xfId="24614"/>
    <cellStyle name="Обычный 5 5 2 3 7" xfId="24615"/>
    <cellStyle name="Обычный 5 5 2 3 7 2" xfId="24616"/>
    <cellStyle name="Обычный 5 5 2 3 7 3" xfId="24617"/>
    <cellStyle name="Обычный 5 5 2 3 8" xfId="24618"/>
    <cellStyle name="Обычный 5 5 2 3 9" xfId="24619"/>
    <cellStyle name="Обычный 5 5 2 4" xfId="24620"/>
    <cellStyle name="Обычный 5 5 2 4 2" xfId="24621"/>
    <cellStyle name="Обычный 5 5 2 4 3" xfId="24622"/>
    <cellStyle name="Обычный 5 5 2 4 4" xfId="24623"/>
    <cellStyle name="Обычный 5 5 2 4 5" xfId="24624"/>
    <cellStyle name="Обычный 5 5 2 5" xfId="24625"/>
    <cellStyle name="Обычный 5 5 2 5 2" xfId="24626"/>
    <cellStyle name="Обычный 5 5 2 5 2 2" xfId="24627"/>
    <cellStyle name="Обычный 5 5 2 5 2 2 2" xfId="24628"/>
    <cellStyle name="Обычный 5 5 2 5 2 2 2 2" xfId="24629"/>
    <cellStyle name="Обычный 5 5 2 5 2 2 2 3" xfId="24630"/>
    <cellStyle name="Обычный 5 5 2 5 2 2 3" xfId="24631"/>
    <cellStyle name="Обычный 5 5 2 5 2 2 3 2" xfId="24632"/>
    <cellStyle name="Обычный 5 5 2 5 2 2 3 3" xfId="24633"/>
    <cellStyle name="Обычный 5 5 2 5 2 3" xfId="24634"/>
    <cellStyle name="Обычный 5 5 2 5 2 3 2" xfId="24635"/>
    <cellStyle name="Обычный 5 5 2 5 2 3 3" xfId="24636"/>
    <cellStyle name="Обычный 5 5 2 5 2 4" xfId="24637"/>
    <cellStyle name="Обычный 5 5 2 5 2 5" xfId="24638"/>
    <cellStyle name="Обычный 5 5 2 5 3" xfId="24639"/>
    <cellStyle name="Обычный 5 5 2 5 3 2" xfId="24640"/>
    <cellStyle name="Обычный 5 5 2 5 3 2 2" xfId="24641"/>
    <cellStyle name="Обычный 5 5 2 5 3 2 2 2" xfId="24642"/>
    <cellStyle name="Обычный 5 5 2 5 3 2 2 3" xfId="24643"/>
    <cellStyle name="Обычный 5 5 2 5 3 2 3" xfId="24644"/>
    <cellStyle name="Обычный 5 5 2 5 3 2 4" xfId="24645"/>
    <cellStyle name="Обычный 5 5 2 5 3 3" xfId="24646"/>
    <cellStyle name="Обычный 5 5 2 5 3 3 2" xfId="24647"/>
    <cellStyle name="Обычный 5 5 2 5 3 3 3" xfId="24648"/>
    <cellStyle name="Обычный 5 5 2 5 3 4" xfId="24649"/>
    <cellStyle name="Обычный 5 5 2 5 3 5" xfId="24650"/>
    <cellStyle name="Обычный 5 5 2 5 4" xfId="24651"/>
    <cellStyle name="Обычный 5 5 2 5 4 2" xfId="24652"/>
    <cellStyle name="Обычный 5 5 2 5 4 2 2" xfId="24653"/>
    <cellStyle name="Обычный 5 5 2 5 4 2 3" xfId="24654"/>
    <cellStyle name="Обычный 5 5 2 5 4 3" xfId="24655"/>
    <cellStyle name="Обычный 5 5 2 5 4 3 2" xfId="24656"/>
    <cellStyle name="Обычный 5 5 2 5 4 3 3" xfId="24657"/>
    <cellStyle name="Обычный 5 5 2 5 5" xfId="24658"/>
    <cellStyle name="Обычный 5 5 2 5 5 2" xfId="24659"/>
    <cellStyle name="Обычный 5 5 2 5 5 3" xfId="24660"/>
    <cellStyle name="Обычный 5 5 2 5 6" xfId="24661"/>
    <cellStyle name="Обычный 5 5 2 5 7" xfId="24662"/>
    <cellStyle name="Обычный 5 5 2 6" xfId="24663"/>
    <cellStyle name="Обычный 5 5 2 6 2" xfId="24664"/>
    <cellStyle name="Обычный 5 5 2 6 2 2" xfId="24665"/>
    <cellStyle name="Обычный 5 5 2 6 2 2 2" xfId="24666"/>
    <cellStyle name="Обычный 5 5 2 6 2 2 3" xfId="24667"/>
    <cellStyle name="Обычный 5 5 2 6 2 3" xfId="24668"/>
    <cellStyle name="Обычный 5 5 2 6 2 3 2" xfId="24669"/>
    <cellStyle name="Обычный 5 5 2 6 2 3 3" xfId="24670"/>
    <cellStyle name="Обычный 5 5 2 6 3" xfId="24671"/>
    <cellStyle name="Обычный 5 5 2 6 3 2" xfId="24672"/>
    <cellStyle name="Обычный 5 5 2 6 3 3" xfId="24673"/>
    <cellStyle name="Обычный 5 5 2 6 4" xfId="24674"/>
    <cellStyle name="Обычный 5 5 2 6 5" xfId="24675"/>
    <cellStyle name="Обычный 5 5 2 7" xfId="24676"/>
    <cellStyle name="Обычный 5 5 2 7 2" xfId="24677"/>
    <cellStyle name="Обычный 5 5 2 7 2 2" xfId="24678"/>
    <cellStyle name="Обычный 5 5 2 7 2 2 2" xfId="24679"/>
    <cellStyle name="Обычный 5 5 2 7 2 2 3" xfId="24680"/>
    <cellStyle name="Обычный 5 5 2 7 2 3" xfId="24681"/>
    <cellStyle name="Обычный 5 5 2 7 2 3 2" xfId="24682"/>
    <cellStyle name="Обычный 5 5 2 7 2 3 3" xfId="24683"/>
    <cellStyle name="Обычный 5 5 2 7 3" xfId="24684"/>
    <cellStyle name="Обычный 5 5 2 7 3 2" xfId="24685"/>
    <cellStyle name="Обычный 5 5 2 7 3 3" xfId="24686"/>
    <cellStyle name="Обычный 5 5 2 7 4" xfId="24687"/>
    <cellStyle name="Обычный 5 5 2 7 5" xfId="24688"/>
    <cellStyle name="Обычный 5 5 2 8" xfId="24689"/>
    <cellStyle name="Обычный 5 5 2 8 2" xfId="24690"/>
    <cellStyle name="Обычный 5 5 2 8 2 2" xfId="24691"/>
    <cellStyle name="Обычный 5 5 2 8 2 3" xfId="24692"/>
    <cellStyle name="Обычный 5 5 2 8 3" xfId="24693"/>
    <cellStyle name="Обычный 5 5 2 8 3 2" xfId="24694"/>
    <cellStyle name="Обычный 5 5 2 8 3 3" xfId="24695"/>
    <cellStyle name="Обычный 5 5 2 9" xfId="24696"/>
    <cellStyle name="Обычный 5 5 2 9 2" xfId="24697"/>
    <cellStyle name="Обычный 5 5 2 9 3" xfId="24698"/>
    <cellStyle name="Обычный 5 5 3" xfId="24699"/>
    <cellStyle name="Обычный 5 5 3 2" xfId="24700"/>
    <cellStyle name="Обычный 5 5 3 2 2" xfId="24701"/>
    <cellStyle name="Обычный 5 5 3 2 2 2" xfId="24702"/>
    <cellStyle name="Обычный 5 5 3 2 2 2 2" xfId="24703"/>
    <cellStyle name="Обычный 5 5 3 2 2 2 2 2" xfId="24704"/>
    <cellStyle name="Обычный 5 5 3 2 2 2 2 3" xfId="24705"/>
    <cellStyle name="Обычный 5 5 3 2 2 2 3" xfId="24706"/>
    <cellStyle name="Обычный 5 5 3 2 2 2 4" xfId="24707"/>
    <cellStyle name="Обычный 5 5 3 2 2 3" xfId="24708"/>
    <cellStyle name="Обычный 5 5 3 2 2 3 2" xfId="24709"/>
    <cellStyle name="Обычный 5 5 3 2 2 3 3" xfId="24710"/>
    <cellStyle name="Обычный 5 5 3 2 2 4" xfId="24711"/>
    <cellStyle name="Обычный 5 5 3 2 2 5" xfId="24712"/>
    <cellStyle name="Обычный 5 5 3 2 3" xfId="24713"/>
    <cellStyle name="Обычный 5 5 3 2 3 2" xfId="24714"/>
    <cellStyle name="Обычный 5 5 3 2 3 2 2" xfId="24715"/>
    <cellStyle name="Обычный 5 5 3 2 3 2 2 2" xfId="24716"/>
    <cellStyle name="Обычный 5 5 3 2 3 2 2 3" xfId="24717"/>
    <cellStyle name="Обычный 5 5 3 2 3 2 3" xfId="24718"/>
    <cellStyle name="Обычный 5 5 3 2 3 2 4" xfId="24719"/>
    <cellStyle name="Обычный 5 5 3 2 3 3" xfId="24720"/>
    <cellStyle name="Обычный 5 5 3 2 3 3 2" xfId="24721"/>
    <cellStyle name="Обычный 5 5 3 2 3 3 3" xfId="24722"/>
    <cellStyle name="Обычный 5 5 3 2 3 4" xfId="24723"/>
    <cellStyle name="Обычный 5 5 3 2 3 5" xfId="24724"/>
    <cellStyle name="Обычный 5 5 3 2 4" xfId="24725"/>
    <cellStyle name="Обычный 5 5 3 2 4 2" xfId="24726"/>
    <cellStyle name="Обычный 5 5 3 2 4 2 2" xfId="24727"/>
    <cellStyle name="Обычный 5 5 3 2 4 2 3" xfId="24728"/>
    <cellStyle name="Обычный 5 5 3 2 4 3" xfId="24729"/>
    <cellStyle name="Обычный 5 5 3 2 4 3 2" xfId="24730"/>
    <cellStyle name="Обычный 5 5 3 2 4 3 3" xfId="24731"/>
    <cellStyle name="Обычный 5 5 3 2 5" xfId="24732"/>
    <cellStyle name="Обычный 5 5 3 2 5 2" xfId="24733"/>
    <cellStyle name="Обычный 5 5 3 2 5 3" xfId="24734"/>
    <cellStyle name="Обычный 5 5 3 2 6" xfId="24735"/>
    <cellStyle name="Обычный 5 5 3 2 7" xfId="24736"/>
    <cellStyle name="Обычный 5 5 3 3" xfId="24737"/>
    <cellStyle name="Обычный 5 5 3 3 2" xfId="24738"/>
    <cellStyle name="Обычный 5 5 3 3 2 2" xfId="24739"/>
    <cellStyle name="Обычный 5 5 3 3 2 2 2" xfId="24740"/>
    <cellStyle name="Обычный 5 5 3 3 2 2 3" xfId="24741"/>
    <cellStyle name="Обычный 5 5 3 3 2 3" xfId="24742"/>
    <cellStyle name="Обычный 5 5 3 3 2 3 2" xfId="24743"/>
    <cellStyle name="Обычный 5 5 3 3 2 3 3" xfId="24744"/>
    <cellStyle name="Обычный 5 5 3 3 3" xfId="24745"/>
    <cellStyle name="Обычный 5 5 3 3 3 2" xfId="24746"/>
    <cellStyle name="Обычный 5 5 3 3 3 3" xfId="24747"/>
    <cellStyle name="Обычный 5 5 3 3 4" xfId="24748"/>
    <cellStyle name="Обычный 5 5 3 3 5" xfId="24749"/>
    <cellStyle name="Обычный 5 5 3 4" xfId="24750"/>
    <cellStyle name="Обычный 5 5 3 4 2" xfId="24751"/>
    <cellStyle name="Обычный 5 5 3 4 2 2" xfId="24752"/>
    <cellStyle name="Обычный 5 5 3 4 2 2 2" xfId="24753"/>
    <cellStyle name="Обычный 5 5 3 4 2 2 3" xfId="24754"/>
    <cellStyle name="Обычный 5 5 3 4 2 3" xfId="24755"/>
    <cellStyle name="Обычный 5 5 3 4 2 4" xfId="24756"/>
    <cellStyle name="Обычный 5 5 3 4 3" xfId="24757"/>
    <cellStyle name="Обычный 5 5 3 4 3 2" xfId="24758"/>
    <cellStyle name="Обычный 5 5 3 4 3 3" xfId="24759"/>
    <cellStyle name="Обычный 5 5 3 4 4" xfId="24760"/>
    <cellStyle name="Обычный 5 5 3 4 5" xfId="24761"/>
    <cellStyle name="Обычный 5 5 3 5" xfId="24762"/>
    <cellStyle name="Обычный 5 5 3 5 2" xfId="24763"/>
    <cellStyle name="Обычный 5 5 3 5 2 2" xfId="24764"/>
    <cellStyle name="Обычный 5 5 3 5 2 3" xfId="24765"/>
    <cellStyle name="Обычный 5 5 3 5 3" xfId="24766"/>
    <cellStyle name="Обычный 5 5 3 5 3 2" xfId="24767"/>
    <cellStyle name="Обычный 5 5 3 5 3 3" xfId="24768"/>
    <cellStyle name="Обычный 5 5 3 6" xfId="24769"/>
    <cellStyle name="Обычный 5 5 3 6 2" xfId="24770"/>
    <cellStyle name="Обычный 5 5 3 6 3" xfId="24771"/>
    <cellStyle name="Обычный 5 5 3 7" xfId="24772"/>
    <cellStyle name="Обычный 5 5 3 7 2" xfId="24773"/>
    <cellStyle name="Обычный 5 5 3 7 3" xfId="24774"/>
    <cellStyle name="Обычный 5 5 3 8" xfId="24775"/>
    <cellStyle name="Обычный 5 5 3 9" xfId="24776"/>
    <cellStyle name="Обычный 5 5 4" xfId="24777"/>
    <cellStyle name="Обычный 5 5 4 2" xfId="24778"/>
    <cellStyle name="Обычный 5 5 4 2 2" xfId="24779"/>
    <cellStyle name="Обычный 5 5 4 2 2 2" xfId="24780"/>
    <cellStyle name="Обычный 5 5 4 2 2 2 2" xfId="24781"/>
    <cellStyle name="Обычный 5 5 4 2 2 2 2 2" xfId="24782"/>
    <cellStyle name="Обычный 5 5 4 2 2 2 2 3" xfId="24783"/>
    <cellStyle name="Обычный 5 5 4 2 2 2 3" xfId="24784"/>
    <cellStyle name="Обычный 5 5 4 2 2 2 4" xfId="24785"/>
    <cellStyle name="Обычный 5 5 4 2 2 3" xfId="24786"/>
    <cellStyle name="Обычный 5 5 4 2 2 3 2" xfId="24787"/>
    <cellStyle name="Обычный 5 5 4 2 2 3 3" xfId="24788"/>
    <cellStyle name="Обычный 5 5 4 2 2 4" xfId="24789"/>
    <cellStyle name="Обычный 5 5 4 2 2 5" xfId="24790"/>
    <cellStyle name="Обычный 5 5 4 2 3" xfId="24791"/>
    <cellStyle name="Обычный 5 5 4 2 3 2" xfId="24792"/>
    <cellStyle name="Обычный 5 5 4 2 3 2 2" xfId="24793"/>
    <cellStyle name="Обычный 5 5 4 2 3 2 2 2" xfId="24794"/>
    <cellStyle name="Обычный 5 5 4 2 3 2 2 3" xfId="24795"/>
    <cellStyle name="Обычный 5 5 4 2 3 2 3" xfId="24796"/>
    <cellStyle name="Обычный 5 5 4 2 3 2 4" xfId="24797"/>
    <cellStyle name="Обычный 5 5 4 2 3 3" xfId="24798"/>
    <cellStyle name="Обычный 5 5 4 2 3 3 2" xfId="24799"/>
    <cellStyle name="Обычный 5 5 4 2 3 3 3" xfId="24800"/>
    <cellStyle name="Обычный 5 5 4 2 3 4" xfId="24801"/>
    <cellStyle name="Обычный 5 5 4 2 3 5" xfId="24802"/>
    <cellStyle name="Обычный 5 5 4 2 4" xfId="24803"/>
    <cellStyle name="Обычный 5 5 4 2 4 2" xfId="24804"/>
    <cellStyle name="Обычный 5 5 4 2 4 2 2" xfId="24805"/>
    <cellStyle name="Обычный 5 5 4 2 4 2 3" xfId="24806"/>
    <cellStyle name="Обычный 5 5 4 2 4 3" xfId="24807"/>
    <cellStyle name="Обычный 5 5 4 2 4 3 2" xfId="24808"/>
    <cellStyle name="Обычный 5 5 4 2 4 3 3" xfId="24809"/>
    <cellStyle name="Обычный 5 5 4 2 5" xfId="24810"/>
    <cellStyle name="Обычный 5 5 4 2 5 2" xfId="24811"/>
    <cellStyle name="Обычный 5 5 4 2 5 3" xfId="24812"/>
    <cellStyle name="Обычный 5 5 4 2 6" xfId="24813"/>
    <cellStyle name="Обычный 5 5 4 2 7" xfId="24814"/>
    <cellStyle name="Обычный 5 5 4 3" xfId="24815"/>
    <cellStyle name="Обычный 5 5 4 3 2" xfId="24816"/>
    <cellStyle name="Обычный 5 5 4 3 2 2" xfId="24817"/>
    <cellStyle name="Обычный 5 5 4 3 2 2 2" xfId="24818"/>
    <cellStyle name="Обычный 5 5 4 3 2 2 3" xfId="24819"/>
    <cellStyle name="Обычный 5 5 4 3 2 3" xfId="24820"/>
    <cellStyle name="Обычный 5 5 4 3 2 3 2" xfId="24821"/>
    <cellStyle name="Обычный 5 5 4 3 2 3 3" xfId="24822"/>
    <cellStyle name="Обычный 5 5 4 3 3" xfId="24823"/>
    <cellStyle name="Обычный 5 5 4 3 3 2" xfId="24824"/>
    <cellStyle name="Обычный 5 5 4 3 3 3" xfId="24825"/>
    <cellStyle name="Обычный 5 5 4 3 4" xfId="24826"/>
    <cellStyle name="Обычный 5 5 4 3 5" xfId="24827"/>
    <cellStyle name="Обычный 5 5 4 4" xfId="24828"/>
    <cellStyle name="Обычный 5 5 4 4 2" xfId="24829"/>
    <cellStyle name="Обычный 5 5 4 4 2 2" xfId="24830"/>
    <cellStyle name="Обычный 5 5 4 4 2 2 2" xfId="24831"/>
    <cellStyle name="Обычный 5 5 4 4 2 2 3" xfId="24832"/>
    <cellStyle name="Обычный 5 5 4 4 2 3" xfId="24833"/>
    <cellStyle name="Обычный 5 5 4 4 2 4" xfId="24834"/>
    <cellStyle name="Обычный 5 5 4 4 3" xfId="24835"/>
    <cellStyle name="Обычный 5 5 4 4 3 2" xfId="24836"/>
    <cellStyle name="Обычный 5 5 4 4 3 3" xfId="24837"/>
    <cellStyle name="Обычный 5 5 4 4 4" xfId="24838"/>
    <cellStyle name="Обычный 5 5 4 4 5" xfId="24839"/>
    <cellStyle name="Обычный 5 5 4 5" xfId="24840"/>
    <cellStyle name="Обычный 5 5 4 5 2" xfId="24841"/>
    <cellStyle name="Обычный 5 5 4 5 2 2" xfId="24842"/>
    <cellStyle name="Обычный 5 5 4 5 2 3" xfId="24843"/>
    <cellStyle name="Обычный 5 5 4 5 3" xfId="24844"/>
    <cellStyle name="Обычный 5 5 4 5 3 2" xfId="24845"/>
    <cellStyle name="Обычный 5 5 4 5 3 3" xfId="24846"/>
    <cellStyle name="Обычный 5 5 4 6" xfId="24847"/>
    <cellStyle name="Обычный 5 5 4 6 2" xfId="24848"/>
    <cellStyle name="Обычный 5 5 4 6 3" xfId="24849"/>
    <cellStyle name="Обычный 5 5 4 7" xfId="24850"/>
    <cellStyle name="Обычный 5 5 4 7 2" xfId="24851"/>
    <cellStyle name="Обычный 5 5 4 7 3" xfId="24852"/>
    <cellStyle name="Обычный 5 5 4 8" xfId="24853"/>
    <cellStyle name="Обычный 5 5 4 9" xfId="24854"/>
    <cellStyle name="Обычный 5 5 5" xfId="24855"/>
    <cellStyle name="Обычный 5 5 5 2" xfId="24856"/>
    <cellStyle name="Обычный 5 5 5 3" xfId="24857"/>
    <cellStyle name="Обычный 5 5 5 4" xfId="24858"/>
    <cellStyle name="Обычный 5 5 5 5" xfId="24859"/>
    <cellStyle name="Обычный 5 5 6" xfId="24860"/>
    <cellStyle name="Обычный 5 5 6 2" xfId="24861"/>
    <cellStyle name="Обычный 5 5 6 2 2" xfId="24862"/>
    <cellStyle name="Обычный 5 5 6 2 2 2" xfId="24863"/>
    <cellStyle name="Обычный 5 5 6 2 2 2 2" xfId="24864"/>
    <cellStyle name="Обычный 5 5 6 2 2 2 3" xfId="24865"/>
    <cellStyle name="Обычный 5 5 6 2 2 3" xfId="24866"/>
    <cellStyle name="Обычный 5 5 6 2 2 3 2" xfId="24867"/>
    <cellStyle name="Обычный 5 5 6 2 2 3 3" xfId="24868"/>
    <cellStyle name="Обычный 5 5 6 2 3" xfId="24869"/>
    <cellStyle name="Обычный 5 5 6 2 3 2" xfId="24870"/>
    <cellStyle name="Обычный 5 5 6 2 3 3" xfId="24871"/>
    <cellStyle name="Обычный 5 5 6 2 4" xfId="24872"/>
    <cellStyle name="Обычный 5 5 6 2 5" xfId="24873"/>
    <cellStyle name="Обычный 5 5 6 3" xfId="24874"/>
    <cellStyle name="Обычный 5 5 6 3 2" xfId="24875"/>
    <cellStyle name="Обычный 5 5 6 3 2 2" xfId="24876"/>
    <cellStyle name="Обычный 5 5 6 3 2 2 2" xfId="24877"/>
    <cellStyle name="Обычный 5 5 6 3 2 2 3" xfId="24878"/>
    <cellStyle name="Обычный 5 5 6 3 2 3" xfId="24879"/>
    <cellStyle name="Обычный 5 5 6 3 2 4" xfId="24880"/>
    <cellStyle name="Обычный 5 5 6 3 3" xfId="24881"/>
    <cellStyle name="Обычный 5 5 6 3 3 2" xfId="24882"/>
    <cellStyle name="Обычный 5 5 6 3 3 3" xfId="24883"/>
    <cellStyle name="Обычный 5 5 6 3 4" xfId="24884"/>
    <cellStyle name="Обычный 5 5 6 3 5" xfId="24885"/>
    <cellStyle name="Обычный 5 5 6 4" xfId="24886"/>
    <cellStyle name="Обычный 5 5 6 4 2" xfId="24887"/>
    <cellStyle name="Обычный 5 5 6 4 2 2" xfId="24888"/>
    <cellStyle name="Обычный 5 5 6 4 2 3" xfId="24889"/>
    <cellStyle name="Обычный 5 5 6 4 3" xfId="24890"/>
    <cellStyle name="Обычный 5 5 6 4 3 2" xfId="24891"/>
    <cellStyle name="Обычный 5 5 6 4 3 3" xfId="24892"/>
    <cellStyle name="Обычный 5 5 6 5" xfId="24893"/>
    <cellStyle name="Обычный 5 5 6 5 2" xfId="24894"/>
    <cellStyle name="Обычный 5 5 6 5 3" xfId="24895"/>
    <cellStyle name="Обычный 5 5 6 6" xfId="24896"/>
    <cellStyle name="Обычный 5 5 6 7" xfId="24897"/>
    <cellStyle name="Обычный 5 5 7" xfId="24898"/>
    <cellStyle name="Обычный 5 5 7 2" xfId="24899"/>
    <cellStyle name="Обычный 5 5 7 2 2" xfId="24900"/>
    <cellStyle name="Обычный 5 5 7 2 2 2" xfId="24901"/>
    <cellStyle name="Обычный 5 5 7 2 2 3" xfId="24902"/>
    <cellStyle name="Обычный 5 5 7 2 3" xfId="24903"/>
    <cellStyle name="Обычный 5 5 7 2 3 2" xfId="24904"/>
    <cellStyle name="Обычный 5 5 7 2 3 3" xfId="24905"/>
    <cellStyle name="Обычный 5 5 7 3" xfId="24906"/>
    <cellStyle name="Обычный 5 5 7 3 2" xfId="24907"/>
    <cellStyle name="Обычный 5 5 7 3 3" xfId="24908"/>
    <cellStyle name="Обычный 5 5 7 4" xfId="24909"/>
    <cellStyle name="Обычный 5 5 7 5" xfId="24910"/>
    <cellStyle name="Обычный 5 5 8" xfId="24911"/>
    <cellStyle name="Обычный 5 5 8 2" xfId="24912"/>
    <cellStyle name="Обычный 5 5 8 2 2" xfId="24913"/>
    <cellStyle name="Обычный 5 5 8 2 2 2" xfId="24914"/>
    <cellStyle name="Обычный 5 5 8 2 2 3" xfId="24915"/>
    <cellStyle name="Обычный 5 5 8 2 3" xfId="24916"/>
    <cellStyle name="Обычный 5 5 8 2 3 2" xfId="24917"/>
    <cellStyle name="Обычный 5 5 8 2 3 3" xfId="24918"/>
    <cellStyle name="Обычный 5 5 8 3" xfId="24919"/>
    <cellStyle name="Обычный 5 5 8 3 2" xfId="24920"/>
    <cellStyle name="Обычный 5 5 8 3 3" xfId="24921"/>
    <cellStyle name="Обычный 5 5 8 4" xfId="24922"/>
    <cellStyle name="Обычный 5 5 8 5" xfId="24923"/>
    <cellStyle name="Обычный 5 5 9" xfId="24924"/>
    <cellStyle name="Обычный 5 5 9 2" xfId="24925"/>
    <cellStyle name="Обычный 5 5 9 2 2" xfId="24926"/>
    <cellStyle name="Обычный 5 5 9 2 3" xfId="24927"/>
    <cellStyle name="Обычный 5 5 9 3" xfId="24928"/>
    <cellStyle name="Обычный 5 5 9 3 2" xfId="24929"/>
    <cellStyle name="Обычный 5 5 9 3 3" xfId="24930"/>
    <cellStyle name="Обычный 5 6" xfId="24931"/>
    <cellStyle name="Обычный 5 6 10" xfId="24932"/>
    <cellStyle name="Обычный 5 6 10 2" xfId="24933"/>
    <cellStyle name="Обычный 5 6 10 3" xfId="24934"/>
    <cellStyle name="Обычный 5 6 11" xfId="24935"/>
    <cellStyle name="Обычный 5 6 11 2" xfId="24936"/>
    <cellStyle name="Обычный 5 6 11 3" xfId="24937"/>
    <cellStyle name="Обычный 5 6 12" xfId="24938"/>
    <cellStyle name="Обычный 5 6 13" xfId="24939"/>
    <cellStyle name="Обычный 5 6 2" xfId="24940"/>
    <cellStyle name="Обычный 5 6 2 10" xfId="24941"/>
    <cellStyle name="Обычный 5 6 2 11" xfId="24942"/>
    <cellStyle name="Обычный 5 6 2 2" xfId="24943"/>
    <cellStyle name="Обычный 5 6 2 2 2" xfId="24944"/>
    <cellStyle name="Обычный 5 6 2 2 2 2" xfId="24945"/>
    <cellStyle name="Обычный 5 6 2 2 2 2 2" xfId="24946"/>
    <cellStyle name="Обычный 5 6 2 2 2 2 2 2" xfId="24947"/>
    <cellStyle name="Обычный 5 6 2 2 2 2 2 2 2" xfId="24948"/>
    <cellStyle name="Обычный 5 6 2 2 2 2 2 2 3" xfId="24949"/>
    <cellStyle name="Обычный 5 6 2 2 2 2 2 3" xfId="24950"/>
    <cellStyle name="Обычный 5 6 2 2 2 2 2 4" xfId="24951"/>
    <cellStyle name="Обычный 5 6 2 2 2 2 3" xfId="24952"/>
    <cellStyle name="Обычный 5 6 2 2 2 2 3 2" xfId="24953"/>
    <cellStyle name="Обычный 5 6 2 2 2 2 3 3" xfId="24954"/>
    <cellStyle name="Обычный 5 6 2 2 2 2 4" xfId="24955"/>
    <cellStyle name="Обычный 5 6 2 2 2 2 5" xfId="24956"/>
    <cellStyle name="Обычный 5 6 2 2 2 3" xfId="24957"/>
    <cellStyle name="Обычный 5 6 2 2 2 3 2" xfId="24958"/>
    <cellStyle name="Обычный 5 6 2 2 2 3 2 2" xfId="24959"/>
    <cellStyle name="Обычный 5 6 2 2 2 3 2 2 2" xfId="24960"/>
    <cellStyle name="Обычный 5 6 2 2 2 3 2 2 3" xfId="24961"/>
    <cellStyle name="Обычный 5 6 2 2 2 3 2 3" xfId="24962"/>
    <cellStyle name="Обычный 5 6 2 2 2 3 2 4" xfId="24963"/>
    <cellStyle name="Обычный 5 6 2 2 2 3 3" xfId="24964"/>
    <cellStyle name="Обычный 5 6 2 2 2 3 3 2" xfId="24965"/>
    <cellStyle name="Обычный 5 6 2 2 2 3 3 3" xfId="24966"/>
    <cellStyle name="Обычный 5 6 2 2 2 3 4" xfId="24967"/>
    <cellStyle name="Обычный 5 6 2 2 2 3 5" xfId="24968"/>
    <cellStyle name="Обычный 5 6 2 2 2 4" xfId="24969"/>
    <cellStyle name="Обычный 5 6 2 2 2 4 2" xfId="24970"/>
    <cellStyle name="Обычный 5 6 2 2 2 4 2 2" xfId="24971"/>
    <cellStyle name="Обычный 5 6 2 2 2 4 2 3" xfId="24972"/>
    <cellStyle name="Обычный 5 6 2 2 2 4 3" xfId="24973"/>
    <cellStyle name="Обычный 5 6 2 2 2 4 3 2" xfId="24974"/>
    <cellStyle name="Обычный 5 6 2 2 2 4 3 3" xfId="24975"/>
    <cellStyle name="Обычный 5 6 2 2 2 5" xfId="24976"/>
    <cellStyle name="Обычный 5 6 2 2 2 5 2" xfId="24977"/>
    <cellStyle name="Обычный 5 6 2 2 2 5 3" xfId="24978"/>
    <cellStyle name="Обычный 5 6 2 2 2 6" xfId="24979"/>
    <cellStyle name="Обычный 5 6 2 2 2 7" xfId="24980"/>
    <cellStyle name="Обычный 5 6 2 2 3" xfId="24981"/>
    <cellStyle name="Обычный 5 6 2 2 3 2" xfId="24982"/>
    <cellStyle name="Обычный 5 6 2 2 3 2 2" xfId="24983"/>
    <cellStyle name="Обычный 5 6 2 2 3 2 2 2" xfId="24984"/>
    <cellStyle name="Обычный 5 6 2 2 3 2 2 3" xfId="24985"/>
    <cellStyle name="Обычный 5 6 2 2 3 2 3" xfId="24986"/>
    <cellStyle name="Обычный 5 6 2 2 3 2 3 2" xfId="24987"/>
    <cellStyle name="Обычный 5 6 2 2 3 2 3 3" xfId="24988"/>
    <cellStyle name="Обычный 5 6 2 2 3 3" xfId="24989"/>
    <cellStyle name="Обычный 5 6 2 2 3 3 2" xfId="24990"/>
    <cellStyle name="Обычный 5 6 2 2 3 3 3" xfId="24991"/>
    <cellStyle name="Обычный 5 6 2 2 3 4" xfId="24992"/>
    <cellStyle name="Обычный 5 6 2 2 3 5" xfId="24993"/>
    <cellStyle name="Обычный 5 6 2 2 4" xfId="24994"/>
    <cellStyle name="Обычный 5 6 2 2 4 2" xfId="24995"/>
    <cellStyle name="Обычный 5 6 2 2 4 2 2" xfId="24996"/>
    <cellStyle name="Обычный 5 6 2 2 4 2 2 2" xfId="24997"/>
    <cellStyle name="Обычный 5 6 2 2 4 2 2 3" xfId="24998"/>
    <cellStyle name="Обычный 5 6 2 2 4 2 3" xfId="24999"/>
    <cellStyle name="Обычный 5 6 2 2 4 2 4" xfId="25000"/>
    <cellStyle name="Обычный 5 6 2 2 4 3" xfId="25001"/>
    <cellStyle name="Обычный 5 6 2 2 4 3 2" xfId="25002"/>
    <cellStyle name="Обычный 5 6 2 2 4 3 3" xfId="25003"/>
    <cellStyle name="Обычный 5 6 2 2 4 4" xfId="25004"/>
    <cellStyle name="Обычный 5 6 2 2 4 5" xfId="25005"/>
    <cellStyle name="Обычный 5 6 2 2 5" xfId="25006"/>
    <cellStyle name="Обычный 5 6 2 2 5 2" xfId="25007"/>
    <cellStyle name="Обычный 5 6 2 2 5 2 2" xfId="25008"/>
    <cellStyle name="Обычный 5 6 2 2 5 2 3" xfId="25009"/>
    <cellStyle name="Обычный 5 6 2 2 5 3" xfId="25010"/>
    <cellStyle name="Обычный 5 6 2 2 5 3 2" xfId="25011"/>
    <cellStyle name="Обычный 5 6 2 2 5 3 3" xfId="25012"/>
    <cellStyle name="Обычный 5 6 2 2 6" xfId="25013"/>
    <cellStyle name="Обычный 5 6 2 2 6 2" xfId="25014"/>
    <cellStyle name="Обычный 5 6 2 2 6 3" xfId="25015"/>
    <cellStyle name="Обычный 5 6 2 2 7" xfId="25016"/>
    <cellStyle name="Обычный 5 6 2 2 7 2" xfId="25017"/>
    <cellStyle name="Обычный 5 6 2 2 7 3" xfId="25018"/>
    <cellStyle name="Обычный 5 6 2 2 8" xfId="25019"/>
    <cellStyle name="Обычный 5 6 2 2 9" xfId="25020"/>
    <cellStyle name="Обычный 5 6 2 3" xfId="25021"/>
    <cellStyle name="Обычный 5 6 2 3 2" xfId="25022"/>
    <cellStyle name="Обычный 5 6 2 3 2 2" xfId="25023"/>
    <cellStyle name="Обычный 5 6 2 3 2 2 2" xfId="25024"/>
    <cellStyle name="Обычный 5 6 2 3 2 2 2 2" xfId="25025"/>
    <cellStyle name="Обычный 5 6 2 3 2 2 2 2 2" xfId="25026"/>
    <cellStyle name="Обычный 5 6 2 3 2 2 2 2 3" xfId="25027"/>
    <cellStyle name="Обычный 5 6 2 3 2 2 2 3" xfId="25028"/>
    <cellStyle name="Обычный 5 6 2 3 2 2 2 4" xfId="25029"/>
    <cellStyle name="Обычный 5 6 2 3 2 2 3" xfId="25030"/>
    <cellStyle name="Обычный 5 6 2 3 2 2 3 2" xfId="25031"/>
    <cellStyle name="Обычный 5 6 2 3 2 2 3 3" xfId="25032"/>
    <cellStyle name="Обычный 5 6 2 3 2 2 4" xfId="25033"/>
    <cellStyle name="Обычный 5 6 2 3 2 2 5" xfId="25034"/>
    <cellStyle name="Обычный 5 6 2 3 2 3" xfId="25035"/>
    <cellStyle name="Обычный 5 6 2 3 2 3 2" xfId="25036"/>
    <cellStyle name="Обычный 5 6 2 3 2 3 2 2" xfId="25037"/>
    <cellStyle name="Обычный 5 6 2 3 2 3 2 2 2" xfId="25038"/>
    <cellStyle name="Обычный 5 6 2 3 2 3 2 2 3" xfId="25039"/>
    <cellStyle name="Обычный 5 6 2 3 2 3 2 3" xfId="25040"/>
    <cellStyle name="Обычный 5 6 2 3 2 3 2 4" xfId="25041"/>
    <cellStyle name="Обычный 5 6 2 3 2 3 3" xfId="25042"/>
    <cellStyle name="Обычный 5 6 2 3 2 3 3 2" xfId="25043"/>
    <cellStyle name="Обычный 5 6 2 3 2 3 3 3" xfId="25044"/>
    <cellStyle name="Обычный 5 6 2 3 2 3 4" xfId="25045"/>
    <cellStyle name="Обычный 5 6 2 3 2 3 5" xfId="25046"/>
    <cellStyle name="Обычный 5 6 2 3 2 4" xfId="25047"/>
    <cellStyle name="Обычный 5 6 2 3 2 4 2" xfId="25048"/>
    <cellStyle name="Обычный 5 6 2 3 2 4 2 2" xfId="25049"/>
    <cellStyle name="Обычный 5 6 2 3 2 4 2 3" xfId="25050"/>
    <cellStyle name="Обычный 5 6 2 3 2 4 3" xfId="25051"/>
    <cellStyle name="Обычный 5 6 2 3 2 4 3 2" xfId="25052"/>
    <cellStyle name="Обычный 5 6 2 3 2 4 3 3" xfId="25053"/>
    <cellStyle name="Обычный 5 6 2 3 2 5" xfId="25054"/>
    <cellStyle name="Обычный 5 6 2 3 2 5 2" xfId="25055"/>
    <cellStyle name="Обычный 5 6 2 3 2 5 3" xfId="25056"/>
    <cellStyle name="Обычный 5 6 2 3 2 6" xfId="25057"/>
    <cellStyle name="Обычный 5 6 2 3 2 7" xfId="25058"/>
    <cellStyle name="Обычный 5 6 2 3 3" xfId="25059"/>
    <cellStyle name="Обычный 5 6 2 3 3 2" xfId="25060"/>
    <cellStyle name="Обычный 5 6 2 3 3 2 2" xfId="25061"/>
    <cellStyle name="Обычный 5 6 2 3 3 2 2 2" xfId="25062"/>
    <cellStyle name="Обычный 5 6 2 3 3 2 2 3" xfId="25063"/>
    <cellStyle name="Обычный 5 6 2 3 3 2 3" xfId="25064"/>
    <cellStyle name="Обычный 5 6 2 3 3 2 3 2" xfId="25065"/>
    <cellStyle name="Обычный 5 6 2 3 3 2 3 3" xfId="25066"/>
    <cellStyle name="Обычный 5 6 2 3 3 3" xfId="25067"/>
    <cellStyle name="Обычный 5 6 2 3 3 3 2" xfId="25068"/>
    <cellStyle name="Обычный 5 6 2 3 3 3 3" xfId="25069"/>
    <cellStyle name="Обычный 5 6 2 3 3 4" xfId="25070"/>
    <cellStyle name="Обычный 5 6 2 3 3 5" xfId="25071"/>
    <cellStyle name="Обычный 5 6 2 3 4" xfId="25072"/>
    <cellStyle name="Обычный 5 6 2 3 4 2" xfId="25073"/>
    <cellStyle name="Обычный 5 6 2 3 4 2 2" xfId="25074"/>
    <cellStyle name="Обычный 5 6 2 3 4 2 2 2" xfId="25075"/>
    <cellStyle name="Обычный 5 6 2 3 4 2 2 3" xfId="25076"/>
    <cellStyle name="Обычный 5 6 2 3 4 2 3" xfId="25077"/>
    <cellStyle name="Обычный 5 6 2 3 4 2 4" xfId="25078"/>
    <cellStyle name="Обычный 5 6 2 3 4 3" xfId="25079"/>
    <cellStyle name="Обычный 5 6 2 3 4 3 2" xfId="25080"/>
    <cellStyle name="Обычный 5 6 2 3 4 3 3" xfId="25081"/>
    <cellStyle name="Обычный 5 6 2 3 4 4" xfId="25082"/>
    <cellStyle name="Обычный 5 6 2 3 4 5" xfId="25083"/>
    <cellStyle name="Обычный 5 6 2 3 5" xfId="25084"/>
    <cellStyle name="Обычный 5 6 2 3 5 2" xfId="25085"/>
    <cellStyle name="Обычный 5 6 2 3 5 2 2" xfId="25086"/>
    <cellStyle name="Обычный 5 6 2 3 5 2 3" xfId="25087"/>
    <cellStyle name="Обычный 5 6 2 3 5 3" xfId="25088"/>
    <cellStyle name="Обычный 5 6 2 3 5 3 2" xfId="25089"/>
    <cellStyle name="Обычный 5 6 2 3 5 3 3" xfId="25090"/>
    <cellStyle name="Обычный 5 6 2 3 6" xfId="25091"/>
    <cellStyle name="Обычный 5 6 2 3 6 2" xfId="25092"/>
    <cellStyle name="Обычный 5 6 2 3 6 3" xfId="25093"/>
    <cellStyle name="Обычный 5 6 2 3 7" xfId="25094"/>
    <cellStyle name="Обычный 5 6 2 3 7 2" xfId="25095"/>
    <cellStyle name="Обычный 5 6 2 3 7 3" xfId="25096"/>
    <cellStyle name="Обычный 5 6 2 3 8" xfId="25097"/>
    <cellStyle name="Обычный 5 6 2 3 9" xfId="25098"/>
    <cellStyle name="Обычный 5 6 2 4" xfId="25099"/>
    <cellStyle name="Обычный 5 6 2 4 2" xfId="25100"/>
    <cellStyle name="Обычный 5 6 2 4 2 2" xfId="25101"/>
    <cellStyle name="Обычный 5 6 2 4 2 2 2" xfId="25102"/>
    <cellStyle name="Обычный 5 6 2 4 2 2 2 2" xfId="25103"/>
    <cellStyle name="Обычный 5 6 2 4 2 2 2 3" xfId="25104"/>
    <cellStyle name="Обычный 5 6 2 4 2 2 3" xfId="25105"/>
    <cellStyle name="Обычный 5 6 2 4 2 2 4" xfId="25106"/>
    <cellStyle name="Обычный 5 6 2 4 2 3" xfId="25107"/>
    <cellStyle name="Обычный 5 6 2 4 2 3 2" xfId="25108"/>
    <cellStyle name="Обычный 5 6 2 4 2 3 3" xfId="25109"/>
    <cellStyle name="Обычный 5 6 2 4 2 4" xfId="25110"/>
    <cellStyle name="Обычный 5 6 2 4 2 5" xfId="25111"/>
    <cellStyle name="Обычный 5 6 2 4 3" xfId="25112"/>
    <cellStyle name="Обычный 5 6 2 4 3 2" xfId="25113"/>
    <cellStyle name="Обычный 5 6 2 4 3 2 2" xfId="25114"/>
    <cellStyle name="Обычный 5 6 2 4 3 2 2 2" xfId="25115"/>
    <cellStyle name="Обычный 5 6 2 4 3 2 2 3" xfId="25116"/>
    <cellStyle name="Обычный 5 6 2 4 3 2 3" xfId="25117"/>
    <cellStyle name="Обычный 5 6 2 4 3 2 4" xfId="25118"/>
    <cellStyle name="Обычный 5 6 2 4 3 3" xfId="25119"/>
    <cellStyle name="Обычный 5 6 2 4 3 3 2" xfId="25120"/>
    <cellStyle name="Обычный 5 6 2 4 3 3 3" xfId="25121"/>
    <cellStyle name="Обычный 5 6 2 4 3 4" xfId="25122"/>
    <cellStyle name="Обычный 5 6 2 4 3 5" xfId="25123"/>
    <cellStyle name="Обычный 5 6 2 4 4" xfId="25124"/>
    <cellStyle name="Обычный 5 6 2 4 4 2" xfId="25125"/>
    <cellStyle name="Обычный 5 6 2 4 4 2 2" xfId="25126"/>
    <cellStyle name="Обычный 5 6 2 4 4 2 3" xfId="25127"/>
    <cellStyle name="Обычный 5 6 2 4 4 3" xfId="25128"/>
    <cellStyle name="Обычный 5 6 2 4 4 3 2" xfId="25129"/>
    <cellStyle name="Обычный 5 6 2 4 4 3 3" xfId="25130"/>
    <cellStyle name="Обычный 5 6 2 4 5" xfId="25131"/>
    <cellStyle name="Обычный 5 6 2 4 5 2" xfId="25132"/>
    <cellStyle name="Обычный 5 6 2 4 5 3" xfId="25133"/>
    <cellStyle name="Обычный 5 6 2 4 6" xfId="25134"/>
    <cellStyle name="Обычный 5 6 2 4 7" xfId="25135"/>
    <cellStyle name="Обычный 5 6 2 5" xfId="25136"/>
    <cellStyle name="Обычный 5 6 2 5 2" xfId="25137"/>
    <cellStyle name="Обычный 5 6 2 5 2 2" xfId="25138"/>
    <cellStyle name="Обычный 5 6 2 5 2 2 2" xfId="25139"/>
    <cellStyle name="Обычный 5 6 2 5 2 2 3" xfId="25140"/>
    <cellStyle name="Обычный 5 6 2 5 2 3" xfId="25141"/>
    <cellStyle name="Обычный 5 6 2 5 2 3 2" xfId="25142"/>
    <cellStyle name="Обычный 5 6 2 5 2 3 3" xfId="25143"/>
    <cellStyle name="Обычный 5 6 2 5 3" xfId="25144"/>
    <cellStyle name="Обычный 5 6 2 5 3 2" xfId="25145"/>
    <cellStyle name="Обычный 5 6 2 5 3 3" xfId="25146"/>
    <cellStyle name="Обычный 5 6 2 5 4" xfId="25147"/>
    <cellStyle name="Обычный 5 6 2 5 5" xfId="25148"/>
    <cellStyle name="Обычный 5 6 2 6" xfId="25149"/>
    <cellStyle name="Обычный 5 6 2 6 2" xfId="25150"/>
    <cellStyle name="Обычный 5 6 2 6 2 2" xfId="25151"/>
    <cellStyle name="Обычный 5 6 2 6 2 2 2" xfId="25152"/>
    <cellStyle name="Обычный 5 6 2 6 2 2 3" xfId="25153"/>
    <cellStyle name="Обычный 5 6 2 6 2 3" xfId="25154"/>
    <cellStyle name="Обычный 5 6 2 6 2 4" xfId="25155"/>
    <cellStyle name="Обычный 5 6 2 6 3" xfId="25156"/>
    <cellStyle name="Обычный 5 6 2 6 3 2" xfId="25157"/>
    <cellStyle name="Обычный 5 6 2 6 3 3" xfId="25158"/>
    <cellStyle name="Обычный 5 6 2 6 4" xfId="25159"/>
    <cellStyle name="Обычный 5 6 2 6 5" xfId="25160"/>
    <cellStyle name="Обычный 5 6 2 7" xfId="25161"/>
    <cellStyle name="Обычный 5 6 2 7 2" xfId="25162"/>
    <cellStyle name="Обычный 5 6 2 7 2 2" xfId="25163"/>
    <cellStyle name="Обычный 5 6 2 7 2 3" xfId="25164"/>
    <cellStyle name="Обычный 5 6 2 7 3" xfId="25165"/>
    <cellStyle name="Обычный 5 6 2 7 3 2" xfId="25166"/>
    <cellStyle name="Обычный 5 6 2 7 3 3" xfId="25167"/>
    <cellStyle name="Обычный 5 6 2 8" xfId="25168"/>
    <cellStyle name="Обычный 5 6 2 8 2" xfId="25169"/>
    <cellStyle name="Обычный 5 6 2 8 3" xfId="25170"/>
    <cellStyle name="Обычный 5 6 2 9" xfId="25171"/>
    <cellStyle name="Обычный 5 6 2 9 2" xfId="25172"/>
    <cellStyle name="Обычный 5 6 2 9 3" xfId="25173"/>
    <cellStyle name="Обычный 5 6 3" xfId="25174"/>
    <cellStyle name="Обычный 5 6 3 2" xfId="25175"/>
    <cellStyle name="Обычный 5 6 3 2 2" xfId="25176"/>
    <cellStyle name="Обычный 5 6 3 2 2 2" xfId="25177"/>
    <cellStyle name="Обычный 5 6 3 2 2 2 2" xfId="25178"/>
    <cellStyle name="Обычный 5 6 3 2 2 2 2 2" xfId="25179"/>
    <cellStyle name="Обычный 5 6 3 2 2 2 2 3" xfId="25180"/>
    <cellStyle name="Обычный 5 6 3 2 2 2 3" xfId="25181"/>
    <cellStyle name="Обычный 5 6 3 2 2 2 4" xfId="25182"/>
    <cellStyle name="Обычный 5 6 3 2 2 3" xfId="25183"/>
    <cellStyle name="Обычный 5 6 3 2 2 3 2" xfId="25184"/>
    <cellStyle name="Обычный 5 6 3 2 2 3 3" xfId="25185"/>
    <cellStyle name="Обычный 5 6 3 2 2 4" xfId="25186"/>
    <cellStyle name="Обычный 5 6 3 2 2 5" xfId="25187"/>
    <cellStyle name="Обычный 5 6 3 2 3" xfId="25188"/>
    <cellStyle name="Обычный 5 6 3 2 3 2" xfId="25189"/>
    <cellStyle name="Обычный 5 6 3 2 3 2 2" xfId="25190"/>
    <cellStyle name="Обычный 5 6 3 2 3 2 2 2" xfId="25191"/>
    <cellStyle name="Обычный 5 6 3 2 3 2 2 3" xfId="25192"/>
    <cellStyle name="Обычный 5 6 3 2 3 2 3" xfId="25193"/>
    <cellStyle name="Обычный 5 6 3 2 3 2 4" xfId="25194"/>
    <cellStyle name="Обычный 5 6 3 2 3 3" xfId="25195"/>
    <cellStyle name="Обычный 5 6 3 2 3 3 2" xfId="25196"/>
    <cellStyle name="Обычный 5 6 3 2 3 3 3" xfId="25197"/>
    <cellStyle name="Обычный 5 6 3 2 3 4" xfId="25198"/>
    <cellStyle name="Обычный 5 6 3 2 3 5" xfId="25199"/>
    <cellStyle name="Обычный 5 6 3 2 4" xfId="25200"/>
    <cellStyle name="Обычный 5 6 3 2 4 2" xfId="25201"/>
    <cellStyle name="Обычный 5 6 3 2 4 2 2" xfId="25202"/>
    <cellStyle name="Обычный 5 6 3 2 4 2 3" xfId="25203"/>
    <cellStyle name="Обычный 5 6 3 2 4 3" xfId="25204"/>
    <cellStyle name="Обычный 5 6 3 2 4 3 2" xfId="25205"/>
    <cellStyle name="Обычный 5 6 3 2 4 3 3" xfId="25206"/>
    <cellStyle name="Обычный 5 6 3 2 5" xfId="25207"/>
    <cellStyle name="Обычный 5 6 3 2 5 2" xfId="25208"/>
    <cellStyle name="Обычный 5 6 3 2 5 3" xfId="25209"/>
    <cellStyle name="Обычный 5 6 3 2 6" xfId="25210"/>
    <cellStyle name="Обычный 5 6 3 2 7" xfId="25211"/>
    <cellStyle name="Обычный 5 6 3 3" xfId="25212"/>
    <cellStyle name="Обычный 5 6 3 3 2" xfId="25213"/>
    <cellStyle name="Обычный 5 6 3 3 2 2" xfId="25214"/>
    <cellStyle name="Обычный 5 6 3 3 2 2 2" xfId="25215"/>
    <cellStyle name="Обычный 5 6 3 3 2 2 3" xfId="25216"/>
    <cellStyle name="Обычный 5 6 3 3 2 3" xfId="25217"/>
    <cellStyle name="Обычный 5 6 3 3 2 3 2" xfId="25218"/>
    <cellStyle name="Обычный 5 6 3 3 2 3 3" xfId="25219"/>
    <cellStyle name="Обычный 5 6 3 3 3" xfId="25220"/>
    <cellStyle name="Обычный 5 6 3 3 3 2" xfId="25221"/>
    <cellStyle name="Обычный 5 6 3 3 3 3" xfId="25222"/>
    <cellStyle name="Обычный 5 6 3 3 4" xfId="25223"/>
    <cellStyle name="Обычный 5 6 3 3 5" xfId="25224"/>
    <cellStyle name="Обычный 5 6 3 4" xfId="25225"/>
    <cellStyle name="Обычный 5 6 3 4 2" xfId="25226"/>
    <cellStyle name="Обычный 5 6 3 4 2 2" xfId="25227"/>
    <cellStyle name="Обычный 5 6 3 4 2 2 2" xfId="25228"/>
    <cellStyle name="Обычный 5 6 3 4 2 2 3" xfId="25229"/>
    <cellStyle name="Обычный 5 6 3 4 2 3" xfId="25230"/>
    <cellStyle name="Обычный 5 6 3 4 2 4" xfId="25231"/>
    <cellStyle name="Обычный 5 6 3 4 3" xfId="25232"/>
    <cellStyle name="Обычный 5 6 3 4 3 2" xfId="25233"/>
    <cellStyle name="Обычный 5 6 3 4 3 3" xfId="25234"/>
    <cellStyle name="Обычный 5 6 3 4 4" xfId="25235"/>
    <cellStyle name="Обычный 5 6 3 4 5" xfId="25236"/>
    <cellStyle name="Обычный 5 6 3 5" xfId="25237"/>
    <cellStyle name="Обычный 5 6 3 5 2" xfId="25238"/>
    <cellStyle name="Обычный 5 6 3 5 2 2" xfId="25239"/>
    <cellStyle name="Обычный 5 6 3 5 2 3" xfId="25240"/>
    <cellStyle name="Обычный 5 6 3 5 3" xfId="25241"/>
    <cellStyle name="Обычный 5 6 3 5 3 2" xfId="25242"/>
    <cellStyle name="Обычный 5 6 3 5 3 3" xfId="25243"/>
    <cellStyle name="Обычный 5 6 3 6" xfId="25244"/>
    <cellStyle name="Обычный 5 6 3 6 2" xfId="25245"/>
    <cellStyle name="Обычный 5 6 3 6 3" xfId="25246"/>
    <cellStyle name="Обычный 5 6 3 7" xfId="25247"/>
    <cellStyle name="Обычный 5 6 3 7 2" xfId="25248"/>
    <cellStyle name="Обычный 5 6 3 7 3" xfId="25249"/>
    <cellStyle name="Обычный 5 6 3 8" xfId="25250"/>
    <cellStyle name="Обычный 5 6 3 9" xfId="25251"/>
    <cellStyle name="Обычный 5 6 4" xfId="25252"/>
    <cellStyle name="Обычный 5 6 4 2" xfId="25253"/>
    <cellStyle name="Обычный 5 6 4 2 2" xfId="25254"/>
    <cellStyle name="Обычный 5 6 4 2 2 2" xfId="25255"/>
    <cellStyle name="Обычный 5 6 4 2 2 2 2" xfId="25256"/>
    <cellStyle name="Обычный 5 6 4 2 2 2 2 2" xfId="25257"/>
    <cellStyle name="Обычный 5 6 4 2 2 2 2 3" xfId="25258"/>
    <cellStyle name="Обычный 5 6 4 2 2 2 3" xfId="25259"/>
    <cellStyle name="Обычный 5 6 4 2 2 2 4" xfId="25260"/>
    <cellStyle name="Обычный 5 6 4 2 2 3" xfId="25261"/>
    <cellStyle name="Обычный 5 6 4 2 2 3 2" xfId="25262"/>
    <cellStyle name="Обычный 5 6 4 2 2 3 3" xfId="25263"/>
    <cellStyle name="Обычный 5 6 4 2 2 4" xfId="25264"/>
    <cellStyle name="Обычный 5 6 4 2 2 5" xfId="25265"/>
    <cellStyle name="Обычный 5 6 4 2 3" xfId="25266"/>
    <cellStyle name="Обычный 5 6 4 2 3 2" xfId="25267"/>
    <cellStyle name="Обычный 5 6 4 2 3 2 2" xfId="25268"/>
    <cellStyle name="Обычный 5 6 4 2 3 2 2 2" xfId="25269"/>
    <cellStyle name="Обычный 5 6 4 2 3 2 2 3" xfId="25270"/>
    <cellStyle name="Обычный 5 6 4 2 3 2 3" xfId="25271"/>
    <cellStyle name="Обычный 5 6 4 2 3 2 4" xfId="25272"/>
    <cellStyle name="Обычный 5 6 4 2 3 3" xfId="25273"/>
    <cellStyle name="Обычный 5 6 4 2 3 3 2" xfId="25274"/>
    <cellStyle name="Обычный 5 6 4 2 3 3 3" xfId="25275"/>
    <cellStyle name="Обычный 5 6 4 2 3 4" xfId="25276"/>
    <cellStyle name="Обычный 5 6 4 2 3 5" xfId="25277"/>
    <cellStyle name="Обычный 5 6 4 2 4" xfId="25278"/>
    <cellStyle name="Обычный 5 6 4 2 4 2" xfId="25279"/>
    <cellStyle name="Обычный 5 6 4 2 4 2 2" xfId="25280"/>
    <cellStyle name="Обычный 5 6 4 2 4 2 3" xfId="25281"/>
    <cellStyle name="Обычный 5 6 4 2 4 3" xfId="25282"/>
    <cellStyle name="Обычный 5 6 4 2 4 3 2" xfId="25283"/>
    <cellStyle name="Обычный 5 6 4 2 4 3 3" xfId="25284"/>
    <cellStyle name="Обычный 5 6 4 2 5" xfId="25285"/>
    <cellStyle name="Обычный 5 6 4 2 5 2" xfId="25286"/>
    <cellStyle name="Обычный 5 6 4 2 5 3" xfId="25287"/>
    <cellStyle name="Обычный 5 6 4 2 6" xfId="25288"/>
    <cellStyle name="Обычный 5 6 4 2 7" xfId="25289"/>
    <cellStyle name="Обычный 5 6 4 3" xfId="25290"/>
    <cellStyle name="Обычный 5 6 4 3 2" xfId="25291"/>
    <cellStyle name="Обычный 5 6 4 3 2 2" xfId="25292"/>
    <cellStyle name="Обычный 5 6 4 3 2 2 2" xfId="25293"/>
    <cellStyle name="Обычный 5 6 4 3 2 2 3" xfId="25294"/>
    <cellStyle name="Обычный 5 6 4 3 2 3" xfId="25295"/>
    <cellStyle name="Обычный 5 6 4 3 2 3 2" xfId="25296"/>
    <cellStyle name="Обычный 5 6 4 3 2 3 3" xfId="25297"/>
    <cellStyle name="Обычный 5 6 4 3 3" xfId="25298"/>
    <cellStyle name="Обычный 5 6 4 3 3 2" xfId="25299"/>
    <cellStyle name="Обычный 5 6 4 3 3 3" xfId="25300"/>
    <cellStyle name="Обычный 5 6 4 3 4" xfId="25301"/>
    <cellStyle name="Обычный 5 6 4 3 5" xfId="25302"/>
    <cellStyle name="Обычный 5 6 4 4" xfId="25303"/>
    <cellStyle name="Обычный 5 6 4 4 2" xfId="25304"/>
    <cellStyle name="Обычный 5 6 4 4 2 2" xfId="25305"/>
    <cellStyle name="Обычный 5 6 4 4 2 2 2" xfId="25306"/>
    <cellStyle name="Обычный 5 6 4 4 2 2 3" xfId="25307"/>
    <cellStyle name="Обычный 5 6 4 4 2 3" xfId="25308"/>
    <cellStyle name="Обычный 5 6 4 4 2 4" xfId="25309"/>
    <cellStyle name="Обычный 5 6 4 4 3" xfId="25310"/>
    <cellStyle name="Обычный 5 6 4 4 3 2" xfId="25311"/>
    <cellStyle name="Обычный 5 6 4 4 3 3" xfId="25312"/>
    <cellStyle name="Обычный 5 6 4 4 4" xfId="25313"/>
    <cellStyle name="Обычный 5 6 4 4 5" xfId="25314"/>
    <cellStyle name="Обычный 5 6 4 5" xfId="25315"/>
    <cellStyle name="Обычный 5 6 4 5 2" xfId="25316"/>
    <cellStyle name="Обычный 5 6 4 5 2 2" xfId="25317"/>
    <cellStyle name="Обычный 5 6 4 5 2 3" xfId="25318"/>
    <cellStyle name="Обычный 5 6 4 5 3" xfId="25319"/>
    <cellStyle name="Обычный 5 6 4 5 3 2" xfId="25320"/>
    <cellStyle name="Обычный 5 6 4 5 3 3" xfId="25321"/>
    <cellStyle name="Обычный 5 6 4 6" xfId="25322"/>
    <cellStyle name="Обычный 5 6 4 6 2" xfId="25323"/>
    <cellStyle name="Обычный 5 6 4 6 3" xfId="25324"/>
    <cellStyle name="Обычный 5 6 4 7" xfId="25325"/>
    <cellStyle name="Обычный 5 6 4 7 2" xfId="25326"/>
    <cellStyle name="Обычный 5 6 4 7 3" xfId="25327"/>
    <cellStyle name="Обычный 5 6 4 8" xfId="25328"/>
    <cellStyle name="Обычный 5 6 4 9" xfId="25329"/>
    <cellStyle name="Обычный 5 6 5" xfId="25330"/>
    <cellStyle name="Обычный 5 6 5 2" xfId="25331"/>
    <cellStyle name="Обычный 5 6 5 3" xfId="25332"/>
    <cellStyle name="Обычный 5 6 5 4" xfId="25333"/>
    <cellStyle name="Обычный 5 6 5 5" xfId="25334"/>
    <cellStyle name="Обычный 5 6 6" xfId="25335"/>
    <cellStyle name="Обычный 5 6 6 2" xfId="25336"/>
    <cellStyle name="Обычный 5 6 6 2 2" xfId="25337"/>
    <cellStyle name="Обычный 5 6 6 2 2 2" xfId="25338"/>
    <cellStyle name="Обычный 5 6 6 2 2 2 2" xfId="25339"/>
    <cellStyle name="Обычный 5 6 6 2 2 2 3" xfId="25340"/>
    <cellStyle name="Обычный 5 6 6 2 2 3" xfId="25341"/>
    <cellStyle name="Обычный 5 6 6 2 2 3 2" xfId="25342"/>
    <cellStyle name="Обычный 5 6 6 2 2 3 3" xfId="25343"/>
    <cellStyle name="Обычный 5 6 6 2 3" xfId="25344"/>
    <cellStyle name="Обычный 5 6 6 2 3 2" xfId="25345"/>
    <cellStyle name="Обычный 5 6 6 2 3 3" xfId="25346"/>
    <cellStyle name="Обычный 5 6 6 2 4" xfId="25347"/>
    <cellStyle name="Обычный 5 6 6 2 5" xfId="25348"/>
    <cellStyle name="Обычный 5 6 6 3" xfId="25349"/>
    <cellStyle name="Обычный 5 6 6 3 2" xfId="25350"/>
    <cellStyle name="Обычный 5 6 6 3 2 2" xfId="25351"/>
    <cellStyle name="Обычный 5 6 6 3 2 2 2" xfId="25352"/>
    <cellStyle name="Обычный 5 6 6 3 2 2 3" xfId="25353"/>
    <cellStyle name="Обычный 5 6 6 3 2 3" xfId="25354"/>
    <cellStyle name="Обычный 5 6 6 3 2 4" xfId="25355"/>
    <cellStyle name="Обычный 5 6 6 3 3" xfId="25356"/>
    <cellStyle name="Обычный 5 6 6 3 3 2" xfId="25357"/>
    <cellStyle name="Обычный 5 6 6 3 3 3" xfId="25358"/>
    <cellStyle name="Обычный 5 6 6 3 4" xfId="25359"/>
    <cellStyle name="Обычный 5 6 6 3 5" xfId="25360"/>
    <cellStyle name="Обычный 5 6 6 4" xfId="25361"/>
    <cellStyle name="Обычный 5 6 6 4 2" xfId="25362"/>
    <cellStyle name="Обычный 5 6 6 4 2 2" xfId="25363"/>
    <cellStyle name="Обычный 5 6 6 4 2 3" xfId="25364"/>
    <cellStyle name="Обычный 5 6 6 4 3" xfId="25365"/>
    <cellStyle name="Обычный 5 6 6 4 3 2" xfId="25366"/>
    <cellStyle name="Обычный 5 6 6 4 3 3" xfId="25367"/>
    <cellStyle name="Обычный 5 6 6 5" xfId="25368"/>
    <cellStyle name="Обычный 5 6 6 5 2" xfId="25369"/>
    <cellStyle name="Обычный 5 6 6 5 3" xfId="25370"/>
    <cellStyle name="Обычный 5 6 6 6" xfId="25371"/>
    <cellStyle name="Обычный 5 6 6 7" xfId="25372"/>
    <cellStyle name="Обычный 5 6 7" xfId="25373"/>
    <cellStyle name="Обычный 5 6 7 2" xfId="25374"/>
    <cellStyle name="Обычный 5 6 7 2 2" xfId="25375"/>
    <cellStyle name="Обычный 5 6 7 2 2 2" xfId="25376"/>
    <cellStyle name="Обычный 5 6 7 2 2 3" xfId="25377"/>
    <cellStyle name="Обычный 5 6 7 2 3" xfId="25378"/>
    <cellStyle name="Обычный 5 6 7 2 3 2" xfId="25379"/>
    <cellStyle name="Обычный 5 6 7 2 3 3" xfId="25380"/>
    <cellStyle name="Обычный 5 6 7 3" xfId="25381"/>
    <cellStyle name="Обычный 5 6 7 3 2" xfId="25382"/>
    <cellStyle name="Обычный 5 6 7 3 3" xfId="25383"/>
    <cellStyle name="Обычный 5 6 7 4" xfId="25384"/>
    <cellStyle name="Обычный 5 6 7 5" xfId="25385"/>
    <cellStyle name="Обычный 5 6 8" xfId="25386"/>
    <cellStyle name="Обычный 5 6 8 2" xfId="25387"/>
    <cellStyle name="Обычный 5 6 8 2 2" xfId="25388"/>
    <cellStyle name="Обычный 5 6 8 2 2 2" xfId="25389"/>
    <cellStyle name="Обычный 5 6 8 2 2 3" xfId="25390"/>
    <cellStyle name="Обычный 5 6 8 2 3" xfId="25391"/>
    <cellStyle name="Обычный 5 6 8 2 3 2" xfId="25392"/>
    <cellStyle name="Обычный 5 6 8 2 3 3" xfId="25393"/>
    <cellStyle name="Обычный 5 6 8 3" xfId="25394"/>
    <cellStyle name="Обычный 5 6 8 3 2" xfId="25395"/>
    <cellStyle name="Обычный 5 6 8 3 3" xfId="25396"/>
    <cellStyle name="Обычный 5 6 8 4" xfId="25397"/>
    <cellStyle name="Обычный 5 6 8 5" xfId="25398"/>
    <cellStyle name="Обычный 5 6 9" xfId="25399"/>
    <cellStyle name="Обычный 5 6 9 2" xfId="25400"/>
    <cellStyle name="Обычный 5 6 9 2 2" xfId="25401"/>
    <cellStyle name="Обычный 5 6 9 2 3" xfId="25402"/>
    <cellStyle name="Обычный 5 6 9 3" xfId="25403"/>
    <cellStyle name="Обычный 5 6 9 3 2" xfId="25404"/>
    <cellStyle name="Обычный 5 6 9 3 3" xfId="25405"/>
    <cellStyle name="Обычный 5 7" xfId="25406"/>
    <cellStyle name="Обычный 5 7 10" xfId="25407"/>
    <cellStyle name="Обычный 5 7 11" xfId="25408"/>
    <cellStyle name="Обычный 5 7 12" xfId="25409"/>
    <cellStyle name="Обычный 5 7 13" xfId="25410"/>
    <cellStyle name="Обычный 5 7 14" xfId="25411"/>
    <cellStyle name="Обычный 5 7 14 2" xfId="25412"/>
    <cellStyle name="Обычный 5 7 14 3" xfId="25413"/>
    <cellStyle name="Обычный 5 7 15" xfId="25414"/>
    <cellStyle name="Обычный 5 7 16" xfId="25415"/>
    <cellStyle name="Обычный 5 7 2" xfId="25416"/>
    <cellStyle name="Обычный 5 7 2 2" xfId="25417"/>
    <cellStyle name="Обычный 5 7 2 2 2" xfId="25418"/>
    <cellStyle name="Обычный 5 7 2 2 2 2" xfId="25419"/>
    <cellStyle name="Обычный 5 7 2 2 2 2 2" xfId="25420"/>
    <cellStyle name="Обычный 5 7 2 2 2 2 2 2" xfId="25421"/>
    <cellStyle name="Обычный 5 7 2 2 2 2 2 3" xfId="25422"/>
    <cellStyle name="Обычный 5 7 2 2 2 2 3" xfId="25423"/>
    <cellStyle name="Обычный 5 7 2 2 2 2 3 2" xfId="25424"/>
    <cellStyle name="Обычный 5 7 2 2 2 2 3 3" xfId="25425"/>
    <cellStyle name="Обычный 5 7 2 2 2 3" xfId="25426"/>
    <cellStyle name="Обычный 5 7 2 2 2 3 2" xfId="25427"/>
    <cellStyle name="Обычный 5 7 2 2 2 3 3" xfId="25428"/>
    <cellStyle name="Обычный 5 7 2 2 2 4" xfId="25429"/>
    <cellStyle name="Обычный 5 7 2 2 2 5" xfId="25430"/>
    <cellStyle name="Обычный 5 7 2 2 3" xfId="25431"/>
    <cellStyle name="Обычный 5 7 2 2 3 2" xfId="25432"/>
    <cellStyle name="Обычный 5 7 2 2 3 2 2" xfId="25433"/>
    <cellStyle name="Обычный 5 7 2 2 3 2 2 2" xfId="25434"/>
    <cellStyle name="Обычный 5 7 2 2 3 2 2 3" xfId="25435"/>
    <cellStyle name="Обычный 5 7 2 2 3 2 3" xfId="25436"/>
    <cellStyle name="Обычный 5 7 2 2 3 2 4" xfId="25437"/>
    <cellStyle name="Обычный 5 7 2 2 3 3" xfId="25438"/>
    <cellStyle name="Обычный 5 7 2 2 3 3 2" xfId="25439"/>
    <cellStyle name="Обычный 5 7 2 2 3 3 3" xfId="25440"/>
    <cellStyle name="Обычный 5 7 2 2 3 4" xfId="25441"/>
    <cellStyle name="Обычный 5 7 2 2 3 5" xfId="25442"/>
    <cellStyle name="Обычный 5 7 2 2 4" xfId="25443"/>
    <cellStyle name="Обычный 5 7 2 2 4 2" xfId="25444"/>
    <cellStyle name="Обычный 5 7 2 2 4 2 2" xfId="25445"/>
    <cellStyle name="Обычный 5 7 2 2 4 2 3" xfId="25446"/>
    <cellStyle name="Обычный 5 7 2 2 4 3" xfId="25447"/>
    <cellStyle name="Обычный 5 7 2 2 4 3 2" xfId="25448"/>
    <cellStyle name="Обычный 5 7 2 2 4 3 3" xfId="25449"/>
    <cellStyle name="Обычный 5 7 2 2 5" xfId="25450"/>
    <cellStyle name="Обычный 5 7 2 2 5 2" xfId="25451"/>
    <cellStyle name="Обычный 5 7 2 2 5 3" xfId="25452"/>
    <cellStyle name="Обычный 5 7 2 2 6" xfId="25453"/>
    <cellStyle name="Обычный 5 7 2 2 7" xfId="25454"/>
    <cellStyle name="Обычный 5 7 2 3" xfId="25455"/>
    <cellStyle name="Обычный 5 7 2 3 2" xfId="25456"/>
    <cellStyle name="Обычный 5 7 2 3 2 2" xfId="25457"/>
    <cellStyle name="Обычный 5 7 2 3 2 2 2" xfId="25458"/>
    <cellStyle name="Обычный 5 7 2 3 2 2 3" xfId="25459"/>
    <cellStyle name="Обычный 5 7 2 3 2 3" xfId="25460"/>
    <cellStyle name="Обычный 5 7 2 3 2 3 2" xfId="25461"/>
    <cellStyle name="Обычный 5 7 2 3 2 3 3" xfId="25462"/>
    <cellStyle name="Обычный 5 7 2 3 3" xfId="25463"/>
    <cellStyle name="Обычный 5 7 2 3 3 2" xfId="25464"/>
    <cellStyle name="Обычный 5 7 2 3 3 3" xfId="25465"/>
    <cellStyle name="Обычный 5 7 2 3 4" xfId="25466"/>
    <cellStyle name="Обычный 5 7 2 3 5" xfId="25467"/>
    <cellStyle name="Обычный 5 7 2 4" xfId="25468"/>
    <cellStyle name="Обычный 5 7 2 4 2" xfId="25469"/>
    <cellStyle name="Обычный 5 7 2 4 2 2" xfId="25470"/>
    <cellStyle name="Обычный 5 7 2 4 2 2 2" xfId="25471"/>
    <cellStyle name="Обычный 5 7 2 4 2 2 3" xfId="25472"/>
    <cellStyle name="Обычный 5 7 2 4 2 3" xfId="25473"/>
    <cellStyle name="Обычный 5 7 2 4 2 3 2" xfId="25474"/>
    <cellStyle name="Обычный 5 7 2 4 2 3 3" xfId="25475"/>
    <cellStyle name="Обычный 5 7 2 4 3" xfId="25476"/>
    <cellStyle name="Обычный 5 7 2 4 3 2" xfId="25477"/>
    <cellStyle name="Обычный 5 7 2 4 3 3" xfId="25478"/>
    <cellStyle name="Обычный 5 7 2 4 4" xfId="25479"/>
    <cellStyle name="Обычный 5 7 2 4 5" xfId="25480"/>
    <cellStyle name="Обычный 5 7 2 5" xfId="25481"/>
    <cellStyle name="Обычный 5 7 2 5 2" xfId="25482"/>
    <cellStyle name="Обычный 5 7 2 5 2 2" xfId="25483"/>
    <cellStyle name="Обычный 5 7 2 5 2 3" xfId="25484"/>
    <cellStyle name="Обычный 5 7 2 5 3" xfId="25485"/>
    <cellStyle name="Обычный 5 7 2 5 3 2" xfId="25486"/>
    <cellStyle name="Обычный 5 7 2 5 3 3" xfId="25487"/>
    <cellStyle name="Обычный 5 7 2 6" xfId="25488"/>
    <cellStyle name="Обычный 5 7 2 6 2" xfId="25489"/>
    <cellStyle name="Обычный 5 7 2 6 3" xfId="25490"/>
    <cellStyle name="Обычный 5 7 2 7" xfId="25491"/>
    <cellStyle name="Обычный 5 7 2 7 2" xfId="25492"/>
    <cellStyle name="Обычный 5 7 2 7 3" xfId="25493"/>
    <cellStyle name="Обычный 5 7 2 8" xfId="25494"/>
    <cellStyle name="Обычный 5 7 2 9" xfId="25495"/>
    <cellStyle name="Обычный 5 7 3" xfId="25496"/>
    <cellStyle name="Обычный 5 7 3 10" xfId="25497"/>
    <cellStyle name="Обычный 5 7 3 11" xfId="25498"/>
    <cellStyle name="Обычный 5 7 3 2" xfId="25499"/>
    <cellStyle name="Обычный 5 7 3 2 2" xfId="25500"/>
    <cellStyle name="Обычный 5 7 3 2 2 2" xfId="25501"/>
    <cellStyle name="Обычный 5 7 3 2 2 2 2" xfId="25502"/>
    <cellStyle name="Обычный 5 7 3 2 2 2 2 2" xfId="25503"/>
    <cellStyle name="Обычный 5 7 3 2 2 2 2 3" xfId="25504"/>
    <cellStyle name="Обычный 5 7 3 2 2 2 3" xfId="25505"/>
    <cellStyle name="Обычный 5 7 3 2 2 2 3 2" xfId="25506"/>
    <cellStyle name="Обычный 5 7 3 2 2 2 3 3" xfId="25507"/>
    <cellStyle name="Обычный 5 7 3 2 2 3" xfId="25508"/>
    <cellStyle name="Обычный 5 7 3 2 2 3 2" xfId="25509"/>
    <cellStyle name="Обычный 5 7 3 2 2 3 3" xfId="25510"/>
    <cellStyle name="Обычный 5 7 3 2 2 4" xfId="25511"/>
    <cellStyle name="Обычный 5 7 3 2 2 5" xfId="25512"/>
    <cellStyle name="Обычный 5 7 3 2 3" xfId="25513"/>
    <cellStyle name="Обычный 5 7 3 2 3 2" xfId="25514"/>
    <cellStyle name="Обычный 5 7 3 2 3 2 2" xfId="25515"/>
    <cellStyle name="Обычный 5 7 3 2 3 2 2 2" xfId="25516"/>
    <cellStyle name="Обычный 5 7 3 2 3 2 2 3" xfId="25517"/>
    <cellStyle name="Обычный 5 7 3 2 3 2 3" xfId="25518"/>
    <cellStyle name="Обычный 5 7 3 2 3 2 4" xfId="25519"/>
    <cellStyle name="Обычный 5 7 3 2 3 3" xfId="25520"/>
    <cellStyle name="Обычный 5 7 3 2 3 3 2" xfId="25521"/>
    <cellStyle name="Обычный 5 7 3 2 3 3 3" xfId="25522"/>
    <cellStyle name="Обычный 5 7 3 2 3 4" xfId="25523"/>
    <cellStyle name="Обычный 5 7 3 2 3 5" xfId="25524"/>
    <cellStyle name="Обычный 5 7 3 2 4" xfId="25525"/>
    <cellStyle name="Обычный 5 7 3 2 4 2" xfId="25526"/>
    <cellStyle name="Обычный 5 7 3 2 4 2 2" xfId="25527"/>
    <cellStyle name="Обычный 5 7 3 2 4 2 3" xfId="25528"/>
    <cellStyle name="Обычный 5 7 3 2 4 3" xfId="25529"/>
    <cellStyle name="Обычный 5 7 3 2 4 3 2" xfId="25530"/>
    <cellStyle name="Обычный 5 7 3 2 4 3 3" xfId="25531"/>
    <cellStyle name="Обычный 5 7 3 2 5" xfId="25532"/>
    <cellStyle name="Обычный 5 7 3 2 5 2" xfId="25533"/>
    <cellStyle name="Обычный 5 7 3 2 5 3" xfId="25534"/>
    <cellStyle name="Обычный 5 7 3 2 6" xfId="25535"/>
    <cellStyle name="Обычный 5 7 3 2 7" xfId="25536"/>
    <cellStyle name="Обычный 5 7 3 3" xfId="25537"/>
    <cellStyle name="Обычный 5 7 3 3 2" xfId="25538"/>
    <cellStyle name="Обычный 5 7 3 3 2 2" xfId="25539"/>
    <cellStyle name="Обычный 5 7 3 3 2 2 2" xfId="25540"/>
    <cellStyle name="Обычный 5 7 3 3 2 2 3" xfId="25541"/>
    <cellStyle name="Обычный 5 7 3 3 2 3" xfId="25542"/>
    <cellStyle name="Обычный 5 7 3 3 2 3 2" xfId="25543"/>
    <cellStyle name="Обычный 5 7 3 3 2 3 3" xfId="25544"/>
    <cellStyle name="Обычный 5 7 3 3 3" xfId="25545"/>
    <cellStyle name="Обычный 5 7 3 3 3 2" xfId="25546"/>
    <cellStyle name="Обычный 5 7 3 3 3 3" xfId="25547"/>
    <cellStyle name="Обычный 5 7 3 3 4" xfId="25548"/>
    <cellStyle name="Обычный 5 7 3 3 5" xfId="25549"/>
    <cellStyle name="Обычный 5 7 3 4" xfId="25550"/>
    <cellStyle name="Обычный 5 7 3 4 2" xfId="25551"/>
    <cellStyle name="Обычный 5 7 3 4 2 2" xfId="25552"/>
    <cellStyle name="Обычный 5 7 3 4 2 2 2" xfId="25553"/>
    <cellStyle name="Обычный 5 7 3 4 2 2 3" xfId="25554"/>
    <cellStyle name="Обычный 5 7 3 4 2 3" xfId="25555"/>
    <cellStyle name="Обычный 5 7 3 4 2 3 2" xfId="25556"/>
    <cellStyle name="Обычный 5 7 3 4 2 3 3" xfId="25557"/>
    <cellStyle name="Обычный 5 7 3 4 3" xfId="25558"/>
    <cellStyle name="Обычный 5 7 3 4 3 2" xfId="25559"/>
    <cellStyle name="Обычный 5 7 3 4 3 3" xfId="25560"/>
    <cellStyle name="Обычный 5 7 3 4 4" xfId="25561"/>
    <cellStyle name="Обычный 5 7 3 4 5" xfId="25562"/>
    <cellStyle name="Обычный 5 7 3 5" xfId="25563"/>
    <cellStyle name="Обычный 5 7 3 5 2" xfId="25564"/>
    <cellStyle name="Обычный 5 7 3 5 2 2" xfId="25565"/>
    <cellStyle name="Обычный 5 7 3 5 2 3" xfId="25566"/>
    <cellStyle name="Обычный 5 7 3 5 3" xfId="25567"/>
    <cellStyle name="Обычный 5 7 3 5 3 2" xfId="25568"/>
    <cellStyle name="Обычный 5 7 3 5 3 3" xfId="25569"/>
    <cellStyle name="Обычный 5 7 3 6" xfId="25570"/>
    <cellStyle name="Обычный 5 7 3 6 2" xfId="25571"/>
    <cellStyle name="Обычный 5 7 3 6 2 2" xfId="25572"/>
    <cellStyle name="Обычный 5 7 3 6 2 3" xfId="25573"/>
    <cellStyle name="Обычный 5 7 3 7" xfId="25574"/>
    <cellStyle name="Обычный 5 7 3 7 2" xfId="25575"/>
    <cellStyle name="Обычный 5 7 3 7 2 2" xfId="25576"/>
    <cellStyle name="Обычный 5 7 3 7 2 3" xfId="25577"/>
    <cellStyle name="Обычный 5 7 3 8" xfId="25578"/>
    <cellStyle name="Обычный 5 7 3 9" xfId="25579"/>
    <cellStyle name="Обычный 5 7 3 9 2" xfId="25580"/>
    <cellStyle name="Обычный 5 7 3 9 3" xfId="25581"/>
    <cellStyle name="Обычный 5 7 4" xfId="25582"/>
    <cellStyle name="Обычный 5 7 4 2" xfId="25583"/>
    <cellStyle name="Обычный 5 7 4 2 2" xfId="25584"/>
    <cellStyle name="Обычный 5 7 4 2 2 2" xfId="25585"/>
    <cellStyle name="Обычный 5 7 4 2 2 2 2" xfId="25586"/>
    <cellStyle name="Обычный 5 7 4 2 2 2 3" xfId="25587"/>
    <cellStyle name="Обычный 5 7 4 2 2 3" xfId="25588"/>
    <cellStyle name="Обычный 5 7 4 2 2 3 2" xfId="25589"/>
    <cellStyle name="Обычный 5 7 4 2 2 3 3" xfId="25590"/>
    <cellStyle name="Обычный 5 7 4 2 3" xfId="25591"/>
    <cellStyle name="Обычный 5 7 4 2 3 2" xfId="25592"/>
    <cellStyle name="Обычный 5 7 4 2 3 3" xfId="25593"/>
    <cellStyle name="Обычный 5 7 4 2 4" xfId="25594"/>
    <cellStyle name="Обычный 5 7 4 2 5" xfId="25595"/>
    <cellStyle name="Обычный 5 7 4 3" xfId="25596"/>
    <cellStyle name="Обычный 5 7 4 3 2" xfId="25597"/>
    <cellStyle name="Обычный 5 7 4 3 2 2" xfId="25598"/>
    <cellStyle name="Обычный 5 7 4 3 2 2 2" xfId="25599"/>
    <cellStyle name="Обычный 5 7 4 3 2 2 3" xfId="25600"/>
    <cellStyle name="Обычный 5 7 4 3 2 3" xfId="25601"/>
    <cellStyle name="Обычный 5 7 4 3 2 4" xfId="25602"/>
    <cellStyle name="Обычный 5 7 4 3 3" xfId="25603"/>
    <cellStyle name="Обычный 5 7 4 3 3 2" xfId="25604"/>
    <cellStyle name="Обычный 5 7 4 3 3 3" xfId="25605"/>
    <cellStyle name="Обычный 5 7 4 3 4" xfId="25606"/>
    <cellStyle name="Обычный 5 7 4 3 5" xfId="25607"/>
    <cellStyle name="Обычный 5 7 4 4" xfId="25608"/>
    <cellStyle name="Обычный 5 7 4 4 2" xfId="25609"/>
    <cellStyle name="Обычный 5 7 4 4 2 2" xfId="25610"/>
    <cellStyle name="Обычный 5 7 4 4 2 3" xfId="25611"/>
    <cellStyle name="Обычный 5 7 4 4 3" xfId="25612"/>
    <cellStyle name="Обычный 5 7 4 4 3 2" xfId="25613"/>
    <cellStyle name="Обычный 5 7 4 4 3 3" xfId="25614"/>
    <cellStyle name="Обычный 5 7 4 5" xfId="25615"/>
    <cellStyle name="Обычный 5 7 4 5 2" xfId="25616"/>
    <cellStyle name="Обычный 5 7 4 5 3" xfId="25617"/>
    <cellStyle name="Обычный 5 7 4 6" xfId="25618"/>
    <cellStyle name="Обычный 5 7 4 7" xfId="25619"/>
    <cellStyle name="Обычный 5 7 5" xfId="25620"/>
    <cellStyle name="Обычный 5 7 5 2" xfId="25621"/>
    <cellStyle name="Обычный 5 7 5 2 2" xfId="25622"/>
    <cellStyle name="Обычный 5 7 5 2 2 2" xfId="25623"/>
    <cellStyle name="Обычный 5 7 5 2 2 3" xfId="25624"/>
    <cellStyle name="Обычный 5 7 5 2 3" xfId="25625"/>
    <cellStyle name="Обычный 5 7 5 2 3 2" xfId="25626"/>
    <cellStyle name="Обычный 5 7 5 2 3 3" xfId="25627"/>
    <cellStyle name="Обычный 5 7 5 3" xfId="25628"/>
    <cellStyle name="Обычный 5 7 5 3 2" xfId="25629"/>
    <cellStyle name="Обычный 5 7 5 3 2 2" xfId="25630"/>
    <cellStyle name="Обычный 5 7 5 3 2 3" xfId="25631"/>
    <cellStyle name="Обычный 5 7 5 4" xfId="25632"/>
    <cellStyle name="Обычный 5 7 5 4 2" xfId="25633"/>
    <cellStyle name="Обычный 5 7 5 4 3" xfId="25634"/>
    <cellStyle name="Обычный 5 7 5 5" xfId="25635"/>
    <cellStyle name="Обычный 5 7 5 6" xfId="25636"/>
    <cellStyle name="Обычный 5 7 6" xfId="25637"/>
    <cellStyle name="Обычный 5 7 6 2" xfId="25638"/>
    <cellStyle name="Обычный 5 7 6 2 2" xfId="25639"/>
    <cellStyle name="Обычный 5 7 6 2 2 2" xfId="25640"/>
    <cellStyle name="Обычный 5 7 6 2 2 3" xfId="25641"/>
    <cellStyle name="Обычный 5 7 6 2 3" xfId="25642"/>
    <cellStyle name="Обычный 5 7 6 2 3 2" xfId="25643"/>
    <cellStyle name="Обычный 5 7 6 2 3 3" xfId="25644"/>
    <cellStyle name="Обычный 5 7 6 3" xfId="25645"/>
    <cellStyle name="Обычный 5 7 6 3 2" xfId="25646"/>
    <cellStyle name="Обычный 5 7 6 3 2 2" xfId="25647"/>
    <cellStyle name="Обычный 5 7 6 3 2 3" xfId="25648"/>
    <cellStyle name="Обычный 5 7 6 4" xfId="25649"/>
    <cellStyle name="Обычный 5 7 6 4 2" xfId="25650"/>
    <cellStyle name="Обычный 5 7 6 4 3" xfId="25651"/>
    <cellStyle name="Обычный 5 7 6 5" xfId="25652"/>
    <cellStyle name="Обычный 5 7 6 6" xfId="25653"/>
    <cellStyle name="Обычный 5 7 7" xfId="25654"/>
    <cellStyle name="Обычный 5 7 7 2" xfId="25655"/>
    <cellStyle name="Обычный 5 7 7 2 2" xfId="25656"/>
    <cellStyle name="Обычный 5 7 7 2 2 2" xfId="25657"/>
    <cellStyle name="Обычный 5 7 7 2 2 3" xfId="25658"/>
    <cellStyle name="Обычный 5 7 7 3" xfId="25659"/>
    <cellStyle name="Обычный 5 7 7 3 2" xfId="25660"/>
    <cellStyle name="Обычный 5 7 7 3 3" xfId="25661"/>
    <cellStyle name="Обычный 5 7 8" xfId="25662"/>
    <cellStyle name="Обычный 5 7 8 2" xfId="25663"/>
    <cellStyle name="Обычный 5 7 8 3" xfId="25664"/>
    <cellStyle name="Обычный 5 7 8 3 2" xfId="25665"/>
    <cellStyle name="Обычный 5 7 8 3 3" xfId="25666"/>
    <cellStyle name="Обычный 5 7 9" xfId="25667"/>
    <cellStyle name="Обычный 5 7 9 2" xfId="25668"/>
    <cellStyle name="Обычный 5 7 9 3" xfId="25669"/>
    <cellStyle name="Обычный 5 7 9 3 2" xfId="25670"/>
    <cellStyle name="Обычный 5 7 9 3 3" xfId="25671"/>
    <cellStyle name="Обычный 5 8" xfId="25672"/>
    <cellStyle name="Обычный 5 8 10" xfId="25673"/>
    <cellStyle name="Обычный 5 8 11" xfId="25674"/>
    <cellStyle name="Обычный 5 8 2" xfId="25675"/>
    <cellStyle name="Обычный 5 8 2 2" xfId="25676"/>
    <cellStyle name="Обычный 5 8 2 2 2" xfId="25677"/>
    <cellStyle name="Обычный 5 8 2 2 2 2" xfId="25678"/>
    <cellStyle name="Обычный 5 8 2 2 2 2 2" xfId="25679"/>
    <cellStyle name="Обычный 5 8 2 2 2 2 3" xfId="25680"/>
    <cellStyle name="Обычный 5 8 2 2 2 3" xfId="25681"/>
    <cellStyle name="Обычный 5 8 2 2 2 3 2" xfId="25682"/>
    <cellStyle name="Обычный 5 8 2 2 2 3 3" xfId="25683"/>
    <cellStyle name="Обычный 5 8 2 2 3" xfId="25684"/>
    <cellStyle name="Обычный 5 8 2 2 3 2" xfId="25685"/>
    <cellStyle name="Обычный 5 8 2 2 3 3" xfId="25686"/>
    <cellStyle name="Обычный 5 8 2 2 4" xfId="25687"/>
    <cellStyle name="Обычный 5 8 2 2 5" xfId="25688"/>
    <cellStyle name="Обычный 5 8 2 3" xfId="25689"/>
    <cellStyle name="Обычный 5 8 2 3 2" xfId="25690"/>
    <cellStyle name="Обычный 5 8 2 3 2 2" xfId="25691"/>
    <cellStyle name="Обычный 5 8 2 3 2 2 2" xfId="25692"/>
    <cellStyle name="Обычный 5 8 2 3 2 2 3" xfId="25693"/>
    <cellStyle name="Обычный 5 8 2 3 2 3" xfId="25694"/>
    <cellStyle name="Обычный 5 8 2 3 2 4" xfId="25695"/>
    <cellStyle name="Обычный 5 8 2 3 3" xfId="25696"/>
    <cellStyle name="Обычный 5 8 2 3 3 2" xfId="25697"/>
    <cellStyle name="Обычный 5 8 2 3 3 3" xfId="25698"/>
    <cellStyle name="Обычный 5 8 2 3 4" xfId="25699"/>
    <cellStyle name="Обычный 5 8 2 3 5" xfId="25700"/>
    <cellStyle name="Обычный 5 8 2 4" xfId="25701"/>
    <cellStyle name="Обычный 5 8 2 4 2" xfId="25702"/>
    <cellStyle name="Обычный 5 8 2 4 2 2" xfId="25703"/>
    <cellStyle name="Обычный 5 8 2 4 2 3" xfId="25704"/>
    <cellStyle name="Обычный 5 8 2 4 3" xfId="25705"/>
    <cellStyle name="Обычный 5 8 2 4 3 2" xfId="25706"/>
    <cellStyle name="Обычный 5 8 2 4 3 3" xfId="25707"/>
    <cellStyle name="Обычный 5 8 2 5" xfId="25708"/>
    <cellStyle name="Обычный 5 8 2 5 2" xfId="25709"/>
    <cellStyle name="Обычный 5 8 2 5 3" xfId="25710"/>
    <cellStyle name="Обычный 5 8 2 6" xfId="25711"/>
    <cellStyle name="Обычный 5 8 2 7" xfId="25712"/>
    <cellStyle name="Обычный 5 8 3" xfId="25713"/>
    <cellStyle name="Обычный 5 8 3 2" xfId="25714"/>
    <cellStyle name="Обычный 5 8 3 2 2" xfId="25715"/>
    <cellStyle name="Обычный 5 8 3 2 2 2" xfId="25716"/>
    <cellStyle name="Обычный 5 8 3 2 2 3" xfId="25717"/>
    <cellStyle name="Обычный 5 8 3 2 3" xfId="25718"/>
    <cellStyle name="Обычный 5 8 3 2 3 2" xfId="25719"/>
    <cellStyle name="Обычный 5 8 3 2 3 3" xfId="25720"/>
    <cellStyle name="Обычный 5 8 3 3" xfId="25721"/>
    <cellStyle name="Обычный 5 8 3 3 2" xfId="25722"/>
    <cellStyle name="Обычный 5 8 3 3 3" xfId="25723"/>
    <cellStyle name="Обычный 5 8 3 4" xfId="25724"/>
    <cellStyle name="Обычный 5 8 3 5" xfId="25725"/>
    <cellStyle name="Обычный 5 8 4" xfId="25726"/>
    <cellStyle name="Обычный 5 8 4 2" xfId="25727"/>
    <cellStyle name="Обычный 5 8 4 2 2" xfId="25728"/>
    <cellStyle name="Обычный 5 8 4 2 2 2" xfId="25729"/>
    <cellStyle name="Обычный 5 8 4 2 2 3" xfId="25730"/>
    <cellStyle name="Обычный 5 8 4 2 3" xfId="25731"/>
    <cellStyle name="Обычный 5 8 4 2 3 2" xfId="25732"/>
    <cellStyle name="Обычный 5 8 4 2 3 3" xfId="25733"/>
    <cellStyle name="Обычный 5 8 4 3" xfId="25734"/>
    <cellStyle name="Обычный 5 8 4 3 2" xfId="25735"/>
    <cellStyle name="Обычный 5 8 4 3 3" xfId="25736"/>
    <cellStyle name="Обычный 5 8 4 4" xfId="25737"/>
    <cellStyle name="Обычный 5 8 4 5" xfId="25738"/>
    <cellStyle name="Обычный 5 8 5" xfId="25739"/>
    <cellStyle name="Обычный 5 8 5 2" xfId="25740"/>
    <cellStyle name="Обычный 5 8 5 2 2" xfId="25741"/>
    <cellStyle name="Обычный 5 8 5 2 3" xfId="25742"/>
    <cellStyle name="Обычный 5 8 5 3" xfId="25743"/>
    <cellStyle name="Обычный 5 8 5 3 2" xfId="25744"/>
    <cellStyle name="Обычный 5 8 5 3 3" xfId="25745"/>
    <cellStyle name="Обычный 5 8 6" xfId="25746"/>
    <cellStyle name="Обычный 5 8 6 2" xfId="25747"/>
    <cellStyle name="Обычный 5 8 6 2 2" xfId="25748"/>
    <cellStyle name="Обычный 5 8 6 2 3" xfId="25749"/>
    <cellStyle name="Обычный 5 8 7" xfId="25750"/>
    <cellStyle name="Обычный 5 8 7 2" xfId="25751"/>
    <cellStyle name="Обычный 5 8 7 2 2" xfId="25752"/>
    <cellStyle name="Обычный 5 8 7 2 3" xfId="25753"/>
    <cellStyle name="Обычный 5 8 8" xfId="25754"/>
    <cellStyle name="Обычный 5 8 9" xfId="25755"/>
    <cellStyle name="Обычный 5 8 9 2" xfId="25756"/>
    <cellStyle name="Обычный 5 8 9 3" xfId="25757"/>
    <cellStyle name="Обычный 5 9" xfId="25758"/>
    <cellStyle name="Обычный 5 9 10" xfId="25759"/>
    <cellStyle name="Обычный 5 9 11" xfId="25760"/>
    <cellStyle name="Обычный 5 9 2" xfId="25761"/>
    <cellStyle name="Обычный 5 9 2 2" xfId="25762"/>
    <cellStyle name="Обычный 5 9 2 2 2" xfId="25763"/>
    <cellStyle name="Обычный 5 9 2 2 2 2" xfId="25764"/>
    <cellStyle name="Обычный 5 9 2 2 2 2 2" xfId="25765"/>
    <cellStyle name="Обычный 5 9 2 2 2 2 3" xfId="25766"/>
    <cellStyle name="Обычный 5 9 2 2 2 3" xfId="25767"/>
    <cellStyle name="Обычный 5 9 2 2 2 3 2" xfId="25768"/>
    <cellStyle name="Обычный 5 9 2 2 2 3 3" xfId="25769"/>
    <cellStyle name="Обычный 5 9 2 2 3" xfId="25770"/>
    <cellStyle name="Обычный 5 9 2 2 3 2" xfId="25771"/>
    <cellStyle name="Обычный 5 9 2 2 3 3" xfId="25772"/>
    <cellStyle name="Обычный 5 9 2 2 4" xfId="25773"/>
    <cellStyle name="Обычный 5 9 2 2 5" xfId="25774"/>
    <cellStyle name="Обычный 5 9 2 3" xfId="25775"/>
    <cellStyle name="Обычный 5 9 2 3 2" xfId="25776"/>
    <cellStyle name="Обычный 5 9 2 3 2 2" xfId="25777"/>
    <cellStyle name="Обычный 5 9 2 3 2 2 2" xfId="25778"/>
    <cellStyle name="Обычный 5 9 2 3 2 2 3" xfId="25779"/>
    <cellStyle name="Обычный 5 9 2 3 2 3" xfId="25780"/>
    <cellStyle name="Обычный 5 9 2 3 2 4" xfId="25781"/>
    <cellStyle name="Обычный 5 9 2 3 3" xfId="25782"/>
    <cellStyle name="Обычный 5 9 2 3 3 2" xfId="25783"/>
    <cellStyle name="Обычный 5 9 2 3 3 3" xfId="25784"/>
    <cellStyle name="Обычный 5 9 2 3 4" xfId="25785"/>
    <cellStyle name="Обычный 5 9 2 3 5" xfId="25786"/>
    <cellStyle name="Обычный 5 9 2 4" xfId="25787"/>
    <cellStyle name="Обычный 5 9 2 4 2" xfId="25788"/>
    <cellStyle name="Обычный 5 9 2 4 2 2" xfId="25789"/>
    <cellStyle name="Обычный 5 9 2 4 2 3" xfId="25790"/>
    <cellStyle name="Обычный 5 9 2 4 3" xfId="25791"/>
    <cellStyle name="Обычный 5 9 2 4 3 2" xfId="25792"/>
    <cellStyle name="Обычный 5 9 2 4 3 3" xfId="25793"/>
    <cellStyle name="Обычный 5 9 2 5" xfId="25794"/>
    <cellStyle name="Обычный 5 9 2 5 2" xfId="25795"/>
    <cellStyle name="Обычный 5 9 2 5 3" xfId="25796"/>
    <cellStyle name="Обычный 5 9 2 6" xfId="25797"/>
    <cellStyle name="Обычный 5 9 2 7" xfId="25798"/>
    <cellStyle name="Обычный 5 9 3" xfId="25799"/>
    <cellStyle name="Обычный 5 9 3 2" xfId="25800"/>
    <cellStyle name="Обычный 5 9 3 2 2" xfId="25801"/>
    <cellStyle name="Обычный 5 9 3 2 2 2" xfId="25802"/>
    <cellStyle name="Обычный 5 9 3 2 2 3" xfId="25803"/>
    <cellStyle name="Обычный 5 9 3 2 3" xfId="25804"/>
    <cellStyle name="Обычный 5 9 3 2 3 2" xfId="25805"/>
    <cellStyle name="Обычный 5 9 3 2 3 3" xfId="25806"/>
    <cellStyle name="Обычный 5 9 3 3" xfId="25807"/>
    <cellStyle name="Обычный 5 9 3 3 2" xfId="25808"/>
    <cellStyle name="Обычный 5 9 3 3 3" xfId="25809"/>
    <cellStyle name="Обычный 5 9 3 4" xfId="25810"/>
    <cellStyle name="Обычный 5 9 3 5" xfId="25811"/>
    <cellStyle name="Обычный 5 9 4" xfId="25812"/>
    <cellStyle name="Обычный 5 9 4 2" xfId="25813"/>
    <cellStyle name="Обычный 5 9 4 2 2" xfId="25814"/>
    <cellStyle name="Обычный 5 9 4 2 2 2" xfId="25815"/>
    <cellStyle name="Обычный 5 9 4 2 2 3" xfId="25816"/>
    <cellStyle name="Обычный 5 9 4 2 3" xfId="25817"/>
    <cellStyle name="Обычный 5 9 4 2 3 2" xfId="25818"/>
    <cellStyle name="Обычный 5 9 4 2 3 3" xfId="25819"/>
    <cellStyle name="Обычный 5 9 4 3" xfId="25820"/>
    <cellStyle name="Обычный 5 9 4 3 2" xfId="25821"/>
    <cellStyle name="Обычный 5 9 4 3 3" xfId="25822"/>
    <cellStyle name="Обычный 5 9 4 4" xfId="25823"/>
    <cellStyle name="Обычный 5 9 4 5" xfId="25824"/>
    <cellStyle name="Обычный 5 9 5" xfId="25825"/>
    <cellStyle name="Обычный 5 9 5 2" xfId="25826"/>
    <cellStyle name="Обычный 5 9 5 2 2" xfId="25827"/>
    <cellStyle name="Обычный 5 9 5 2 3" xfId="25828"/>
    <cellStyle name="Обычный 5 9 5 3" xfId="25829"/>
    <cellStyle name="Обычный 5 9 5 3 2" xfId="25830"/>
    <cellStyle name="Обычный 5 9 5 3 3" xfId="25831"/>
    <cellStyle name="Обычный 5 9 6" xfId="25832"/>
    <cellStyle name="Обычный 5 9 6 2" xfId="25833"/>
    <cellStyle name="Обычный 5 9 6 2 2" xfId="25834"/>
    <cellStyle name="Обычный 5 9 6 2 3" xfId="25835"/>
    <cellStyle name="Обычный 5 9 7" xfId="25836"/>
    <cellStyle name="Обычный 5 9 7 2" xfId="25837"/>
    <cellStyle name="Обычный 5 9 7 2 2" xfId="25838"/>
    <cellStyle name="Обычный 5 9 7 2 3" xfId="25839"/>
    <cellStyle name="Обычный 5 9 8" xfId="25840"/>
    <cellStyle name="Обычный 5 9 9" xfId="25841"/>
    <cellStyle name="Обычный 5 9 9 2" xfId="25842"/>
    <cellStyle name="Обычный 5 9 9 3" xfId="25843"/>
    <cellStyle name="Обычный 5_Информация по ТТ" xfId="25844"/>
    <cellStyle name="Обычный 50" xfId="25845"/>
    <cellStyle name="Обычный 50 2" xfId="25846"/>
    <cellStyle name="Обычный 50 2 2" xfId="25847"/>
    <cellStyle name="Обычный 50 2 3" xfId="25848"/>
    <cellStyle name="Обычный 50 2 4" xfId="25849"/>
    <cellStyle name="Обычный 50 2 5" xfId="25850"/>
    <cellStyle name="Обычный 50 2 6" xfId="25851"/>
    <cellStyle name="Обычный 50 2 7" xfId="25852"/>
    <cellStyle name="Обычный 50 3" xfId="25853"/>
    <cellStyle name="Обычный 50 4" xfId="25854"/>
    <cellStyle name="Обычный 50 5" xfId="25855"/>
    <cellStyle name="Обычный 50 6" xfId="25856"/>
    <cellStyle name="Обычный 50 7" xfId="25857"/>
    <cellStyle name="Обычный 50 8" xfId="25858"/>
    <cellStyle name="Обычный 51" xfId="25859"/>
    <cellStyle name="Обычный 51 10" xfId="25860"/>
    <cellStyle name="Обычный 51 11" xfId="25861"/>
    <cellStyle name="Обычный 51 2" xfId="25862"/>
    <cellStyle name="Обычный 51 2 2" xfId="25863"/>
    <cellStyle name="Обычный 51 2 2 2" xfId="25864"/>
    <cellStyle name="Обычный 51 2 2 2 2" xfId="25865"/>
    <cellStyle name="Обычный 51 2 2 2 2 2" xfId="25866"/>
    <cellStyle name="Обычный 51 2 2 2 2 3" xfId="25867"/>
    <cellStyle name="Обычный 51 2 2 2 3" xfId="25868"/>
    <cellStyle name="Обычный 51 2 2 2 3 2" xfId="25869"/>
    <cellStyle name="Обычный 51 2 2 2 3 3" xfId="25870"/>
    <cellStyle name="Обычный 51 2 2 3" xfId="25871"/>
    <cellStyle name="Обычный 51 2 2 3 2" xfId="25872"/>
    <cellStyle name="Обычный 51 2 2 3 3" xfId="25873"/>
    <cellStyle name="Обычный 51 2 2 4" xfId="25874"/>
    <cellStyle name="Обычный 51 2 2 5" xfId="25875"/>
    <cellStyle name="Обычный 51 2 3" xfId="25876"/>
    <cellStyle name="Обычный 51 2 3 2" xfId="25877"/>
    <cellStyle name="Обычный 51 2 3 2 2" xfId="25878"/>
    <cellStyle name="Обычный 51 2 3 2 2 2" xfId="25879"/>
    <cellStyle name="Обычный 51 2 3 2 2 3" xfId="25880"/>
    <cellStyle name="Обычный 51 2 3 2 3" xfId="25881"/>
    <cellStyle name="Обычный 51 2 3 2 3 2" xfId="25882"/>
    <cellStyle name="Обычный 51 2 3 2 3 3" xfId="25883"/>
    <cellStyle name="Обычный 51 2 3 3" xfId="25884"/>
    <cellStyle name="Обычный 51 2 3 3 2" xfId="25885"/>
    <cellStyle name="Обычный 51 2 3 3 3" xfId="25886"/>
    <cellStyle name="Обычный 51 2 3 4" xfId="25887"/>
    <cellStyle name="Обычный 51 2 3 5" xfId="25888"/>
    <cellStyle name="Обычный 51 2 4" xfId="25889"/>
    <cellStyle name="Обычный 51 2 4 2" xfId="25890"/>
    <cellStyle name="Обычный 51 2 4 2 2" xfId="25891"/>
    <cellStyle name="Обычный 51 2 4 2 3" xfId="25892"/>
    <cellStyle name="Обычный 51 2 4 3" xfId="25893"/>
    <cellStyle name="Обычный 51 2 4 3 2" xfId="25894"/>
    <cellStyle name="Обычный 51 2 4 3 3" xfId="25895"/>
    <cellStyle name="Обычный 51 2 5" xfId="25896"/>
    <cellStyle name="Обычный 51 2 5 2" xfId="25897"/>
    <cellStyle name="Обычный 51 2 5 2 2" xfId="25898"/>
    <cellStyle name="Обычный 51 2 5 2 3" xfId="25899"/>
    <cellStyle name="Обычный 51 2 6" xfId="25900"/>
    <cellStyle name="Обычный 51 2 7" xfId="25901"/>
    <cellStyle name="Обычный 51 2 7 2" xfId="25902"/>
    <cellStyle name="Обычный 51 2 7 3" xfId="25903"/>
    <cellStyle name="Обычный 51 2 8" xfId="25904"/>
    <cellStyle name="Обычный 51 2 9" xfId="25905"/>
    <cellStyle name="Обычный 51 3" xfId="25906"/>
    <cellStyle name="Обычный 51 3 2" xfId="25907"/>
    <cellStyle name="Обычный 51 3 2 2" xfId="25908"/>
    <cellStyle name="Обычный 51 3 2 2 2" xfId="25909"/>
    <cellStyle name="Обычный 51 3 2 2 3" xfId="25910"/>
    <cellStyle name="Обычный 51 3 2 3" xfId="25911"/>
    <cellStyle name="Обычный 51 3 2 3 2" xfId="25912"/>
    <cellStyle name="Обычный 51 3 2 3 3" xfId="25913"/>
    <cellStyle name="Обычный 51 3 3" xfId="25914"/>
    <cellStyle name="Обычный 51 3 3 2" xfId="25915"/>
    <cellStyle name="Обычный 51 3 3 2 2" xfId="25916"/>
    <cellStyle name="Обычный 51 3 3 2 3" xfId="25917"/>
    <cellStyle name="Обычный 51 3 4" xfId="25918"/>
    <cellStyle name="Обычный 51 3 4 2" xfId="25919"/>
    <cellStyle name="Обычный 51 3 4 3" xfId="25920"/>
    <cellStyle name="Обычный 51 3 5" xfId="25921"/>
    <cellStyle name="Обычный 51 3 6" xfId="25922"/>
    <cellStyle name="Обычный 51 4" xfId="25923"/>
    <cellStyle name="Обычный 51 4 2" xfId="25924"/>
    <cellStyle name="Обычный 51 4 2 2" xfId="25925"/>
    <cellStyle name="Обычный 51 4 2 2 2" xfId="25926"/>
    <cellStyle name="Обычный 51 4 2 2 3" xfId="25927"/>
    <cellStyle name="Обычный 51 4 2 3" xfId="25928"/>
    <cellStyle name="Обычный 51 4 2 3 2" xfId="25929"/>
    <cellStyle name="Обычный 51 4 2 3 3" xfId="25930"/>
    <cellStyle name="Обычный 51 4 3" xfId="25931"/>
    <cellStyle name="Обычный 51 4 3 2" xfId="25932"/>
    <cellStyle name="Обычный 51 4 3 2 2" xfId="25933"/>
    <cellStyle name="Обычный 51 4 3 2 3" xfId="25934"/>
    <cellStyle name="Обычный 51 4 4" xfId="25935"/>
    <cellStyle name="Обычный 51 4 5" xfId="25936"/>
    <cellStyle name="Обычный 51 4 6" xfId="25937"/>
    <cellStyle name="Обычный 51 4 7" xfId="25938"/>
    <cellStyle name="Обычный 51 4 7 2" xfId="25939"/>
    <cellStyle name="Обычный 51 4 7 3" xfId="25940"/>
    <cellStyle name="Обычный 51 4 8" xfId="25941"/>
    <cellStyle name="Обычный 51 4 9" xfId="25942"/>
    <cellStyle name="Обычный 51 5" xfId="25943"/>
    <cellStyle name="Обычный 51 5 2" xfId="25944"/>
    <cellStyle name="Обычный 51 5 2 2" xfId="25945"/>
    <cellStyle name="Обычный 51 5 2 2 2" xfId="25946"/>
    <cellStyle name="Обычный 51 5 2 2 3" xfId="25947"/>
    <cellStyle name="Обычный 51 5 3" xfId="25948"/>
    <cellStyle name="Обычный 51 5 4" xfId="25949"/>
    <cellStyle name="Обычный 51 5 5" xfId="25950"/>
    <cellStyle name="Обычный 51 5 6" xfId="25951"/>
    <cellStyle name="Обычный 51 5 6 2" xfId="25952"/>
    <cellStyle name="Обычный 51 5 6 3" xfId="25953"/>
    <cellStyle name="Обычный 51 6" xfId="25954"/>
    <cellStyle name="Обычный 51 6 2" xfId="25955"/>
    <cellStyle name="Обычный 51 6 3" xfId="25956"/>
    <cellStyle name="Обычный 51 6 4" xfId="25957"/>
    <cellStyle name="Обычный 51 6 5" xfId="25958"/>
    <cellStyle name="Обычный 51 6 6" xfId="25959"/>
    <cellStyle name="Обычный 51 6 6 2" xfId="25960"/>
    <cellStyle name="Обычный 51 6 6 3" xfId="25961"/>
    <cellStyle name="Обычный 51 7" xfId="25962"/>
    <cellStyle name="Обычный 51 7 2" xfId="25963"/>
    <cellStyle name="Обычный 51 7 2 2" xfId="25964"/>
    <cellStyle name="Обычный 51 7 2 3" xfId="25965"/>
    <cellStyle name="Обычный 51 8" xfId="25966"/>
    <cellStyle name="Обычный 51 9" xfId="25967"/>
    <cellStyle name="Обычный 51 9 2" xfId="25968"/>
    <cellStyle name="Обычный 51 9 3" xfId="25969"/>
    <cellStyle name="Обычный 52" xfId="25970"/>
    <cellStyle name="Обычный 52 2" xfId="25971"/>
    <cellStyle name="Обычный 52 2 2" xfId="25972"/>
    <cellStyle name="Обычный 52 2 3" xfId="25973"/>
    <cellStyle name="Обычный 52 2 4" xfId="25974"/>
    <cellStyle name="Обычный 52 2 5" xfId="25975"/>
    <cellStyle name="Обычный 52 3" xfId="25976"/>
    <cellStyle name="Обычный 52 4" xfId="25977"/>
    <cellStyle name="Обычный 52 5" xfId="25978"/>
    <cellStyle name="Обычный 52 6" xfId="25979"/>
    <cellStyle name="Обычный 52 7" xfId="25980"/>
    <cellStyle name="Обычный 52 8" xfId="25981"/>
    <cellStyle name="Обычный 53" xfId="25982"/>
    <cellStyle name="Обычный 53 10" xfId="25983"/>
    <cellStyle name="Обычный 53 11" xfId="25984"/>
    <cellStyle name="Обычный 53 12" xfId="25985"/>
    <cellStyle name="Обычный 53 2" xfId="25986"/>
    <cellStyle name="Обычный 53 2 2" xfId="25987"/>
    <cellStyle name="Обычный 53 2 3" xfId="25988"/>
    <cellStyle name="Обычный 53 2 4" xfId="25989"/>
    <cellStyle name="Обычный 53 2 5" xfId="25990"/>
    <cellStyle name="Обычный 53 3" xfId="25991"/>
    <cellStyle name="Обычный 53 3 2" xfId="25992"/>
    <cellStyle name="Обычный 53 3 3" xfId="25993"/>
    <cellStyle name="Обычный 53 3 4" xfId="25994"/>
    <cellStyle name="Обычный 53 3 5" xfId="25995"/>
    <cellStyle name="Обычный 53 4" xfId="25996"/>
    <cellStyle name="Обычный 53 4 2" xfId="25997"/>
    <cellStyle name="Обычный 53 5" xfId="25998"/>
    <cellStyle name="Обычный 53 5 2" xfId="25999"/>
    <cellStyle name="Обычный 53 5 3" xfId="26000"/>
    <cellStyle name="Обычный 53 5 4" xfId="26001"/>
    <cellStyle name="Обычный 53 5 5" xfId="26002"/>
    <cellStyle name="Обычный 53 6" xfId="26003"/>
    <cellStyle name="Обычный 53 6 2" xfId="26004"/>
    <cellStyle name="Обычный 53 6 3" xfId="26005"/>
    <cellStyle name="Обычный 53 6 4" xfId="26006"/>
    <cellStyle name="Обычный 53 6 5" xfId="26007"/>
    <cellStyle name="Обычный 53 7" xfId="26008"/>
    <cellStyle name="Обычный 53 7 2" xfId="26009"/>
    <cellStyle name="Обычный 53 7 3" xfId="26010"/>
    <cellStyle name="Обычный 53 7 4" xfId="26011"/>
    <cellStyle name="Обычный 53 7 5" xfId="26012"/>
    <cellStyle name="Обычный 53 8" xfId="26013"/>
    <cellStyle name="Обычный 53 8 2" xfId="26014"/>
    <cellStyle name="Обычный 53 8 3" xfId="26015"/>
    <cellStyle name="Обычный 53 8 4" xfId="26016"/>
    <cellStyle name="Обычный 53 8 5" xfId="26017"/>
    <cellStyle name="Обычный 53 9" xfId="26018"/>
    <cellStyle name="Обычный 54" xfId="26019"/>
    <cellStyle name="Обычный 54 2" xfId="26020"/>
    <cellStyle name="Обычный 54 2 2" xfId="26021"/>
    <cellStyle name="Обычный 54 2 3" xfId="26022"/>
    <cellStyle name="Обычный 54 2 4" xfId="26023"/>
    <cellStyle name="Обычный 54 2 5" xfId="26024"/>
    <cellStyle name="Обычный 54 2 6" xfId="26025"/>
    <cellStyle name="Обычный 54 2 7" xfId="26026"/>
    <cellStyle name="Обычный 54 3" xfId="26027"/>
    <cellStyle name="Обычный 54 4" xfId="26028"/>
    <cellStyle name="Обычный 54 5" xfId="26029"/>
    <cellStyle name="Обычный 54 6" xfId="26030"/>
    <cellStyle name="Обычный 54 7" xfId="26031"/>
    <cellStyle name="Обычный 54 8" xfId="26032"/>
    <cellStyle name="Обычный 55" xfId="26033"/>
    <cellStyle name="Обычный 55 10" xfId="26034"/>
    <cellStyle name="Обычный 55 2" xfId="26035"/>
    <cellStyle name="Обычный 55 2 2" xfId="26036"/>
    <cellStyle name="Обычный 55 2 2 2" xfId="26037"/>
    <cellStyle name="Обычный 55 2 2 3" xfId="26038"/>
    <cellStyle name="Обычный 55 2 3" xfId="26039"/>
    <cellStyle name="Обычный 55 2 4" xfId="26040"/>
    <cellStyle name="Обычный 55 2 5" xfId="26041"/>
    <cellStyle name="Обычный 55 2 6" xfId="26042"/>
    <cellStyle name="Обычный 55 2 7" xfId="26043"/>
    <cellStyle name="Обычный 55 3" xfId="26044"/>
    <cellStyle name="Обычный 55 3 2" xfId="26045"/>
    <cellStyle name="Обычный 55 3 3" xfId="26046"/>
    <cellStyle name="Обычный 55 3 4" xfId="26047"/>
    <cellStyle name="Обычный 55 4" xfId="26048"/>
    <cellStyle name="Обычный 55 4 2" xfId="26049"/>
    <cellStyle name="Обычный 55 4 3" xfId="26050"/>
    <cellStyle name="Обычный 55 4 4" xfId="26051"/>
    <cellStyle name="Обычный 55 4 5" xfId="26052"/>
    <cellStyle name="Обычный 55 5" xfId="26053"/>
    <cellStyle name="Обычный 55 5 2" xfId="26054"/>
    <cellStyle name="Обычный 55 5 3" xfId="26055"/>
    <cellStyle name="Обычный 55 5 4" xfId="26056"/>
    <cellStyle name="Обычный 55 5 5" xfId="26057"/>
    <cellStyle name="Обычный 55 6" xfId="26058"/>
    <cellStyle name="Обычный 55 6 2" xfId="26059"/>
    <cellStyle name="Обычный 55 6 3" xfId="26060"/>
    <cellStyle name="Обычный 55 6 4" xfId="26061"/>
    <cellStyle name="Обычный 55 6 5" xfId="26062"/>
    <cellStyle name="Обычный 55 7" xfId="26063"/>
    <cellStyle name="Обычный 55 8" xfId="26064"/>
    <cellStyle name="Обычный 55 9" xfId="26065"/>
    <cellStyle name="Обычный 56" xfId="26066"/>
    <cellStyle name="Обычный 56 10" xfId="26067"/>
    <cellStyle name="Обычный 56 11" xfId="26068"/>
    <cellStyle name="Обычный 56 2" xfId="26069"/>
    <cellStyle name="Обычный 56 2 2" xfId="26070"/>
    <cellStyle name="Обычный 56 2 3" xfId="26071"/>
    <cellStyle name="Обычный 56 2 4" xfId="26072"/>
    <cellStyle name="Обычный 56 2 5" xfId="26073"/>
    <cellStyle name="Обычный 56 2 6" xfId="26074"/>
    <cellStyle name="Обычный 56 2 7" xfId="26075"/>
    <cellStyle name="Обычный 56 3" xfId="26076"/>
    <cellStyle name="Обычный 56 3 2" xfId="26077"/>
    <cellStyle name="Обычный 56 3 3" xfId="26078"/>
    <cellStyle name="Обычный 56 3 4" xfId="26079"/>
    <cellStyle name="Обычный 56 3 5" xfId="26080"/>
    <cellStyle name="Обычный 56 3 6" xfId="26081"/>
    <cellStyle name="Обычный 56 3 6 2" xfId="26082"/>
    <cellStyle name="Обычный 56 3 6 3" xfId="26083"/>
    <cellStyle name="Обычный 56 4" xfId="26084"/>
    <cellStyle name="Обычный 56 5" xfId="26085"/>
    <cellStyle name="Обычный 56 6" xfId="26086"/>
    <cellStyle name="Обычный 56 7" xfId="26087"/>
    <cellStyle name="Обычный 56 8" xfId="26088"/>
    <cellStyle name="Обычный 56 9" xfId="26089"/>
    <cellStyle name="Обычный 56 9 2" xfId="26090"/>
    <cellStyle name="Обычный 56 9 3" xfId="26091"/>
    <cellStyle name="Обычный 57" xfId="26092"/>
    <cellStyle name="Обычный 57 2" xfId="26093"/>
    <cellStyle name="Обычный 57 2 2" xfId="26094"/>
    <cellStyle name="Обычный 57 2 2 2" xfId="26095"/>
    <cellStyle name="Обычный 57 2 2 2 2" xfId="26096"/>
    <cellStyle name="Обычный 57 2 2 2 2 2" xfId="26097"/>
    <cellStyle name="Обычный 57 2 2 2 2 3" xfId="26098"/>
    <cellStyle name="Обычный 57 2 2 2 3" xfId="26099"/>
    <cellStyle name="Обычный 57 2 2 2 3 2" xfId="26100"/>
    <cellStyle name="Обычный 57 2 2 2 3 3" xfId="26101"/>
    <cellStyle name="Обычный 57 2 2 3" xfId="26102"/>
    <cellStyle name="Обычный 57 2 2 3 2" xfId="26103"/>
    <cellStyle name="Обычный 57 2 2 3 3" xfId="26104"/>
    <cellStyle name="Обычный 57 2 2 4" xfId="26105"/>
    <cellStyle name="Обычный 57 2 2 5" xfId="26106"/>
    <cellStyle name="Обычный 57 2 3" xfId="26107"/>
    <cellStyle name="Обычный 57 2 3 2" xfId="26108"/>
    <cellStyle name="Обычный 57 2 3 2 2" xfId="26109"/>
    <cellStyle name="Обычный 57 2 3 2 2 2" xfId="26110"/>
    <cellStyle name="Обычный 57 2 3 2 2 3" xfId="26111"/>
    <cellStyle name="Обычный 57 2 3 2 3" xfId="26112"/>
    <cellStyle name="Обычный 57 2 3 2 3 2" xfId="26113"/>
    <cellStyle name="Обычный 57 2 3 2 3 3" xfId="26114"/>
    <cellStyle name="Обычный 57 2 3 3" xfId="26115"/>
    <cellStyle name="Обычный 57 2 3 3 2" xfId="26116"/>
    <cellStyle name="Обычный 57 2 3 3 3" xfId="26117"/>
    <cellStyle name="Обычный 57 2 3 4" xfId="26118"/>
    <cellStyle name="Обычный 57 2 3 5" xfId="26119"/>
    <cellStyle name="Обычный 57 2 4" xfId="26120"/>
    <cellStyle name="Обычный 57 2 4 2" xfId="26121"/>
    <cellStyle name="Обычный 57 2 4 2 2" xfId="26122"/>
    <cellStyle name="Обычный 57 2 4 2 3" xfId="26123"/>
    <cellStyle name="Обычный 57 2 4 3" xfId="26124"/>
    <cellStyle name="Обычный 57 2 4 3 2" xfId="26125"/>
    <cellStyle name="Обычный 57 2 4 3 3" xfId="26126"/>
    <cellStyle name="Обычный 57 2 5" xfId="26127"/>
    <cellStyle name="Обычный 57 2 5 2" xfId="26128"/>
    <cellStyle name="Обычный 57 2 5 2 2" xfId="26129"/>
    <cellStyle name="Обычный 57 2 5 2 3" xfId="26130"/>
    <cellStyle name="Обычный 57 2 6" xfId="26131"/>
    <cellStyle name="Обычный 57 2 6 2" xfId="26132"/>
    <cellStyle name="Обычный 57 2 6 2 2" xfId="26133"/>
    <cellStyle name="Обычный 57 2 6 2 3" xfId="26134"/>
    <cellStyle name="Обычный 57 2 7" xfId="26135"/>
    <cellStyle name="Обычный 57 2 7 2" xfId="26136"/>
    <cellStyle name="Обычный 57 2 7 3" xfId="26137"/>
    <cellStyle name="Обычный 57 2 8" xfId="26138"/>
    <cellStyle name="Обычный 57 2 9" xfId="26139"/>
    <cellStyle name="Обычный 57 3" xfId="26140"/>
    <cellStyle name="Обычный 57 3 2" xfId="26141"/>
    <cellStyle name="Обычный 57 3 2 2" xfId="26142"/>
    <cellStyle name="Обычный 57 3 2 2 2" xfId="26143"/>
    <cellStyle name="Обычный 57 3 2 2 3" xfId="26144"/>
    <cellStyle name="Обычный 57 3 2 3" xfId="26145"/>
    <cellStyle name="Обычный 57 3 2 3 2" xfId="26146"/>
    <cellStyle name="Обычный 57 3 2 3 3" xfId="26147"/>
    <cellStyle name="Обычный 57 3 3" xfId="26148"/>
    <cellStyle name="Обычный 57 3 3 2" xfId="26149"/>
    <cellStyle name="Обычный 57 3 3 2 2" xfId="26150"/>
    <cellStyle name="Обычный 57 3 3 2 3" xfId="26151"/>
    <cellStyle name="Обычный 57 3 4" xfId="26152"/>
    <cellStyle name="Обычный 57 3 4 2" xfId="26153"/>
    <cellStyle name="Обычный 57 3 4 3" xfId="26154"/>
    <cellStyle name="Обычный 57 3 5" xfId="26155"/>
    <cellStyle name="Обычный 57 3 6" xfId="26156"/>
    <cellStyle name="Обычный 57 4" xfId="26157"/>
    <cellStyle name="Обычный 57 4 2" xfId="26158"/>
    <cellStyle name="Обычный 57 4 2 2" xfId="26159"/>
    <cellStyle name="Обычный 57 4 2 2 2" xfId="26160"/>
    <cellStyle name="Обычный 57 4 2 2 3" xfId="26161"/>
    <cellStyle name="Обычный 57 4 2 3" xfId="26162"/>
    <cellStyle name="Обычный 57 4 2 3 2" xfId="26163"/>
    <cellStyle name="Обычный 57 4 2 3 3" xfId="26164"/>
    <cellStyle name="Обычный 57 4 3" xfId="26165"/>
    <cellStyle name="Обычный 57 4 3 2" xfId="26166"/>
    <cellStyle name="Обычный 57 4 3 3" xfId="26167"/>
    <cellStyle name="Обычный 57 4 4" xfId="26168"/>
    <cellStyle name="Обычный 57 4 5" xfId="26169"/>
    <cellStyle name="Обычный 57 5" xfId="26170"/>
    <cellStyle name="Обычный 57 5 2" xfId="26171"/>
    <cellStyle name="Обычный 57 5 2 2" xfId="26172"/>
    <cellStyle name="Обычный 57 5 2 3" xfId="26173"/>
    <cellStyle name="Обычный 57 5 3" xfId="26174"/>
    <cellStyle name="Обычный 57 5 3 2" xfId="26175"/>
    <cellStyle name="Обычный 57 5 3 3" xfId="26176"/>
    <cellStyle name="Обычный 57 6" xfId="26177"/>
    <cellStyle name="Обычный 57 6 2" xfId="26178"/>
    <cellStyle name="Обычный 57 6 2 2" xfId="26179"/>
    <cellStyle name="Обычный 57 6 2 3" xfId="26180"/>
    <cellStyle name="Обычный 57 6 3" xfId="26181"/>
    <cellStyle name="Обычный 57 6 4" xfId="26182"/>
    <cellStyle name="Обычный 57 7" xfId="26183"/>
    <cellStyle name="Обычный 57 7 2" xfId="26184"/>
    <cellStyle name="Обычный 57 7 3" xfId="26185"/>
    <cellStyle name="Обычный 57 8" xfId="26186"/>
    <cellStyle name="Обычный 57 9" xfId="26187"/>
    <cellStyle name="Обычный 58" xfId="26188"/>
    <cellStyle name="Обычный 58 10" xfId="26189"/>
    <cellStyle name="Обычный 58 2" xfId="26190"/>
    <cellStyle name="Обычный 58 2 2" xfId="26191"/>
    <cellStyle name="Обычный 58 2 2 2" xfId="26192"/>
    <cellStyle name="Обычный 58 2 2 2 2" xfId="26193"/>
    <cellStyle name="Обычный 58 2 2 2 2 2" xfId="26194"/>
    <cellStyle name="Обычный 58 2 2 2 2 3" xfId="26195"/>
    <cellStyle name="Обычный 58 2 2 2 3" xfId="26196"/>
    <cellStyle name="Обычный 58 2 2 2 3 2" xfId="26197"/>
    <cellStyle name="Обычный 58 2 2 2 3 3" xfId="26198"/>
    <cellStyle name="Обычный 58 2 2 3" xfId="26199"/>
    <cellStyle name="Обычный 58 2 2 3 2" xfId="26200"/>
    <cellStyle name="Обычный 58 2 2 3 3" xfId="26201"/>
    <cellStyle name="Обычный 58 2 2 4" xfId="26202"/>
    <cellStyle name="Обычный 58 2 2 5" xfId="26203"/>
    <cellStyle name="Обычный 58 2 3" xfId="26204"/>
    <cellStyle name="Обычный 58 2 3 2" xfId="26205"/>
    <cellStyle name="Обычный 58 2 3 2 2" xfId="26206"/>
    <cellStyle name="Обычный 58 2 3 2 2 2" xfId="26207"/>
    <cellStyle name="Обычный 58 2 3 2 2 3" xfId="26208"/>
    <cellStyle name="Обычный 58 2 3 2 3" xfId="26209"/>
    <cellStyle name="Обычный 58 2 3 2 3 2" xfId="26210"/>
    <cellStyle name="Обычный 58 2 3 2 3 3" xfId="26211"/>
    <cellStyle name="Обычный 58 2 3 3" xfId="26212"/>
    <cellStyle name="Обычный 58 2 3 3 2" xfId="26213"/>
    <cellStyle name="Обычный 58 2 3 3 3" xfId="26214"/>
    <cellStyle name="Обычный 58 2 3 4" xfId="26215"/>
    <cellStyle name="Обычный 58 2 3 5" xfId="26216"/>
    <cellStyle name="Обычный 58 2 4" xfId="26217"/>
    <cellStyle name="Обычный 58 2 4 2" xfId="26218"/>
    <cellStyle name="Обычный 58 2 4 2 2" xfId="26219"/>
    <cellStyle name="Обычный 58 2 4 2 3" xfId="26220"/>
    <cellStyle name="Обычный 58 2 4 3" xfId="26221"/>
    <cellStyle name="Обычный 58 2 4 3 2" xfId="26222"/>
    <cellStyle name="Обычный 58 2 4 3 3" xfId="26223"/>
    <cellStyle name="Обычный 58 2 5" xfId="26224"/>
    <cellStyle name="Обычный 58 2 5 2" xfId="26225"/>
    <cellStyle name="Обычный 58 2 5 2 2" xfId="26226"/>
    <cellStyle name="Обычный 58 2 5 2 3" xfId="26227"/>
    <cellStyle name="Обычный 58 2 6" xfId="26228"/>
    <cellStyle name="Обычный 58 2 6 2" xfId="26229"/>
    <cellStyle name="Обычный 58 2 6 2 2" xfId="26230"/>
    <cellStyle name="Обычный 58 2 6 2 3" xfId="26231"/>
    <cellStyle name="Обычный 58 2 7" xfId="26232"/>
    <cellStyle name="Обычный 58 2 7 2" xfId="26233"/>
    <cellStyle name="Обычный 58 2 7 3" xfId="26234"/>
    <cellStyle name="Обычный 58 2 8" xfId="26235"/>
    <cellStyle name="Обычный 58 2 9" xfId="26236"/>
    <cellStyle name="Обычный 58 3" xfId="26237"/>
    <cellStyle name="Обычный 58 3 2" xfId="26238"/>
    <cellStyle name="Обычный 58 3 2 2" xfId="26239"/>
    <cellStyle name="Обычный 58 3 2 2 2" xfId="26240"/>
    <cellStyle name="Обычный 58 3 2 2 3" xfId="26241"/>
    <cellStyle name="Обычный 58 3 2 3" xfId="26242"/>
    <cellStyle name="Обычный 58 3 2 3 2" xfId="26243"/>
    <cellStyle name="Обычный 58 3 2 3 3" xfId="26244"/>
    <cellStyle name="Обычный 58 3 3" xfId="26245"/>
    <cellStyle name="Обычный 58 3 3 2" xfId="26246"/>
    <cellStyle name="Обычный 58 3 3 3" xfId="26247"/>
    <cellStyle name="Обычный 58 3 4" xfId="26248"/>
    <cellStyle name="Обычный 58 3 5" xfId="26249"/>
    <cellStyle name="Обычный 58 4" xfId="26250"/>
    <cellStyle name="Обычный 58 4 2" xfId="26251"/>
    <cellStyle name="Обычный 58 4 2 2" xfId="26252"/>
    <cellStyle name="Обычный 58 4 2 2 2" xfId="26253"/>
    <cellStyle name="Обычный 58 4 2 2 3" xfId="26254"/>
    <cellStyle name="Обычный 58 4 2 3" xfId="26255"/>
    <cellStyle name="Обычный 58 4 2 3 2" xfId="26256"/>
    <cellStyle name="Обычный 58 4 2 3 3" xfId="26257"/>
    <cellStyle name="Обычный 58 4 3" xfId="26258"/>
    <cellStyle name="Обычный 58 4 3 2" xfId="26259"/>
    <cellStyle name="Обычный 58 4 3 3" xfId="26260"/>
    <cellStyle name="Обычный 58 4 4" xfId="26261"/>
    <cellStyle name="Обычный 58 4 5" xfId="26262"/>
    <cellStyle name="Обычный 58 5" xfId="26263"/>
    <cellStyle name="Обычный 58 5 2" xfId="26264"/>
    <cellStyle name="Обычный 58 5 2 2" xfId="26265"/>
    <cellStyle name="Обычный 58 5 2 3" xfId="26266"/>
    <cellStyle name="Обычный 58 5 3" xfId="26267"/>
    <cellStyle name="Обычный 58 5 3 2" xfId="26268"/>
    <cellStyle name="Обычный 58 5 3 3" xfId="26269"/>
    <cellStyle name="Обычный 58 6" xfId="26270"/>
    <cellStyle name="Обычный 58 6 2" xfId="26271"/>
    <cellStyle name="Обычный 58 6 2 2" xfId="26272"/>
    <cellStyle name="Обычный 58 6 2 3" xfId="26273"/>
    <cellStyle name="Обычный 58 7" xfId="26274"/>
    <cellStyle name="Обычный 58 7 2" xfId="26275"/>
    <cellStyle name="Обычный 58 7 2 2" xfId="26276"/>
    <cellStyle name="Обычный 58 7 2 3" xfId="26277"/>
    <cellStyle name="Обычный 58 8" xfId="26278"/>
    <cellStyle name="Обычный 58 8 2" xfId="26279"/>
    <cellStyle name="Обычный 58 8 3" xfId="26280"/>
    <cellStyle name="Обычный 58 9" xfId="26281"/>
    <cellStyle name="Обычный 59" xfId="26282"/>
    <cellStyle name="Обычный 59 2" xfId="26283"/>
    <cellStyle name="Обычный 59 2 2" xfId="26284"/>
    <cellStyle name="Обычный 59 2 3" xfId="26285"/>
    <cellStyle name="Обычный 59 3" xfId="26286"/>
    <cellStyle name="Обычный 59 4" xfId="26287"/>
    <cellStyle name="Обычный 6" xfId="364"/>
    <cellStyle name="Обычный 6 10" xfId="26288"/>
    <cellStyle name="Обычный 6 10 2" xfId="26289"/>
    <cellStyle name="Обычный 6 10 3" xfId="26290"/>
    <cellStyle name="Обычный 6 10 3 2" xfId="26291"/>
    <cellStyle name="Обычный 6 10 4" xfId="26292"/>
    <cellStyle name="Обычный 6 11" xfId="26293"/>
    <cellStyle name="Обычный 6 11 2" xfId="26294"/>
    <cellStyle name="Обычный 6 11 3" xfId="26295"/>
    <cellStyle name="Обычный 6 12" xfId="26296"/>
    <cellStyle name="Обычный 6 12 2" xfId="26297"/>
    <cellStyle name="Обычный 6 13" xfId="26298"/>
    <cellStyle name="Обычный 6 14" xfId="26299"/>
    <cellStyle name="Обычный 6 2" xfId="26300"/>
    <cellStyle name="Обычный 6 2 10" xfId="26301"/>
    <cellStyle name="Обычный 6 2 11" xfId="26302"/>
    <cellStyle name="Обычный 6 2 2" xfId="26303"/>
    <cellStyle name="Обычный 6 2 2 2" xfId="26304"/>
    <cellStyle name="Обычный 6 2 2 2 2" xfId="26305"/>
    <cellStyle name="Обычный 6 2 2 2 2 2" xfId="26306"/>
    <cellStyle name="Обычный 6 2 2 2 2 3" xfId="26307"/>
    <cellStyle name="Обычный 6 2 2 2 2 4" xfId="26308"/>
    <cellStyle name="Обычный 6 2 2 2 2 5" xfId="26309"/>
    <cellStyle name="Обычный 6 2 2 2 3" xfId="26310"/>
    <cellStyle name="Обычный 6 2 2 2 4" xfId="26311"/>
    <cellStyle name="Обычный 6 2 2 2 5" xfId="26312"/>
    <cellStyle name="Обычный 6 2 2 2 6" xfId="26313"/>
    <cellStyle name="Обычный 6 2 2 3" xfId="26314"/>
    <cellStyle name="Обычный 6 2 2 3 2" xfId="26315"/>
    <cellStyle name="Обычный 6 2 2 3 3" xfId="26316"/>
    <cellStyle name="Обычный 6 2 2 3 4" xfId="26317"/>
    <cellStyle name="Обычный 6 2 2 3 5" xfId="26318"/>
    <cellStyle name="Обычный 6 2 2 4" xfId="26319"/>
    <cellStyle name="Обычный 6 2 2 5" xfId="26320"/>
    <cellStyle name="Обычный 6 2 2 6" xfId="26321"/>
    <cellStyle name="Обычный 6 2 2 7" xfId="26322"/>
    <cellStyle name="Обычный 6 2 2_Информация по ТТ" xfId="26323"/>
    <cellStyle name="Обычный 6 2 3" xfId="26324"/>
    <cellStyle name="Обычный 6 2 3 2" xfId="26325"/>
    <cellStyle name="Обычный 6 2 3 2 2" xfId="26326"/>
    <cellStyle name="Обычный 6 2 3 2 3" xfId="26327"/>
    <cellStyle name="Обычный 6 2 3 2 4" xfId="26328"/>
    <cellStyle name="Обычный 6 2 3 2 5" xfId="26329"/>
    <cellStyle name="Обычный 6 2 3 3" xfId="26330"/>
    <cellStyle name="Обычный 6 2 3 4" xfId="26331"/>
    <cellStyle name="Обычный 6 2 3 5" xfId="26332"/>
    <cellStyle name="Обычный 6 2 3 6" xfId="26333"/>
    <cellStyle name="Обычный 6 2 4" xfId="26334"/>
    <cellStyle name="Обычный 6 2 4 2" xfId="26335"/>
    <cellStyle name="Обычный 6 2 4 3" xfId="26336"/>
    <cellStyle name="Обычный 6 2 4 4" xfId="26337"/>
    <cellStyle name="Обычный 6 2 4 5" xfId="26338"/>
    <cellStyle name="Обычный 6 2 5" xfId="26339"/>
    <cellStyle name="Обычный 6 2 5 2" xfId="26340"/>
    <cellStyle name="Обычный 6 2 5 3" xfId="26341"/>
    <cellStyle name="Обычный 6 2 5 4" xfId="26342"/>
    <cellStyle name="Обычный 6 2 6" xfId="26343"/>
    <cellStyle name="Обычный 6 2 6 2" xfId="26344"/>
    <cellStyle name="Обычный 6 2 6 3" xfId="26345"/>
    <cellStyle name="Обычный 6 2 7" xfId="26346"/>
    <cellStyle name="Обычный 6 2 7 2" xfId="26347"/>
    <cellStyle name="Обычный 6 2 7 3" xfId="26348"/>
    <cellStyle name="Обычный 6 2 8" xfId="26349"/>
    <cellStyle name="Обычный 6 2 9" xfId="26350"/>
    <cellStyle name="Обычный 6 2_Информация по ТТ" xfId="26351"/>
    <cellStyle name="Обычный 6 3" xfId="26352"/>
    <cellStyle name="Обычный 6 3 10" xfId="26353"/>
    <cellStyle name="Обычный 6 3 11" xfId="26354"/>
    <cellStyle name="Обычный 6 3 2" xfId="26355"/>
    <cellStyle name="Обычный 6 3 2 2" xfId="26356"/>
    <cellStyle name="Обычный 6 3 2 2 2" xfId="26357"/>
    <cellStyle name="Обычный 6 3 2 2 2 2" xfId="26358"/>
    <cellStyle name="Обычный 6 3 2 2 2 3" xfId="26359"/>
    <cellStyle name="Обычный 6 3 2 2 2 4" xfId="26360"/>
    <cellStyle name="Обычный 6 3 2 2 2 5" xfId="26361"/>
    <cellStyle name="Обычный 6 3 2 2 3" xfId="26362"/>
    <cellStyle name="Обычный 6 3 2 2 4" xfId="26363"/>
    <cellStyle name="Обычный 6 3 2 2 5" xfId="26364"/>
    <cellStyle name="Обычный 6 3 2 2 6" xfId="26365"/>
    <cellStyle name="Обычный 6 3 2 3" xfId="26366"/>
    <cellStyle name="Обычный 6 3 2 3 2" xfId="26367"/>
    <cellStyle name="Обычный 6 3 2 3 3" xfId="26368"/>
    <cellStyle name="Обычный 6 3 2 3 4" xfId="26369"/>
    <cellStyle name="Обычный 6 3 2 3 5" xfId="26370"/>
    <cellStyle name="Обычный 6 3 2 4" xfId="26371"/>
    <cellStyle name="Обычный 6 3 2 5" xfId="26372"/>
    <cellStyle name="Обычный 6 3 2 6" xfId="26373"/>
    <cellStyle name="Обычный 6 3 2 7" xfId="26374"/>
    <cellStyle name="Обычный 6 3 2_Информация по ТТ" xfId="26375"/>
    <cellStyle name="Обычный 6 3 3" xfId="26376"/>
    <cellStyle name="Обычный 6 3 3 2" xfId="26377"/>
    <cellStyle name="Обычный 6 3 3 2 2" xfId="26378"/>
    <cellStyle name="Обычный 6 3 3 2 3" xfId="26379"/>
    <cellStyle name="Обычный 6 3 3 2 4" xfId="26380"/>
    <cellStyle name="Обычный 6 3 3 2 5" xfId="26381"/>
    <cellStyle name="Обычный 6 3 3 3" xfId="26382"/>
    <cellStyle name="Обычный 6 3 3 4" xfId="26383"/>
    <cellStyle name="Обычный 6 3 3 5" xfId="26384"/>
    <cellStyle name="Обычный 6 3 3 6" xfId="26385"/>
    <cellStyle name="Обычный 6 3 4" xfId="26386"/>
    <cellStyle name="Обычный 6 3 4 2" xfId="26387"/>
    <cellStyle name="Обычный 6 3 4 3" xfId="26388"/>
    <cellStyle name="Обычный 6 3 4 4" xfId="26389"/>
    <cellStyle name="Обычный 6 3 4 5" xfId="26390"/>
    <cellStyle name="Обычный 6 3 5" xfId="26391"/>
    <cellStyle name="Обычный 6 3 5 2" xfId="26392"/>
    <cellStyle name="Обычный 6 3 5 2 2" xfId="26393"/>
    <cellStyle name="Обычный 6 3 5 2 3" xfId="26394"/>
    <cellStyle name="Обычный 6 3 5 3" xfId="26395"/>
    <cellStyle name="Обычный 6 3 5 4" xfId="26396"/>
    <cellStyle name="Обычный 6 3 6" xfId="26397"/>
    <cellStyle name="Обычный 6 3 6 2" xfId="26398"/>
    <cellStyle name="Обычный 6 3 6 3" xfId="26399"/>
    <cellStyle name="Обычный 6 3 7" xfId="26400"/>
    <cellStyle name="Обычный 6 3 7 2" xfId="26401"/>
    <cellStyle name="Обычный 6 3 7 3" xfId="26402"/>
    <cellStyle name="Обычный 6 3 8" xfId="26403"/>
    <cellStyle name="Обычный 6 3 9" xfId="26404"/>
    <cellStyle name="Обычный 6 3_Информация по ТТ" xfId="26405"/>
    <cellStyle name="Обычный 6 4" xfId="26406"/>
    <cellStyle name="Обычный 6 4 2" xfId="26407"/>
    <cellStyle name="Обычный 6 4 2 2" xfId="26408"/>
    <cellStyle name="Обычный 6 4 2 2 2" xfId="26409"/>
    <cellStyle name="Обычный 6 4 2 2 3" xfId="26410"/>
    <cellStyle name="Обычный 6 4 2 2 4" xfId="26411"/>
    <cellStyle name="Обычный 6 4 2 2 5" xfId="26412"/>
    <cellStyle name="Обычный 6 4 2 3" xfId="26413"/>
    <cellStyle name="Обычный 6 4 2 4" xfId="26414"/>
    <cellStyle name="Обычный 6 4 2 5" xfId="26415"/>
    <cellStyle name="Обычный 6 4 2 6" xfId="26416"/>
    <cellStyle name="Обычный 6 4 3" xfId="26417"/>
    <cellStyle name="Обычный 6 4 3 2" xfId="26418"/>
    <cellStyle name="Обычный 6 4 3 3" xfId="26419"/>
    <cellStyle name="Обычный 6 4 3 4" xfId="26420"/>
    <cellStyle name="Обычный 6 4 3 5" xfId="26421"/>
    <cellStyle name="Обычный 6 4 4" xfId="26422"/>
    <cellStyle name="Обычный 6 4 5" xfId="26423"/>
    <cellStyle name="Обычный 6 4 6" xfId="26424"/>
    <cellStyle name="Обычный 6 4 7" xfId="26425"/>
    <cellStyle name="Обычный 6 4_Информация по ТТ" xfId="26426"/>
    <cellStyle name="Обычный 6 5" xfId="26427"/>
    <cellStyle name="Обычный 6 5 2" xfId="26428"/>
    <cellStyle name="Обычный 6 5 2 2" xfId="26429"/>
    <cellStyle name="Обычный 6 5 3" xfId="26430"/>
    <cellStyle name="Обычный 6 5 4" xfId="26431"/>
    <cellStyle name="Обычный 6 5 5" xfId="26432"/>
    <cellStyle name="Обычный 6 5 6" xfId="26433"/>
    <cellStyle name="Обычный 6 6" xfId="26434"/>
    <cellStyle name="Обычный 6 6 2" xfId="26435"/>
    <cellStyle name="Обычный 6 6 2 2" xfId="26436"/>
    <cellStyle name="Обычный 6 6 2 3" xfId="26437"/>
    <cellStyle name="Обычный 6 6 2 4" xfId="26438"/>
    <cellStyle name="Обычный 6 6 3" xfId="26439"/>
    <cellStyle name="Обычный 6 6 3 2" xfId="26440"/>
    <cellStyle name="Обычный 6 6 3 3" xfId="26441"/>
    <cellStyle name="Обычный 6 6 4" xfId="26442"/>
    <cellStyle name="Обычный 6 6 5" xfId="26443"/>
    <cellStyle name="Обычный 6 7" xfId="26444"/>
    <cellStyle name="Обычный 6 7 2" xfId="26445"/>
    <cellStyle name="Обычный 6 7 3" xfId="26446"/>
    <cellStyle name="Обычный 6 7 4" xfId="26447"/>
    <cellStyle name="Обычный 6 8" xfId="26448"/>
    <cellStyle name="Обычный 6 8 2" xfId="26449"/>
    <cellStyle name="Обычный 6 8 3" xfId="26450"/>
    <cellStyle name="Обычный 6 8 4" xfId="26451"/>
    <cellStyle name="Обычный 6 9" xfId="26452"/>
    <cellStyle name="Обычный 6 9 2" xfId="26453"/>
    <cellStyle name="Обычный 6 9 3" xfId="26454"/>
    <cellStyle name="Обычный 6 9 4" xfId="26455"/>
    <cellStyle name="Обычный 6_Информация по ТТ" xfId="26456"/>
    <cellStyle name="Обычный 60" xfId="26457"/>
    <cellStyle name="Обычный 60 2" xfId="26458"/>
    <cellStyle name="Обычный 60 2 2" xfId="26459"/>
    <cellStyle name="Обычный 60 2 3" xfId="26460"/>
    <cellStyle name="Обычный 60 2 4" xfId="26461"/>
    <cellStyle name="Обычный 60 2 5" xfId="26462"/>
    <cellStyle name="Обычный 60 2 6" xfId="26463"/>
    <cellStyle name="Обычный 60 2 7" xfId="26464"/>
    <cellStyle name="Обычный 60 3" xfId="26465"/>
    <cellStyle name="Обычный 60 3 2" xfId="26466"/>
    <cellStyle name="Обычный 60 3 3" xfId="26467"/>
    <cellStyle name="Обычный 60 3 4" xfId="26468"/>
    <cellStyle name="Обычный 60 3 5" xfId="26469"/>
    <cellStyle name="Обычный 60 4" xfId="26470"/>
    <cellStyle name="Обычный 60 5" xfId="26471"/>
    <cellStyle name="Обычный 60 6" xfId="26472"/>
    <cellStyle name="Обычный 60 7" xfId="26473"/>
    <cellStyle name="Обычный 60 8" xfId="26474"/>
    <cellStyle name="Обычный 60 9" xfId="26475"/>
    <cellStyle name="Обычный 61" xfId="26476"/>
    <cellStyle name="Обычный 61 10" xfId="26477"/>
    <cellStyle name="Обычный 61 2" xfId="26478"/>
    <cellStyle name="Обычный 61 2 2" xfId="26479"/>
    <cellStyle name="Обычный 61 2 2 2" xfId="26480"/>
    <cellStyle name="Обычный 61 2 2 2 2" xfId="26481"/>
    <cellStyle name="Обычный 61 2 2 2 2 2" xfId="26482"/>
    <cellStyle name="Обычный 61 2 2 2 2 3" xfId="26483"/>
    <cellStyle name="Обычный 61 2 2 2 3" xfId="26484"/>
    <cellStyle name="Обычный 61 2 2 2 3 2" xfId="26485"/>
    <cellStyle name="Обычный 61 2 2 2 3 3" xfId="26486"/>
    <cellStyle name="Обычный 61 2 2 3" xfId="26487"/>
    <cellStyle name="Обычный 61 2 2 3 2" xfId="26488"/>
    <cellStyle name="Обычный 61 2 2 3 3" xfId="26489"/>
    <cellStyle name="Обычный 61 2 2 4" xfId="26490"/>
    <cellStyle name="Обычный 61 2 2 5" xfId="26491"/>
    <cellStyle name="Обычный 61 2 3" xfId="26492"/>
    <cellStyle name="Обычный 61 2 3 2" xfId="26493"/>
    <cellStyle name="Обычный 61 2 3 2 2" xfId="26494"/>
    <cellStyle name="Обычный 61 2 3 2 2 2" xfId="26495"/>
    <cellStyle name="Обычный 61 2 3 2 2 3" xfId="26496"/>
    <cellStyle name="Обычный 61 2 3 2 3" xfId="26497"/>
    <cellStyle name="Обычный 61 2 3 2 3 2" xfId="26498"/>
    <cellStyle name="Обычный 61 2 3 2 3 3" xfId="26499"/>
    <cellStyle name="Обычный 61 2 3 3" xfId="26500"/>
    <cellStyle name="Обычный 61 2 3 3 2" xfId="26501"/>
    <cellStyle name="Обычный 61 2 3 3 3" xfId="26502"/>
    <cellStyle name="Обычный 61 2 3 4" xfId="26503"/>
    <cellStyle name="Обычный 61 2 3 5" xfId="26504"/>
    <cellStyle name="Обычный 61 2 4" xfId="26505"/>
    <cellStyle name="Обычный 61 2 4 2" xfId="26506"/>
    <cellStyle name="Обычный 61 2 4 2 2" xfId="26507"/>
    <cellStyle name="Обычный 61 2 4 2 3" xfId="26508"/>
    <cellStyle name="Обычный 61 2 4 3" xfId="26509"/>
    <cellStyle name="Обычный 61 2 4 3 2" xfId="26510"/>
    <cellStyle name="Обычный 61 2 4 3 3" xfId="26511"/>
    <cellStyle name="Обычный 61 2 5" xfId="26512"/>
    <cellStyle name="Обычный 61 2 5 2" xfId="26513"/>
    <cellStyle name="Обычный 61 2 5 2 2" xfId="26514"/>
    <cellStyle name="Обычный 61 2 5 2 3" xfId="26515"/>
    <cellStyle name="Обычный 61 2 6" xfId="26516"/>
    <cellStyle name="Обычный 61 2 7" xfId="26517"/>
    <cellStyle name="Обычный 61 2 7 2" xfId="26518"/>
    <cellStyle name="Обычный 61 2 7 3" xfId="26519"/>
    <cellStyle name="Обычный 61 2 8" xfId="26520"/>
    <cellStyle name="Обычный 61 2 9" xfId="26521"/>
    <cellStyle name="Обычный 61 3" xfId="26522"/>
    <cellStyle name="Обычный 61 3 2" xfId="26523"/>
    <cellStyle name="Обычный 61 3 2 2" xfId="26524"/>
    <cellStyle name="Обычный 61 3 2 2 2" xfId="26525"/>
    <cellStyle name="Обычный 61 3 2 2 3" xfId="26526"/>
    <cellStyle name="Обычный 61 3 2 3" xfId="26527"/>
    <cellStyle name="Обычный 61 3 2 3 2" xfId="26528"/>
    <cellStyle name="Обычный 61 3 2 3 3" xfId="26529"/>
    <cellStyle name="Обычный 61 3 3" xfId="26530"/>
    <cellStyle name="Обычный 61 3 3 2" xfId="26531"/>
    <cellStyle name="Обычный 61 3 3 3" xfId="26532"/>
    <cellStyle name="Обычный 61 3 4" xfId="26533"/>
    <cellStyle name="Обычный 61 3 5" xfId="26534"/>
    <cellStyle name="Обычный 61 4" xfId="26535"/>
    <cellStyle name="Обычный 61 4 2" xfId="26536"/>
    <cellStyle name="Обычный 61 4 2 2" xfId="26537"/>
    <cellStyle name="Обычный 61 4 2 2 2" xfId="26538"/>
    <cellStyle name="Обычный 61 4 2 2 3" xfId="26539"/>
    <cellStyle name="Обычный 61 4 2 3" xfId="26540"/>
    <cellStyle name="Обычный 61 4 2 3 2" xfId="26541"/>
    <cellStyle name="Обычный 61 4 2 3 3" xfId="26542"/>
    <cellStyle name="Обычный 61 4 3" xfId="26543"/>
    <cellStyle name="Обычный 61 4 3 2" xfId="26544"/>
    <cellStyle name="Обычный 61 4 3 3" xfId="26545"/>
    <cellStyle name="Обычный 61 4 4" xfId="26546"/>
    <cellStyle name="Обычный 61 4 5" xfId="26547"/>
    <cellStyle name="Обычный 61 5" xfId="26548"/>
    <cellStyle name="Обычный 61 5 2" xfId="26549"/>
    <cellStyle name="Обычный 61 5 2 2" xfId="26550"/>
    <cellStyle name="Обычный 61 5 2 3" xfId="26551"/>
    <cellStyle name="Обычный 61 5 3" xfId="26552"/>
    <cellStyle name="Обычный 61 5 3 2" xfId="26553"/>
    <cellStyle name="Обычный 61 5 3 3" xfId="26554"/>
    <cellStyle name="Обычный 61 6" xfId="26555"/>
    <cellStyle name="Обычный 61 6 2" xfId="26556"/>
    <cellStyle name="Обычный 61 6 2 2" xfId="26557"/>
    <cellStyle name="Обычный 61 6 2 3" xfId="26558"/>
    <cellStyle name="Обычный 61 7" xfId="26559"/>
    <cellStyle name="Обычный 61 7 2" xfId="26560"/>
    <cellStyle name="Обычный 61 7 2 2" xfId="26561"/>
    <cellStyle name="Обычный 61 7 2 3" xfId="26562"/>
    <cellStyle name="Обычный 61 8" xfId="26563"/>
    <cellStyle name="Обычный 61 8 2" xfId="26564"/>
    <cellStyle name="Обычный 61 8 3" xfId="26565"/>
    <cellStyle name="Обычный 61 9" xfId="26566"/>
    <cellStyle name="Обычный 62" xfId="26567"/>
    <cellStyle name="Обычный 62 2" xfId="26568"/>
    <cellStyle name="Обычный 62 2 2" xfId="26569"/>
    <cellStyle name="Обычный 62 2 2 2" xfId="26570"/>
    <cellStyle name="Обычный 62 2 2 2 2" xfId="26571"/>
    <cellStyle name="Обычный 62 2 2 2 3" xfId="26572"/>
    <cellStyle name="Обычный 62 2 3" xfId="26573"/>
    <cellStyle name="Обычный 62 2 4" xfId="26574"/>
    <cellStyle name="Обычный 62 2 5" xfId="26575"/>
    <cellStyle name="Обычный 62 2 6" xfId="26576"/>
    <cellStyle name="Обычный 62 2 7" xfId="26577"/>
    <cellStyle name="Обычный 62 2 7 2" xfId="26578"/>
    <cellStyle name="Обычный 62 2 7 3" xfId="26579"/>
    <cellStyle name="Обычный 62 2 8" xfId="26580"/>
    <cellStyle name="Обычный 62 2 9" xfId="26581"/>
    <cellStyle name="Обычный 62 3" xfId="26582"/>
    <cellStyle name="Обычный 62 3 2" xfId="26583"/>
    <cellStyle name="Обычный 62 3 2 2" xfId="26584"/>
    <cellStyle name="Обычный 62 3 2 3" xfId="26585"/>
    <cellStyle name="Обычный 62 4" xfId="26586"/>
    <cellStyle name="Обычный 62 4 2" xfId="26587"/>
    <cellStyle name="Обычный 62 5" xfId="26588"/>
    <cellStyle name="Обычный 62 6" xfId="26589"/>
    <cellStyle name="Обычный 62 7" xfId="26590"/>
    <cellStyle name="Обычный 62 8" xfId="26591"/>
    <cellStyle name="Обычный 63" xfId="26592"/>
    <cellStyle name="Обычный 63 2" xfId="26593"/>
    <cellStyle name="Обычный 63 2 2" xfId="26594"/>
    <cellStyle name="Обычный 63 2 3" xfId="26595"/>
    <cellStyle name="Обычный 63 2 4" xfId="26596"/>
    <cellStyle name="Обычный 63 2 5" xfId="26597"/>
    <cellStyle name="Обычный 63 2 6" xfId="26598"/>
    <cellStyle name="Обычный 63 2 7" xfId="26599"/>
    <cellStyle name="Обычный 63 2 7 2" xfId="26600"/>
    <cellStyle name="Обычный 63 2 7 3" xfId="26601"/>
    <cellStyle name="Обычный 63 2 8" xfId="26602"/>
    <cellStyle name="Обычный 63 2 9" xfId="26603"/>
    <cellStyle name="Обычный 63 3" xfId="26604"/>
    <cellStyle name="Обычный 63 3 2" xfId="26605"/>
    <cellStyle name="Обычный 63 3 3" xfId="26606"/>
    <cellStyle name="Обычный 63 4" xfId="26607"/>
    <cellStyle name="Обычный 63 4 2" xfId="26608"/>
    <cellStyle name="Обычный 63 4 3" xfId="26609"/>
    <cellStyle name="Обычный 63 4 4" xfId="26610"/>
    <cellStyle name="Обычный 63 4 5" xfId="26611"/>
    <cellStyle name="Обычный 63 5" xfId="26612"/>
    <cellStyle name="Обычный 63 6" xfId="26613"/>
    <cellStyle name="Обычный 63 7" xfId="26614"/>
    <cellStyle name="Обычный 63 8" xfId="26615"/>
    <cellStyle name="Обычный 64" xfId="26616"/>
    <cellStyle name="Обычный 64 2" xfId="26617"/>
    <cellStyle name="Обычный 64 2 2" xfId="26618"/>
    <cellStyle name="Обычный 64 2 3" xfId="26619"/>
    <cellStyle name="Обычный 64 2 4" xfId="26620"/>
    <cellStyle name="Обычный 64 2 5" xfId="26621"/>
    <cellStyle name="Обычный 64 2 6" xfId="26622"/>
    <cellStyle name="Обычный 64 2 6 2" xfId="26623"/>
    <cellStyle name="Обычный 64 2 6 3" xfId="26624"/>
    <cellStyle name="Обычный 64 3" xfId="26625"/>
    <cellStyle name="Обычный 64 3 2" xfId="26626"/>
    <cellStyle name="Обычный 64 4" xfId="26627"/>
    <cellStyle name="Обычный 64 5" xfId="26628"/>
    <cellStyle name="Обычный 64 6" xfId="26629"/>
    <cellStyle name="Обычный 64 7" xfId="26630"/>
    <cellStyle name="Обычный 64 8" xfId="26631"/>
    <cellStyle name="Обычный 64 9" xfId="26632"/>
    <cellStyle name="Обычный 64 9 2" xfId="26633"/>
    <cellStyle name="Обычный 64 9 3" xfId="26634"/>
    <cellStyle name="Обычный 65" xfId="26635"/>
    <cellStyle name="Обычный 65 2" xfId="26636"/>
    <cellStyle name="Обычный 65 2 2" xfId="26637"/>
    <cellStyle name="Обычный 65 2 3" xfId="26638"/>
    <cellStyle name="Обычный 65 2 4" xfId="26639"/>
    <cellStyle name="Обычный 65 2 5" xfId="26640"/>
    <cellStyle name="Обычный 65 3" xfId="26641"/>
    <cellStyle name="Обычный 65 4" xfId="26642"/>
    <cellStyle name="Обычный 65 5" xfId="26643"/>
    <cellStyle name="Обычный 65 6" xfId="26644"/>
    <cellStyle name="Обычный 65 7" xfId="26645"/>
    <cellStyle name="Обычный 65 8" xfId="26646"/>
    <cellStyle name="Обычный 66" xfId="26647"/>
    <cellStyle name="Обычный 66 2" xfId="26648"/>
    <cellStyle name="Обычный 66 2 2" xfId="26649"/>
    <cellStyle name="Обычный 66 2 3" xfId="26650"/>
    <cellStyle name="Обычный 66 2 4" xfId="26651"/>
    <cellStyle name="Обычный 66 2 5" xfId="26652"/>
    <cellStyle name="Обычный 66 3" xfId="26653"/>
    <cellStyle name="Обычный 66 4" xfId="26654"/>
    <cellStyle name="Обычный 66 5" xfId="26655"/>
    <cellStyle name="Обычный 66 6" xfId="26656"/>
    <cellStyle name="Обычный 66 7" xfId="26657"/>
    <cellStyle name="Обычный 66 8" xfId="26658"/>
    <cellStyle name="Обычный 67" xfId="26659"/>
    <cellStyle name="Обычный 67 10" xfId="26660"/>
    <cellStyle name="Обычный 67 11" xfId="26661"/>
    <cellStyle name="Обычный 67 12" xfId="26662"/>
    <cellStyle name="Обычный 67 13" xfId="26663"/>
    <cellStyle name="Обычный 67 2" xfId="26664"/>
    <cellStyle name="Обычный 67 2 10" xfId="26665"/>
    <cellStyle name="Обычный 67 2 2" xfId="26666"/>
    <cellStyle name="Обычный 67 2 2 2" xfId="26667"/>
    <cellStyle name="Обычный 67 2 2 3" xfId="26668"/>
    <cellStyle name="Обычный 67 2 2 4" xfId="26669"/>
    <cellStyle name="Обычный 67 2 2 5" xfId="26670"/>
    <cellStyle name="Обычный 67 2 3" xfId="26671"/>
    <cellStyle name="Обычный 67 2 3 2" xfId="26672"/>
    <cellStyle name="Обычный 67 2 3 3" xfId="26673"/>
    <cellStyle name="Обычный 67 2 3 4" xfId="26674"/>
    <cellStyle name="Обычный 67 2 3 5" xfId="26675"/>
    <cellStyle name="Обычный 67 2 4" xfId="26676"/>
    <cellStyle name="Обычный 67 2 4 2" xfId="26677"/>
    <cellStyle name="Обычный 67 2 4 3" xfId="26678"/>
    <cellStyle name="Обычный 67 2 4 4" xfId="26679"/>
    <cellStyle name="Обычный 67 2 4 5" xfId="26680"/>
    <cellStyle name="Обычный 67 2 5" xfId="26681"/>
    <cellStyle name="Обычный 67 2 5 2" xfId="26682"/>
    <cellStyle name="Обычный 67 2 5 3" xfId="26683"/>
    <cellStyle name="Обычный 67 2 5 4" xfId="26684"/>
    <cellStyle name="Обычный 67 2 5 5" xfId="26685"/>
    <cellStyle name="Обычный 67 2 6" xfId="26686"/>
    <cellStyle name="Обычный 67 2 6 2" xfId="26687"/>
    <cellStyle name="Обычный 67 2 6 3" xfId="26688"/>
    <cellStyle name="Обычный 67 2 6 4" xfId="26689"/>
    <cellStyle name="Обычный 67 2 6 5" xfId="26690"/>
    <cellStyle name="Обычный 67 2 7" xfId="26691"/>
    <cellStyle name="Обычный 67 2 8" xfId="26692"/>
    <cellStyle name="Обычный 67 2 9" xfId="26693"/>
    <cellStyle name="Обычный 67 3" xfId="26694"/>
    <cellStyle name="Обычный 67 3 2" xfId="26695"/>
    <cellStyle name="Обычный 67 3 3" xfId="26696"/>
    <cellStyle name="Обычный 67 3 4" xfId="26697"/>
    <cellStyle name="Обычный 67 3 5" xfId="26698"/>
    <cellStyle name="Обычный 67 4" xfId="26699"/>
    <cellStyle name="Обычный 67 4 2" xfId="26700"/>
    <cellStyle name="Обычный 67 4 3" xfId="26701"/>
    <cellStyle name="Обычный 67 4 4" xfId="26702"/>
    <cellStyle name="Обычный 67 4 5" xfId="26703"/>
    <cellStyle name="Обычный 67 5" xfId="26704"/>
    <cellStyle name="Обычный 67 5 2" xfId="26705"/>
    <cellStyle name="Обычный 67 5 3" xfId="26706"/>
    <cellStyle name="Обычный 67 5 4" xfId="26707"/>
    <cellStyle name="Обычный 67 5 5" xfId="26708"/>
    <cellStyle name="Обычный 67 6" xfId="26709"/>
    <cellStyle name="Обычный 67 6 2" xfId="26710"/>
    <cellStyle name="Обычный 67 6 3" xfId="26711"/>
    <cellStyle name="Обычный 67 6 4" xfId="26712"/>
    <cellStyle name="Обычный 67 6 5" xfId="26713"/>
    <cellStyle name="Обычный 67 7" xfId="26714"/>
    <cellStyle name="Обычный 67 7 2" xfId="26715"/>
    <cellStyle name="Обычный 67 7 3" xfId="26716"/>
    <cellStyle name="Обычный 67 7 4" xfId="26717"/>
    <cellStyle name="Обычный 67 7 5" xfId="26718"/>
    <cellStyle name="Обычный 67 8" xfId="26719"/>
    <cellStyle name="Обычный 67 9" xfId="26720"/>
    <cellStyle name="Обычный 68" xfId="26721"/>
    <cellStyle name="Обычный 68 2" xfId="26722"/>
    <cellStyle name="Обычный 68 2 2" xfId="26723"/>
    <cellStyle name="Обычный 68 2 3" xfId="26724"/>
    <cellStyle name="Обычный 68 2 4" xfId="26725"/>
    <cellStyle name="Обычный 68 2 5" xfId="26726"/>
    <cellStyle name="Обычный 68 3" xfId="26727"/>
    <cellStyle name="Обычный 68 4" xfId="26728"/>
    <cellStyle name="Обычный 68 5" xfId="26729"/>
    <cellStyle name="Обычный 68 6" xfId="26730"/>
    <cellStyle name="Обычный 68 7" xfId="26731"/>
    <cellStyle name="Обычный 68 8" xfId="26732"/>
    <cellStyle name="Обычный 69" xfId="26733"/>
    <cellStyle name="Обычный 69 2" xfId="26734"/>
    <cellStyle name="Обычный 69 2 2" xfId="26735"/>
    <cellStyle name="Обычный 69 2 3" xfId="26736"/>
    <cellStyle name="Обычный 69 2 4" xfId="26737"/>
    <cellStyle name="Обычный 69 2 5" xfId="26738"/>
    <cellStyle name="Обычный 69 3" xfId="26739"/>
    <cellStyle name="Обычный 69 4" xfId="26740"/>
    <cellStyle name="Обычный 69 5" xfId="26741"/>
    <cellStyle name="Обычный 69 6" xfId="26742"/>
    <cellStyle name="Обычный 69 7" xfId="26743"/>
    <cellStyle name="Обычный 69 8" xfId="26744"/>
    <cellStyle name="Обычный 7" xfId="26745"/>
    <cellStyle name="Обычный 7 10" xfId="26746"/>
    <cellStyle name="Обычный 7 10 2" xfId="26747"/>
    <cellStyle name="Обычный 7 10 2 2" xfId="26748"/>
    <cellStyle name="Обычный 7 10 2 2 2" xfId="26749"/>
    <cellStyle name="Обычный 7 10 2 2 2 2" xfId="26750"/>
    <cellStyle name="Обычный 7 10 2 2 2 2 2" xfId="26751"/>
    <cellStyle name="Обычный 7 10 2 2 2 2 3" xfId="26752"/>
    <cellStyle name="Обычный 7 10 2 2 2 3" xfId="26753"/>
    <cellStyle name="Обычный 7 10 2 2 2 4" xfId="26754"/>
    <cellStyle name="Обычный 7 10 2 2 3" xfId="26755"/>
    <cellStyle name="Обычный 7 10 2 2 3 2" xfId="26756"/>
    <cellStyle name="Обычный 7 10 2 2 3 3" xfId="26757"/>
    <cellStyle name="Обычный 7 10 2 2 4" xfId="26758"/>
    <cellStyle name="Обычный 7 10 2 2 5" xfId="26759"/>
    <cellStyle name="Обычный 7 10 2 3" xfId="26760"/>
    <cellStyle name="Обычный 7 10 2 3 2" xfId="26761"/>
    <cellStyle name="Обычный 7 10 2 3 2 2" xfId="26762"/>
    <cellStyle name="Обычный 7 10 2 3 2 2 2" xfId="26763"/>
    <cellStyle name="Обычный 7 10 2 3 2 2 3" xfId="26764"/>
    <cellStyle name="Обычный 7 10 2 3 2 3" xfId="26765"/>
    <cellStyle name="Обычный 7 10 2 3 2 4" xfId="26766"/>
    <cellStyle name="Обычный 7 10 2 3 3" xfId="26767"/>
    <cellStyle name="Обычный 7 10 2 3 3 2" xfId="26768"/>
    <cellStyle name="Обычный 7 10 2 3 3 3" xfId="26769"/>
    <cellStyle name="Обычный 7 10 2 3 4" xfId="26770"/>
    <cellStyle name="Обычный 7 10 2 3 5" xfId="26771"/>
    <cellStyle name="Обычный 7 10 2 4" xfId="26772"/>
    <cellStyle name="Обычный 7 10 2 4 2" xfId="26773"/>
    <cellStyle name="Обычный 7 10 2 4 2 2" xfId="26774"/>
    <cellStyle name="Обычный 7 10 2 4 2 3" xfId="26775"/>
    <cellStyle name="Обычный 7 10 2 4 3" xfId="26776"/>
    <cellStyle name="Обычный 7 10 2 4 4" xfId="26777"/>
    <cellStyle name="Обычный 7 10 2 5" xfId="26778"/>
    <cellStyle name="Обычный 7 10 2 5 2" xfId="26779"/>
    <cellStyle name="Обычный 7 10 2 5 3" xfId="26780"/>
    <cellStyle name="Обычный 7 10 2 6" xfId="26781"/>
    <cellStyle name="Обычный 7 10 2 7" xfId="26782"/>
    <cellStyle name="Обычный 7 10 3" xfId="26783"/>
    <cellStyle name="Обычный 7 10 3 2" xfId="26784"/>
    <cellStyle name="Обычный 7 10 3 2 2" xfId="26785"/>
    <cellStyle name="Обычный 7 10 3 2 2 2" xfId="26786"/>
    <cellStyle name="Обычный 7 10 3 2 2 3" xfId="26787"/>
    <cellStyle name="Обычный 7 10 3 2 3" xfId="26788"/>
    <cellStyle name="Обычный 7 10 3 2 4" xfId="26789"/>
    <cellStyle name="Обычный 7 10 3 3" xfId="26790"/>
    <cellStyle name="Обычный 7 10 3 3 2" xfId="26791"/>
    <cellStyle name="Обычный 7 10 3 3 3" xfId="26792"/>
    <cellStyle name="Обычный 7 10 3 4" xfId="26793"/>
    <cellStyle name="Обычный 7 10 3 5" xfId="26794"/>
    <cellStyle name="Обычный 7 10 4" xfId="26795"/>
    <cellStyle name="Обычный 7 10 4 2" xfId="26796"/>
    <cellStyle name="Обычный 7 10 4 2 2" xfId="26797"/>
    <cellStyle name="Обычный 7 10 4 2 2 2" xfId="26798"/>
    <cellStyle name="Обычный 7 10 4 2 2 3" xfId="26799"/>
    <cellStyle name="Обычный 7 10 4 2 3" xfId="26800"/>
    <cellStyle name="Обычный 7 10 4 2 4" xfId="26801"/>
    <cellStyle name="Обычный 7 10 4 3" xfId="26802"/>
    <cellStyle name="Обычный 7 10 4 3 2" xfId="26803"/>
    <cellStyle name="Обычный 7 10 4 3 3" xfId="26804"/>
    <cellStyle name="Обычный 7 10 4 4" xfId="26805"/>
    <cellStyle name="Обычный 7 10 4 5" xfId="26806"/>
    <cellStyle name="Обычный 7 10 5" xfId="26807"/>
    <cellStyle name="Обычный 7 10 5 2" xfId="26808"/>
    <cellStyle name="Обычный 7 10 5 2 2" xfId="26809"/>
    <cellStyle name="Обычный 7 10 5 2 3" xfId="26810"/>
    <cellStyle name="Обычный 7 10 5 3" xfId="26811"/>
    <cellStyle name="Обычный 7 10 5 3 2" xfId="26812"/>
    <cellStyle name="Обычный 7 10 5 3 3" xfId="26813"/>
    <cellStyle name="Обычный 7 10 6" xfId="26814"/>
    <cellStyle name="Обычный 7 10 6 2" xfId="26815"/>
    <cellStyle name="Обычный 7 10 6 3" xfId="26816"/>
    <cellStyle name="Обычный 7 10 7" xfId="26817"/>
    <cellStyle name="Обычный 7 10 7 2" xfId="26818"/>
    <cellStyle name="Обычный 7 10 7 3" xfId="26819"/>
    <cellStyle name="Обычный 7 10 8" xfId="26820"/>
    <cellStyle name="Обычный 7 10 9" xfId="26821"/>
    <cellStyle name="Обычный 7 11" xfId="26822"/>
    <cellStyle name="Обычный 7 11 2" xfId="26823"/>
    <cellStyle name="Обычный 7 11 2 2" xfId="26824"/>
    <cellStyle name="Обычный 7 11 2 3" xfId="26825"/>
    <cellStyle name="Обычный 7 11 3" xfId="26826"/>
    <cellStyle name="Обычный 7 12" xfId="26827"/>
    <cellStyle name="Обычный 7 12 2" xfId="26828"/>
    <cellStyle name="Обычный 7 12 2 2" xfId="26829"/>
    <cellStyle name="Обычный 7 12 2 2 2" xfId="26830"/>
    <cellStyle name="Обычный 7 12 2 2 2 2" xfId="26831"/>
    <cellStyle name="Обычный 7 12 2 2 2 2 2" xfId="26832"/>
    <cellStyle name="Обычный 7 12 2 2 2 2 3" xfId="26833"/>
    <cellStyle name="Обычный 7 12 2 2 2 3" xfId="26834"/>
    <cellStyle name="Обычный 7 12 2 2 2 4" xfId="26835"/>
    <cellStyle name="Обычный 7 12 2 2 3" xfId="26836"/>
    <cellStyle name="Обычный 7 12 2 2 3 2" xfId="26837"/>
    <cellStyle name="Обычный 7 12 2 2 3 3" xfId="26838"/>
    <cellStyle name="Обычный 7 12 2 2 4" xfId="26839"/>
    <cellStyle name="Обычный 7 12 2 2 5" xfId="26840"/>
    <cellStyle name="Обычный 7 12 2 3" xfId="26841"/>
    <cellStyle name="Обычный 7 12 2 3 2" xfId="26842"/>
    <cellStyle name="Обычный 7 12 2 3 2 2" xfId="26843"/>
    <cellStyle name="Обычный 7 12 2 3 2 2 2" xfId="26844"/>
    <cellStyle name="Обычный 7 12 2 3 2 2 3" xfId="26845"/>
    <cellStyle name="Обычный 7 12 2 3 2 3" xfId="26846"/>
    <cellStyle name="Обычный 7 12 2 3 2 4" xfId="26847"/>
    <cellStyle name="Обычный 7 12 2 3 3" xfId="26848"/>
    <cellStyle name="Обычный 7 12 2 3 3 2" xfId="26849"/>
    <cellStyle name="Обычный 7 12 2 3 3 3" xfId="26850"/>
    <cellStyle name="Обычный 7 12 2 3 4" xfId="26851"/>
    <cellStyle name="Обычный 7 12 2 3 5" xfId="26852"/>
    <cellStyle name="Обычный 7 12 2 4" xfId="26853"/>
    <cellStyle name="Обычный 7 12 2 4 2" xfId="26854"/>
    <cellStyle name="Обычный 7 12 2 4 2 2" xfId="26855"/>
    <cellStyle name="Обычный 7 12 2 4 2 3" xfId="26856"/>
    <cellStyle name="Обычный 7 12 2 4 3" xfId="26857"/>
    <cellStyle name="Обычный 7 12 2 4 4" xfId="26858"/>
    <cellStyle name="Обычный 7 12 2 5" xfId="26859"/>
    <cellStyle name="Обычный 7 12 2 5 2" xfId="26860"/>
    <cellStyle name="Обычный 7 12 2 5 3" xfId="26861"/>
    <cellStyle name="Обычный 7 12 2 6" xfId="26862"/>
    <cellStyle name="Обычный 7 12 2 7" xfId="26863"/>
    <cellStyle name="Обычный 7 12 3" xfId="26864"/>
    <cellStyle name="Обычный 7 12 3 2" xfId="26865"/>
    <cellStyle name="Обычный 7 12 3 2 2" xfId="26866"/>
    <cellStyle name="Обычный 7 12 3 2 2 2" xfId="26867"/>
    <cellStyle name="Обычный 7 12 3 2 2 3" xfId="26868"/>
    <cellStyle name="Обычный 7 12 3 2 3" xfId="26869"/>
    <cellStyle name="Обычный 7 12 3 2 4" xfId="26870"/>
    <cellStyle name="Обычный 7 12 3 3" xfId="26871"/>
    <cellStyle name="Обычный 7 12 3 3 2" xfId="26872"/>
    <cellStyle name="Обычный 7 12 3 3 3" xfId="26873"/>
    <cellStyle name="Обычный 7 12 3 4" xfId="26874"/>
    <cellStyle name="Обычный 7 12 3 5" xfId="26875"/>
    <cellStyle name="Обычный 7 12 4" xfId="26876"/>
    <cellStyle name="Обычный 7 12 4 2" xfId="26877"/>
    <cellStyle name="Обычный 7 12 4 2 2" xfId="26878"/>
    <cellStyle name="Обычный 7 12 4 2 2 2" xfId="26879"/>
    <cellStyle name="Обычный 7 12 4 2 2 3" xfId="26880"/>
    <cellStyle name="Обычный 7 12 4 2 3" xfId="26881"/>
    <cellStyle name="Обычный 7 12 4 2 4" xfId="26882"/>
    <cellStyle name="Обычный 7 12 4 3" xfId="26883"/>
    <cellStyle name="Обычный 7 12 4 3 2" xfId="26884"/>
    <cellStyle name="Обычный 7 12 4 3 3" xfId="26885"/>
    <cellStyle name="Обычный 7 12 4 4" xfId="26886"/>
    <cellStyle name="Обычный 7 12 4 5" xfId="26887"/>
    <cellStyle name="Обычный 7 12 5" xfId="26888"/>
    <cellStyle name="Обычный 7 12 5 2" xfId="26889"/>
    <cellStyle name="Обычный 7 12 5 2 2" xfId="26890"/>
    <cellStyle name="Обычный 7 12 5 2 3" xfId="26891"/>
    <cellStyle name="Обычный 7 12 5 3" xfId="26892"/>
    <cellStyle name="Обычный 7 12 5 4" xfId="26893"/>
    <cellStyle name="Обычный 7 12 6" xfId="26894"/>
    <cellStyle name="Обычный 7 12 6 2" xfId="26895"/>
    <cellStyle name="Обычный 7 12 6 3" xfId="26896"/>
    <cellStyle name="Обычный 7 12 7" xfId="26897"/>
    <cellStyle name="Обычный 7 12 7 2" xfId="26898"/>
    <cellStyle name="Обычный 7 12 7 3" xfId="26899"/>
    <cellStyle name="Обычный 7 12 8" xfId="26900"/>
    <cellStyle name="Обычный 7 12 9" xfId="26901"/>
    <cellStyle name="Обычный 7 13" xfId="26902"/>
    <cellStyle name="Обычный 7 13 2" xfId="26903"/>
    <cellStyle name="Обычный 7 13 2 2" xfId="26904"/>
    <cellStyle name="Обычный 7 13 2 2 2" xfId="26905"/>
    <cellStyle name="Обычный 7 13 2 2 2 2" xfId="26906"/>
    <cellStyle name="Обычный 7 13 2 2 2 3" xfId="26907"/>
    <cellStyle name="Обычный 7 13 2 2 3" xfId="26908"/>
    <cellStyle name="Обычный 7 13 2 2 4" xfId="26909"/>
    <cellStyle name="Обычный 7 13 2 3" xfId="26910"/>
    <cellStyle name="Обычный 7 13 2 3 2" xfId="26911"/>
    <cellStyle name="Обычный 7 13 2 3 3" xfId="26912"/>
    <cellStyle name="Обычный 7 13 2 4" xfId="26913"/>
    <cellStyle name="Обычный 7 13 2 5" xfId="26914"/>
    <cellStyle name="Обычный 7 13 3" xfId="26915"/>
    <cellStyle name="Обычный 7 13 3 2" xfId="26916"/>
    <cellStyle name="Обычный 7 13 3 2 2" xfId="26917"/>
    <cellStyle name="Обычный 7 13 3 2 2 2" xfId="26918"/>
    <cellStyle name="Обычный 7 13 3 2 2 3" xfId="26919"/>
    <cellStyle name="Обычный 7 13 3 2 3" xfId="26920"/>
    <cellStyle name="Обычный 7 13 3 2 4" xfId="26921"/>
    <cellStyle name="Обычный 7 13 3 3" xfId="26922"/>
    <cellStyle name="Обычный 7 13 3 3 2" xfId="26923"/>
    <cellStyle name="Обычный 7 13 3 3 3" xfId="26924"/>
    <cellStyle name="Обычный 7 13 3 4" xfId="26925"/>
    <cellStyle name="Обычный 7 13 3 5" xfId="26926"/>
    <cellStyle name="Обычный 7 13 4" xfId="26927"/>
    <cellStyle name="Обычный 7 13 4 2" xfId="26928"/>
    <cellStyle name="Обычный 7 13 4 2 2" xfId="26929"/>
    <cellStyle name="Обычный 7 13 4 2 3" xfId="26930"/>
    <cellStyle name="Обычный 7 13 4 3" xfId="26931"/>
    <cellStyle name="Обычный 7 13 4 4" xfId="26932"/>
    <cellStyle name="Обычный 7 13 5" xfId="26933"/>
    <cellStyle name="Обычный 7 13 5 2" xfId="26934"/>
    <cellStyle name="Обычный 7 13 5 3" xfId="26935"/>
    <cellStyle name="Обычный 7 13 6" xfId="26936"/>
    <cellStyle name="Обычный 7 13 6 2" xfId="26937"/>
    <cellStyle name="Обычный 7 13 6 3" xfId="26938"/>
    <cellStyle name="Обычный 7 13 7" xfId="26939"/>
    <cellStyle name="Обычный 7 13 8" xfId="26940"/>
    <cellStyle name="Обычный 7 14" xfId="26941"/>
    <cellStyle name="Обычный 7 14 2" xfId="26942"/>
    <cellStyle name="Обычный 7 14 2 2" xfId="26943"/>
    <cellStyle name="Обычный 7 14 2 2 2" xfId="26944"/>
    <cellStyle name="Обычный 7 14 2 2 3" xfId="26945"/>
    <cellStyle name="Обычный 7 14 2 3" xfId="26946"/>
    <cellStyle name="Обычный 7 14 2 4" xfId="26947"/>
    <cellStyle name="Обычный 7 14 3" xfId="26948"/>
    <cellStyle name="Обычный 7 14 3 2" xfId="26949"/>
    <cellStyle name="Обычный 7 14 3 3" xfId="26950"/>
    <cellStyle name="Обычный 7 15" xfId="26951"/>
    <cellStyle name="Обычный 7 15 2" xfId="26952"/>
    <cellStyle name="Обычный 7 15 2 2" xfId="26953"/>
    <cellStyle name="Обычный 7 15 2 2 2" xfId="26954"/>
    <cellStyle name="Обычный 7 15 2 2 3" xfId="26955"/>
    <cellStyle name="Обычный 7 15 2 3" xfId="26956"/>
    <cellStyle name="Обычный 7 15 2 4" xfId="26957"/>
    <cellStyle name="Обычный 7 15 3" xfId="26958"/>
    <cellStyle name="Обычный 7 15 3 2" xfId="26959"/>
    <cellStyle name="Обычный 7 15 3 3" xfId="26960"/>
    <cellStyle name="Обычный 7 15 4" xfId="26961"/>
    <cellStyle name="Обычный 7 15 5" xfId="26962"/>
    <cellStyle name="Обычный 7 16" xfId="26963"/>
    <cellStyle name="Обычный 7 17" xfId="26964"/>
    <cellStyle name="Обычный 7 17 2" xfId="26965"/>
    <cellStyle name="Обычный 7 17 2 2" xfId="26966"/>
    <cellStyle name="Обычный 7 17 2 3" xfId="26967"/>
    <cellStyle name="Обычный 7 17 3" xfId="26968"/>
    <cellStyle name="Обычный 7 17 3 2" xfId="26969"/>
    <cellStyle name="Обычный 7 17 3 3" xfId="26970"/>
    <cellStyle name="Обычный 7 18" xfId="26971"/>
    <cellStyle name="Обычный 7 18 2" xfId="26972"/>
    <cellStyle name="Обычный 7 18 2 2" xfId="26973"/>
    <cellStyle name="Обычный 7 18 2 3" xfId="26974"/>
    <cellStyle name="Обычный 7 19" xfId="26975"/>
    <cellStyle name="Обычный 7 2" xfId="26976"/>
    <cellStyle name="Обычный 7 2 10" xfId="26977"/>
    <cellStyle name="Обычный 7 2 11" xfId="26978"/>
    <cellStyle name="Обычный 7 2 12" xfId="26979"/>
    <cellStyle name="Обычный 7 2 2" xfId="26980"/>
    <cellStyle name="Обычный 7 2 2 2" xfId="26981"/>
    <cellStyle name="Обычный 7 2 2 2 2" xfId="26982"/>
    <cellStyle name="Обычный 7 2 2 2 2 2" xfId="26983"/>
    <cellStyle name="Обычный 7 2 2 2 2 3" xfId="26984"/>
    <cellStyle name="Обычный 7 2 2 2 2 4" xfId="26985"/>
    <cellStyle name="Обычный 7 2 2 2 2 5" xfId="26986"/>
    <cellStyle name="Обычный 7 2 2 2 3" xfId="26987"/>
    <cellStyle name="Обычный 7 2 2 2 4" xfId="26988"/>
    <cellStyle name="Обычный 7 2 2 2 5" xfId="26989"/>
    <cellStyle name="Обычный 7 2 2 2 6" xfId="26990"/>
    <cellStyle name="Обычный 7 2 2 3" xfId="26991"/>
    <cellStyle name="Обычный 7 2 2 3 2" xfId="26992"/>
    <cellStyle name="Обычный 7 2 2 3 3" xfId="26993"/>
    <cellStyle name="Обычный 7 2 2 3 4" xfId="26994"/>
    <cellStyle name="Обычный 7 2 2 3 5" xfId="26995"/>
    <cellStyle name="Обычный 7 2 2 4" xfId="26996"/>
    <cellStyle name="Обычный 7 2 2 5" xfId="26997"/>
    <cellStyle name="Обычный 7 2 2 6" xfId="26998"/>
    <cellStyle name="Обычный 7 2 2 7" xfId="26999"/>
    <cellStyle name="Обычный 7 2 2_Информация по ТТ" xfId="27000"/>
    <cellStyle name="Обычный 7 2 3" xfId="27001"/>
    <cellStyle name="Обычный 7 2 3 2" xfId="27002"/>
    <cellStyle name="Обычный 7 2 3 2 2" xfId="27003"/>
    <cellStyle name="Обычный 7 2 3 2 3" xfId="27004"/>
    <cellStyle name="Обычный 7 2 3 2 4" xfId="27005"/>
    <cellStyle name="Обычный 7 2 3 2 5" xfId="27006"/>
    <cellStyle name="Обычный 7 2 3 3" xfId="27007"/>
    <cellStyle name="Обычный 7 2 3 4" xfId="27008"/>
    <cellStyle name="Обычный 7 2 3 5" xfId="27009"/>
    <cellStyle name="Обычный 7 2 3 6" xfId="27010"/>
    <cellStyle name="Обычный 7 2 4" xfId="27011"/>
    <cellStyle name="Обычный 7 2 4 2" xfId="27012"/>
    <cellStyle name="Обычный 7 2 4 3" xfId="27013"/>
    <cellStyle name="Обычный 7 2 4 4" xfId="27014"/>
    <cellStyle name="Обычный 7 2 4 5" xfId="27015"/>
    <cellStyle name="Обычный 7 2 5" xfId="27016"/>
    <cellStyle name="Обычный 7 2 5 2" xfId="27017"/>
    <cellStyle name="Обычный 7 2 5 3" xfId="27018"/>
    <cellStyle name="Обычный 7 2 5 4" xfId="27019"/>
    <cellStyle name="Обычный 7 2 6" xfId="27020"/>
    <cellStyle name="Обычный 7 2 6 2" xfId="27021"/>
    <cellStyle name="Обычный 7 2 7" xfId="27022"/>
    <cellStyle name="Обычный 7 2 7 2" xfId="27023"/>
    <cellStyle name="Обычный 7 2 8" xfId="27024"/>
    <cellStyle name="Обычный 7 2 9" xfId="27025"/>
    <cellStyle name="Обычный 7 2_Информация по ТТ" xfId="27026"/>
    <cellStyle name="Обычный 7 20" xfId="27027"/>
    <cellStyle name="Обычный 7 3" xfId="27028"/>
    <cellStyle name="Обычный 7 3 10" xfId="27029"/>
    <cellStyle name="Обычный 7 3 2" xfId="27030"/>
    <cellStyle name="Обычный 7 3 2 2" xfId="27031"/>
    <cellStyle name="Обычный 7 3 2 2 2" xfId="27032"/>
    <cellStyle name="Обычный 7 3 2 2 2 2" xfId="27033"/>
    <cellStyle name="Обычный 7 3 2 2 2 3" xfId="27034"/>
    <cellStyle name="Обычный 7 3 2 2 2 4" xfId="27035"/>
    <cellStyle name="Обычный 7 3 2 2 2 5" xfId="27036"/>
    <cellStyle name="Обычный 7 3 2 2 3" xfId="27037"/>
    <cellStyle name="Обычный 7 3 2 2 4" xfId="27038"/>
    <cellStyle name="Обычный 7 3 2 2 5" xfId="27039"/>
    <cellStyle name="Обычный 7 3 2 2 6" xfId="27040"/>
    <cellStyle name="Обычный 7 3 2 3" xfId="27041"/>
    <cellStyle name="Обычный 7 3 2 3 2" xfId="27042"/>
    <cellStyle name="Обычный 7 3 2 3 3" xfId="27043"/>
    <cellStyle name="Обычный 7 3 2 3 4" xfId="27044"/>
    <cellStyle name="Обычный 7 3 2 3 5" xfId="27045"/>
    <cellStyle name="Обычный 7 3 2 4" xfId="27046"/>
    <cellStyle name="Обычный 7 3 2 5" xfId="27047"/>
    <cellStyle name="Обычный 7 3 2 6" xfId="27048"/>
    <cellStyle name="Обычный 7 3 2 6 2" xfId="27049"/>
    <cellStyle name="Обычный 7 3 2 6 2 2" xfId="27050"/>
    <cellStyle name="Обычный 7 3 2 6 2 3" xfId="27051"/>
    <cellStyle name="Обычный 7 3 2 6 3" xfId="27052"/>
    <cellStyle name="Обычный 7 3 2 6 4" xfId="27053"/>
    <cellStyle name="Обычный 7 3 2 7" xfId="27054"/>
    <cellStyle name="Обычный 7 3 2 8" xfId="27055"/>
    <cellStyle name="Обычный 7 3 2_Информация по ТТ" xfId="27056"/>
    <cellStyle name="Обычный 7 3 3" xfId="27057"/>
    <cellStyle name="Обычный 7 3 3 2" xfId="27058"/>
    <cellStyle name="Обычный 7 3 3 2 2" xfId="27059"/>
    <cellStyle name="Обычный 7 3 3 2 3" xfId="27060"/>
    <cellStyle name="Обычный 7 3 3 2 4" xfId="27061"/>
    <cellStyle name="Обычный 7 3 3 2 5" xfId="27062"/>
    <cellStyle name="Обычный 7 3 3 3" xfId="27063"/>
    <cellStyle name="Обычный 7 3 3 4" xfId="27064"/>
    <cellStyle name="Обычный 7 3 3 5" xfId="27065"/>
    <cellStyle name="Обычный 7 3 3 6" xfId="27066"/>
    <cellStyle name="Обычный 7 3 4" xfId="27067"/>
    <cellStyle name="Обычный 7 3 4 2" xfId="27068"/>
    <cellStyle name="Обычный 7 3 4 3" xfId="27069"/>
    <cellStyle name="Обычный 7 3 4 4" xfId="27070"/>
    <cellStyle name="Обычный 7 3 4 5" xfId="27071"/>
    <cellStyle name="Обычный 7 3 5" xfId="27072"/>
    <cellStyle name="Обычный 7 3 5 2" xfId="27073"/>
    <cellStyle name="Обычный 7 3 6" xfId="27074"/>
    <cellStyle name="Обычный 7 3 7" xfId="27075"/>
    <cellStyle name="Обычный 7 3 8" xfId="27076"/>
    <cellStyle name="Обычный 7 3 8 2" xfId="27077"/>
    <cellStyle name="Обычный 7 3 8 2 2" xfId="27078"/>
    <cellStyle name="Обычный 7 3 8 2 3" xfId="27079"/>
    <cellStyle name="Обычный 7 3 8 3" xfId="27080"/>
    <cellStyle name="Обычный 7 3 8 4" xfId="27081"/>
    <cellStyle name="Обычный 7 3 9" xfId="27082"/>
    <cellStyle name="Обычный 7 3_Информация по ТТ" xfId="27083"/>
    <cellStyle name="Обычный 7 4" xfId="27084"/>
    <cellStyle name="Обычный 7 4 2" xfId="27085"/>
    <cellStyle name="Обычный 7 4 2 2" xfId="27086"/>
    <cellStyle name="Обычный 7 4 2 2 2" xfId="27087"/>
    <cellStyle name="Обычный 7 4 2 2 3" xfId="27088"/>
    <cellStyle name="Обычный 7 4 2 2 4" xfId="27089"/>
    <cellStyle name="Обычный 7 4 2 2 5" xfId="27090"/>
    <cellStyle name="Обычный 7 4 2 3" xfId="27091"/>
    <cellStyle name="Обычный 7 4 2 4" xfId="27092"/>
    <cellStyle name="Обычный 7 4 2 5" xfId="27093"/>
    <cellStyle name="Обычный 7 4 2 6" xfId="27094"/>
    <cellStyle name="Обычный 7 4 3" xfId="27095"/>
    <cellStyle name="Обычный 7 4 3 2" xfId="27096"/>
    <cellStyle name="Обычный 7 4 3 3" xfId="27097"/>
    <cellStyle name="Обычный 7 4 3 4" xfId="27098"/>
    <cellStyle name="Обычный 7 4 3 5" xfId="27099"/>
    <cellStyle name="Обычный 7 4 4" xfId="27100"/>
    <cellStyle name="Обычный 7 4 5" xfId="27101"/>
    <cellStyle name="Обычный 7 4 6" xfId="27102"/>
    <cellStyle name="Обычный 7 4 6 2" xfId="27103"/>
    <cellStyle name="Обычный 7 4 6 2 2" xfId="27104"/>
    <cellStyle name="Обычный 7 4 6 2 3" xfId="27105"/>
    <cellStyle name="Обычный 7 4 6 3" xfId="27106"/>
    <cellStyle name="Обычный 7 4 6 4" xfId="27107"/>
    <cellStyle name="Обычный 7 4 7" xfId="27108"/>
    <cellStyle name="Обычный 7 4 8" xfId="27109"/>
    <cellStyle name="Обычный 7 4_Информация по ТТ" xfId="27110"/>
    <cellStyle name="Обычный 7 5" xfId="27111"/>
    <cellStyle name="Обычный 7 5 2" xfId="27112"/>
    <cellStyle name="Обычный 7 5 2 2" xfId="27113"/>
    <cellStyle name="Обычный 7 5 3" xfId="27114"/>
    <cellStyle name="Обычный 7 5 4" xfId="27115"/>
    <cellStyle name="Обычный 7 5 5" xfId="27116"/>
    <cellStyle name="Обычный 7 5 6" xfId="27117"/>
    <cellStyle name="Обычный 7 6" xfId="27118"/>
    <cellStyle name="Обычный 7 6 2" xfId="27119"/>
    <cellStyle name="Обычный 7 6 3" xfId="27120"/>
    <cellStyle name="Обычный 7 6 4" xfId="27121"/>
    <cellStyle name="Обычный 7 6 5" xfId="27122"/>
    <cellStyle name="Обычный 7 7" xfId="27123"/>
    <cellStyle name="Обычный 7 7 2" xfId="27124"/>
    <cellStyle name="Обычный 7 7 3" xfId="27125"/>
    <cellStyle name="Обычный 7 7 4" xfId="27126"/>
    <cellStyle name="Обычный 7 8" xfId="27127"/>
    <cellStyle name="Обычный 7 8 2" xfId="27128"/>
    <cellStyle name="Обычный 7 8 2 2" xfId="27129"/>
    <cellStyle name="Обычный 7 8 2 2 2" xfId="27130"/>
    <cellStyle name="Обычный 7 8 2 2 2 2" xfId="27131"/>
    <cellStyle name="Обычный 7 8 2 2 2 2 2" xfId="27132"/>
    <cellStyle name="Обычный 7 8 2 2 2 2 3" xfId="27133"/>
    <cellStyle name="Обычный 7 8 2 2 2 3" xfId="27134"/>
    <cellStyle name="Обычный 7 8 2 2 2 4" xfId="27135"/>
    <cellStyle name="Обычный 7 8 2 2 3" xfId="27136"/>
    <cellStyle name="Обычный 7 8 2 2 3 2" xfId="27137"/>
    <cellStyle name="Обычный 7 8 2 2 3 3" xfId="27138"/>
    <cellStyle name="Обычный 7 8 2 2 4" xfId="27139"/>
    <cellStyle name="Обычный 7 8 2 2 5" xfId="27140"/>
    <cellStyle name="Обычный 7 8 2 3" xfId="27141"/>
    <cellStyle name="Обычный 7 8 2 3 2" xfId="27142"/>
    <cellStyle name="Обычный 7 8 2 3 2 2" xfId="27143"/>
    <cellStyle name="Обычный 7 8 2 3 2 2 2" xfId="27144"/>
    <cellStyle name="Обычный 7 8 2 3 2 2 3" xfId="27145"/>
    <cellStyle name="Обычный 7 8 2 3 2 3" xfId="27146"/>
    <cellStyle name="Обычный 7 8 2 3 2 4" xfId="27147"/>
    <cellStyle name="Обычный 7 8 2 3 3" xfId="27148"/>
    <cellStyle name="Обычный 7 8 2 3 3 2" xfId="27149"/>
    <cellStyle name="Обычный 7 8 2 3 3 3" xfId="27150"/>
    <cellStyle name="Обычный 7 8 2 3 4" xfId="27151"/>
    <cellStyle name="Обычный 7 8 2 3 5" xfId="27152"/>
    <cellStyle name="Обычный 7 8 2 4" xfId="27153"/>
    <cellStyle name="Обычный 7 8 2 4 2" xfId="27154"/>
    <cellStyle name="Обычный 7 8 2 4 2 2" xfId="27155"/>
    <cellStyle name="Обычный 7 8 2 4 2 3" xfId="27156"/>
    <cellStyle name="Обычный 7 8 2 4 3" xfId="27157"/>
    <cellStyle name="Обычный 7 8 2 4 3 2" xfId="27158"/>
    <cellStyle name="Обычный 7 8 2 4 3 3" xfId="27159"/>
    <cellStyle name="Обычный 7 8 2 5" xfId="27160"/>
    <cellStyle name="Обычный 7 8 2 5 2" xfId="27161"/>
    <cellStyle name="Обычный 7 8 2 5 3" xfId="27162"/>
    <cellStyle name="Обычный 7 8 2 6" xfId="27163"/>
    <cellStyle name="Обычный 7 8 2 7" xfId="27164"/>
    <cellStyle name="Обычный 7 8 3" xfId="27165"/>
    <cellStyle name="Обычный 7 8 3 2" xfId="27166"/>
    <cellStyle name="Обычный 7 8 3 2 2" xfId="27167"/>
    <cellStyle name="Обычный 7 8 3 2 2 2" xfId="27168"/>
    <cellStyle name="Обычный 7 8 3 2 2 3" xfId="27169"/>
    <cellStyle name="Обычный 7 8 3 2 3" xfId="27170"/>
    <cellStyle name="Обычный 7 8 3 2 4" xfId="27171"/>
    <cellStyle name="Обычный 7 8 3 3" xfId="27172"/>
    <cellStyle name="Обычный 7 8 3 3 2" xfId="27173"/>
    <cellStyle name="Обычный 7 8 3 3 3" xfId="27174"/>
    <cellStyle name="Обычный 7 8 3 4" xfId="27175"/>
    <cellStyle name="Обычный 7 8 3 5" xfId="27176"/>
    <cellStyle name="Обычный 7 8 4" xfId="27177"/>
    <cellStyle name="Обычный 7 8 4 2" xfId="27178"/>
    <cellStyle name="Обычный 7 8 4 2 2" xfId="27179"/>
    <cellStyle name="Обычный 7 8 4 2 2 2" xfId="27180"/>
    <cellStyle name="Обычный 7 8 4 2 2 3" xfId="27181"/>
    <cellStyle name="Обычный 7 8 4 2 3" xfId="27182"/>
    <cellStyle name="Обычный 7 8 4 2 4" xfId="27183"/>
    <cellStyle name="Обычный 7 8 4 3" xfId="27184"/>
    <cellStyle name="Обычный 7 8 4 3 2" xfId="27185"/>
    <cellStyle name="Обычный 7 8 4 3 3" xfId="27186"/>
    <cellStyle name="Обычный 7 8 4 4" xfId="27187"/>
    <cellStyle name="Обычный 7 8 4 5" xfId="27188"/>
    <cellStyle name="Обычный 7 8 5" xfId="27189"/>
    <cellStyle name="Обычный 7 8 5 2" xfId="27190"/>
    <cellStyle name="Обычный 7 8 5 2 2" xfId="27191"/>
    <cellStyle name="Обычный 7 8 5 2 3" xfId="27192"/>
    <cellStyle name="Обычный 7 8 5 3" xfId="27193"/>
    <cellStyle name="Обычный 7 8 5 3 2" xfId="27194"/>
    <cellStyle name="Обычный 7 8 5 3 3" xfId="27195"/>
    <cellStyle name="Обычный 7 8 6" xfId="27196"/>
    <cellStyle name="Обычный 7 8 6 2" xfId="27197"/>
    <cellStyle name="Обычный 7 8 6 3" xfId="27198"/>
    <cellStyle name="Обычный 7 8 7" xfId="27199"/>
    <cellStyle name="Обычный 7 8 7 2" xfId="27200"/>
    <cellStyle name="Обычный 7 8 7 3" xfId="27201"/>
    <cellStyle name="Обычный 7 8 8" xfId="27202"/>
    <cellStyle name="Обычный 7 8 9" xfId="27203"/>
    <cellStyle name="Обычный 7 9" xfId="27204"/>
    <cellStyle name="Обычный 7 9 2" xfId="27205"/>
    <cellStyle name="Обычный 7 9 2 2" xfId="27206"/>
    <cellStyle name="Обычный 7 9 2 2 2" xfId="27207"/>
    <cellStyle name="Обычный 7 9 2 2 2 2" xfId="27208"/>
    <cellStyle name="Обычный 7 9 2 2 2 2 2" xfId="27209"/>
    <cellStyle name="Обычный 7 9 2 2 2 2 3" xfId="27210"/>
    <cellStyle name="Обычный 7 9 2 2 2 3" xfId="27211"/>
    <cellStyle name="Обычный 7 9 2 2 2 4" xfId="27212"/>
    <cellStyle name="Обычный 7 9 2 2 3" xfId="27213"/>
    <cellStyle name="Обычный 7 9 2 2 3 2" xfId="27214"/>
    <cellStyle name="Обычный 7 9 2 2 3 3" xfId="27215"/>
    <cellStyle name="Обычный 7 9 2 2 4" xfId="27216"/>
    <cellStyle name="Обычный 7 9 2 2 5" xfId="27217"/>
    <cellStyle name="Обычный 7 9 2 3" xfId="27218"/>
    <cellStyle name="Обычный 7 9 2 3 2" xfId="27219"/>
    <cellStyle name="Обычный 7 9 2 3 2 2" xfId="27220"/>
    <cellStyle name="Обычный 7 9 2 3 2 2 2" xfId="27221"/>
    <cellStyle name="Обычный 7 9 2 3 2 2 3" xfId="27222"/>
    <cellStyle name="Обычный 7 9 2 3 2 3" xfId="27223"/>
    <cellStyle name="Обычный 7 9 2 3 2 4" xfId="27224"/>
    <cellStyle name="Обычный 7 9 2 3 3" xfId="27225"/>
    <cellStyle name="Обычный 7 9 2 3 3 2" xfId="27226"/>
    <cellStyle name="Обычный 7 9 2 3 3 3" xfId="27227"/>
    <cellStyle name="Обычный 7 9 2 3 4" xfId="27228"/>
    <cellStyle name="Обычный 7 9 2 3 5" xfId="27229"/>
    <cellStyle name="Обычный 7 9 2 4" xfId="27230"/>
    <cellStyle name="Обычный 7 9 2 4 2" xfId="27231"/>
    <cellStyle name="Обычный 7 9 2 4 2 2" xfId="27232"/>
    <cellStyle name="Обычный 7 9 2 4 2 3" xfId="27233"/>
    <cellStyle name="Обычный 7 9 2 4 3" xfId="27234"/>
    <cellStyle name="Обычный 7 9 2 4 4" xfId="27235"/>
    <cellStyle name="Обычный 7 9 2 5" xfId="27236"/>
    <cellStyle name="Обычный 7 9 2 5 2" xfId="27237"/>
    <cellStyle name="Обычный 7 9 2 5 3" xfId="27238"/>
    <cellStyle name="Обычный 7 9 2 6" xfId="27239"/>
    <cellStyle name="Обычный 7 9 2 7" xfId="27240"/>
    <cellStyle name="Обычный 7 9 3" xfId="27241"/>
    <cellStyle name="Обычный 7 9 3 2" xfId="27242"/>
    <cellStyle name="Обычный 7 9 3 2 2" xfId="27243"/>
    <cellStyle name="Обычный 7 9 3 2 2 2" xfId="27244"/>
    <cellStyle name="Обычный 7 9 3 2 2 3" xfId="27245"/>
    <cellStyle name="Обычный 7 9 3 2 3" xfId="27246"/>
    <cellStyle name="Обычный 7 9 3 2 4" xfId="27247"/>
    <cellStyle name="Обычный 7 9 3 3" xfId="27248"/>
    <cellStyle name="Обычный 7 9 3 3 2" xfId="27249"/>
    <cellStyle name="Обычный 7 9 3 3 3" xfId="27250"/>
    <cellStyle name="Обычный 7 9 3 4" xfId="27251"/>
    <cellStyle name="Обычный 7 9 3 5" xfId="27252"/>
    <cellStyle name="Обычный 7 9 4" xfId="27253"/>
    <cellStyle name="Обычный 7 9 4 2" xfId="27254"/>
    <cellStyle name="Обычный 7 9 4 2 2" xfId="27255"/>
    <cellStyle name="Обычный 7 9 4 2 2 2" xfId="27256"/>
    <cellStyle name="Обычный 7 9 4 2 2 3" xfId="27257"/>
    <cellStyle name="Обычный 7 9 4 2 3" xfId="27258"/>
    <cellStyle name="Обычный 7 9 4 2 4" xfId="27259"/>
    <cellStyle name="Обычный 7 9 4 3" xfId="27260"/>
    <cellStyle name="Обычный 7 9 4 3 2" xfId="27261"/>
    <cellStyle name="Обычный 7 9 4 3 3" xfId="27262"/>
    <cellStyle name="Обычный 7 9 4 4" xfId="27263"/>
    <cellStyle name="Обычный 7 9 4 5" xfId="27264"/>
    <cellStyle name="Обычный 7 9 5" xfId="27265"/>
    <cellStyle name="Обычный 7 9 5 2" xfId="27266"/>
    <cellStyle name="Обычный 7 9 5 2 2" xfId="27267"/>
    <cellStyle name="Обычный 7 9 5 2 3" xfId="27268"/>
    <cellStyle name="Обычный 7 9 5 3" xfId="27269"/>
    <cellStyle name="Обычный 7 9 5 3 2" xfId="27270"/>
    <cellStyle name="Обычный 7 9 5 3 3" xfId="27271"/>
    <cellStyle name="Обычный 7 9 6" xfId="27272"/>
    <cellStyle name="Обычный 7 9 6 2" xfId="27273"/>
    <cellStyle name="Обычный 7 9 6 3" xfId="27274"/>
    <cellStyle name="Обычный 7 9 7" xfId="27275"/>
    <cellStyle name="Обычный 7 9 7 2" xfId="27276"/>
    <cellStyle name="Обычный 7 9 7 3" xfId="27277"/>
    <cellStyle name="Обычный 7 9 8" xfId="27278"/>
    <cellStyle name="Обычный 7 9 9" xfId="27279"/>
    <cellStyle name="Обычный 7_Информация по ТТ" xfId="27280"/>
    <cellStyle name="Обычный 70" xfId="27281"/>
    <cellStyle name="Обычный 70 2" xfId="27282"/>
    <cellStyle name="Обычный 70 2 2" xfId="27283"/>
    <cellStyle name="Обычный 70 2 3" xfId="27284"/>
    <cellStyle name="Обычный 70 2 4" xfId="27285"/>
    <cellStyle name="Обычный 70 2 5" xfId="27286"/>
    <cellStyle name="Обычный 70 3" xfId="27287"/>
    <cellStyle name="Обычный 70 4" xfId="27288"/>
    <cellStyle name="Обычный 70 5" xfId="27289"/>
    <cellStyle name="Обычный 70 6" xfId="27290"/>
    <cellStyle name="Обычный 70 7" xfId="27291"/>
    <cellStyle name="Обычный 70 8" xfId="27292"/>
    <cellStyle name="Обычный 71" xfId="27293"/>
    <cellStyle name="Обычный 71 2" xfId="27294"/>
    <cellStyle name="Обычный 71 2 2" xfId="27295"/>
    <cellStyle name="Обычный 71 2 3" xfId="27296"/>
    <cellStyle name="Обычный 71 2 4" xfId="27297"/>
    <cellStyle name="Обычный 71 2 5" xfId="27298"/>
    <cellStyle name="Обычный 71 3" xfId="27299"/>
    <cellStyle name="Обычный 71 3 2" xfId="27300"/>
    <cellStyle name="Обычный 71 3 3" xfId="27301"/>
    <cellStyle name="Обычный 71 3 4" xfId="27302"/>
    <cellStyle name="Обычный 71 3 5" xfId="27303"/>
    <cellStyle name="Обычный 71 4" xfId="27304"/>
    <cellStyle name="Обычный 71 5" xfId="27305"/>
    <cellStyle name="Обычный 71 6" xfId="27306"/>
    <cellStyle name="Обычный 71 7" xfId="27307"/>
    <cellStyle name="Обычный 71 8" xfId="27308"/>
    <cellStyle name="Обычный 71 9" xfId="27309"/>
    <cellStyle name="Обычный 72" xfId="27310"/>
    <cellStyle name="Обычный 72 2" xfId="27311"/>
    <cellStyle name="Обычный 72 2 2" xfId="27312"/>
    <cellStyle name="Обычный 72 2 3" xfId="27313"/>
    <cellStyle name="Обычный 72 2 4" xfId="27314"/>
    <cellStyle name="Обычный 72 2 5" xfId="27315"/>
    <cellStyle name="Обычный 72 3" xfId="27316"/>
    <cellStyle name="Обычный 72 4" xfId="27317"/>
    <cellStyle name="Обычный 72 5" xfId="27318"/>
    <cellStyle name="Обычный 72 6" xfId="27319"/>
    <cellStyle name="Обычный 72 7" xfId="27320"/>
    <cellStyle name="Обычный 72 8" xfId="27321"/>
    <cellStyle name="Обычный 72 9" xfId="27322"/>
    <cellStyle name="Обычный 72 9 2" xfId="27323"/>
    <cellStyle name="Обычный 72 9 3" xfId="27324"/>
    <cellStyle name="Обычный 73" xfId="27325"/>
    <cellStyle name="Обычный 73 2" xfId="27326"/>
    <cellStyle name="Обычный 73 2 2" xfId="27327"/>
    <cellStyle name="Обычный 73 2 3" xfId="27328"/>
    <cellStyle name="Обычный 73 2 4" xfId="27329"/>
    <cellStyle name="Обычный 73 2 5" xfId="27330"/>
    <cellStyle name="Обычный 73 3" xfId="27331"/>
    <cellStyle name="Обычный 73 3 2" xfId="27332"/>
    <cellStyle name="Обычный 73 4" xfId="27333"/>
    <cellStyle name="Обычный 73 4 2" xfId="27334"/>
    <cellStyle name="Обычный 73 4 3" xfId="27335"/>
    <cellStyle name="Обычный 73 4 4" xfId="27336"/>
    <cellStyle name="Обычный 73 4 5" xfId="27337"/>
    <cellStyle name="Обычный 73 5" xfId="27338"/>
    <cellStyle name="Обычный 73 6" xfId="27339"/>
    <cellStyle name="Обычный 73 7" xfId="27340"/>
    <cellStyle name="Обычный 73 8" xfId="27341"/>
    <cellStyle name="Обычный 74" xfId="27342"/>
    <cellStyle name="Обычный 74 2" xfId="27343"/>
    <cellStyle name="Обычный 74 2 2" xfId="27344"/>
    <cellStyle name="Обычный 74 2 3" xfId="27345"/>
    <cellStyle name="Обычный 74 2 4" xfId="27346"/>
    <cellStyle name="Обычный 74 2 5" xfId="27347"/>
    <cellStyle name="Обычный 74 3" xfId="27348"/>
    <cellStyle name="Обычный 74 4" xfId="27349"/>
    <cellStyle name="Обычный 74 5" xfId="27350"/>
    <cellStyle name="Обычный 74 6" xfId="27351"/>
    <cellStyle name="Обычный 74 7" xfId="27352"/>
    <cellStyle name="Обычный 74 8" xfId="27353"/>
    <cellStyle name="Обычный 75" xfId="27354"/>
    <cellStyle name="Обычный 75 2" xfId="27355"/>
    <cellStyle name="Обычный 75 3" xfId="27356"/>
    <cellStyle name="Обычный 75 4" xfId="27357"/>
    <cellStyle name="Обычный 75 5" xfId="27358"/>
    <cellStyle name="Обычный 76" xfId="27359"/>
    <cellStyle name="Обычный 76 2" xfId="27360"/>
    <cellStyle name="Обычный 76 2 2" xfId="27361"/>
    <cellStyle name="Обычный 76 2 3" xfId="27362"/>
    <cellStyle name="Обычный 76 3" xfId="27363"/>
    <cellStyle name="Обычный 76 4" xfId="27364"/>
    <cellStyle name="Обычный 76 5" xfId="27365"/>
    <cellStyle name="Обычный 76 6" xfId="27366"/>
    <cellStyle name="Обычный 76 7" xfId="27367"/>
    <cellStyle name="Обычный 77" xfId="27368"/>
    <cellStyle name="Обычный 77 2" xfId="27369"/>
    <cellStyle name="Обычный 77 2 2" xfId="27370"/>
    <cellStyle name="Обычный 77 2 3" xfId="27371"/>
    <cellStyle name="Обычный 77 3" xfId="27372"/>
    <cellStyle name="Обычный 77 4" xfId="27373"/>
    <cellStyle name="Обычный 77 5" xfId="27374"/>
    <cellStyle name="Обычный 77 6" xfId="27375"/>
    <cellStyle name="Обычный 78" xfId="27376"/>
    <cellStyle name="Обычный 78 2" xfId="27377"/>
    <cellStyle name="Обычный 78 3" xfId="27378"/>
    <cellStyle name="Обычный 78 4" xfId="27379"/>
    <cellStyle name="Обычный 79" xfId="27380"/>
    <cellStyle name="Обычный 8" xfId="27381"/>
    <cellStyle name="Обычный 8 10" xfId="27382"/>
    <cellStyle name="Обычный 8 10 2" xfId="27383"/>
    <cellStyle name="Обычный 8 10 2 2" xfId="27384"/>
    <cellStyle name="Обычный 8 10 3" xfId="27385"/>
    <cellStyle name="Обычный 8 10 4" xfId="27386"/>
    <cellStyle name="Обычный 8 11" xfId="27387"/>
    <cellStyle name="Обычный 8 12" xfId="27388"/>
    <cellStyle name="Обычный 8 13" xfId="27389"/>
    <cellStyle name="Обычный 8 2" xfId="27390"/>
    <cellStyle name="Обычный 8 2 10" xfId="27391"/>
    <cellStyle name="Обычный 8 2 11" xfId="27392"/>
    <cellStyle name="Обычный 8 2 2" xfId="27393"/>
    <cellStyle name="Обычный 8 2 2 10" xfId="27394"/>
    <cellStyle name="Обычный 8 2 2 2" xfId="27395"/>
    <cellStyle name="Обычный 8 2 2 2 2" xfId="27396"/>
    <cellStyle name="Обычный 8 2 2 2 2 2" xfId="27397"/>
    <cellStyle name="Обычный 8 2 2 2 2 3" xfId="27398"/>
    <cellStyle name="Обычный 8 2 2 2 2 4" xfId="27399"/>
    <cellStyle name="Обычный 8 2 2 2 2 5" xfId="27400"/>
    <cellStyle name="Обычный 8 2 2 2 2 6" xfId="27401"/>
    <cellStyle name="Обычный 8 2 2 2 2 7" xfId="27402"/>
    <cellStyle name="Обычный 8 2 2 2 2 8" xfId="27403"/>
    <cellStyle name="Обычный 8 2 2 2 3" xfId="27404"/>
    <cellStyle name="Обычный 8 2 2 2 4" xfId="27405"/>
    <cellStyle name="Обычный 8 2 2 2 5" xfId="27406"/>
    <cellStyle name="Обычный 8 2 2 2 6" xfId="27407"/>
    <cellStyle name="Обычный 8 2 2 2 7" xfId="27408"/>
    <cellStyle name="Обычный 8 2 2 2 8" xfId="27409"/>
    <cellStyle name="Обычный 8 2 2 2 9" xfId="27410"/>
    <cellStyle name="Обычный 8 2 2 3" xfId="27411"/>
    <cellStyle name="Обычный 8 2 2 3 2" xfId="27412"/>
    <cellStyle name="Обычный 8 2 2 3 3" xfId="27413"/>
    <cellStyle name="Обычный 8 2 2 3 4" xfId="27414"/>
    <cellStyle name="Обычный 8 2 2 3 5" xfId="27415"/>
    <cellStyle name="Обычный 8 2 2 3 6" xfId="27416"/>
    <cellStyle name="Обычный 8 2 2 3 7" xfId="27417"/>
    <cellStyle name="Обычный 8 2 2 3 8" xfId="27418"/>
    <cellStyle name="Обычный 8 2 2 4" xfId="27419"/>
    <cellStyle name="Обычный 8 2 2 5" xfId="27420"/>
    <cellStyle name="Обычный 8 2 2 6" xfId="27421"/>
    <cellStyle name="Обычный 8 2 2 7" xfId="27422"/>
    <cellStyle name="Обычный 8 2 2 8" xfId="27423"/>
    <cellStyle name="Обычный 8 2 2 9" xfId="27424"/>
    <cellStyle name="Обычный 8 2 2_Информация по ТТ" xfId="27425"/>
    <cellStyle name="Обычный 8 2 3" xfId="27426"/>
    <cellStyle name="Обычный 8 2 3 2" xfId="27427"/>
    <cellStyle name="Обычный 8 2 3 2 2" xfId="27428"/>
    <cellStyle name="Обычный 8 2 3 2 3" xfId="27429"/>
    <cellStyle name="Обычный 8 2 3 2 4" xfId="27430"/>
    <cellStyle name="Обычный 8 2 3 2 5" xfId="27431"/>
    <cellStyle name="Обычный 8 2 3 2 6" xfId="27432"/>
    <cellStyle name="Обычный 8 2 3 2 7" xfId="27433"/>
    <cellStyle name="Обычный 8 2 3 2 8" xfId="27434"/>
    <cellStyle name="Обычный 8 2 3 3" xfId="27435"/>
    <cellStyle name="Обычный 8 2 3 4" xfId="27436"/>
    <cellStyle name="Обычный 8 2 3 5" xfId="27437"/>
    <cellStyle name="Обычный 8 2 3 6" xfId="27438"/>
    <cellStyle name="Обычный 8 2 3 7" xfId="27439"/>
    <cellStyle name="Обычный 8 2 3 8" xfId="27440"/>
    <cellStyle name="Обычный 8 2 3 9" xfId="27441"/>
    <cellStyle name="Обычный 8 2 4" xfId="27442"/>
    <cellStyle name="Обычный 8 2 4 2" xfId="27443"/>
    <cellStyle name="Обычный 8 2 4 3" xfId="27444"/>
    <cellStyle name="Обычный 8 2 4 4" xfId="27445"/>
    <cellStyle name="Обычный 8 2 4 5" xfId="27446"/>
    <cellStyle name="Обычный 8 2 4 6" xfId="27447"/>
    <cellStyle name="Обычный 8 2 4 7" xfId="27448"/>
    <cellStyle name="Обычный 8 2 4 8" xfId="27449"/>
    <cellStyle name="Обычный 8 2 5" xfId="27450"/>
    <cellStyle name="Обычный 8 2 5 2" xfId="27451"/>
    <cellStyle name="Обычный 8 2 5 3" xfId="27452"/>
    <cellStyle name="Обычный 8 2 6" xfId="27453"/>
    <cellStyle name="Обычный 8 2 7" xfId="27454"/>
    <cellStyle name="Обычный 8 2 8" xfId="27455"/>
    <cellStyle name="Обычный 8 2 9" xfId="27456"/>
    <cellStyle name="Обычный 8 2_Информация по ТТ" xfId="27457"/>
    <cellStyle name="Обычный 8 3" xfId="27458"/>
    <cellStyle name="Обычный 8 3 10" xfId="27459"/>
    <cellStyle name="Обычный 8 3 11" xfId="27460"/>
    <cellStyle name="Обычный 8 3 2" xfId="27461"/>
    <cellStyle name="Обычный 8 3 2 10" xfId="27462"/>
    <cellStyle name="Обычный 8 3 2 2" xfId="27463"/>
    <cellStyle name="Обычный 8 3 2 2 2" xfId="27464"/>
    <cellStyle name="Обычный 8 3 2 2 2 2" xfId="27465"/>
    <cellStyle name="Обычный 8 3 2 2 2 3" xfId="27466"/>
    <cellStyle name="Обычный 8 3 2 2 2 4" xfId="27467"/>
    <cellStyle name="Обычный 8 3 2 2 2 5" xfId="27468"/>
    <cellStyle name="Обычный 8 3 2 2 2 6" xfId="27469"/>
    <cellStyle name="Обычный 8 3 2 2 2 7" xfId="27470"/>
    <cellStyle name="Обычный 8 3 2 2 2 8" xfId="27471"/>
    <cellStyle name="Обычный 8 3 2 2 3" xfId="27472"/>
    <cellStyle name="Обычный 8 3 2 2 4" xfId="27473"/>
    <cellStyle name="Обычный 8 3 2 2 5" xfId="27474"/>
    <cellStyle name="Обычный 8 3 2 2 6" xfId="27475"/>
    <cellStyle name="Обычный 8 3 2 2 7" xfId="27476"/>
    <cellStyle name="Обычный 8 3 2 2 8" xfId="27477"/>
    <cellStyle name="Обычный 8 3 2 2 9" xfId="27478"/>
    <cellStyle name="Обычный 8 3 2 3" xfId="27479"/>
    <cellStyle name="Обычный 8 3 2 3 2" xfId="27480"/>
    <cellStyle name="Обычный 8 3 2 3 3" xfId="27481"/>
    <cellStyle name="Обычный 8 3 2 3 4" xfId="27482"/>
    <cellStyle name="Обычный 8 3 2 3 5" xfId="27483"/>
    <cellStyle name="Обычный 8 3 2 3 6" xfId="27484"/>
    <cellStyle name="Обычный 8 3 2 3 7" xfId="27485"/>
    <cellStyle name="Обычный 8 3 2 3 8" xfId="27486"/>
    <cellStyle name="Обычный 8 3 2 4" xfId="27487"/>
    <cellStyle name="Обычный 8 3 2 5" xfId="27488"/>
    <cellStyle name="Обычный 8 3 2 6" xfId="27489"/>
    <cellStyle name="Обычный 8 3 2 7" xfId="27490"/>
    <cellStyle name="Обычный 8 3 2 8" xfId="27491"/>
    <cellStyle name="Обычный 8 3 2 9" xfId="27492"/>
    <cellStyle name="Обычный 8 3 2_Информация по ТТ" xfId="27493"/>
    <cellStyle name="Обычный 8 3 3" xfId="27494"/>
    <cellStyle name="Обычный 8 3 3 2" xfId="27495"/>
    <cellStyle name="Обычный 8 3 3 2 2" xfId="27496"/>
    <cellStyle name="Обычный 8 3 3 2 3" xfId="27497"/>
    <cellStyle name="Обычный 8 3 3 2 4" xfId="27498"/>
    <cellStyle name="Обычный 8 3 3 2 5" xfId="27499"/>
    <cellStyle name="Обычный 8 3 3 2 6" xfId="27500"/>
    <cellStyle name="Обычный 8 3 3 2 7" xfId="27501"/>
    <cellStyle name="Обычный 8 3 3 2 8" xfId="27502"/>
    <cellStyle name="Обычный 8 3 3 3" xfId="27503"/>
    <cellStyle name="Обычный 8 3 3 4" xfId="27504"/>
    <cellStyle name="Обычный 8 3 3 5" xfId="27505"/>
    <cellStyle name="Обычный 8 3 3 6" xfId="27506"/>
    <cellStyle name="Обычный 8 3 3 7" xfId="27507"/>
    <cellStyle name="Обычный 8 3 3 8" xfId="27508"/>
    <cellStyle name="Обычный 8 3 3 9" xfId="27509"/>
    <cellStyle name="Обычный 8 3 4" xfId="27510"/>
    <cellStyle name="Обычный 8 3 4 2" xfId="27511"/>
    <cellStyle name="Обычный 8 3 4 3" xfId="27512"/>
    <cellStyle name="Обычный 8 3 4 4" xfId="27513"/>
    <cellStyle name="Обычный 8 3 4 5" xfId="27514"/>
    <cellStyle name="Обычный 8 3 4 6" xfId="27515"/>
    <cellStyle name="Обычный 8 3 4 7" xfId="27516"/>
    <cellStyle name="Обычный 8 3 4 8" xfId="27517"/>
    <cellStyle name="Обычный 8 3 5" xfId="27518"/>
    <cellStyle name="Обычный 8 3 6" xfId="27519"/>
    <cellStyle name="Обычный 8 3 7" xfId="27520"/>
    <cellStyle name="Обычный 8 3 8" xfId="27521"/>
    <cellStyle name="Обычный 8 3 9" xfId="27522"/>
    <cellStyle name="Обычный 8 3_Информация по ТТ" xfId="27523"/>
    <cellStyle name="Обычный 8 4" xfId="27524"/>
    <cellStyle name="Обычный 8 4 2" xfId="27525"/>
    <cellStyle name="Обычный 8 4 2 2" xfId="27526"/>
    <cellStyle name="Обычный 8 4 2 3" xfId="27527"/>
    <cellStyle name="Обычный 8 4 2 4" xfId="27528"/>
    <cellStyle name="Обычный 8 4 2 5" xfId="27529"/>
    <cellStyle name="Обычный 8 4 3" xfId="27530"/>
    <cellStyle name="Обычный 8 4 4" xfId="27531"/>
    <cellStyle name="Обычный 8 4 5" xfId="27532"/>
    <cellStyle name="Обычный 8 4 6" xfId="27533"/>
    <cellStyle name="Обычный 8 4 7" xfId="27534"/>
    <cellStyle name="Обычный 8 4 8" xfId="27535"/>
    <cellStyle name="Обычный 8 4 9" xfId="27536"/>
    <cellStyle name="Обычный 8 5" xfId="27537"/>
    <cellStyle name="Обычный 8 5 2" xfId="27538"/>
    <cellStyle name="Обычный 8 5 3" xfId="27539"/>
    <cellStyle name="Обычный 8 5 4" xfId="27540"/>
    <cellStyle name="Обычный 8 5 5" xfId="27541"/>
    <cellStyle name="Обычный 8 5 6" xfId="27542"/>
    <cellStyle name="Обычный 8 5 7" xfId="27543"/>
    <cellStyle name="Обычный 8 6" xfId="27544"/>
    <cellStyle name="Обычный 8 6 2" xfId="27545"/>
    <cellStyle name="Обычный 8 6 3" xfId="27546"/>
    <cellStyle name="Обычный 8 7" xfId="27547"/>
    <cellStyle name="Обычный 8 7 2" xfId="27548"/>
    <cellStyle name="Обычный 8 7 3" xfId="27549"/>
    <cellStyle name="Обычный 8 8" xfId="27550"/>
    <cellStyle name="Обычный 8 8 2" xfId="27551"/>
    <cellStyle name="Обычный 8 8 3" xfId="27552"/>
    <cellStyle name="Обычный 8 9" xfId="27553"/>
    <cellStyle name="Обычный 8 9 2" xfId="27554"/>
    <cellStyle name="Обычный 8 9 3" xfId="27555"/>
    <cellStyle name="Обычный 8 9 3 2" xfId="27556"/>
    <cellStyle name="Обычный 8 9 4" xfId="27557"/>
    <cellStyle name="Обычный 8_Информация по ТТ" xfId="27558"/>
    <cellStyle name="Обычный 80" xfId="27559"/>
    <cellStyle name="Обычный 81" xfId="27560"/>
    <cellStyle name="Обычный 82" xfId="27561"/>
    <cellStyle name="Обычный 83" xfId="27562"/>
    <cellStyle name="Обычный 84" xfId="27563"/>
    <cellStyle name="Обычный 84 2" xfId="27564"/>
    <cellStyle name="Обычный 84 3" xfId="27565"/>
    <cellStyle name="Обычный 85" xfId="27566"/>
    <cellStyle name="Обычный 85 2" xfId="27567"/>
    <cellStyle name="Обычный 85 3" xfId="27568"/>
    <cellStyle name="Обычный 85 4" xfId="27569"/>
    <cellStyle name="Обычный 86" xfId="27570"/>
    <cellStyle name="Обычный 86 2" xfId="27571"/>
    <cellStyle name="Обычный 86 3" xfId="27572"/>
    <cellStyle name="Обычный 86 4" xfId="27573"/>
    <cellStyle name="Обычный 87" xfId="27574"/>
    <cellStyle name="Обычный 87 2" xfId="27575"/>
    <cellStyle name="Обычный 87 3" xfId="27576"/>
    <cellStyle name="Обычный 87 4" xfId="27577"/>
    <cellStyle name="Обычный 88" xfId="27578"/>
    <cellStyle name="Обычный 88 2" xfId="27579"/>
    <cellStyle name="Обычный 88 3" xfId="27580"/>
    <cellStyle name="Обычный 88 4" xfId="27581"/>
    <cellStyle name="Обычный 89" xfId="27582"/>
    <cellStyle name="Обычный 89 2" xfId="27583"/>
    <cellStyle name="Обычный 89 3" xfId="27584"/>
    <cellStyle name="Обычный 89 4" xfId="27585"/>
    <cellStyle name="Обычный 9" xfId="27586"/>
    <cellStyle name="Обычный 9 10" xfId="27587"/>
    <cellStyle name="Обычный 9 10 2" xfId="27588"/>
    <cellStyle name="Обычный 9 10 3" xfId="27589"/>
    <cellStyle name="Обычный 9 10 4" xfId="27590"/>
    <cellStyle name="Обычный 9 10 5" xfId="27591"/>
    <cellStyle name="Обычный 9 11" xfId="27592"/>
    <cellStyle name="Обычный 9 11 2" xfId="27593"/>
    <cellStyle name="Обычный 9 12" xfId="27594"/>
    <cellStyle name="Обычный 9 13" xfId="27595"/>
    <cellStyle name="Обычный 9 14" xfId="27596"/>
    <cellStyle name="Обычный 9 15" xfId="27597"/>
    <cellStyle name="Обычный 9 16" xfId="27598"/>
    <cellStyle name="Обычный 9 17" xfId="27599"/>
    <cellStyle name="Обычный 9 17 2" xfId="27600"/>
    <cellStyle name="Обычный 9 17 3" xfId="27601"/>
    <cellStyle name="Обычный 9 2" xfId="27602"/>
    <cellStyle name="Обычный 9 2 2" xfId="27603"/>
    <cellStyle name="Обычный 9 2 2 2" xfId="27604"/>
    <cellStyle name="Обычный 9 2 2 2 2" xfId="27605"/>
    <cellStyle name="Обычный 9 2 2 2 3" xfId="27606"/>
    <cellStyle name="Обычный 9 2 2 2 4" xfId="27607"/>
    <cellStyle name="Обычный 9 2 2 2 5" xfId="27608"/>
    <cellStyle name="Обычный 9 2 2 3" xfId="27609"/>
    <cellStyle name="Обычный 9 2 2 4" xfId="27610"/>
    <cellStyle name="Обычный 9 2 2 5" xfId="27611"/>
    <cellStyle name="Обычный 9 2 2 6" xfId="27612"/>
    <cellStyle name="Обычный 9 2 3" xfId="27613"/>
    <cellStyle name="Обычный 9 2 3 2" xfId="27614"/>
    <cellStyle name="Обычный 9 2 3 3" xfId="27615"/>
    <cellStyle name="Обычный 9 2 3 4" xfId="27616"/>
    <cellStyle name="Обычный 9 2 3 5" xfId="27617"/>
    <cellStyle name="Обычный 9 2 4" xfId="27618"/>
    <cellStyle name="Обычный 9 2 4 2" xfId="27619"/>
    <cellStyle name="Обычный 9 2 5" xfId="27620"/>
    <cellStyle name="Обычный 9 2 5 2" xfId="27621"/>
    <cellStyle name="Обычный 9 2 6" xfId="27622"/>
    <cellStyle name="Обычный 9 2 7" xfId="27623"/>
    <cellStyle name="Обычный 9 2 8" xfId="27624"/>
    <cellStyle name="Обычный 9 2 9" xfId="27625"/>
    <cellStyle name="Обычный 9 2_Информация по ТТ" xfId="27626"/>
    <cellStyle name="Обычный 9 3" xfId="27627"/>
    <cellStyle name="Обычный 9 3 2" xfId="27628"/>
    <cellStyle name="Обычный 9 3 2 2" xfId="27629"/>
    <cellStyle name="Обычный 9 3 2 2 2" xfId="27630"/>
    <cellStyle name="Обычный 9 3 2 2 3" xfId="27631"/>
    <cellStyle name="Обычный 9 3 2 2 4" xfId="27632"/>
    <cellStyle name="Обычный 9 3 2 2 5" xfId="27633"/>
    <cellStyle name="Обычный 9 3 2 3" xfId="27634"/>
    <cellStyle name="Обычный 9 3 2 4" xfId="27635"/>
    <cellStyle name="Обычный 9 3 2 5" xfId="27636"/>
    <cellStyle name="Обычный 9 3 2 6" xfId="27637"/>
    <cellStyle name="Обычный 9 3 3" xfId="27638"/>
    <cellStyle name="Обычный 9 3 3 2" xfId="27639"/>
    <cellStyle name="Обычный 9 3 3 3" xfId="27640"/>
    <cellStyle name="Обычный 9 3 3 4" xfId="27641"/>
    <cellStyle name="Обычный 9 3 3 5" xfId="27642"/>
    <cellStyle name="Обычный 9 3 4" xfId="27643"/>
    <cellStyle name="Обычный 9 3 5" xfId="27644"/>
    <cellStyle name="Обычный 9 3 6" xfId="27645"/>
    <cellStyle name="Обычный 9 3 7" xfId="27646"/>
    <cellStyle name="Обычный 9 3_Информация по ТТ" xfId="27647"/>
    <cellStyle name="Обычный 9 4" xfId="27648"/>
    <cellStyle name="Обычный 9 4 2" xfId="27649"/>
    <cellStyle name="Обычный 9 4 2 2" xfId="27650"/>
    <cellStyle name="Обычный 9 4 2 3" xfId="27651"/>
    <cellStyle name="Обычный 9 4 2 4" xfId="27652"/>
    <cellStyle name="Обычный 9 4 2 5" xfId="27653"/>
    <cellStyle name="Обычный 9 4 2 6" xfId="27654"/>
    <cellStyle name="Обычный 9 4 2 7" xfId="27655"/>
    <cellStyle name="Обычный 9 4 2 8" xfId="27656"/>
    <cellStyle name="Обычный 9 4 3" xfId="27657"/>
    <cellStyle name="Обычный 9 4 3 2" xfId="27658"/>
    <cellStyle name="Обычный 9 4 4" xfId="27659"/>
    <cellStyle name="Обычный 9 4 5" xfId="27660"/>
    <cellStyle name="Обычный 9 4 6" xfId="27661"/>
    <cellStyle name="Обычный 9 4 7" xfId="27662"/>
    <cellStyle name="Обычный 9 4 8" xfId="27663"/>
    <cellStyle name="Обычный 9 5" xfId="27664"/>
    <cellStyle name="Обычный 9 5 10" xfId="27665"/>
    <cellStyle name="Обычный 9 5 11" xfId="27666"/>
    <cellStyle name="Обычный 9 5 12" xfId="27667"/>
    <cellStyle name="Обычный 9 5 2" xfId="27668"/>
    <cellStyle name="Обычный 9 5 2 2" xfId="27669"/>
    <cellStyle name="Обычный 9 5 2 3" xfId="27670"/>
    <cellStyle name="Обычный 9 5 2 4" xfId="27671"/>
    <cellStyle name="Обычный 9 5 2 5" xfId="27672"/>
    <cellStyle name="Обычный 9 5 2 6" xfId="27673"/>
    <cellStyle name="Обычный 9 5 2 7" xfId="27674"/>
    <cellStyle name="Обычный 9 5 2 8" xfId="27675"/>
    <cellStyle name="Обычный 9 5 3" xfId="27676"/>
    <cellStyle name="Обычный 9 5 3 10" xfId="27677"/>
    <cellStyle name="Обычный 9 5 3 2" xfId="27678"/>
    <cellStyle name="Обычный 9 5 3 2 2" xfId="27679"/>
    <cellStyle name="Обычный 9 5 3 2 2 2" xfId="27680"/>
    <cellStyle name="Обычный 9 5 3 2 2 2 2" xfId="27681"/>
    <cellStyle name="Обычный 9 5 3 2 2 2 2 2" xfId="27682"/>
    <cellStyle name="Обычный 9 5 3 2 2 2 2 3" xfId="27683"/>
    <cellStyle name="Обычный 9 5 3 2 2 2 3" xfId="27684"/>
    <cellStyle name="Обычный 9 5 3 2 2 2 4" xfId="27685"/>
    <cellStyle name="Обычный 9 5 3 2 2 3" xfId="27686"/>
    <cellStyle name="Обычный 9 5 3 2 2 3 2" xfId="27687"/>
    <cellStyle name="Обычный 9 5 3 2 2 3 3" xfId="27688"/>
    <cellStyle name="Обычный 9 5 3 2 2 4" xfId="27689"/>
    <cellStyle name="Обычный 9 5 3 2 2 5" xfId="27690"/>
    <cellStyle name="Обычный 9 5 3 2 3" xfId="27691"/>
    <cellStyle name="Обычный 9 5 3 2 3 2" xfId="27692"/>
    <cellStyle name="Обычный 9 5 3 2 3 2 2" xfId="27693"/>
    <cellStyle name="Обычный 9 5 3 2 3 2 2 2" xfId="27694"/>
    <cellStyle name="Обычный 9 5 3 2 3 2 2 3" xfId="27695"/>
    <cellStyle name="Обычный 9 5 3 2 3 2 3" xfId="27696"/>
    <cellStyle name="Обычный 9 5 3 2 3 2 4" xfId="27697"/>
    <cellStyle name="Обычный 9 5 3 2 3 3" xfId="27698"/>
    <cellStyle name="Обычный 9 5 3 2 3 3 2" xfId="27699"/>
    <cellStyle name="Обычный 9 5 3 2 3 3 3" xfId="27700"/>
    <cellStyle name="Обычный 9 5 3 2 3 4" xfId="27701"/>
    <cellStyle name="Обычный 9 5 3 2 3 5" xfId="27702"/>
    <cellStyle name="Обычный 9 5 3 2 4" xfId="27703"/>
    <cellStyle name="Обычный 9 5 3 2 4 2" xfId="27704"/>
    <cellStyle name="Обычный 9 5 3 2 4 2 2" xfId="27705"/>
    <cellStyle name="Обычный 9 5 3 2 4 2 3" xfId="27706"/>
    <cellStyle name="Обычный 9 5 3 2 4 3" xfId="27707"/>
    <cellStyle name="Обычный 9 5 3 2 4 3 2" xfId="27708"/>
    <cellStyle name="Обычный 9 5 3 2 4 3 3" xfId="27709"/>
    <cellStyle name="Обычный 9 5 3 2 5" xfId="27710"/>
    <cellStyle name="Обычный 9 5 3 2 5 2" xfId="27711"/>
    <cellStyle name="Обычный 9 5 3 2 5 3" xfId="27712"/>
    <cellStyle name="Обычный 9 5 3 2 6" xfId="27713"/>
    <cellStyle name="Обычный 9 5 3 2 7" xfId="27714"/>
    <cellStyle name="Обычный 9 5 3 3" xfId="27715"/>
    <cellStyle name="Обычный 9 5 3 3 2" xfId="27716"/>
    <cellStyle name="Обычный 9 5 3 3 2 2" xfId="27717"/>
    <cellStyle name="Обычный 9 5 3 3 2 2 2" xfId="27718"/>
    <cellStyle name="Обычный 9 5 3 3 2 2 3" xfId="27719"/>
    <cellStyle name="Обычный 9 5 3 3 2 3" xfId="27720"/>
    <cellStyle name="Обычный 9 5 3 3 2 3 2" xfId="27721"/>
    <cellStyle name="Обычный 9 5 3 3 2 3 3" xfId="27722"/>
    <cellStyle name="Обычный 9 5 3 3 3" xfId="27723"/>
    <cellStyle name="Обычный 9 5 3 3 3 2" xfId="27724"/>
    <cellStyle name="Обычный 9 5 3 3 3 3" xfId="27725"/>
    <cellStyle name="Обычный 9 5 3 3 4" xfId="27726"/>
    <cellStyle name="Обычный 9 5 3 3 5" xfId="27727"/>
    <cellStyle name="Обычный 9 5 3 4" xfId="27728"/>
    <cellStyle name="Обычный 9 5 3 4 2" xfId="27729"/>
    <cellStyle name="Обычный 9 5 3 4 2 2" xfId="27730"/>
    <cellStyle name="Обычный 9 5 3 4 2 2 2" xfId="27731"/>
    <cellStyle name="Обычный 9 5 3 4 2 2 3" xfId="27732"/>
    <cellStyle name="Обычный 9 5 3 4 2 3" xfId="27733"/>
    <cellStyle name="Обычный 9 5 3 4 2 3 2" xfId="27734"/>
    <cellStyle name="Обычный 9 5 3 4 2 3 3" xfId="27735"/>
    <cellStyle name="Обычный 9 5 3 4 3" xfId="27736"/>
    <cellStyle name="Обычный 9 5 3 4 3 2" xfId="27737"/>
    <cellStyle name="Обычный 9 5 3 4 3 3" xfId="27738"/>
    <cellStyle name="Обычный 9 5 3 4 4" xfId="27739"/>
    <cellStyle name="Обычный 9 5 3 4 5" xfId="27740"/>
    <cellStyle name="Обычный 9 5 3 5" xfId="27741"/>
    <cellStyle name="Обычный 9 5 3 5 2" xfId="27742"/>
    <cellStyle name="Обычный 9 5 3 5 2 2" xfId="27743"/>
    <cellStyle name="Обычный 9 5 3 5 2 3" xfId="27744"/>
    <cellStyle name="Обычный 9 5 3 5 3" xfId="27745"/>
    <cellStyle name="Обычный 9 5 3 5 3 2" xfId="27746"/>
    <cellStyle name="Обычный 9 5 3 5 3 3" xfId="27747"/>
    <cellStyle name="Обычный 9 5 3 6" xfId="27748"/>
    <cellStyle name="Обычный 9 5 3 6 2" xfId="27749"/>
    <cellStyle name="Обычный 9 5 3 6 2 2" xfId="27750"/>
    <cellStyle name="Обычный 9 5 3 6 2 3" xfId="27751"/>
    <cellStyle name="Обычный 9 5 3 7" xfId="27752"/>
    <cellStyle name="Обычный 9 5 3 7 2" xfId="27753"/>
    <cellStyle name="Обычный 9 5 3 7 2 2" xfId="27754"/>
    <cellStyle name="Обычный 9 5 3 7 2 3" xfId="27755"/>
    <cellStyle name="Обычный 9 5 3 8" xfId="27756"/>
    <cellStyle name="Обычный 9 5 3 8 2" xfId="27757"/>
    <cellStyle name="Обычный 9 5 3 8 3" xfId="27758"/>
    <cellStyle name="Обычный 9 5 3 9" xfId="27759"/>
    <cellStyle name="Обычный 9 5 4" xfId="27760"/>
    <cellStyle name="Обычный 9 5 4 2" xfId="27761"/>
    <cellStyle name="Обычный 9 5 4 3" xfId="27762"/>
    <cellStyle name="Обычный 9 5 4 4" xfId="27763"/>
    <cellStyle name="Обычный 9 5 4 5" xfId="27764"/>
    <cellStyle name="Обычный 9 5 5" xfId="27765"/>
    <cellStyle name="Обычный 9 5 5 2" xfId="27766"/>
    <cellStyle name="Обычный 9 5 5 3" xfId="27767"/>
    <cellStyle name="Обычный 9 5 5 4" xfId="27768"/>
    <cellStyle name="Обычный 9 5 5 5" xfId="27769"/>
    <cellStyle name="Обычный 9 5 6" xfId="27770"/>
    <cellStyle name="Обычный 9 5 7" xfId="27771"/>
    <cellStyle name="Обычный 9 5 8" xfId="27772"/>
    <cellStyle name="Обычный 9 5 9" xfId="27773"/>
    <cellStyle name="Обычный 9 6" xfId="27774"/>
    <cellStyle name="Обычный 9 6 10" xfId="27775"/>
    <cellStyle name="Обычный 9 6 11" xfId="27776"/>
    <cellStyle name="Обычный 9 6 12" xfId="27777"/>
    <cellStyle name="Обычный 9 6 13" xfId="27778"/>
    <cellStyle name="Обычный 9 6 14" xfId="27779"/>
    <cellStyle name="Обычный 9 6 15" xfId="27780"/>
    <cellStyle name="Обычный 9 6 2" xfId="27781"/>
    <cellStyle name="Обычный 9 6 2 2" xfId="27782"/>
    <cellStyle name="Обычный 9 6 2 3" xfId="27783"/>
    <cellStyle name="Обычный 9 6 2 4" xfId="27784"/>
    <cellStyle name="Обычный 9 6 2 5" xfId="27785"/>
    <cellStyle name="Обычный 9 6 3" xfId="27786"/>
    <cellStyle name="Обычный 9 6 3 2" xfId="27787"/>
    <cellStyle name="Обычный 9 6 3 3" xfId="27788"/>
    <cellStyle name="Обычный 9 6 3 4" xfId="27789"/>
    <cellStyle name="Обычный 9 6 3 5" xfId="27790"/>
    <cellStyle name="Обычный 9 6 4" xfId="27791"/>
    <cellStyle name="Обычный 9 6 4 2" xfId="27792"/>
    <cellStyle name="Обычный 9 6 4 3" xfId="27793"/>
    <cellStyle name="Обычный 9 6 4 4" xfId="27794"/>
    <cellStyle name="Обычный 9 6 4 5" xfId="27795"/>
    <cellStyle name="Обычный 9 6 5" xfId="27796"/>
    <cellStyle name="Обычный 9 6 5 2" xfId="27797"/>
    <cellStyle name="Обычный 9 6 5 3" xfId="27798"/>
    <cellStyle name="Обычный 9 6 5 4" xfId="27799"/>
    <cellStyle name="Обычный 9 6 5 5" xfId="27800"/>
    <cellStyle name="Обычный 9 6 6" xfId="27801"/>
    <cellStyle name="Обычный 9 6 6 2" xfId="27802"/>
    <cellStyle name="Обычный 9 6 6 3" xfId="27803"/>
    <cellStyle name="Обычный 9 6 6 4" xfId="27804"/>
    <cellStyle name="Обычный 9 6 6 5" xfId="27805"/>
    <cellStyle name="Обычный 9 6 7" xfId="27806"/>
    <cellStyle name="Обычный 9 6 7 2" xfId="27807"/>
    <cellStyle name="Обычный 9 6 7 3" xfId="27808"/>
    <cellStyle name="Обычный 9 6 7 4" xfId="27809"/>
    <cellStyle name="Обычный 9 6 7 5" xfId="27810"/>
    <cellStyle name="Обычный 9 6 8" xfId="27811"/>
    <cellStyle name="Обычный 9 6 8 2" xfId="27812"/>
    <cellStyle name="Обычный 9 6 8 3" xfId="27813"/>
    <cellStyle name="Обычный 9 6 8 4" xfId="27814"/>
    <cellStyle name="Обычный 9 6 8 5" xfId="27815"/>
    <cellStyle name="Обычный 9 6 9" xfId="27816"/>
    <cellStyle name="Обычный 9 6 9 2" xfId="27817"/>
    <cellStyle name="Обычный 9 6 9 3" xfId="27818"/>
    <cellStyle name="Обычный 9 6 9 4" xfId="27819"/>
    <cellStyle name="Обычный 9 6 9 5" xfId="27820"/>
    <cellStyle name="Обычный 9 7" xfId="27821"/>
    <cellStyle name="Обычный 9 7 10" xfId="27822"/>
    <cellStyle name="Обычный 9 7 11" xfId="27823"/>
    <cellStyle name="Обычный 9 7 12" xfId="27824"/>
    <cellStyle name="Обычный 9 7 13" xfId="27825"/>
    <cellStyle name="Обычный 9 7 13 2" xfId="27826"/>
    <cellStyle name="Обычный 9 7 13 3" xfId="27827"/>
    <cellStyle name="Обычный 9 7 14" xfId="27828"/>
    <cellStyle name="Обычный 9 7 15" xfId="27829"/>
    <cellStyle name="Обычный 9 7 2" xfId="27830"/>
    <cellStyle name="Обычный 9 7 2 2" xfId="27831"/>
    <cellStyle name="Обычный 9 7 2 2 2" xfId="27832"/>
    <cellStyle name="Обычный 9 7 2 2 2 2" xfId="27833"/>
    <cellStyle name="Обычный 9 7 2 2 2 2 2" xfId="27834"/>
    <cellStyle name="Обычный 9 7 2 2 2 2 3" xfId="27835"/>
    <cellStyle name="Обычный 9 7 2 2 2 3" xfId="27836"/>
    <cellStyle name="Обычный 9 7 2 2 2 3 2" xfId="27837"/>
    <cellStyle name="Обычный 9 7 2 2 2 3 3" xfId="27838"/>
    <cellStyle name="Обычный 9 7 2 2 3" xfId="27839"/>
    <cellStyle name="Обычный 9 7 2 2 3 2" xfId="27840"/>
    <cellStyle name="Обычный 9 7 2 2 3 3" xfId="27841"/>
    <cellStyle name="Обычный 9 7 2 2 4" xfId="27842"/>
    <cellStyle name="Обычный 9 7 2 2 5" xfId="27843"/>
    <cellStyle name="Обычный 9 7 2 3" xfId="27844"/>
    <cellStyle name="Обычный 9 7 2 3 2" xfId="27845"/>
    <cellStyle name="Обычный 9 7 2 3 2 2" xfId="27846"/>
    <cellStyle name="Обычный 9 7 2 3 2 2 2" xfId="27847"/>
    <cellStyle name="Обычный 9 7 2 3 2 2 3" xfId="27848"/>
    <cellStyle name="Обычный 9 7 2 3 2 3" xfId="27849"/>
    <cellStyle name="Обычный 9 7 2 3 2 3 2" xfId="27850"/>
    <cellStyle name="Обычный 9 7 2 3 2 3 3" xfId="27851"/>
    <cellStyle name="Обычный 9 7 2 3 3" xfId="27852"/>
    <cellStyle name="Обычный 9 7 2 3 3 2" xfId="27853"/>
    <cellStyle name="Обычный 9 7 2 3 3 3" xfId="27854"/>
    <cellStyle name="Обычный 9 7 2 3 4" xfId="27855"/>
    <cellStyle name="Обычный 9 7 2 3 5" xfId="27856"/>
    <cellStyle name="Обычный 9 7 2 4" xfId="27857"/>
    <cellStyle name="Обычный 9 7 2 4 2" xfId="27858"/>
    <cellStyle name="Обычный 9 7 2 4 2 2" xfId="27859"/>
    <cellStyle name="Обычный 9 7 2 4 2 3" xfId="27860"/>
    <cellStyle name="Обычный 9 7 2 4 3" xfId="27861"/>
    <cellStyle name="Обычный 9 7 2 4 3 2" xfId="27862"/>
    <cellStyle name="Обычный 9 7 2 4 3 3" xfId="27863"/>
    <cellStyle name="Обычный 9 7 2 5" xfId="27864"/>
    <cellStyle name="Обычный 9 7 2 5 2" xfId="27865"/>
    <cellStyle name="Обычный 9 7 2 5 2 2" xfId="27866"/>
    <cellStyle name="Обычный 9 7 2 5 2 3" xfId="27867"/>
    <cellStyle name="Обычный 9 7 2 6" xfId="27868"/>
    <cellStyle name="Обычный 9 7 2 7" xfId="27869"/>
    <cellStyle name="Обычный 9 7 2 7 2" xfId="27870"/>
    <cellStyle name="Обычный 9 7 2 7 3" xfId="27871"/>
    <cellStyle name="Обычный 9 7 2 8" xfId="27872"/>
    <cellStyle name="Обычный 9 7 2 9" xfId="27873"/>
    <cellStyle name="Обычный 9 7 3" xfId="27874"/>
    <cellStyle name="Обычный 9 7 3 2" xfId="27875"/>
    <cellStyle name="Обычный 9 7 3 2 2" xfId="27876"/>
    <cellStyle name="Обычный 9 7 3 2 2 2" xfId="27877"/>
    <cellStyle name="Обычный 9 7 3 2 2 3" xfId="27878"/>
    <cellStyle name="Обычный 9 7 3 2 3" xfId="27879"/>
    <cellStyle name="Обычный 9 7 3 2 3 2" xfId="27880"/>
    <cellStyle name="Обычный 9 7 3 2 3 3" xfId="27881"/>
    <cellStyle name="Обычный 9 7 3 3" xfId="27882"/>
    <cellStyle name="Обычный 9 7 3 3 2" xfId="27883"/>
    <cellStyle name="Обычный 9 7 3 3 2 2" xfId="27884"/>
    <cellStyle name="Обычный 9 7 3 3 2 3" xfId="27885"/>
    <cellStyle name="Обычный 9 7 3 4" xfId="27886"/>
    <cellStyle name="Обычный 9 7 3 4 2" xfId="27887"/>
    <cellStyle name="Обычный 9 7 3 4 3" xfId="27888"/>
    <cellStyle name="Обычный 9 7 3 5" xfId="27889"/>
    <cellStyle name="Обычный 9 7 3 6" xfId="27890"/>
    <cellStyle name="Обычный 9 7 4" xfId="27891"/>
    <cellStyle name="Обычный 9 7 4 2" xfId="27892"/>
    <cellStyle name="Обычный 9 7 4 2 2" xfId="27893"/>
    <cellStyle name="Обычный 9 7 4 2 2 2" xfId="27894"/>
    <cellStyle name="Обычный 9 7 4 2 2 3" xfId="27895"/>
    <cellStyle name="Обычный 9 7 4 2 3" xfId="27896"/>
    <cellStyle name="Обычный 9 7 4 2 3 2" xfId="27897"/>
    <cellStyle name="Обычный 9 7 4 2 3 3" xfId="27898"/>
    <cellStyle name="Обычный 9 7 4 3" xfId="27899"/>
    <cellStyle name="Обычный 9 7 4 3 2" xfId="27900"/>
    <cellStyle name="Обычный 9 7 4 3 2 2" xfId="27901"/>
    <cellStyle name="Обычный 9 7 4 3 2 3" xfId="27902"/>
    <cellStyle name="Обычный 9 7 4 4" xfId="27903"/>
    <cellStyle name="Обычный 9 7 4 5" xfId="27904"/>
    <cellStyle name="Обычный 9 7 4 6" xfId="27905"/>
    <cellStyle name="Обычный 9 7 4 7" xfId="27906"/>
    <cellStyle name="Обычный 9 7 4 7 2" xfId="27907"/>
    <cellStyle name="Обычный 9 7 4 7 3" xfId="27908"/>
    <cellStyle name="Обычный 9 7 4 8" xfId="27909"/>
    <cellStyle name="Обычный 9 7 4 9" xfId="27910"/>
    <cellStyle name="Обычный 9 7 5" xfId="27911"/>
    <cellStyle name="Обычный 9 7 5 2" xfId="27912"/>
    <cellStyle name="Обычный 9 7 5 2 2" xfId="27913"/>
    <cellStyle name="Обычный 9 7 5 2 2 2" xfId="27914"/>
    <cellStyle name="Обычный 9 7 5 2 2 3" xfId="27915"/>
    <cellStyle name="Обычный 9 7 5 3" xfId="27916"/>
    <cellStyle name="Обычный 9 7 5 4" xfId="27917"/>
    <cellStyle name="Обычный 9 7 5 5" xfId="27918"/>
    <cellStyle name="Обычный 9 7 5 6" xfId="27919"/>
    <cellStyle name="Обычный 9 7 5 6 2" xfId="27920"/>
    <cellStyle name="Обычный 9 7 5 6 3" xfId="27921"/>
    <cellStyle name="Обычный 9 7 6" xfId="27922"/>
    <cellStyle name="Обычный 9 7 6 2" xfId="27923"/>
    <cellStyle name="Обычный 9 7 6 3" xfId="27924"/>
    <cellStyle name="Обычный 9 7 6 4" xfId="27925"/>
    <cellStyle name="Обычный 9 7 6 5" xfId="27926"/>
    <cellStyle name="Обычный 9 7 6 6" xfId="27927"/>
    <cellStyle name="Обычный 9 7 6 6 2" xfId="27928"/>
    <cellStyle name="Обычный 9 7 6 6 3" xfId="27929"/>
    <cellStyle name="Обычный 9 7 7" xfId="27930"/>
    <cellStyle name="Обычный 9 7 7 2" xfId="27931"/>
    <cellStyle name="Обычный 9 7 7 3" xfId="27932"/>
    <cellStyle name="Обычный 9 7 7 4" xfId="27933"/>
    <cellStyle name="Обычный 9 7 7 5" xfId="27934"/>
    <cellStyle name="Обычный 9 7 7 6" xfId="27935"/>
    <cellStyle name="Обычный 9 7 7 6 2" xfId="27936"/>
    <cellStyle name="Обычный 9 7 7 6 3" xfId="27937"/>
    <cellStyle name="Обычный 9 7 8" xfId="27938"/>
    <cellStyle name="Обычный 9 7 8 2" xfId="27939"/>
    <cellStyle name="Обычный 9 7 8 3" xfId="27940"/>
    <cellStyle name="Обычный 9 7 8 4" xfId="27941"/>
    <cellStyle name="Обычный 9 7 8 5" xfId="27942"/>
    <cellStyle name="Обычный 9 7 9" xfId="27943"/>
    <cellStyle name="Обычный 9 7 9 2" xfId="27944"/>
    <cellStyle name="Обычный 9 7 9 3" xfId="27945"/>
    <cellStyle name="Обычный 9 7 9 4" xfId="27946"/>
    <cellStyle name="Обычный 9 7 9 5" xfId="27947"/>
    <cellStyle name="Обычный 9 8" xfId="27948"/>
    <cellStyle name="Обычный 9 8 10" xfId="27949"/>
    <cellStyle name="Обычный 9 8 2" xfId="27950"/>
    <cellStyle name="Обычный 9 8 3" xfId="27951"/>
    <cellStyle name="Обычный 9 8 4" xfId="27952"/>
    <cellStyle name="Обычный 9 8 5" xfId="27953"/>
    <cellStyle name="Обычный 9 8 6" xfId="27954"/>
    <cellStyle name="Обычный 9 8 7" xfId="27955"/>
    <cellStyle name="Обычный 9 8 7 2" xfId="27956"/>
    <cellStyle name="Обычный 9 8 7 3" xfId="27957"/>
    <cellStyle name="Обычный 9 8 8" xfId="27958"/>
    <cellStyle name="Обычный 9 8 8 2" xfId="27959"/>
    <cellStyle name="Обычный 9 8 8 3" xfId="27960"/>
    <cellStyle name="Обычный 9 8 9" xfId="27961"/>
    <cellStyle name="Обычный 9 9" xfId="27962"/>
    <cellStyle name="Обычный 9 9 2" xfId="27963"/>
    <cellStyle name="Обычный 9 9 3" xfId="27964"/>
    <cellStyle name="Обычный 9 9 4" xfId="27965"/>
    <cellStyle name="Обычный 9 9 5" xfId="27966"/>
    <cellStyle name="Обычный 9_Информация по ТТ" xfId="27967"/>
    <cellStyle name="Обычный 90" xfId="27968"/>
    <cellStyle name="Обычный 90 2" xfId="27969"/>
    <cellStyle name="Обычный 90 3" xfId="27970"/>
    <cellStyle name="Обычный 90 4" xfId="27971"/>
    <cellStyle name="Обычный 91" xfId="27972"/>
    <cellStyle name="Обычный 91 2" xfId="27973"/>
    <cellStyle name="Обычный 91 3" xfId="27974"/>
    <cellStyle name="Обычный 91 4" xfId="27975"/>
    <cellStyle name="Обычный 92" xfId="27976"/>
    <cellStyle name="Обычный 92 2" xfId="27977"/>
    <cellStyle name="Обычный 92 3" xfId="27978"/>
    <cellStyle name="Обычный 92 4" xfId="27979"/>
    <cellStyle name="Обычный 93" xfId="27980"/>
    <cellStyle name="Обычный 93 2" xfId="27981"/>
    <cellStyle name="Обычный 93 3" xfId="27982"/>
    <cellStyle name="Обычный 93 4" xfId="27983"/>
    <cellStyle name="Обычный 93 5" xfId="27984"/>
    <cellStyle name="Обычный 94" xfId="27985"/>
    <cellStyle name="Обычный 94 2" xfId="27986"/>
    <cellStyle name="Обычный 94 3" xfId="27987"/>
    <cellStyle name="Обычный 94 4" xfId="27988"/>
    <cellStyle name="Обычный 95" xfId="27989"/>
    <cellStyle name="Обычный 95 2" xfId="27990"/>
    <cellStyle name="Обычный 95 3" xfId="27991"/>
    <cellStyle name="Обычный 96" xfId="27992"/>
    <cellStyle name="Обычный 96 2" xfId="27993"/>
    <cellStyle name="Обычный 96 3" xfId="27994"/>
    <cellStyle name="Обычный 97" xfId="27995"/>
    <cellStyle name="Обычный 97 2" xfId="27996"/>
    <cellStyle name="Обычный 97 3" xfId="27997"/>
    <cellStyle name="Обычный 98" xfId="27998"/>
    <cellStyle name="Обычный 98 2" xfId="27999"/>
    <cellStyle name="Обычный 98 3" xfId="28000"/>
    <cellStyle name="Обычный 99" xfId="28001"/>
    <cellStyle name="Обычный 99 2" xfId="28002"/>
    <cellStyle name="Обычный 99 3" xfId="28003"/>
    <cellStyle name="Обычный_Книга1" xfId="334"/>
    <cellStyle name="Плохой" xfId="335" builtinId="27" customBuiltin="1"/>
    <cellStyle name="Плохой 10" xfId="28004"/>
    <cellStyle name="Плохой 10 2" xfId="28005"/>
    <cellStyle name="Плохой 10 3" xfId="28006"/>
    <cellStyle name="Плохой 10 4" xfId="28007"/>
    <cellStyle name="Плохой 10 5" xfId="28008"/>
    <cellStyle name="Плохой 11" xfId="28009"/>
    <cellStyle name="Плохой 11 2" xfId="28010"/>
    <cellStyle name="Плохой 12" xfId="28011"/>
    <cellStyle name="Плохой 13" xfId="28012"/>
    <cellStyle name="Плохой 14" xfId="28013"/>
    <cellStyle name="Плохой 15" xfId="28014"/>
    <cellStyle name="Плохой 2" xfId="336"/>
    <cellStyle name="Плохой 2 10" xfId="28015"/>
    <cellStyle name="Плохой 2 11" xfId="28016"/>
    <cellStyle name="Плохой 2 2" xfId="28017"/>
    <cellStyle name="Плохой 2 2 2" xfId="28018"/>
    <cellStyle name="Плохой 2 2 2 2" xfId="28019"/>
    <cellStyle name="Плохой 2 2 2 3" xfId="28020"/>
    <cellStyle name="Плохой 2 2 2 4" xfId="28021"/>
    <cellStyle name="Плохой 2 2 2 5" xfId="28022"/>
    <cellStyle name="Плохой 2 2 3" xfId="28023"/>
    <cellStyle name="Плохой 2 2 3 2" xfId="28024"/>
    <cellStyle name="Плохой 2 2 3 3" xfId="28025"/>
    <cellStyle name="Плохой 2 2 4" xfId="28026"/>
    <cellStyle name="Плохой 2 2 4 2" xfId="28027"/>
    <cellStyle name="Плохой 2 2 4 3" xfId="28028"/>
    <cellStyle name="Плохой 2 2 5" xfId="28029"/>
    <cellStyle name="Плохой 2 2 6" xfId="28030"/>
    <cellStyle name="Плохой 2 3" xfId="28031"/>
    <cellStyle name="Плохой 2 3 2" xfId="28032"/>
    <cellStyle name="Плохой 2 3 2 2" xfId="28033"/>
    <cellStyle name="Плохой 2 3 2 3" xfId="28034"/>
    <cellStyle name="Плохой 2 3 3" xfId="28035"/>
    <cellStyle name="Плохой 2 3 4" xfId="28036"/>
    <cellStyle name="Плохой 2 3 5" xfId="28037"/>
    <cellStyle name="Плохой 2 4" xfId="28038"/>
    <cellStyle name="Плохой 2 4 2" xfId="28039"/>
    <cellStyle name="Плохой 2 4 3" xfId="28040"/>
    <cellStyle name="Плохой 2 5" xfId="28041"/>
    <cellStyle name="Плохой 2 5 2" xfId="28042"/>
    <cellStyle name="Плохой 2 5 3" xfId="28043"/>
    <cellStyle name="Плохой 2 6" xfId="28044"/>
    <cellStyle name="Плохой 2 6 2" xfId="28045"/>
    <cellStyle name="Плохой 2 7" xfId="28046"/>
    <cellStyle name="Плохой 2 8" xfId="28047"/>
    <cellStyle name="Плохой 2 9" xfId="28048"/>
    <cellStyle name="Плохой 3" xfId="337"/>
    <cellStyle name="Плохой 3 10" xfId="28049"/>
    <cellStyle name="Плохой 3 11" xfId="28050"/>
    <cellStyle name="Плохой 3 2" xfId="28051"/>
    <cellStyle name="Плохой 3 2 2" xfId="28052"/>
    <cellStyle name="Плохой 3 2 2 2" xfId="28053"/>
    <cellStyle name="Плохой 3 2 2 3" xfId="28054"/>
    <cellStyle name="Плохой 3 2 3" xfId="28055"/>
    <cellStyle name="Плохой 3 2 3 2" xfId="28056"/>
    <cellStyle name="Плохой 3 2 3 3" xfId="28057"/>
    <cellStyle name="Плохой 3 2 4" xfId="28058"/>
    <cellStyle name="Плохой 3 2 5" xfId="28059"/>
    <cellStyle name="Плохой 3 3" xfId="28060"/>
    <cellStyle name="Плохой 3 3 2" xfId="28061"/>
    <cellStyle name="Плохой 3 3 2 2" xfId="28062"/>
    <cellStyle name="Плохой 3 3 2 3" xfId="28063"/>
    <cellStyle name="Плохой 3 3 3" xfId="28064"/>
    <cellStyle name="Плохой 3 3 4" xfId="28065"/>
    <cellStyle name="Плохой 3 3 5" xfId="28066"/>
    <cellStyle name="Плохой 3 4" xfId="28067"/>
    <cellStyle name="Плохой 3 4 2" xfId="28068"/>
    <cellStyle name="Плохой 3 4 3" xfId="28069"/>
    <cellStyle name="Плохой 3 5" xfId="28070"/>
    <cellStyle name="Плохой 3 5 2" xfId="28071"/>
    <cellStyle name="Плохой 3 6" xfId="28072"/>
    <cellStyle name="Плохой 3 7" xfId="28073"/>
    <cellStyle name="Плохой 3 8" xfId="28074"/>
    <cellStyle name="Плохой 3 9" xfId="28075"/>
    <cellStyle name="Плохой 4" xfId="28076"/>
    <cellStyle name="Плохой 4 10" xfId="28077"/>
    <cellStyle name="Плохой 4 11" xfId="28078"/>
    <cellStyle name="Плохой 4 2" xfId="28079"/>
    <cellStyle name="Плохой 4 2 2" xfId="28080"/>
    <cellStyle name="Плохой 4 3" xfId="28081"/>
    <cellStyle name="Плохой 4 3 2" xfId="28082"/>
    <cellStyle name="Плохой 4 4" xfId="28083"/>
    <cellStyle name="Плохой 4 5" xfId="28084"/>
    <cellStyle name="Плохой 4 6" xfId="28085"/>
    <cellStyle name="Плохой 4 7" xfId="28086"/>
    <cellStyle name="Плохой 4 8" xfId="28087"/>
    <cellStyle name="Плохой 4 9" xfId="28088"/>
    <cellStyle name="Плохой 5" xfId="28089"/>
    <cellStyle name="Плохой 5 2" xfId="28090"/>
    <cellStyle name="Плохой 5 3" xfId="28091"/>
    <cellStyle name="Плохой 5 4" xfId="28092"/>
    <cellStyle name="Плохой 5 5" xfId="28093"/>
    <cellStyle name="Плохой 5 6" xfId="28094"/>
    <cellStyle name="Плохой 5 7" xfId="28095"/>
    <cellStyle name="Плохой 5 8" xfId="28096"/>
    <cellStyle name="Плохой 6" xfId="28097"/>
    <cellStyle name="Плохой 6 2" xfId="28098"/>
    <cellStyle name="Плохой 6 3" xfId="28099"/>
    <cellStyle name="Плохой 6 4" xfId="28100"/>
    <cellStyle name="Плохой 6 5" xfId="28101"/>
    <cellStyle name="Плохой 7" xfId="28102"/>
    <cellStyle name="Плохой 7 2" xfId="28103"/>
    <cellStyle name="Плохой 7 3" xfId="28104"/>
    <cellStyle name="Плохой 7 4" xfId="28105"/>
    <cellStyle name="Плохой 7 5" xfId="28106"/>
    <cellStyle name="Плохой 8" xfId="28107"/>
    <cellStyle name="Плохой 8 2" xfId="28108"/>
    <cellStyle name="Плохой 8 3" xfId="28109"/>
    <cellStyle name="Плохой 8 4" xfId="28110"/>
    <cellStyle name="Плохой 8 5" xfId="28111"/>
    <cellStyle name="Плохой 9" xfId="28112"/>
    <cellStyle name="Плохой 9 2" xfId="28113"/>
    <cellStyle name="Плохой 9 3" xfId="28114"/>
    <cellStyle name="Плохой 9 4" xfId="28115"/>
    <cellStyle name="Плохой 9 5" xfId="28116"/>
    <cellStyle name="Пояснение" xfId="338" builtinId="53" customBuiltin="1"/>
    <cellStyle name="Пояснение 10" xfId="28117"/>
    <cellStyle name="Пояснение 10 2" xfId="28118"/>
    <cellStyle name="Пояснение 10 3" xfId="28119"/>
    <cellStyle name="Пояснение 10 4" xfId="28120"/>
    <cellStyle name="Пояснение 10 5" xfId="28121"/>
    <cellStyle name="Пояснение 11" xfId="28122"/>
    <cellStyle name="Пояснение 11 2" xfId="28123"/>
    <cellStyle name="Пояснение 11 3" xfId="28124"/>
    <cellStyle name="Пояснение 11 4" xfId="28125"/>
    <cellStyle name="Пояснение 11 5" xfId="28126"/>
    <cellStyle name="Пояснение 12" xfId="28127"/>
    <cellStyle name="Пояснение 12 2" xfId="28128"/>
    <cellStyle name="Пояснение 13" xfId="28129"/>
    <cellStyle name="Пояснение 14" xfId="28130"/>
    <cellStyle name="Пояснение 15" xfId="28131"/>
    <cellStyle name="Пояснение 2" xfId="339"/>
    <cellStyle name="Пояснение 2 10" xfId="28132"/>
    <cellStyle name="Пояснение 2 11" xfId="28133"/>
    <cellStyle name="Пояснение 2 2" xfId="28134"/>
    <cellStyle name="Пояснение 2 2 2" xfId="28135"/>
    <cellStyle name="Пояснение 2 2 2 2" xfId="28136"/>
    <cellStyle name="Пояснение 2 2 2 3" xfId="28137"/>
    <cellStyle name="Пояснение 2 2 3" xfId="28138"/>
    <cellStyle name="Пояснение 2 2 3 2" xfId="28139"/>
    <cellStyle name="Пояснение 2 2 3 3" xfId="28140"/>
    <cellStyle name="Пояснение 2 2 4" xfId="28141"/>
    <cellStyle name="Пояснение 2 2 5" xfId="28142"/>
    <cellStyle name="Пояснение 2 3" xfId="28143"/>
    <cellStyle name="Пояснение 2 3 2" xfId="28144"/>
    <cellStyle name="Пояснение 2 3 2 2" xfId="28145"/>
    <cellStyle name="Пояснение 2 3 2 3" xfId="28146"/>
    <cellStyle name="Пояснение 2 3 3" xfId="28147"/>
    <cellStyle name="Пояснение 2 3 4" xfId="28148"/>
    <cellStyle name="Пояснение 2 3 5" xfId="28149"/>
    <cellStyle name="Пояснение 2 4" xfId="28150"/>
    <cellStyle name="Пояснение 2 4 2" xfId="28151"/>
    <cellStyle name="Пояснение 2 4 3" xfId="28152"/>
    <cellStyle name="Пояснение 2 5" xfId="28153"/>
    <cellStyle name="Пояснение 2 5 2" xfId="28154"/>
    <cellStyle name="Пояснение 2 5 3" xfId="28155"/>
    <cellStyle name="Пояснение 2 6" xfId="28156"/>
    <cellStyle name="Пояснение 2 6 2" xfId="28157"/>
    <cellStyle name="Пояснение 2 7" xfId="28158"/>
    <cellStyle name="Пояснение 2 8" xfId="28159"/>
    <cellStyle name="Пояснение 2 9" xfId="28160"/>
    <cellStyle name="Пояснение 3" xfId="28161"/>
    <cellStyle name="Пояснение 3 10" xfId="28162"/>
    <cellStyle name="Пояснение 3 2" xfId="28163"/>
    <cellStyle name="Пояснение 3 2 2" xfId="28164"/>
    <cellStyle name="Пояснение 3 2 3" xfId="28165"/>
    <cellStyle name="Пояснение 3 2 4" xfId="28166"/>
    <cellStyle name="Пояснение 3 2 5" xfId="28167"/>
    <cellStyle name="Пояснение 3 3" xfId="28168"/>
    <cellStyle name="Пояснение 3 3 2" xfId="28169"/>
    <cellStyle name="Пояснение 3 3 3" xfId="28170"/>
    <cellStyle name="Пояснение 3 3 4" xfId="28171"/>
    <cellStyle name="Пояснение 3 4" xfId="28172"/>
    <cellStyle name="Пояснение 3 4 2" xfId="28173"/>
    <cellStyle name="Пояснение 3 4 3" xfId="28174"/>
    <cellStyle name="Пояснение 3 5" xfId="28175"/>
    <cellStyle name="Пояснение 3 6" xfId="28176"/>
    <cellStyle name="Пояснение 3 7" xfId="28177"/>
    <cellStyle name="Пояснение 3 8" xfId="28178"/>
    <cellStyle name="Пояснение 3 9" xfId="28179"/>
    <cellStyle name="Пояснение 4" xfId="28180"/>
    <cellStyle name="Пояснение 4 2" xfId="28181"/>
    <cellStyle name="Пояснение 4 3" xfId="28182"/>
    <cellStyle name="Пояснение 4 4" xfId="28183"/>
    <cellStyle name="Пояснение 4 5" xfId="28184"/>
    <cellStyle name="Пояснение 4 6" xfId="28185"/>
    <cellStyle name="Пояснение 4 7" xfId="28186"/>
    <cellStyle name="Пояснение 4 8" xfId="28187"/>
    <cellStyle name="Пояснение 5" xfId="28188"/>
    <cellStyle name="Пояснение 5 2" xfId="28189"/>
    <cellStyle name="Пояснение 5 3" xfId="28190"/>
    <cellStyle name="Пояснение 5 4" xfId="28191"/>
    <cellStyle name="Пояснение 5 5" xfId="28192"/>
    <cellStyle name="Пояснение 6" xfId="28193"/>
    <cellStyle name="Пояснение 6 2" xfId="28194"/>
    <cellStyle name="Пояснение 6 3" xfId="28195"/>
    <cellStyle name="Пояснение 6 4" xfId="28196"/>
    <cellStyle name="Пояснение 6 5" xfId="28197"/>
    <cellStyle name="Пояснение 7" xfId="28198"/>
    <cellStyle name="Пояснение 7 2" xfId="28199"/>
    <cellStyle name="Пояснение 7 3" xfId="28200"/>
    <cellStyle name="Пояснение 7 4" xfId="28201"/>
    <cellStyle name="Пояснение 7 5" xfId="28202"/>
    <cellStyle name="Пояснение 8" xfId="28203"/>
    <cellStyle name="Пояснение 8 2" xfId="28204"/>
    <cellStyle name="Пояснение 8 3" xfId="28205"/>
    <cellStyle name="Пояснение 8 4" xfId="28206"/>
    <cellStyle name="Пояснение 8 5" xfId="28207"/>
    <cellStyle name="Пояснение 9" xfId="28208"/>
    <cellStyle name="Пояснение 9 2" xfId="28209"/>
    <cellStyle name="Пояснение 9 3" xfId="28210"/>
    <cellStyle name="Пояснение 9 4" xfId="28211"/>
    <cellStyle name="Пояснение 9 5" xfId="28212"/>
    <cellStyle name="Примечание" xfId="340" builtinId="10" customBuiltin="1"/>
    <cellStyle name="Примечание 10" xfId="28213"/>
    <cellStyle name="Примечание 10 2" xfId="28214"/>
    <cellStyle name="Примечание 10 3" xfId="28215"/>
    <cellStyle name="Примечание 10 4" xfId="28216"/>
    <cellStyle name="Примечание 10 5" xfId="28217"/>
    <cellStyle name="Примечание 11" xfId="28218"/>
    <cellStyle name="Примечание 11 2" xfId="28219"/>
    <cellStyle name="Примечание 11 3" xfId="28220"/>
    <cellStyle name="Примечание 11 4" xfId="28221"/>
    <cellStyle name="Примечание 11 5" xfId="28222"/>
    <cellStyle name="Примечание 12" xfId="28223"/>
    <cellStyle name="Примечание 12 2" xfId="28224"/>
    <cellStyle name="Примечание 12 3" xfId="28225"/>
    <cellStyle name="Примечание 12 4" xfId="28226"/>
    <cellStyle name="Примечание 12 5" xfId="28227"/>
    <cellStyle name="Примечание 13" xfId="28228"/>
    <cellStyle name="Примечание 13 2" xfId="28229"/>
    <cellStyle name="Примечание 13 3" xfId="28230"/>
    <cellStyle name="Примечание 13 4" xfId="28231"/>
    <cellStyle name="Примечание 13 5" xfId="28232"/>
    <cellStyle name="Примечание 14" xfId="28233"/>
    <cellStyle name="Примечание 14 2" xfId="28234"/>
    <cellStyle name="Примечание 14 3" xfId="28235"/>
    <cellStyle name="Примечание 14 4" xfId="28236"/>
    <cellStyle name="Примечание 14 5" xfId="28237"/>
    <cellStyle name="Примечание 15" xfId="28238"/>
    <cellStyle name="Примечание 15 2" xfId="28239"/>
    <cellStyle name="Примечание 15 3" xfId="28240"/>
    <cellStyle name="Примечание 15 4" xfId="28241"/>
    <cellStyle name="Примечание 15 5" xfId="28242"/>
    <cellStyle name="Примечание 16" xfId="28243"/>
    <cellStyle name="Примечание 16 2" xfId="28244"/>
    <cellStyle name="Примечание 17" xfId="28245"/>
    <cellStyle name="Примечание 18" xfId="28246"/>
    <cellStyle name="Примечание 19" xfId="28247"/>
    <cellStyle name="Примечание 2" xfId="341"/>
    <cellStyle name="Примечание 2 10" xfId="28248"/>
    <cellStyle name="Примечание 2 11" xfId="28249"/>
    <cellStyle name="Примечание 2 12" xfId="28250"/>
    <cellStyle name="Примечание 2 13" xfId="28251"/>
    <cellStyle name="Примечание 2 14" xfId="28252"/>
    <cellStyle name="Примечание 2 2" xfId="28253"/>
    <cellStyle name="Примечание 2 2 10" xfId="28254"/>
    <cellStyle name="Примечание 2 2 11" xfId="28255"/>
    <cellStyle name="Примечание 2 2 12" xfId="28256"/>
    <cellStyle name="Примечание 2 2 13" xfId="28257"/>
    <cellStyle name="Примечание 2 2 2" xfId="28258"/>
    <cellStyle name="Примечание 2 2 2 2" xfId="28259"/>
    <cellStyle name="Примечание 2 2 2 2 2" xfId="28260"/>
    <cellStyle name="Примечание 2 2 2 2 3" xfId="28261"/>
    <cellStyle name="Примечание 2 2 2 2 4" xfId="28262"/>
    <cellStyle name="Примечание 2 2 2 2 5" xfId="28263"/>
    <cellStyle name="Примечание 2 2 2 2 6" xfId="28264"/>
    <cellStyle name="Примечание 2 2 2 2 7" xfId="28265"/>
    <cellStyle name="Примечание 2 2 2 2 8" xfId="28266"/>
    <cellStyle name="Примечание 2 2 2 3" xfId="28267"/>
    <cellStyle name="Примечание 2 2 2 3 2" xfId="28268"/>
    <cellStyle name="Примечание 2 2 2 3 3" xfId="28269"/>
    <cellStyle name="Примечание 2 2 2 3 4" xfId="28270"/>
    <cellStyle name="Примечание 2 2 2 4" xfId="28271"/>
    <cellStyle name="Примечание 2 2 2 4 2" xfId="28272"/>
    <cellStyle name="Примечание 2 2 2 4 3" xfId="28273"/>
    <cellStyle name="Примечание 2 2 2 5" xfId="28274"/>
    <cellStyle name="Примечание 2 2 2 5 2" xfId="28275"/>
    <cellStyle name="Примечание 2 2 2 5 3" xfId="28276"/>
    <cellStyle name="Примечание 2 2 2 6" xfId="28277"/>
    <cellStyle name="Примечание 2 2 2 7" xfId="28278"/>
    <cellStyle name="Примечание 2 2 2 8" xfId="28279"/>
    <cellStyle name="Примечание 2 2 2 9" xfId="28280"/>
    <cellStyle name="Примечание 2 2 3" xfId="28281"/>
    <cellStyle name="Примечание 2 2 3 2" xfId="28282"/>
    <cellStyle name="Примечание 2 2 3 3" xfId="28283"/>
    <cellStyle name="Примечание 2 2 3 4" xfId="28284"/>
    <cellStyle name="Примечание 2 2 3 5" xfId="28285"/>
    <cellStyle name="Примечание 2 2 3 6" xfId="28286"/>
    <cellStyle name="Примечание 2 2 3 7" xfId="28287"/>
    <cellStyle name="Примечание 2 2 3 8" xfId="28288"/>
    <cellStyle name="Примечание 2 2 4" xfId="28289"/>
    <cellStyle name="Примечание 2 2 4 2" xfId="28290"/>
    <cellStyle name="Примечание 2 2 4 2 2" xfId="28291"/>
    <cellStyle name="Примечание 2 2 4 2 3" xfId="28292"/>
    <cellStyle name="Примечание 2 2 4 3" xfId="28293"/>
    <cellStyle name="Примечание 2 2 4 4" xfId="28294"/>
    <cellStyle name="Примечание 2 2 4 5" xfId="28295"/>
    <cellStyle name="Примечание 2 2 5" xfId="28296"/>
    <cellStyle name="Примечание 2 2 5 2" xfId="28297"/>
    <cellStyle name="Примечание 2 2 5 3" xfId="28298"/>
    <cellStyle name="Примечание 2 2 5 4" xfId="28299"/>
    <cellStyle name="Примечание 2 2 6" xfId="28300"/>
    <cellStyle name="Примечание 2 2 6 2" xfId="28301"/>
    <cellStyle name="Примечание 2 2 6 3" xfId="28302"/>
    <cellStyle name="Примечание 2 2 7" xfId="28303"/>
    <cellStyle name="Примечание 2 2 8" xfId="28304"/>
    <cellStyle name="Примечание 2 2 9" xfId="28305"/>
    <cellStyle name="Примечание 2 3" xfId="28306"/>
    <cellStyle name="Примечание 2 3 2" xfId="28307"/>
    <cellStyle name="Примечание 2 3 2 2" xfId="28308"/>
    <cellStyle name="Примечание 2 3 2 3" xfId="28309"/>
    <cellStyle name="Примечание 2 3 2 4" xfId="28310"/>
    <cellStyle name="Примечание 2 3 2 5" xfId="28311"/>
    <cellStyle name="Примечание 2 3 2 6" xfId="28312"/>
    <cellStyle name="Примечание 2 3 2 7" xfId="28313"/>
    <cellStyle name="Примечание 2 3 2 8" xfId="28314"/>
    <cellStyle name="Примечание 2 3 3" xfId="28315"/>
    <cellStyle name="Примечание 2 3 3 2" xfId="28316"/>
    <cellStyle name="Примечание 2 3 3 3" xfId="28317"/>
    <cellStyle name="Примечание 2 3 4" xfId="28318"/>
    <cellStyle name="Примечание 2 3 4 2" xfId="28319"/>
    <cellStyle name="Примечание 2 3 4 3" xfId="28320"/>
    <cellStyle name="Примечание 2 3 5" xfId="28321"/>
    <cellStyle name="Примечание 2 3 6" xfId="28322"/>
    <cellStyle name="Примечание 2 3 7" xfId="28323"/>
    <cellStyle name="Примечание 2 3 8" xfId="28324"/>
    <cellStyle name="Примечание 2 3 9" xfId="28325"/>
    <cellStyle name="Примечание 2 4" xfId="28326"/>
    <cellStyle name="Примечание 2 4 2" xfId="28327"/>
    <cellStyle name="Примечание 2 4 3" xfId="28328"/>
    <cellStyle name="Примечание 2 4 4" xfId="28329"/>
    <cellStyle name="Примечание 2 4 5" xfId="28330"/>
    <cellStyle name="Примечание 2 4 6" xfId="28331"/>
    <cellStyle name="Примечание 2 4 7" xfId="28332"/>
    <cellStyle name="Примечание 2 4 8" xfId="28333"/>
    <cellStyle name="Примечание 2 5" xfId="28334"/>
    <cellStyle name="Примечание 2 5 2" xfId="28335"/>
    <cellStyle name="Примечание 2 5 3" xfId="28336"/>
    <cellStyle name="Примечание 2 5 4" xfId="28337"/>
    <cellStyle name="Примечание 2 5 5" xfId="28338"/>
    <cellStyle name="Примечание 2 6" xfId="28339"/>
    <cellStyle name="Примечание 2 6 2" xfId="28340"/>
    <cellStyle name="Примечание 2 6 2 2" xfId="28341"/>
    <cellStyle name="Примечание 2 6 2 3" xfId="28342"/>
    <cellStyle name="Примечание 2 6 2 4" xfId="28343"/>
    <cellStyle name="Примечание 2 6 3" xfId="28344"/>
    <cellStyle name="Примечание 2 6 4" xfId="28345"/>
    <cellStyle name="Примечание 2 6 5" xfId="28346"/>
    <cellStyle name="Примечание 2 7" xfId="28347"/>
    <cellStyle name="Примечание 2 7 2" xfId="28348"/>
    <cellStyle name="Примечание 2 7 3" xfId="28349"/>
    <cellStyle name="Примечание 2 8" xfId="28350"/>
    <cellStyle name="Примечание 2 8 2" xfId="28351"/>
    <cellStyle name="Примечание 2 8 3" xfId="28352"/>
    <cellStyle name="Примечание 2 8 4" xfId="28353"/>
    <cellStyle name="Примечание 2 9" xfId="28354"/>
    <cellStyle name="Примечание 2 9 2" xfId="28355"/>
    <cellStyle name="Примечание 20" xfId="28356"/>
    <cellStyle name="Примечание 20 2" xfId="28357"/>
    <cellStyle name="Примечание 20 3" xfId="28358"/>
    <cellStyle name="Примечание 3" xfId="342"/>
    <cellStyle name="Примечание 3 10" xfId="28359"/>
    <cellStyle name="Примечание 3 11" xfId="28360"/>
    <cellStyle name="Примечание 3 12" xfId="28361"/>
    <cellStyle name="Примечание 3 13" xfId="28362"/>
    <cellStyle name="Примечание 3 14" xfId="28363"/>
    <cellStyle name="Примечание 3 2" xfId="28364"/>
    <cellStyle name="Примечание 3 2 2" xfId="28365"/>
    <cellStyle name="Примечание 3 2 2 2" xfId="28366"/>
    <cellStyle name="Примечание 3 2 2 3" xfId="28367"/>
    <cellStyle name="Примечание 3 2 2 4" xfId="28368"/>
    <cellStyle name="Примечание 3 2 2 5" xfId="28369"/>
    <cellStyle name="Примечание 3 2 2 6" xfId="28370"/>
    <cellStyle name="Примечание 3 2 2 7" xfId="28371"/>
    <cellStyle name="Примечание 3 2 2 8" xfId="28372"/>
    <cellStyle name="Примечание 3 2 3" xfId="28373"/>
    <cellStyle name="Примечание 3 2 3 2" xfId="28374"/>
    <cellStyle name="Примечание 3 2 3 3" xfId="28375"/>
    <cellStyle name="Примечание 3 2 3 4" xfId="28376"/>
    <cellStyle name="Примечание 3 2 4" xfId="28377"/>
    <cellStyle name="Примечание 3 2 4 2" xfId="28378"/>
    <cellStyle name="Примечание 3 2 4 3" xfId="28379"/>
    <cellStyle name="Примечание 3 2 5" xfId="28380"/>
    <cellStyle name="Примечание 3 2 5 2" xfId="28381"/>
    <cellStyle name="Примечание 3 2 5 3" xfId="28382"/>
    <cellStyle name="Примечание 3 2 6" xfId="28383"/>
    <cellStyle name="Примечание 3 2 6 2" xfId="28384"/>
    <cellStyle name="Примечание 3 2 6 3" xfId="28385"/>
    <cellStyle name="Примечание 3 2 7" xfId="28386"/>
    <cellStyle name="Примечание 3 2 8" xfId="28387"/>
    <cellStyle name="Примечание 3 2 9" xfId="28388"/>
    <cellStyle name="Примечание 3 3" xfId="28389"/>
    <cellStyle name="Примечание 3 3 2" xfId="28390"/>
    <cellStyle name="Примечание 3 3 3" xfId="28391"/>
    <cellStyle name="Примечание 3 3 4" xfId="28392"/>
    <cellStyle name="Примечание 3 3 5" xfId="28393"/>
    <cellStyle name="Примечание 3 3 6" xfId="28394"/>
    <cellStyle name="Примечание 3 3 7" xfId="28395"/>
    <cellStyle name="Примечание 3 3 8" xfId="28396"/>
    <cellStyle name="Примечание 3 4" xfId="28397"/>
    <cellStyle name="Примечание 3 4 2" xfId="28398"/>
    <cellStyle name="Примечание 3 4 3" xfId="28399"/>
    <cellStyle name="Примечание 3 4 4" xfId="28400"/>
    <cellStyle name="Примечание 3 4 5" xfId="28401"/>
    <cellStyle name="Примечание 3 5" xfId="28402"/>
    <cellStyle name="Примечание 3 5 2" xfId="28403"/>
    <cellStyle name="Примечание 3 5 2 2" xfId="28404"/>
    <cellStyle name="Примечание 3 5 2 3" xfId="28405"/>
    <cellStyle name="Примечание 3 5 3" xfId="28406"/>
    <cellStyle name="Примечание 3 5 4" xfId="28407"/>
    <cellStyle name="Примечание 3 5 5" xfId="28408"/>
    <cellStyle name="Примечание 3 6" xfId="28409"/>
    <cellStyle name="Примечание 3 6 2" xfId="28410"/>
    <cellStyle name="Примечание 3 6 3" xfId="28411"/>
    <cellStyle name="Примечание 3 6 4" xfId="28412"/>
    <cellStyle name="Примечание 3 7" xfId="28413"/>
    <cellStyle name="Примечание 3 7 2" xfId="28414"/>
    <cellStyle name="Примечание 3 7 3" xfId="28415"/>
    <cellStyle name="Примечание 3 7 4" xfId="28416"/>
    <cellStyle name="Примечание 3 8" xfId="28417"/>
    <cellStyle name="Примечание 3 8 2" xfId="28418"/>
    <cellStyle name="Примечание 3 8 3" xfId="28419"/>
    <cellStyle name="Примечание 3 8 4" xfId="28420"/>
    <cellStyle name="Примечание 3 9" xfId="28421"/>
    <cellStyle name="Примечание 4" xfId="28422"/>
    <cellStyle name="Примечание 4 10" xfId="28423"/>
    <cellStyle name="Примечание 4 11" xfId="28424"/>
    <cellStyle name="Примечание 4 12" xfId="28425"/>
    <cellStyle name="Примечание 4 2" xfId="28426"/>
    <cellStyle name="Примечание 4 2 2" xfId="28427"/>
    <cellStyle name="Примечание 4 2 2 2" xfId="28428"/>
    <cellStyle name="Примечание 4 2 2 3" xfId="28429"/>
    <cellStyle name="Примечание 4 2 3" xfId="28430"/>
    <cellStyle name="Примечание 4 2 4" xfId="28431"/>
    <cellStyle name="Примечание 4 2 5" xfId="28432"/>
    <cellStyle name="Примечание 4 2 6" xfId="28433"/>
    <cellStyle name="Примечание 4 2 7" xfId="28434"/>
    <cellStyle name="Примечание 4 2 8" xfId="28435"/>
    <cellStyle name="Примечание 4 3" xfId="28436"/>
    <cellStyle name="Примечание 4 3 2" xfId="28437"/>
    <cellStyle name="Примечание 4 3 2 2" xfId="28438"/>
    <cellStyle name="Примечание 4 3 2 3" xfId="28439"/>
    <cellStyle name="Примечание 4 3 2 3 2" xfId="28440"/>
    <cellStyle name="Примечание 4 3 2 3 3" xfId="28441"/>
    <cellStyle name="Примечание 4 3 2 4" xfId="28442"/>
    <cellStyle name="Примечание 4 3 2 5" xfId="28443"/>
    <cellStyle name="Примечание 4 3 3" xfId="28444"/>
    <cellStyle name="Примечание 4 3 4" xfId="28445"/>
    <cellStyle name="Примечание 4 4" xfId="28446"/>
    <cellStyle name="Примечание 4 4 2" xfId="28447"/>
    <cellStyle name="Примечание 4 4 3" xfId="28448"/>
    <cellStyle name="Примечание 4 4 4" xfId="28449"/>
    <cellStyle name="Примечание 4 4 4 2" xfId="28450"/>
    <cellStyle name="Примечание 4 4 4 3" xfId="28451"/>
    <cellStyle name="Примечание 4 4 5" xfId="28452"/>
    <cellStyle name="Примечание 4 4 6" xfId="28453"/>
    <cellStyle name="Примечание 4 5" xfId="28454"/>
    <cellStyle name="Примечание 4 6" xfId="28455"/>
    <cellStyle name="Примечание 4 7" xfId="28456"/>
    <cellStyle name="Примечание 4 8" xfId="28457"/>
    <cellStyle name="Примечание 4 9" xfId="28458"/>
    <cellStyle name="Примечание 5" xfId="28459"/>
    <cellStyle name="Примечание 5 10" xfId="28460"/>
    <cellStyle name="Примечание 5 2" xfId="28461"/>
    <cellStyle name="Примечание 5 2 2" xfId="28462"/>
    <cellStyle name="Примечание 5 2 3" xfId="28463"/>
    <cellStyle name="Примечание 5 2 4" xfId="28464"/>
    <cellStyle name="Примечание 5 2 5" xfId="28465"/>
    <cellStyle name="Примечание 5 2 6" xfId="28466"/>
    <cellStyle name="Примечание 5 2 7" xfId="28467"/>
    <cellStyle name="Примечание 5 2 8" xfId="28468"/>
    <cellStyle name="Примечание 5 3" xfId="28469"/>
    <cellStyle name="Примечание 5 4" xfId="28470"/>
    <cellStyle name="Примечание 5 5" xfId="28471"/>
    <cellStyle name="Примечание 5 6" xfId="28472"/>
    <cellStyle name="Примечание 5 7" xfId="28473"/>
    <cellStyle name="Примечание 5 8" xfId="28474"/>
    <cellStyle name="Примечание 5 9" xfId="28475"/>
    <cellStyle name="Примечание 6" xfId="28476"/>
    <cellStyle name="Примечание 6 2" xfId="28477"/>
    <cellStyle name="Примечание 6 3" xfId="28478"/>
    <cellStyle name="Примечание 6 4" xfId="28479"/>
    <cellStyle name="Примечание 6 5" xfId="28480"/>
    <cellStyle name="Примечание 6 6" xfId="28481"/>
    <cellStyle name="Примечание 6 7" xfId="28482"/>
    <cellStyle name="Примечание 6 8" xfId="28483"/>
    <cellStyle name="Примечание 7" xfId="28484"/>
    <cellStyle name="Примечание 7 2" xfId="28485"/>
    <cellStyle name="Примечание 7 3" xfId="28486"/>
    <cellStyle name="Примечание 7 4" xfId="28487"/>
    <cellStyle name="Примечание 7 5" xfId="28488"/>
    <cellStyle name="Примечание 7 6" xfId="28489"/>
    <cellStyle name="Примечание 7 7" xfId="28490"/>
    <cellStyle name="Примечание 7 8" xfId="28491"/>
    <cellStyle name="Примечание 8" xfId="28492"/>
    <cellStyle name="Примечание 8 2" xfId="28493"/>
    <cellStyle name="Примечание 8 3" xfId="28494"/>
    <cellStyle name="Примечание 8 4" xfId="28495"/>
    <cellStyle name="Примечание 8 5" xfId="28496"/>
    <cellStyle name="Примечание 8 6" xfId="28497"/>
    <cellStyle name="Примечание 8 7" xfId="28498"/>
    <cellStyle name="Примечание 8 8" xfId="28499"/>
    <cellStyle name="Примечание 9" xfId="28500"/>
    <cellStyle name="Примечание 9 2" xfId="28501"/>
    <cellStyle name="Примечание 9 3" xfId="28502"/>
    <cellStyle name="Примечание 9 4" xfId="28503"/>
    <cellStyle name="Примечание 9 5" xfId="28504"/>
    <cellStyle name="Процентный" xfId="343" builtinId="5"/>
    <cellStyle name="Процентный 10" xfId="28505"/>
    <cellStyle name="Процентный 10 2" xfId="28506"/>
    <cellStyle name="Процентный 10 2 2" xfId="28507"/>
    <cellStyle name="Процентный 10 2 2 2" xfId="28508"/>
    <cellStyle name="Процентный 10 2 2 3" xfId="28509"/>
    <cellStyle name="Процентный 10 3" xfId="28510"/>
    <cellStyle name="Процентный 10 4" xfId="28511"/>
    <cellStyle name="Процентный 10 5" xfId="28512"/>
    <cellStyle name="Процентный 10 6" xfId="28513"/>
    <cellStyle name="Процентный 10 7" xfId="28514"/>
    <cellStyle name="Процентный 10 7 2" xfId="28515"/>
    <cellStyle name="Процентный 10 7 3" xfId="28516"/>
    <cellStyle name="Процентный 10 8" xfId="28517"/>
    <cellStyle name="Процентный 10 9" xfId="28518"/>
    <cellStyle name="Процентный 11" xfId="28519"/>
    <cellStyle name="Процентный 11 2" xfId="28520"/>
    <cellStyle name="Процентный 11 3" xfId="28521"/>
    <cellStyle name="Процентный 11 4" xfId="28522"/>
    <cellStyle name="Процентный 11 5" xfId="28523"/>
    <cellStyle name="Процентный 12" xfId="28524"/>
    <cellStyle name="Процентный 12 2" xfId="28525"/>
    <cellStyle name="Процентный 12 3" xfId="28526"/>
    <cellStyle name="Процентный 12 4" xfId="28527"/>
    <cellStyle name="Процентный 12 5" xfId="28528"/>
    <cellStyle name="Процентный 13" xfId="28529"/>
    <cellStyle name="Процентный 13 2" xfId="28530"/>
    <cellStyle name="Процентный 13 3" xfId="28531"/>
    <cellStyle name="Процентный 13 4" xfId="28532"/>
    <cellStyle name="Процентный 13 5" xfId="28533"/>
    <cellStyle name="Процентный 14" xfId="28534"/>
    <cellStyle name="Процентный 14 2" xfId="28535"/>
    <cellStyle name="Процентный 14 3" xfId="28536"/>
    <cellStyle name="Процентный 14 4" xfId="28537"/>
    <cellStyle name="Процентный 14 5" xfId="28538"/>
    <cellStyle name="Процентный 15" xfId="28539"/>
    <cellStyle name="Процентный 15 2" xfId="28540"/>
    <cellStyle name="Процентный 15 3" xfId="28541"/>
    <cellStyle name="Процентный 15 4" xfId="28542"/>
    <cellStyle name="Процентный 15 5" xfId="28543"/>
    <cellStyle name="Процентный 16" xfId="28544"/>
    <cellStyle name="Процентный 16 2" xfId="28545"/>
    <cellStyle name="Процентный 16 3" xfId="28546"/>
    <cellStyle name="Процентный 16 4" xfId="28547"/>
    <cellStyle name="Процентный 16 5" xfId="28548"/>
    <cellStyle name="Процентный 17" xfId="28549"/>
    <cellStyle name="Процентный 17 2" xfId="28550"/>
    <cellStyle name="Процентный 17 3" xfId="28551"/>
    <cellStyle name="Процентный 17 4" xfId="28552"/>
    <cellStyle name="Процентный 17 5" xfId="28553"/>
    <cellStyle name="Процентный 18" xfId="28554"/>
    <cellStyle name="Процентный 18 2" xfId="28555"/>
    <cellStyle name="Процентный 18 3" xfId="28556"/>
    <cellStyle name="Процентный 18 4" xfId="28557"/>
    <cellStyle name="Процентный 18 5" xfId="28558"/>
    <cellStyle name="Процентный 19" xfId="28559"/>
    <cellStyle name="Процентный 19 2" xfId="28560"/>
    <cellStyle name="Процентный 19 3" xfId="28561"/>
    <cellStyle name="Процентный 19 4" xfId="28562"/>
    <cellStyle name="Процентный 19 5" xfId="28563"/>
    <cellStyle name="Процентный 2" xfId="344"/>
    <cellStyle name="Процентный 2 10" xfId="28564"/>
    <cellStyle name="Процентный 2 11" xfId="28565"/>
    <cellStyle name="Процентный 2 12" xfId="28566"/>
    <cellStyle name="Процентный 2 12 2" xfId="28567"/>
    <cellStyle name="Процентный 2 12 3" xfId="28568"/>
    <cellStyle name="Процентный 2 2" xfId="28569"/>
    <cellStyle name="Процентный 2 2 2" xfId="28570"/>
    <cellStyle name="Процентный 2 2 3" xfId="28571"/>
    <cellStyle name="Процентный 2 2 4" xfId="28572"/>
    <cellStyle name="Процентный 2 2 5" xfId="28573"/>
    <cellStyle name="Процентный 2 3" xfId="28574"/>
    <cellStyle name="Процентный 2 3 2" xfId="28575"/>
    <cellStyle name="Процентный 2 3 3" xfId="28576"/>
    <cellStyle name="Процентный 2 3 4" xfId="28577"/>
    <cellStyle name="Процентный 2 4" xfId="28578"/>
    <cellStyle name="Процентный 2 5" xfId="28579"/>
    <cellStyle name="Процентный 2 6" xfId="28580"/>
    <cellStyle name="Процентный 2 7" xfId="28581"/>
    <cellStyle name="Процентный 2 8" xfId="28582"/>
    <cellStyle name="Процентный 2 9" xfId="28583"/>
    <cellStyle name="Процентный 20" xfId="28584"/>
    <cellStyle name="Процентный 20 2" xfId="28585"/>
    <cellStyle name="Процентный 20 3" xfId="28586"/>
    <cellStyle name="Процентный 20 4" xfId="28587"/>
    <cellStyle name="Процентный 20 5" xfId="28588"/>
    <cellStyle name="Процентный 21" xfId="28589"/>
    <cellStyle name="Процентный 21 2" xfId="28590"/>
    <cellStyle name="Процентный 21 3" xfId="28591"/>
    <cellStyle name="Процентный 21 4" xfId="28592"/>
    <cellStyle name="Процентный 21 5" xfId="28593"/>
    <cellStyle name="Процентный 22" xfId="28594"/>
    <cellStyle name="Процентный 22 2" xfId="28595"/>
    <cellStyle name="Процентный 22 3" xfId="28596"/>
    <cellStyle name="Процентный 22 4" xfId="28597"/>
    <cellStyle name="Процентный 22 5" xfId="28598"/>
    <cellStyle name="Процентный 23" xfId="28599"/>
    <cellStyle name="Процентный 23 2" xfId="28600"/>
    <cellStyle name="Процентный 23 3" xfId="28601"/>
    <cellStyle name="Процентный 23 4" xfId="28602"/>
    <cellStyle name="Процентный 23 5" xfId="28603"/>
    <cellStyle name="Процентный 24" xfId="28604"/>
    <cellStyle name="Процентный 24 2" xfId="28605"/>
    <cellStyle name="Процентный 24 3" xfId="28606"/>
    <cellStyle name="Процентный 24 4" xfId="28607"/>
    <cellStyle name="Процентный 24 5" xfId="28608"/>
    <cellStyle name="Процентный 25" xfId="28609"/>
    <cellStyle name="Процентный 25 2" xfId="28610"/>
    <cellStyle name="Процентный 25 3" xfId="28611"/>
    <cellStyle name="Процентный 25 4" xfId="28612"/>
    <cellStyle name="Процентный 25 5" xfId="28613"/>
    <cellStyle name="Процентный 26" xfId="28614"/>
    <cellStyle name="Процентный 26 2" xfId="28615"/>
    <cellStyle name="Процентный 26 3" xfId="28616"/>
    <cellStyle name="Процентный 26 4" xfId="28617"/>
    <cellStyle name="Процентный 26 5" xfId="28618"/>
    <cellStyle name="Процентный 27" xfId="28619"/>
    <cellStyle name="Процентный 28" xfId="28620"/>
    <cellStyle name="Процентный 29" xfId="28621"/>
    <cellStyle name="Процентный 29 2" xfId="28622"/>
    <cellStyle name="Процентный 29 3" xfId="28623"/>
    <cellStyle name="Процентный 3" xfId="345"/>
    <cellStyle name="Процентный 3 10" xfId="28624"/>
    <cellStyle name="Процентный 3 10 2" xfId="28625"/>
    <cellStyle name="Процентный 3 10 2 2" xfId="28626"/>
    <cellStyle name="Процентный 3 10 2 3" xfId="28627"/>
    <cellStyle name="Процентный 3 10 3" xfId="28628"/>
    <cellStyle name="Процентный 3 10 3 2" xfId="28629"/>
    <cellStyle name="Процентный 3 10 3 3" xfId="28630"/>
    <cellStyle name="Процентный 3 11" xfId="28631"/>
    <cellStyle name="Процентный 3 2" xfId="28632"/>
    <cellStyle name="Процентный 3 2 2" xfId="28633"/>
    <cellStyle name="Процентный 3 2 2 2" xfId="28634"/>
    <cellStyle name="Процентный 3 2 2 3" xfId="28635"/>
    <cellStyle name="Процентный 3 2 3" xfId="28636"/>
    <cellStyle name="Процентный 3 2 4" xfId="28637"/>
    <cellStyle name="Процентный 3 2 5" xfId="28638"/>
    <cellStyle name="Процентный 3 2 6" xfId="28639"/>
    <cellStyle name="Процентный 3 2 7" xfId="28640"/>
    <cellStyle name="Процентный 3 2 8" xfId="28641"/>
    <cellStyle name="Процентный 3 3" xfId="28642"/>
    <cellStyle name="Процентный 3 3 2" xfId="28643"/>
    <cellStyle name="Процентный 3 3 2 2" xfId="28644"/>
    <cellStyle name="Процентный 3 3 2 3" xfId="28645"/>
    <cellStyle name="Процентный 3 3 2 4" xfId="28646"/>
    <cellStyle name="Процентный 3 3 3" xfId="28647"/>
    <cellStyle name="Процентный 3 3 3 2" xfId="28648"/>
    <cellStyle name="Процентный 3 3 3 3" xfId="28649"/>
    <cellStyle name="Процентный 3 3 3 3 2" xfId="28650"/>
    <cellStyle name="Процентный 3 3 3 3 3" xfId="28651"/>
    <cellStyle name="Процентный 3 3 3 4" xfId="28652"/>
    <cellStyle name="Процентный 3 3 3 5" xfId="28653"/>
    <cellStyle name="Процентный 3 3 4" xfId="28654"/>
    <cellStyle name="Процентный 3 3 5" xfId="28655"/>
    <cellStyle name="Процентный 3 4" xfId="28656"/>
    <cellStyle name="Процентный 3 4 2" xfId="28657"/>
    <cellStyle name="Процентный 3 4 3" xfId="28658"/>
    <cellStyle name="Процентный 3 4 4" xfId="28659"/>
    <cellStyle name="Процентный 3 4 5" xfId="28660"/>
    <cellStyle name="Процентный 3 5" xfId="28661"/>
    <cellStyle name="Процентный 3 5 2" xfId="28662"/>
    <cellStyle name="Процентный 3 5 3" xfId="28663"/>
    <cellStyle name="Процентный 3 5 4" xfId="28664"/>
    <cellStyle name="Процентный 3 6" xfId="28665"/>
    <cellStyle name="Процентный 3 6 2" xfId="28666"/>
    <cellStyle name="Процентный 3 6 2 2" xfId="28667"/>
    <cellStyle name="Процентный 3 6 2 2 2" xfId="28668"/>
    <cellStyle name="Процентный 3 6 2 2 3" xfId="28669"/>
    <cellStyle name="Процентный 3 6 3" xfId="28670"/>
    <cellStyle name="Процентный 3 6 3 2" xfId="28671"/>
    <cellStyle name="Процентный 3 6 3 3" xfId="28672"/>
    <cellStyle name="Процентный 3 6 4" xfId="28673"/>
    <cellStyle name="Процентный 3 6 5" xfId="28674"/>
    <cellStyle name="Процентный 3 7" xfId="28675"/>
    <cellStyle name="Процентный 3 7 2" xfId="28676"/>
    <cellStyle name="Процентный 3 7 2 2" xfId="28677"/>
    <cellStyle name="Процентный 3 7 2 3" xfId="28678"/>
    <cellStyle name="Процентный 3 7 3" xfId="28679"/>
    <cellStyle name="Процентный 3 7 3 2" xfId="28680"/>
    <cellStyle name="Процентный 3 7 3 3" xfId="28681"/>
    <cellStyle name="Процентный 3 8" xfId="28682"/>
    <cellStyle name="Процентный 3 8 2" xfId="28683"/>
    <cellStyle name="Процентный 3 8 2 2" xfId="28684"/>
    <cellStyle name="Процентный 3 8 2 3" xfId="28685"/>
    <cellStyle name="Процентный 3 8 3" xfId="28686"/>
    <cellStyle name="Процентный 3 8 3 2" xfId="28687"/>
    <cellStyle name="Процентный 3 8 3 3" xfId="28688"/>
    <cellStyle name="Процентный 3 9" xfId="28689"/>
    <cellStyle name="Процентный 3 9 2" xfId="28690"/>
    <cellStyle name="Процентный 3 9 2 2" xfId="28691"/>
    <cellStyle name="Процентный 3 9 2 3" xfId="28692"/>
    <cellStyle name="Процентный 3 9 3" xfId="28693"/>
    <cellStyle name="Процентный 3 9 3 2" xfId="28694"/>
    <cellStyle name="Процентный 3 9 3 3" xfId="28695"/>
    <cellStyle name="Процентный 4" xfId="346"/>
    <cellStyle name="Процентный 4 10" xfId="28696"/>
    <cellStyle name="Процентный 4 2" xfId="28697"/>
    <cellStyle name="Процентный 4 2 2" xfId="28698"/>
    <cellStyle name="Процентный 4 2 2 2" xfId="28699"/>
    <cellStyle name="Процентный 4 2 2 3" xfId="28700"/>
    <cellStyle name="Процентный 4 2 3" xfId="28701"/>
    <cellStyle name="Процентный 4 2 3 2" xfId="28702"/>
    <cellStyle name="Процентный 4 2 3 3" xfId="28703"/>
    <cellStyle name="Процентный 4 2 4" xfId="28704"/>
    <cellStyle name="Процентный 4 2 5" xfId="28705"/>
    <cellStyle name="Процентный 4 3" xfId="28706"/>
    <cellStyle name="Процентный 4 3 2" xfId="28707"/>
    <cellStyle name="Процентный 4 3 3" xfId="28708"/>
    <cellStyle name="Процентный 4 3 4" xfId="28709"/>
    <cellStyle name="Процентный 4 3 5" xfId="28710"/>
    <cellStyle name="Процентный 4 3 5 2" xfId="28711"/>
    <cellStyle name="Процентный 4 3 5 2 2" xfId="28712"/>
    <cellStyle name="Процентный 4 3 5 2 3" xfId="28713"/>
    <cellStyle name="Процентный 4 3 6" xfId="28714"/>
    <cellStyle name="Процентный 4 3 6 2" xfId="28715"/>
    <cellStyle name="Процентный 4 3 6 3" xfId="28716"/>
    <cellStyle name="Процентный 4 3 7" xfId="28717"/>
    <cellStyle name="Процентный 4 3 8" xfId="28718"/>
    <cellStyle name="Процентный 4 4" xfId="28719"/>
    <cellStyle name="Процентный 4 4 2" xfId="28720"/>
    <cellStyle name="Процентный 4 4 3" xfId="28721"/>
    <cellStyle name="Процентный 4 5" xfId="28722"/>
    <cellStyle name="Процентный 4 5 2" xfId="28723"/>
    <cellStyle name="Процентный 4 5 2 2" xfId="28724"/>
    <cellStyle name="Процентный 4 5 2 2 2" xfId="28725"/>
    <cellStyle name="Процентный 4 5 2 2 2 2" xfId="28726"/>
    <cellStyle name="Процентный 4 5 2 2 2 2 2" xfId="28727"/>
    <cellStyle name="Процентный 4 5 2 2 2 2 3" xfId="28728"/>
    <cellStyle name="Процентный 4 5 2 2 2 3" xfId="28729"/>
    <cellStyle name="Процентный 4 5 2 2 2 4" xfId="28730"/>
    <cellStyle name="Процентный 4 5 2 2 3" xfId="28731"/>
    <cellStyle name="Процентный 4 5 2 2 3 2" xfId="28732"/>
    <cellStyle name="Процентный 4 5 2 2 3 3" xfId="28733"/>
    <cellStyle name="Процентный 4 5 2 2 4" xfId="28734"/>
    <cellStyle name="Процентный 4 5 2 2 5" xfId="28735"/>
    <cellStyle name="Процентный 4 5 2 3" xfId="28736"/>
    <cellStyle name="Процентный 4 5 2 3 2" xfId="28737"/>
    <cellStyle name="Процентный 4 5 2 3 2 2" xfId="28738"/>
    <cellStyle name="Процентный 4 5 2 3 2 2 2" xfId="28739"/>
    <cellStyle name="Процентный 4 5 2 3 2 2 3" xfId="28740"/>
    <cellStyle name="Процентный 4 5 2 3 2 3" xfId="28741"/>
    <cellStyle name="Процентный 4 5 2 3 2 4" xfId="28742"/>
    <cellStyle name="Процентный 4 5 2 3 3" xfId="28743"/>
    <cellStyle name="Процентный 4 5 2 3 3 2" xfId="28744"/>
    <cellStyle name="Процентный 4 5 2 3 3 3" xfId="28745"/>
    <cellStyle name="Процентный 4 5 2 3 4" xfId="28746"/>
    <cellStyle name="Процентный 4 5 2 3 5" xfId="28747"/>
    <cellStyle name="Процентный 4 5 2 4" xfId="28748"/>
    <cellStyle name="Процентный 4 5 2 4 2" xfId="28749"/>
    <cellStyle name="Процентный 4 5 2 4 2 2" xfId="28750"/>
    <cellStyle name="Процентный 4 5 2 4 2 3" xfId="28751"/>
    <cellStyle name="Процентный 4 5 2 4 3" xfId="28752"/>
    <cellStyle name="Процентный 4 5 2 4 4" xfId="28753"/>
    <cellStyle name="Процентный 4 5 2 5" xfId="28754"/>
    <cellStyle name="Процентный 4 5 2 5 2" xfId="28755"/>
    <cellStyle name="Процентный 4 5 2 5 3" xfId="28756"/>
    <cellStyle name="Процентный 4 5 2 6" xfId="28757"/>
    <cellStyle name="Процентный 4 5 3" xfId="28758"/>
    <cellStyle name="Процентный 4 5 3 2" xfId="28759"/>
    <cellStyle name="Процентный 4 5 3 2 2" xfId="28760"/>
    <cellStyle name="Процентный 4 5 3 2 2 2" xfId="28761"/>
    <cellStyle name="Процентный 4 5 3 2 2 3" xfId="28762"/>
    <cellStyle name="Процентный 4 5 3 2 3" xfId="28763"/>
    <cellStyle name="Процентный 4 5 3 2 4" xfId="28764"/>
    <cellStyle name="Процентный 4 5 3 3" xfId="28765"/>
    <cellStyle name="Процентный 4 5 3 3 2" xfId="28766"/>
    <cellStyle name="Процентный 4 5 3 3 3" xfId="28767"/>
    <cellStyle name="Процентный 4 5 3 4" xfId="28768"/>
    <cellStyle name="Процентный 4 5 3 5" xfId="28769"/>
    <cellStyle name="Процентный 4 5 4" xfId="28770"/>
    <cellStyle name="Процентный 4 5 4 2" xfId="28771"/>
    <cellStyle name="Процентный 4 5 4 2 2" xfId="28772"/>
    <cellStyle name="Процентный 4 5 4 2 2 2" xfId="28773"/>
    <cellStyle name="Процентный 4 5 4 2 2 3" xfId="28774"/>
    <cellStyle name="Процентный 4 5 4 2 3" xfId="28775"/>
    <cellStyle name="Процентный 4 5 4 2 4" xfId="28776"/>
    <cellStyle name="Процентный 4 5 4 3" xfId="28777"/>
    <cellStyle name="Процентный 4 5 4 3 2" xfId="28778"/>
    <cellStyle name="Процентный 4 5 4 3 3" xfId="28779"/>
    <cellStyle name="Процентный 4 5 4 4" xfId="28780"/>
    <cellStyle name="Процентный 4 5 4 5" xfId="28781"/>
    <cellStyle name="Процентный 4 5 5" xfId="28782"/>
    <cellStyle name="Процентный 4 5 5 2" xfId="28783"/>
    <cellStyle name="Процентный 4 5 5 2 2" xfId="28784"/>
    <cellStyle name="Процентный 4 5 5 2 3" xfId="28785"/>
    <cellStyle name="Процентный 4 5 5 3" xfId="28786"/>
    <cellStyle name="Процентный 4 5 5 3 2" xfId="28787"/>
    <cellStyle name="Процентный 4 5 5 3 3" xfId="28788"/>
    <cellStyle name="Процентный 4 5 6" xfId="28789"/>
    <cellStyle name="Процентный 4 5 6 2" xfId="28790"/>
    <cellStyle name="Процентный 4 5 6 3" xfId="28791"/>
    <cellStyle name="Процентный 4 5 7" xfId="28792"/>
    <cellStyle name="Процентный 4 5 7 2" xfId="28793"/>
    <cellStyle name="Процентный 4 5 7 3" xfId="28794"/>
    <cellStyle name="Процентный 4 5 8" xfId="28795"/>
    <cellStyle name="Процентный 4 5 9" xfId="28796"/>
    <cellStyle name="Процентный 4 6" xfId="28797"/>
    <cellStyle name="Процентный 4 6 2" xfId="28798"/>
    <cellStyle name="Процентный 4 6 3" xfId="28799"/>
    <cellStyle name="Процентный 4 7" xfId="28800"/>
    <cellStyle name="Процентный 4 8" xfId="28801"/>
    <cellStyle name="Процентный 4 9" xfId="28802"/>
    <cellStyle name="Процентный 5" xfId="347"/>
    <cellStyle name="Процентный 5 10" xfId="28803"/>
    <cellStyle name="Процентный 5 11" xfId="28804"/>
    <cellStyle name="Процентный 5 12" xfId="28805"/>
    <cellStyle name="Процентный 5 2" xfId="28806"/>
    <cellStyle name="Процентный 5 2 2" xfId="28807"/>
    <cellStyle name="Процентный 5 2 3" xfId="28808"/>
    <cellStyle name="Процентный 5 2 4" xfId="28809"/>
    <cellStyle name="Процентный 5 2 5" xfId="28810"/>
    <cellStyle name="Процентный 5 3" xfId="28811"/>
    <cellStyle name="Процентный 5 3 2" xfId="28812"/>
    <cellStyle name="Процентный 5 3 3" xfId="28813"/>
    <cellStyle name="Процентный 5 3 4" xfId="28814"/>
    <cellStyle name="Процентный 5 3 5" xfId="28815"/>
    <cellStyle name="Процентный 5 4" xfId="28816"/>
    <cellStyle name="Процентный 5 4 2" xfId="28817"/>
    <cellStyle name="Процентный 5 4 3" xfId="28818"/>
    <cellStyle name="Процентный 5 5" xfId="28819"/>
    <cellStyle name="Процентный 5 5 2" xfId="28820"/>
    <cellStyle name="Процентный 5 5 3" xfId="28821"/>
    <cellStyle name="Процентный 5 6" xfId="28822"/>
    <cellStyle name="Процентный 5 6 2" xfId="28823"/>
    <cellStyle name="Процентный 5 7" xfId="28824"/>
    <cellStyle name="Процентный 5 8" xfId="28825"/>
    <cellStyle name="Процентный 5 9" xfId="28826"/>
    <cellStyle name="Процентный 6" xfId="363"/>
    <cellStyle name="Процентный 6 10" xfId="28827"/>
    <cellStyle name="Процентный 6 2" xfId="28828"/>
    <cellStyle name="Процентный 6 2 2" xfId="28829"/>
    <cellStyle name="Процентный 6 2 3" xfId="28830"/>
    <cellStyle name="Процентный 6 2 4" xfId="28831"/>
    <cellStyle name="Процентный 6 2 5" xfId="28832"/>
    <cellStyle name="Процентный 6 3" xfId="28833"/>
    <cellStyle name="Процентный 6 4" xfId="28834"/>
    <cellStyle name="Процентный 6 5" xfId="28835"/>
    <cellStyle name="Процентный 6 6" xfId="28836"/>
    <cellStyle name="Процентный 6 7" xfId="28837"/>
    <cellStyle name="Процентный 6 8" xfId="28838"/>
    <cellStyle name="Процентный 6 9" xfId="28839"/>
    <cellStyle name="Процентный 7" xfId="365"/>
    <cellStyle name="Процентный 7 2" xfId="28840"/>
    <cellStyle name="Процентный 7 2 2" xfId="28841"/>
    <cellStyle name="Процентный 7 2 3" xfId="28842"/>
    <cellStyle name="Процентный 7 3" xfId="28843"/>
    <cellStyle name="Процентный 7 3 2" xfId="28844"/>
    <cellStyle name="Процентный 7 3 2 2" xfId="28845"/>
    <cellStyle name="Процентный 7 3 2 3" xfId="28846"/>
    <cellStyle name="Процентный 7 4" xfId="28847"/>
    <cellStyle name="Процентный 7 5" xfId="28848"/>
    <cellStyle name="Процентный 7 6" xfId="28849"/>
    <cellStyle name="Процентный 7 7" xfId="28850"/>
    <cellStyle name="Процентный 7 7 2" xfId="28851"/>
    <cellStyle name="Процентный 7 7 3" xfId="28852"/>
    <cellStyle name="Процентный 7 8" xfId="28853"/>
    <cellStyle name="Процентный 7 9" xfId="28854"/>
    <cellStyle name="Процентный 8" xfId="28855"/>
    <cellStyle name="Процентный 8 2" xfId="28856"/>
    <cellStyle name="Процентный 8 2 2" xfId="28857"/>
    <cellStyle name="Процентный 8 2 3" xfId="28858"/>
    <cellStyle name="Процентный 8 3" xfId="28859"/>
    <cellStyle name="Процентный 8 3 2" xfId="28860"/>
    <cellStyle name="Процентный 8 3 2 2" xfId="28861"/>
    <cellStyle name="Процентный 8 3 2 3" xfId="28862"/>
    <cellStyle name="Процентный 8 4" xfId="28863"/>
    <cellStyle name="Процентный 8 5" xfId="28864"/>
    <cellStyle name="Процентный 8 6" xfId="28865"/>
    <cellStyle name="Процентный 8 7" xfId="28866"/>
    <cellStyle name="Процентный 8 7 2" xfId="28867"/>
    <cellStyle name="Процентный 8 7 3" xfId="28868"/>
    <cellStyle name="Процентный 8 8" xfId="28869"/>
    <cellStyle name="Процентный 8 9" xfId="28870"/>
    <cellStyle name="Процентный 9" xfId="28871"/>
    <cellStyle name="Процентный 9 2" xfId="28872"/>
    <cellStyle name="Процентный 9 2 2" xfId="28873"/>
    <cellStyle name="Процентный 9 2 2 2" xfId="28874"/>
    <cellStyle name="Процентный 9 2 2 3" xfId="28875"/>
    <cellStyle name="Процентный 9 2 3" xfId="28876"/>
    <cellStyle name="Процентный 9 2 3 2" xfId="28877"/>
    <cellStyle name="Процентный 9 2 3 3" xfId="28878"/>
    <cellStyle name="Процентный 9 3" xfId="28879"/>
    <cellStyle name="Процентный 9 3 2" xfId="28880"/>
    <cellStyle name="Процентный 9 3 2 2" xfId="28881"/>
    <cellStyle name="Процентный 9 3 2 3" xfId="28882"/>
    <cellStyle name="Процентный 9 4" xfId="28883"/>
    <cellStyle name="Процентный 9 4 2" xfId="28884"/>
    <cellStyle name="Процентный 9 4 2 2" xfId="28885"/>
    <cellStyle name="Процентный 9 4 2 3" xfId="28886"/>
    <cellStyle name="Процентный 9 5" xfId="28887"/>
    <cellStyle name="Процентный 9 6" xfId="28888"/>
    <cellStyle name="Процентный 9 7" xfId="28889"/>
    <cellStyle name="Процентный 9 7 2" xfId="28890"/>
    <cellStyle name="Процентный 9 7 3" xfId="28891"/>
    <cellStyle name="Процентный 9 8" xfId="28892"/>
    <cellStyle name="Процентный 9 9" xfId="28893"/>
    <cellStyle name="Связанная ячейка" xfId="348" builtinId="24" customBuiltin="1"/>
    <cellStyle name="Связанная ячейка 10" xfId="28894"/>
    <cellStyle name="Связанная ячейка 10 2" xfId="28895"/>
    <cellStyle name="Связанная ячейка 10 3" xfId="28896"/>
    <cellStyle name="Связанная ячейка 10 4" xfId="28897"/>
    <cellStyle name="Связанная ячейка 10 5" xfId="28898"/>
    <cellStyle name="Связанная ячейка 11" xfId="28899"/>
    <cellStyle name="Связанная ячейка 11 2" xfId="28900"/>
    <cellStyle name="Связанная ячейка 12" xfId="28901"/>
    <cellStyle name="Связанная ячейка 13" xfId="28902"/>
    <cellStyle name="Связанная ячейка 14" xfId="28903"/>
    <cellStyle name="Связанная ячейка 15" xfId="28904"/>
    <cellStyle name="Связанная ячейка 2" xfId="349"/>
    <cellStyle name="Связанная ячейка 2 10" xfId="28905"/>
    <cellStyle name="Связанная ячейка 2 11" xfId="28906"/>
    <cellStyle name="Связанная ячейка 2 2" xfId="28907"/>
    <cellStyle name="Связанная ячейка 2 2 2" xfId="28908"/>
    <cellStyle name="Связанная ячейка 2 2 2 2" xfId="28909"/>
    <cellStyle name="Связанная ячейка 2 2 2 3" xfId="28910"/>
    <cellStyle name="Связанная ячейка 2 2 2 4" xfId="28911"/>
    <cellStyle name="Связанная ячейка 2 2 2 5" xfId="28912"/>
    <cellStyle name="Связанная ячейка 2 2 3" xfId="28913"/>
    <cellStyle name="Связанная ячейка 2 2 3 2" xfId="28914"/>
    <cellStyle name="Связанная ячейка 2 2 3 3" xfId="28915"/>
    <cellStyle name="Связанная ячейка 2 2 4" xfId="28916"/>
    <cellStyle name="Связанная ячейка 2 2 4 2" xfId="28917"/>
    <cellStyle name="Связанная ячейка 2 2 4 3" xfId="28918"/>
    <cellStyle name="Связанная ячейка 2 2 5" xfId="28919"/>
    <cellStyle name="Связанная ячейка 2 2 6" xfId="28920"/>
    <cellStyle name="Связанная ячейка 2 3" xfId="28921"/>
    <cellStyle name="Связанная ячейка 2 3 2" xfId="28922"/>
    <cellStyle name="Связанная ячейка 2 3 2 2" xfId="28923"/>
    <cellStyle name="Связанная ячейка 2 3 2 3" xfId="28924"/>
    <cellStyle name="Связанная ячейка 2 3 3" xfId="28925"/>
    <cellStyle name="Связанная ячейка 2 3 4" xfId="28926"/>
    <cellStyle name="Связанная ячейка 2 3 5" xfId="28927"/>
    <cellStyle name="Связанная ячейка 2 4" xfId="28928"/>
    <cellStyle name="Связанная ячейка 2 4 2" xfId="28929"/>
    <cellStyle name="Связанная ячейка 2 4 3" xfId="28930"/>
    <cellStyle name="Связанная ячейка 2 5" xfId="28931"/>
    <cellStyle name="Связанная ячейка 2 5 2" xfId="28932"/>
    <cellStyle name="Связанная ячейка 2 5 3" xfId="28933"/>
    <cellStyle name="Связанная ячейка 2 6" xfId="28934"/>
    <cellStyle name="Связанная ячейка 2 6 2" xfId="28935"/>
    <cellStyle name="Связанная ячейка 2 7" xfId="28936"/>
    <cellStyle name="Связанная ячейка 2 8" xfId="28937"/>
    <cellStyle name="Связанная ячейка 2 9" xfId="28938"/>
    <cellStyle name="Связанная ячейка 3" xfId="350"/>
    <cellStyle name="Связанная ячейка 3 10" xfId="28939"/>
    <cellStyle name="Связанная ячейка 3 11" xfId="28940"/>
    <cellStyle name="Связанная ячейка 3 2" xfId="28941"/>
    <cellStyle name="Связанная ячейка 3 2 2" xfId="28942"/>
    <cellStyle name="Связанная ячейка 3 2 2 2" xfId="28943"/>
    <cellStyle name="Связанная ячейка 3 2 2 3" xfId="28944"/>
    <cellStyle name="Связанная ячейка 3 2 3" xfId="28945"/>
    <cellStyle name="Связанная ячейка 3 2 3 2" xfId="28946"/>
    <cellStyle name="Связанная ячейка 3 2 3 3" xfId="28947"/>
    <cellStyle name="Связанная ячейка 3 2 4" xfId="28948"/>
    <cellStyle name="Связанная ячейка 3 2 5" xfId="28949"/>
    <cellStyle name="Связанная ячейка 3 3" xfId="28950"/>
    <cellStyle name="Связанная ячейка 3 3 2" xfId="28951"/>
    <cellStyle name="Связанная ячейка 3 3 2 2" xfId="28952"/>
    <cellStyle name="Связанная ячейка 3 3 2 3" xfId="28953"/>
    <cellStyle name="Связанная ячейка 3 3 3" xfId="28954"/>
    <cellStyle name="Связанная ячейка 3 3 4" xfId="28955"/>
    <cellStyle name="Связанная ячейка 3 3 5" xfId="28956"/>
    <cellStyle name="Связанная ячейка 3 4" xfId="28957"/>
    <cellStyle name="Связанная ячейка 3 4 2" xfId="28958"/>
    <cellStyle name="Связанная ячейка 3 4 3" xfId="28959"/>
    <cellStyle name="Связанная ячейка 3 5" xfId="28960"/>
    <cellStyle name="Связанная ячейка 3 5 2" xfId="28961"/>
    <cellStyle name="Связанная ячейка 3 6" xfId="28962"/>
    <cellStyle name="Связанная ячейка 3 7" xfId="28963"/>
    <cellStyle name="Связанная ячейка 3 8" xfId="28964"/>
    <cellStyle name="Связанная ячейка 3 9" xfId="28965"/>
    <cellStyle name="Связанная ячейка 4" xfId="28966"/>
    <cellStyle name="Связанная ячейка 4 10" xfId="28967"/>
    <cellStyle name="Связанная ячейка 4 11" xfId="28968"/>
    <cellStyle name="Связанная ячейка 4 2" xfId="28969"/>
    <cellStyle name="Связанная ячейка 4 2 2" xfId="28970"/>
    <cellStyle name="Связанная ячейка 4 3" xfId="28971"/>
    <cellStyle name="Связанная ячейка 4 3 2" xfId="28972"/>
    <cellStyle name="Связанная ячейка 4 4" xfId="28973"/>
    <cellStyle name="Связанная ячейка 4 5" xfId="28974"/>
    <cellStyle name="Связанная ячейка 4 6" xfId="28975"/>
    <cellStyle name="Связанная ячейка 4 7" xfId="28976"/>
    <cellStyle name="Связанная ячейка 4 8" xfId="28977"/>
    <cellStyle name="Связанная ячейка 4 9" xfId="28978"/>
    <cellStyle name="Связанная ячейка 5" xfId="28979"/>
    <cellStyle name="Связанная ячейка 5 2" xfId="28980"/>
    <cellStyle name="Связанная ячейка 5 3" xfId="28981"/>
    <cellStyle name="Связанная ячейка 5 4" xfId="28982"/>
    <cellStyle name="Связанная ячейка 5 5" xfId="28983"/>
    <cellStyle name="Связанная ячейка 5 6" xfId="28984"/>
    <cellStyle name="Связанная ячейка 5 7" xfId="28985"/>
    <cellStyle name="Связанная ячейка 5 8" xfId="28986"/>
    <cellStyle name="Связанная ячейка 6" xfId="28987"/>
    <cellStyle name="Связанная ячейка 6 2" xfId="28988"/>
    <cellStyle name="Связанная ячейка 6 3" xfId="28989"/>
    <cellStyle name="Связанная ячейка 6 4" xfId="28990"/>
    <cellStyle name="Связанная ячейка 6 5" xfId="28991"/>
    <cellStyle name="Связанная ячейка 7" xfId="28992"/>
    <cellStyle name="Связанная ячейка 7 2" xfId="28993"/>
    <cellStyle name="Связанная ячейка 7 3" xfId="28994"/>
    <cellStyle name="Связанная ячейка 7 4" xfId="28995"/>
    <cellStyle name="Связанная ячейка 7 5" xfId="28996"/>
    <cellStyle name="Связанная ячейка 8" xfId="28997"/>
    <cellStyle name="Связанная ячейка 8 2" xfId="28998"/>
    <cellStyle name="Связанная ячейка 8 3" xfId="28999"/>
    <cellStyle name="Связанная ячейка 8 4" xfId="29000"/>
    <cellStyle name="Связанная ячейка 8 5" xfId="29001"/>
    <cellStyle name="Связанная ячейка 9" xfId="29002"/>
    <cellStyle name="Связанная ячейка 9 2" xfId="29003"/>
    <cellStyle name="Связанная ячейка 9 3" xfId="29004"/>
    <cellStyle name="Связанная ячейка 9 4" xfId="29005"/>
    <cellStyle name="Связанная ячейка 9 5" xfId="29006"/>
    <cellStyle name="Стиль 1" xfId="351"/>
    <cellStyle name="Стиль 1 10" xfId="29007"/>
    <cellStyle name="Стиль 1 11" xfId="29008"/>
    <cellStyle name="Стиль 1 2" xfId="352"/>
    <cellStyle name="Стиль 1 2 2" xfId="29009"/>
    <cellStyle name="Стиль 1 2 2 2" xfId="29010"/>
    <cellStyle name="Стиль 1 2 2 3" xfId="29011"/>
    <cellStyle name="Стиль 1 2 2 4" xfId="29012"/>
    <cellStyle name="Стиль 1 2 3" xfId="29013"/>
    <cellStyle name="Стиль 1 2 3 2" xfId="29014"/>
    <cellStyle name="Стиль 1 2 3 3" xfId="29015"/>
    <cellStyle name="Стиль 1 2 4" xfId="29016"/>
    <cellStyle name="Стиль 1 2 5" xfId="29017"/>
    <cellStyle name="Стиль 1 3" xfId="353"/>
    <cellStyle name="Стиль 1 3 2" xfId="29018"/>
    <cellStyle name="Стиль 1 3 2 2" xfId="29019"/>
    <cellStyle name="Стиль 1 3 3" xfId="29020"/>
    <cellStyle name="Стиль 1 3 4" xfId="29021"/>
    <cellStyle name="Стиль 1 3 5" xfId="29022"/>
    <cellStyle name="Стиль 1 3 6" xfId="29023"/>
    <cellStyle name="Стиль 1 3 7" xfId="29024"/>
    <cellStyle name="Стиль 1 4" xfId="29025"/>
    <cellStyle name="Стиль 1 4 2" xfId="29026"/>
    <cellStyle name="Стиль 1 4 3" xfId="29027"/>
    <cellStyle name="Стиль 1 4 4" xfId="29028"/>
    <cellStyle name="Стиль 1 4 5" xfId="29029"/>
    <cellStyle name="Стиль 1 5" xfId="29030"/>
    <cellStyle name="Стиль 1 5 2" xfId="29031"/>
    <cellStyle name="Стиль 1 5 2 2" xfId="29032"/>
    <cellStyle name="Стиль 1 5 3" xfId="29033"/>
    <cellStyle name="Стиль 1 5 3 2" xfId="29034"/>
    <cellStyle name="Стиль 1 5 4" xfId="29035"/>
    <cellStyle name="Стиль 1 6" xfId="29036"/>
    <cellStyle name="Стиль 1 7" xfId="29037"/>
    <cellStyle name="Стиль 1 8" xfId="29038"/>
    <cellStyle name="Стиль 1 9" xfId="29039"/>
    <cellStyle name="Стиль 1_начало продаж" xfId="29040"/>
    <cellStyle name="Стиль 2" xfId="29041"/>
    <cellStyle name="Стиль 3" xfId="29042"/>
    <cellStyle name="Текст предупреждения" xfId="354" builtinId="11" customBuiltin="1"/>
    <cellStyle name="Текст предупреждения 10" xfId="29043"/>
    <cellStyle name="Текст предупреждения 10 2" xfId="29044"/>
    <cellStyle name="Текст предупреждения 10 3" xfId="29045"/>
    <cellStyle name="Текст предупреждения 10 4" xfId="29046"/>
    <cellStyle name="Текст предупреждения 10 5" xfId="29047"/>
    <cellStyle name="Текст предупреждения 11" xfId="29048"/>
    <cellStyle name="Текст предупреждения 11 2" xfId="29049"/>
    <cellStyle name="Текст предупреждения 12" xfId="29050"/>
    <cellStyle name="Текст предупреждения 13" xfId="29051"/>
    <cellStyle name="Текст предупреждения 14" xfId="29052"/>
    <cellStyle name="Текст предупреждения 15" xfId="29053"/>
    <cellStyle name="Текст предупреждения 2" xfId="355"/>
    <cellStyle name="Текст предупреждения 2 10" xfId="29054"/>
    <cellStyle name="Текст предупреждения 2 11" xfId="29055"/>
    <cellStyle name="Текст предупреждения 2 2" xfId="29056"/>
    <cellStyle name="Текст предупреждения 2 2 2" xfId="29057"/>
    <cellStyle name="Текст предупреждения 2 2 2 2" xfId="29058"/>
    <cellStyle name="Текст предупреждения 2 2 2 3" xfId="29059"/>
    <cellStyle name="Текст предупреждения 2 2 2 4" xfId="29060"/>
    <cellStyle name="Текст предупреждения 2 2 2 5" xfId="29061"/>
    <cellStyle name="Текст предупреждения 2 2 3" xfId="29062"/>
    <cellStyle name="Текст предупреждения 2 2 3 2" xfId="29063"/>
    <cellStyle name="Текст предупреждения 2 2 3 3" xfId="29064"/>
    <cellStyle name="Текст предупреждения 2 2 4" xfId="29065"/>
    <cellStyle name="Текст предупреждения 2 2 4 2" xfId="29066"/>
    <cellStyle name="Текст предупреждения 2 2 4 3" xfId="29067"/>
    <cellStyle name="Текст предупреждения 2 2 5" xfId="29068"/>
    <cellStyle name="Текст предупреждения 2 2 6" xfId="29069"/>
    <cellStyle name="Текст предупреждения 2 3" xfId="29070"/>
    <cellStyle name="Текст предупреждения 2 3 2" xfId="29071"/>
    <cellStyle name="Текст предупреждения 2 3 2 2" xfId="29072"/>
    <cellStyle name="Текст предупреждения 2 3 2 3" xfId="29073"/>
    <cellStyle name="Текст предупреждения 2 3 3" xfId="29074"/>
    <cellStyle name="Текст предупреждения 2 3 4" xfId="29075"/>
    <cellStyle name="Текст предупреждения 2 3 5" xfId="29076"/>
    <cellStyle name="Текст предупреждения 2 4" xfId="29077"/>
    <cellStyle name="Текст предупреждения 2 4 2" xfId="29078"/>
    <cellStyle name="Текст предупреждения 2 4 3" xfId="29079"/>
    <cellStyle name="Текст предупреждения 2 5" xfId="29080"/>
    <cellStyle name="Текст предупреждения 2 5 2" xfId="29081"/>
    <cellStyle name="Текст предупреждения 2 5 3" xfId="29082"/>
    <cellStyle name="Текст предупреждения 2 6" xfId="29083"/>
    <cellStyle name="Текст предупреждения 2 6 2" xfId="29084"/>
    <cellStyle name="Текст предупреждения 2 7" xfId="29085"/>
    <cellStyle name="Текст предупреждения 2 8" xfId="29086"/>
    <cellStyle name="Текст предупреждения 2 9" xfId="29087"/>
    <cellStyle name="Текст предупреждения 3" xfId="356"/>
    <cellStyle name="Текст предупреждения 3 10" xfId="29088"/>
    <cellStyle name="Текст предупреждения 3 11" xfId="29089"/>
    <cellStyle name="Текст предупреждения 3 2" xfId="29090"/>
    <cellStyle name="Текст предупреждения 3 2 2" xfId="29091"/>
    <cellStyle name="Текст предупреждения 3 2 2 2" xfId="29092"/>
    <cellStyle name="Текст предупреждения 3 2 2 3" xfId="29093"/>
    <cellStyle name="Текст предупреждения 3 2 3" xfId="29094"/>
    <cellStyle name="Текст предупреждения 3 2 3 2" xfId="29095"/>
    <cellStyle name="Текст предупреждения 3 2 3 3" xfId="29096"/>
    <cellStyle name="Текст предупреждения 3 2 4" xfId="29097"/>
    <cellStyle name="Текст предупреждения 3 2 5" xfId="29098"/>
    <cellStyle name="Текст предупреждения 3 3" xfId="29099"/>
    <cellStyle name="Текст предупреждения 3 3 2" xfId="29100"/>
    <cellStyle name="Текст предупреждения 3 3 2 2" xfId="29101"/>
    <cellStyle name="Текст предупреждения 3 3 2 3" xfId="29102"/>
    <cellStyle name="Текст предупреждения 3 3 3" xfId="29103"/>
    <cellStyle name="Текст предупреждения 3 3 4" xfId="29104"/>
    <cellStyle name="Текст предупреждения 3 3 5" xfId="29105"/>
    <cellStyle name="Текст предупреждения 3 4" xfId="29106"/>
    <cellStyle name="Текст предупреждения 3 4 2" xfId="29107"/>
    <cellStyle name="Текст предупреждения 3 4 3" xfId="29108"/>
    <cellStyle name="Текст предупреждения 3 5" xfId="29109"/>
    <cellStyle name="Текст предупреждения 3 5 2" xfId="29110"/>
    <cellStyle name="Текст предупреждения 3 6" xfId="29111"/>
    <cellStyle name="Текст предупреждения 3 7" xfId="29112"/>
    <cellStyle name="Текст предупреждения 3 8" xfId="29113"/>
    <cellStyle name="Текст предупреждения 3 9" xfId="29114"/>
    <cellStyle name="Текст предупреждения 4" xfId="29115"/>
    <cellStyle name="Текст предупреждения 4 10" xfId="29116"/>
    <cellStyle name="Текст предупреждения 4 11" xfId="29117"/>
    <cellStyle name="Текст предупреждения 4 2" xfId="29118"/>
    <cellStyle name="Текст предупреждения 4 2 2" xfId="29119"/>
    <cellStyle name="Текст предупреждения 4 3" xfId="29120"/>
    <cellStyle name="Текст предупреждения 4 3 2" xfId="29121"/>
    <cellStyle name="Текст предупреждения 4 4" xfId="29122"/>
    <cellStyle name="Текст предупреждения 4 5" xfId="29123"/>
    <cellStyle name="Текст предупреждения 4 6" xfId="29124"/>
    <cellStyle name="Текст предупреждения 4 7" xfId="29125"/>
    <cellStyle name="Текст предупреждения 4 8" xfId="29126"/>
    <cellStyle name="Текст предупреждения 4 9" xfId="29127"/>
    <cellStyle name="Текст предупреждения 5" xfId="29128"/>
    <cellStyle name="Текст предупреждения 5 2" xfId="29129"/>
    <cellStyle name="Текст предупреждения 5 3" xfId="29130"/>
    <cellStyle name="Текст предупреждения 5 4" xfId="29131"/>
    <cellStyle name="Текст предупреждения 5 5" xfId="29132"/>
    <cellStyle name="Текст предупреждения 5 6" xfId="29133"/>
    <cellStyle name="Текст предупреждения 5 7" xfId="29134"/>
    <cellStyle name="Текст предупреждения 5 8" xfId="29135"/>
    <cellStyle name="Текст предупреждения 6" xfId="29136"/>
    <cellStyle name="Текст предупреждения 6 2" xfId="29137"/>
    <cellStyle name="Текст предупреждения 6 3" xfId="29138"/>
    <cellStyle name="Текст предупреждения 6 4" xfId="29139"/>
    <cellStyle name="Текст предупреждения 6 5" xfId="29140"/>
    <cellStyle name="Текст предупреждения 7" xfId="29141"/>
    <cellStyle name="Текст предупреждения 7 2" xfId="29142"/>
    <cellStyle name="Текст предупреждения 7 3" xfId="29143"/>
    <cellStyle name="Текст предупреждения 7 4" xfId="29144"/>
    <cellStyle name="Текст предупреждения 7 5" xfId="29145"/>
    <cellStyle name="Текст предупреждения 8" xfId="29146"/>
    <cellStyle name="Текст предупреждения 8 2" xfId="29147"/>
    <cellStyle name="Текст предупреждения 8 3" xfId="29148"/>
    <cellStyle name="Текст предупреждения 8 4" xfId="29149"/>
    <cellStyle name="Текст предупреждения 8 5" xfId="29150"/>
    <cellStyle name="Текст предупреждения 9" xfId="29151"/>
    <cellStyle name="Текст предупреждения 9 2" xfId="29152"/>
    <cellStyle name="Текст предупреждения 9 3" xfId="29153"/>
    <cellStyle name="Текст предупреждения 9 4" xfId="29154"/>
    <cellStyle name="Текст предупреждения 9 5" xfId="29155"/>
    <cellStyle name="Финансовый" xfId="30118" builtinId="3"/>
    <cellStyle name="Финансовый 10" xfId="29156"/>
    <cellStyle name="Финансовый 11" xfId="29157"/>
    <cellStyle name="Финансовый 12" xfId="30120"/>
    <cellStyle name="Финансовый 2" xfId="357"/>
    <cellStyle name="Финансовый 2 10" xfId="29158"/>
    <cellStyle name="Финансовый 2 10 2" xfId="29159"/>
    <cellStyle name="Финансовый 2 10 3" xfId="29160"/>
    <cellStyle name="Финансовый 2 10 4" xfId="29161"/>
    <cellStyle name="Финансовый 2 11" xfId="29162"/>
    <cellStyle name="Финансовый 2 11 2" xfId="29163"/>
    <cellStyle name="Финансовый 2 11 3" xfId="29164"/>
    <cellStyle name="Финансовый 2 12" xfId="29165"/>
    <cellStyle name="Финансовый 2 12 2" xfId="29166"/>
    <cellStyle name="Финансовый 2 12 2 2" xfId="29167"/>
    <cellStyle name="Финансовый 2 12 2 3" xfId="29168"/>
    <cellStyle name="Финансовый 2 13" xfId="29169"/>
    <cellStyle name="Финансовый 2 14" xfId="29170"/>
    <cellStyle name="Финансовый 2 14 2" xfId="29171"/>
    <cellStyle name="Финансовый 2 14 3" xfId="29172"/>
    <cellStyle name="Финансовый 2 2" xfId="29173"/>
    <cellStyle name="Финансовый 2 2 10" xfId="29174"/>
    <cellStyle name="Финансовый 2 2 10 2" xfId="29175"/>
    <cellStyle name="Финансовый 2 2 10 3" xfId="29176"/>
    <cellStyle name="Финансовый 2 2 11" xfId="29177"/>
    <cellStyle name="Финансовый 2 2 12" xfId="29178"/>
    <cellStyle name="Финансовый 2 2 2" xfId="29179"/>
    <cellStyle name="Финансовый 2 2 2 10" xfId="29180"/>
    <cellStyle name="Финансовый 2 2 2 2" xfId="29181"/>
    <cellStyle name="Финансовый 2 2 2 2 2" xfId="29182"/>
    <cellStyle name="Финансовый 2 2 2 2 2 2" xfId="29183"/>
    <cellStyle name="Финансовый 2 2 2 2 2 2 2" xfId="29184"/>
    <cellStyle name="Финансовый 2 2 2 2 2 2 3" xfId="29185"/>
    <cellStyle name="Финансовый 2 2 2 2 2 3" xfId="29186"/>
    <cellStyle name="Финансовый 2 2 2 2 2 3 2" xfId="29187"/>
    <cellStyle name="Финансовый 2 2 2 2 2 3 2 2" xfId="29188"/>
    <cellStyle name="Финансовый 2 2 2 2 2 3 2 3" xfId="29189"/>
    <cellStyle name="Финансовый 2 2 2 2 2 4" xfId="29190"/>
    <cellStyle name="Финансовый 2 2 2 2 2 5" xfId="29191"/>
    <cellStyle name="Финансовый 2 2 2 2 2 5 2" xfId="29192"/>
    <cellStyle name="Финансовый 2 2 2 2 2 5 3" xfId="29193"/>
    <cellStyle name="Финансовый 2 2 2 2 2 6" xfId="29194"/>
    <cellStyle name="Финансовый 2 2 2 2 2 7" xfId="29195"/>
    <cellStyle name="Финансовый 2 2 2 2 3" xfId="29196"/>
    <cellStyle name="Финансовый 2 2 2 2 3 2" xfId="29197"/>
    <cellStyle name="Финансовый 2 2 2 2 3 2 2" xfId="29198"/>
    <cellStyle name="Финансовый 2 2 2 2 3 2 3" xfId="29199"/>
    <cellStyle name="Финансовый 2 2 2 2 3 3" xfId="29200"/>
    <cellStyle name="Финансовый 2 2 2 2 3 3 2" xfId="29201"/>
    <cellStyle name="Финансовый 2 2 2 2 3 3 2 2" xfId="29202"/>
    <cellStyle name="Финансовый 2 2 2 2 3 3 2 3" xfId="29203"/>
    <cellStyle name="Финансовый 2 2 2 2 3 4" xfId="29204"/>
    <cellStyle name="Финансовый 2 2 2 2 3 5" xfId="29205"/>
    <cellStyle name="Финансовый 2 2 2 2 3 5 2" xfId="29206"/>
    <cellStyle name="Финансовый 2 2 2 2 3 5 3" xfId="29207"/>
    <cellStyle name="Финансовый 2 2 2 2 3 6" xfId="29208"/>
    <cellStyle name="Финансовый 2 2 2 2 3 7" xfId="29209"/>
    <cellStyle name="Финансовый 2 2 2 2 4" xfId="29210"/>
    <cellStyle name="Финансовый 2 2 2 2 4 2" xfId="29211"/>
    <cellStyle name="Финансовый 2 2 2 2 4 3" xfId="29212"/>
    <cellStyle name="Финансовый 2 2 2 2 5" xfId="29213"/>
    <cellStyle name="Финансовый 2 2 2 2 5 2" xfId="29214"/>
    <cellStyle name="Финансовый 2 2 2 2 5 2 2" xfId="29215"/>
    <cellStyle name="Финансовый 2 2 2 2 5 2 3" xfId="29216"/>
    <cellStyle name="Финансовый 2 2 2 2 6" xfId="29217"/>
    <cellStyle name="Финансовый 2 2 2 2 7" xfId="29218"/>
    <cellStyle name="Финансовый 2 2 2 2 7 2" xfId="29219"/>
    <cellStyle name="Финансовый 2 2 2 2 7 3" xfId="29220"/>
    <cellStyle name="Финансовый 2 2 2 2 8" xfId="29221"/>
    <cellStyle name="Финансовый 2 2 2 2 9" xfId="29222"/>
    <cellStyle name="Финансовый 2 2 2 3" xfId="29223"/>
    <cellStyle name="Финансовый 2 2 2 3 2" xfId="29224"/>
    <cellStyle name="Финансовый 2 2 2 3 2 2" xfId="29225"/>
    <cellStyle name="Финансовый 2 2 2 3 2 3" xfId="29226"/>
    <cellStyle name="Финансовый 2 2 2 3 3" xfId="29227"/>
    <cellStyle name="Финансовый 2 2 2 3 3 2" xfId="29228"/>
    <cellStyle name="Финансовый 2 2 2 3 3 2 2" xfId="29229"/>
    <cellStyle name="Финансовый 2 2 2 3 3 2 3" xfId="29230"/>
    <cellStyle name="Финансовый 2 2 2 3 4" xfId="29231"/>
    <cellStyle name="Финансовый 2 2 2 3 5" xfId="29232"/>
    <cellStyle name="Финансовый 2 2 2 3 5 2" xfId="29233"/>
    <cellStyle name="Финансовый 2 2 2 3 5 3" xfId="29234"/>
    <cellStyle name="Финансовый 2 2 2 3 6" xfId="29235"/>
    <cellStyle name="Финансовый 2 2 2 3 7" xfId="29236"/>
    <cellStyle name="Финансовый 2 2 2 4" xfId="29237"/>
    <cellStyle name="Финансовый 2 2 2 4 2" xfId="29238"/>
    <cellStyle name="Финансовый 2 2 2 4 2 2" xfId="29239"/>
    <cellStyle name="Финансовый 2 2 2 4 2 3" xfId="29240"/>
    <cellStyle name="Финансовый 2 2 2 4 3" xfId="29241"/>
    <cellStyle name="Финансовый 2 2 2 4 3 2" xfId="29242"/>
    <cellStyle name="Финансовый 2 2 2 4 3 2 2" xfId="29243"/>
    <cellStyle name="Финансовый 2 2 2 4 3 2 3" xfId="29244"/>
    <cellStyle name="Финансовый 2 2 2 4 4" xfId="29245"/>
    <cellStyle name="Финансовый 2 2 2 4 5" xfId="29246"/>
    <cellStyle name="Финансовый 2 2 2 4 5 2" xfId="29247"/>
    <cellStyle name="Финансовый 2 2 2 4 5 3" xfId="29248"/>
    <cellStyle name="Финансовый 2 2 2 4 6" xfId="29249"/>
    <cellStyle name="Финансовый 2 2 2 4 7" xfId="29250"/>
    <cellStyle name="Финансовый 2 2 2 5" xfId="29251"/>
    <cellStyle name="Финансовый 2 2 2 5 2" xfId="29252"/>
    <cellStyle name="Финансовый 2 2 2 5 3" xfId="29253"/>
    <cellStyle name="Финансовый 2 2 2 6" xfId="29254"/>
    <cellStyle name="Финансовый 2 2 2 6 2" xfId="29255"/>
    <cellStyle name="Финансовый 2 2 2 6 2 2" xfId="29256"/>
    <cellStyle name="Финансовый 2 2 2 6 2 3" xfId="29257"/>
    <cellStyle name="Финансовый 2 2 2 7" xfId="29258"/>
    <cellStyle name="Финансовый 2 2 2 8" xfId="29259"/>
    <cellStyle name="Финансовый 2 2 2 8 2" xfId="29260"/>
    <cellStyle name="Финансовый 2 2 2 8 3" xfId="29261"/>
    <cellStyle name="Финансовый 2 2 2 9" xfId="29262"/>
    <cellStyle name="Финансовый 2 2 3" xfId="29263"/>
    <cellStyle name="Финансовый 2 2 3 10" xfId="29264"/>
    <cellStyle name="Финансовый 2 2 3 2" xfId="29265"/>
    <cellStyle name="Финансовый 2 2 3 2 2" xfId="29266"/>
    <cellStyle name="Финансовый 2 2 3 2 2 2" xfId="29267"/>
    <cellStyle name="Финансовый 2 2 3 2 2 2 2" xfId="29268"/>
    <cellStyle name="Финансовый 2 2 3 2 2 2 3" xfId="29269"/>
    <cellStyle name="Финансовый 2 2 3 2 2 3" xfId="29270"/>
    <cellStyle name="Финансовый 2 2 3 2 2 3 2" xfId="29271"/>
    <cellStyle name="Финансовый 2 2 3 2 2 3 2 2" xfId="29272"/>
    <cellStyle name="Финансовый 2 2 3 2 2 3 2 3" xfId="29273"/>
    <cellStyle name="Финансовый 2 2 3 2 2 4" xfId="29274"/>
    <cellStyle name="Финансовый 2 2 3 2 2 5" xfId="29275"/>
    <cellStyle name="Финансовый 2 2 3 2 2 5 2" xfId="29276"/>
    <cellStyle name="Финансовый 2 2 3 2 2 5 3" xfId="29277"/>
    <cellStyle name="Финансовый 2 2 3 2 2 6" xfId="29278"/>
    <cellStyle name="Финансовый 2 2 3 2 2 7" xfId="29279"/>
    <cellStyle name="Финансовый 2 2 3 2 3" xfId="29280"/>
    <cellStyle name="Финансовый 2 2 3 2 3 2" xfId="29281"/>
    <cellStyle name="Финансовый 2 2 3 2 3 2 2" xfId="29282"/>
    <cellStyle name="Финансовый 2 2 3 2 3 2 3" xfId="29283"/>
    <cellStyle name="Финансовый 2 2 3 2 3 3" xfId="29284"/>
    <cellStyle name="Финансовый 2 2 3 2 3 3 2" xfId="29285"/>
    <cellStyle name="Финансовый 2 2 3 2 3 3 2 2" xfId="29286"/>
    <cellStyle name="Финансовый 2 2 3 2 3 3 2 3" xfId="29287"/>
    <cellStyle name="Финансовый 2 2 3 2 3 4" xfId="29288"/>
    <cellStyle name="Финансовый 2 2 3 2 3 5" xfId="29289"/>
    <cellStyle name="Финансовый 2 2 3 2 3 5 2" xfId="29290"/>
    <cellStyle name="Финансовый 2 2 3 2 3 5 3" xfId="29291"/>
    <cellStyle name="Финансовый 2 2 3 2 3 6" xfId="29292"/>
    <cellStyle name="Финансовый 2 2 3 2 3 7" xfId="29293"/>
    <cellStyle name="Финансовый 2 2 3 2 4" xfId="29294"/>
    <cellStyle name="Финансовый 2 2 3 2 4 2" xfId="29295"/>
    <cellStyle name="Финансовый 2 2 3 2 4 3" xfId="29296"/>
    <cellStyle name="Финансовый 2 2 3 2 5" xfId="29297"/>
    <cellStyle name="Финансовый 2 2 3 2 5 2" xfId="29298"/>
    <cellStyle name="Финансовый 2 2 3 2 5 2 2" xfId="29299"/>
    <cellStyle name="Финансовый 2 2 3 2 5 2 3" xfId="29300"/>
    <cellStyle name="Финансовый 2 2 3 2 6" xfId="29301"/>
    <cellStyle name="Финансовый 2 2 3 2 7" xfId="29302"/>
    <cellStyle name="Финансовый 2 2 3 2 7 2" xfId="29303"/>
    <cellStyle name="Финансовый 2 2 3 2 7 3" xfId="29304"/>
    <cellStyle name="Финансовый 2 2 3 2 8" xfId="29305"/>
    <cellStyle name="Финансовый 2 2 3 2 9" xfId="29306"/>
    <cellStyle name="Финансовый 2 2 3 3" xfId="29307"/>
    <cellStyle name="Финансовый 2 2 3 3 2" xfId="29308"/>
    <cellStyle name="Финансовый 2 2 3 3 2 2" xfId="29309"/>
    <cellStyle name="Финансовый 2 2 3 3 2 3" xfId="29310"/>
    <cellStyle name="Финансовый 2 2 3 3 3" xfId="29311"/>
    <cellStyle name="Финансовый 2 2 3 3 3 2" xfId="29312"/>
    <cellStyle name="Финансовый 2 2 3 3 3 2 2" xfId="29313"/>
    <cellStyle name="Финансовый 2 2 3 3 3 2 3" xfId="29314"/>
    <cellStyle name="Финансовый 2 2 3 3 4" xfId="29315"/>
    <cellStyle name="Финансовый 2 2 3 3 5" xfId="29316"/>
    <cellStyle name="Финансовый 2 2 3 3 5 2" xfId="29317"/>
    <cellStyle name="Финансовый 2 2 3 3 5 3" xfId="29318"/>
    <cellStyle name="Финансовый 2 2 3 3 6" xfId="29319"/>
    <cellStyle name="Финансовый 2 2 3 3 7" xfId="29320"/>
    <cellStyle name="Финансовый 2 2 3 4" xfId="29321"/>
    <cellStyle name="Финансовый 2 2 3 4 2" xfId="29322"/>
    <cellStyle name="Финансовый 2 2 3 4 2 2" xfId="29323"/>
    <cellStyle name="Финансовый 2 2 3 4 2 3" xfId="29324"/>
    <cellStyle name="Финансовый 2 2 3 4 3" xfId="29325"/>
    <cellStyle name="Финансовый 2 2 3 4 3 2" xfId="29326"/>
    <cellStyle name="Финансовый 2 2 3 4 3 2 2" xfId="29327"/>
    <cellStyle name="Финансовый 2 2 3 4 3 2 3" xfId="29328"/>
    <cellStyle name="Финансовый 2 2 3 4 4" xfId="29329"/>
    <cellStyle name="Финансовый 2 2 3 4 5" xfId="29330"/>
    <cellStyle name="Финансовый 2 2 3 4 5 2" xfId="29331"/>
    <cellStyle name="Финансовый 2 2 3 4 5 3" xfId="29332"/>
    <cellStyle name="Финансовый 2 2 3 4 6" xfId="29333"/>
    <cellStyle name="Финансовый 2 2 3 4 7" xfId="29334"/>
    <cellStyle name="Финансовый 2 2 3 5" xfId="29335"/>
    <cellStyle name="Финансовый 2 2 3 5 2" xfId="29336"/>
    <cellStyle name="Финансовый 2 2 3 5 3" xfId="29337"/>
    <cellStyle name="Финансовый 2 2 3 6" xfId="29338"/>
    <cellStyle name="Финансовый 2 2 3 6 2" xfId="29339"/>
    <cellStyle name="Финансовый 2 2 3 6 2 2" xfId="29340"/>
    <cellStyle name="Финансовый 2 2 3 6 2 3" xfId="29341"/>
    <cellStyle name="Финансовый 2 2 3 7" xfId="29342"/>
    <cellStyle name="Финансовый 2 2 3 8" xfId="29343"/>
    <cellStyle name="Финансовый 2 2 3 8 2" xfId="29344"/>
    <cellStyle name="Финансовый 2 2 3 8 3" xfId="29345"/>
    <cellStyle name="Финансовый 2 2 3 9" xfId="29346"/>
    <cellStyle name="Финансовый 2 2 4" xfId="29347"/>
    <cellStyle name="Финансовый 2 2 4 2" xfId="29348"/>
    <cellStyle name="Финансовый 2 2 4 2 2" xfId="29349"/>
    <cellStyle name="Финансовый 2 2 4 2 2 2" xfId="29350"/>
    <cellStyle name="Финансовый 2 2 4 2 2 3" xfId="29351"/>
    <cellStyle name="Финансовый 2 2 4 2 3" xfId="29352"/>
    <cellStyle name="Финансовый 2 2 4 2 3 2" xfId="29353"/>
    <cellStyle name="Финансовый 2 2 4 2 3 2 2" xfId="29354"/>
    <cellStyle name="Финансовый 2 2 4 2 3 2 3" xfId="29355"/>
    <cellStyle name="Финансовый 2 2 4 2 4" xfId="29356"/>
    <cellStyle name="Финансовый 2 2 4 2 5" xfId="29357"/>
    <cellStyle name="Финансовый 2 2 4 2 5 2" xfId="29358"/>
    <cellStyle name="Финансовый 2 2 4 2 5 3" xfId="29359"/>
    <cellStyle name="Финансовый 2 2 4 2 6" xfId="29360"/>
    <cellStyle name="Финансовый 2 2 4 2 7" xfId="29361"/>
    <cellStyle name="Финансовый 2 2 4 3" xfId="29362"/>
    <cellStyle name="Финансовый 2 2 4 3 2" xfId="29363"/>
    <cellStyle name="Финансовый 2 2 4 3 2 2" xfId="29364"/>
    <cellStyle name="Финансовый 2 2 4 3 2 3" xfId="29365"/>
    <cellStyle name="Финансовый 2 2 4 3 3" xfId="29366"/>
    <cellStyle name="Финансовый 2 2 4 3 3 2" xfId="29367"/>
    <cellStyle name="Финансовый 2 2 4 3 3 2 2" xfId="29368"/>
    <cellStyle name="Финансовый 2 2 4 3 3 2 3" xfId="29369"/>
    <cellStyle name="Финансовый 2 2 4 3 4" xfId="29370"/>
    <cellStyle name="Финансовый 2 2 4 3 5" xfId="29371"/>
    <cellStyle name="Финансовый 2 2 4 3 5 2" xfId="29372"/>
    <cellStyle name="Финансовый 2 2 4 3 5 3" xfId="29373"/>
    <cellStyle name="Финансовый 2 2 4 3 6" xfId="29374"/>
    <cellStyle name="Финансовый 2 2 4 3 7" xfId="29375"/>
    <cellStyle name="Финансовый 2 2 4 4" xfId="29376"/>
    <cellStyle name="Финансовый 2 2 4 4 2" xfId="29377"/>
    <cellStyle name="Финансовый 2 2 4 4 3" xfId="29378"/>
    <cellStyle name="Финансовый 2 2 4 5" xfId="29379"/>
    <cellStyle name="Финансовый 2 2 4 5 2" xfId="29380"/>
    <cellStyle name="Финансовый 2 2 4 5 2 2" xfId="29381"/>
    <cellStyle name="Финансовый 2 2 4 5 2 3" xfId="29382"/>
    <cellStyle name="Финансовый 2 2 4 6" xfId="29383"/>
    <cellStyle name="Финансовый 2 2 4 7" xfId="29384"/>
    <cellStyle name="Финансовый 2 2 4 7 2" xfId="29385"/>
    <cellStyle name="Финансовый 2 2 4 7 3" xfId="29386"/>
    <cellStyle name="Финансовый 2 2 4 8" xfId="29387"/>
    <cellStyle name="Финансовый 2 2 4 9" xfId="29388"/>
    <cellStyle name="Финансовый 2 2 5" xfId="29389"/>
    <cellStyle name="Финансовый 2 2 5 2" xfId="29390"/>
    <cellStyle name="Финансовый 2 2 5 2 2" xfId="29391"/>
    <cellStyle name="Финансовый 2 2 5 2 3" xfId="29392"/>
    <cellStyle name="Финансовый 2 2 5 3" xfId="29393"/>
    <cellStyle name="Финансовый 2 2 5 3 2" xfId="29394"/>
    <cellStyle name="Финансовый 2 2 5 3 2 2" xfId="29395"/>
    <cellStyle name="Финансовый 2 2 5 3 2 3" xfId="29396"/>
    <cellStyle name="Финансовый 2 2 5 4" xfId="29397"/>
    <cellStyle name="Финансовый 2 2 5 5" xfId="29398"/>
    <cellStyle name="Финансовый 2 2 5 5 2" xfId="29399"/>
    <cellStyle name="Финансовый 2 2 5 5 3" xfId="29400"/>
    <cellStyle name="Финансовый 2 2 5 6" xfId="29401"/>
    <cellStyle name="Финансовый 2 2 5 7" xfId="29402"/>
    <cellStyle name="Финансовый 2 2 6" xfId="29403"/>
    <cellStyle name="Финансовый 2 2 6 2" xfId="29404"/>
    <cellStyle name="Финансовый 2 2 6 2 2" xfId="29405"/>
    <cellStyle name="Финансовый 2 2 6 2 3" xfId="29406"/>
    <cellStyle name="Финансовый 2 2 6 3" xfId="29407"/>
    <cellStyle name="Финансовый 2 2 6 3 2" xfId="29408"/>
    <cellStyle name="Финансовый 2 2 6 3 2 2" xfId="29409"/>
    <cellStyle name="Финансовый 2 2 6 3 2 3" xfId="29410"/>
    <cellStyle name="Финансовый 2 2 6 4" xfId="29411"/>
    <cellStyle name="Финансовый 2 2 6 5" xfId="29412"/>
    <cellStyle name="Финансовый 2 2 6 5 2" xfId="29413"/>
    <cellStyle name="Финансовый 2 2 6 5 3" xfId="29414"/>
    <cellStyle name="Финансовый 2 2 6 6" xfId="29415"/>
    <cellStyle name="Финансовый 2 2 6 7" xfId="29416"/>
    <cellStyle name="Финансовый 2 2 7" xfId="29417"/>
    <cellStyle name="Финансовый 2 2 7 2" xfId="29418"/>
    <cellStyle name="Финансовый 2 2 7 3" xfId="29419"/>
    <cellStyle name="Финансовый 2 2 8" xfId="29420"/>
    <cellStyle name="Финансовый 2 2 8 2" xfId="29421"/>
    <cellStyle name="Финансовый 2 2 8 3" xfId="29422"/>
    <cellStyle name="Финансовый 2 2 8 4" xfId="29423"/>
    <cellStyle name="Финансовый 2 2 9" xfId="29424"/>
    <cellStyle name="Финансовый 2 2 9 2" xfId="29425"/>
    <cellStyle name="Финансовый 2 2 9 2 2" xfId="29426"/>
    <cellStyle name="Финансовый 2 2 9 2 3" xfId="29427"/>
    <cellStyle name="Финансовый 2 3" xfId="29428"/>
    <cellStyle name="Финансовый 2 3 10" xfId="29429"/>
    <cellStyle name="Финансовый 2 3 11" xfId="29430"/>
    <cellStyle name="Финансовый 2 3 11 2" xfId="29431"/>
    <cellStyle name="Финансовый 2 3 11 2 2" xfId="29432"/>
    <cellStyle name="Финансовый 2 3 11 2 3" xfId="29433"/>
    <cellStyle name="Финансовый 2 3 12" xfId="29434"/>
    <cellStyle name="Финансовый 2 3 13" xfId="29435"/>
    <cellStyle name="Финансовый 2 3 13 2" xfId="29436"/>
    <cellStyle name="Финансовый 2 3 13 3" xfId="29437"/>
    <cellStyle name="Финансовый 2 3 14" xfId="29438"/>
    <cellStyle name="Финансовый 2 3 15" xfId="29439"/>
    <cellStyle name="Финансовый 2 3 16" xfId="29440"/>
    <cellStyle name="Финансовый 2 3 2" xfId="29441"/>
    <cellStyle name="Финансовый 2 3 2 10" xfId="29442"/>
    <cellStyle name="Финансовый 2 3 2 2" xfId="29443"/>
    <cellStyle name="Финансовый 2 3 2 2 2" xfId="29444"/>
    <cellStyle name="Финансовый 2 3 2 2 2 2" xfId="29445"/>
    <cellStyle name="Финансовый 2 3 2 2 2 2 2" xfId="29446"/>
    <cellStyle name="Финансовый 2 3 2 2 2 2 3" xfId="29447"/>
    <cellStyle name="Финансовый 2 3 2 2 2 3" xfId="29448"/>
    <cellStyle name="Финансовый 2 3 2 2 2 3 2" xfId="29449"/>
    <cellStyle name="Финансовый 2 3 2 2 2 3 2 2" xfId="29450"/>
    <cellStyle name="Финансовый 2 3 2 2 2 3 2 3" xfId="29451"/>
    <cellStyle name="Финансовый 2 3 2 2 2 4" xfId="29452"/>
    <cellStyle name="Финансовый 2 3 2 2 2 5" xfId="29453"/>
    <cellStyle name="Финансовый 2 3 2 2 2 5 2" xfId="29454"/>
    <cellStyle name="Финансовый 2 3 2 2 2 5 3" xfId="29455"/>
    <cellStyle name="Финансовый 2 3 2 2 2 6" xfId="29456"/>
    <cellStyle name="Финансовый 2 3 2 2 2 7" xfId="29457"/>
    <cellStyle name="Финансовый 2 3 2 2 3" xfId="29458"/>
    <cellStyle name="Финансовый 2 3 2 2 3 2" xfId="29459"/>
    <cellStyle name="Финансовый 2 3 2 2 3 2 2" xfId="29460"/>
    <cellStyle name="Финансовый 2 3 2 2 3 2 3" xfId="29461"/>
    <cellStyle name="Финансовый 2 3 2 2 3 3" xfId="29462"/>
    <cellStyle name="Финансовый 2 3 2 2 3 3 2" xfId="29463"/>
    <cellStyle name="Финансовый 2 3 2 2 3 3 2 2" xfId="29464"/>
    <cellStyle name="Финансовый 2 3 2 2 3 3 2 3" xfId="29465"/>
    <cellStyle name="Финансовый 2 3 2 2 3 4" xfId="29466"/>
    <cellStyle name="Финансовый 2 3 2 2 3 5" xfId="29467"/>
    <cellStyle name="Финансовый 2 3 2 2 3 5 2" xfId="29468"/>
    <cellStyle name="Финансовый 2 3 2 2 3 5 3" xfId="29469"/>
    <cellStyle name="Финансовый 2 3 2 2 3 6" xfId="29470"/>
    <cellStyle name="Финансовый 2 3 2 2 3 7" xfId="29471"/>
    <cellStyle name="Финансовый 2 3 2 2 4" xfId="29472"/>
    <cellStyle name="Финансовый 2 3 2 2 4 2" xfId="29473"/>
    <cellStyle name="Финансовый 2 3 2 2 4 3" xfId="29474"/>
    <cellStyle name="Финансовый 2 3 2 2 5" xfId="29475"/>
    <cellStyle name="Финансовый 2 3 2 2 5 2" xfId="29476"/>
    <cellStyle name="Финансовый 2 3 2 2 5 2 2" xfId="29477"/>
    <cellStyle name="Финансовый 2 3 2 2 5 2 3" xfId="29478"/>
    <cellStyle name="Финансовый 2 3 2 2 6" xfId="29479"/>
    <cellStyle name="Финансовый 2 3 2 2 7" xfId="29480"/>
    <cellStyle name="Финансовый 2 3 2 2 7 2" xfId="29481"/>
    <cellStyle name="Финансовый 2 3 2 2 7 3" xfId="29482"/>
    <cellStyle name="Финансовый 2 3 2 2 8" xfId="29483"/>
    <cellStyle name="Финансовый 2 3 2 2 9" xfId="29484"/>
    <cellStyle name="Финансовый 2 3 2 3" xfId="29485"/>
    <cellStyle name="Финансовый 2 3 2 3 2" xfId="29486"/>
    <cellStyle name="Финансовый 2 3 2 3 2 2" xfId="29487"/>
    <cellStyle name="Финансовый 2 3 2 3 2 3" xfId="29488"/>
    <cellStyle name="Финансовый 2 3 2 3 3" xfId="29489"/>
    <cellStyle name="Финансовый 2 3 2 3 3 2" xfId="29490"/>
    <cellStyle name="Финансовый 2 3 2 3 3 2 2" xfId="29491"/>
    <cellStyle name="Финансовый 2 3 2 3 3 2 3" xfId="29492"/>
    <cellStyle name="Финансовый 2 3 2 3 4" xfId="29493"/>
    <cellStyle name="Финансовый 2 3 2 3 5" xfId="29494"/>
    <cellStyle name="Финансовый 2 3 2 3 5 2" xfId="29495"/>
    <cellStyle name="Финансовый 2 3 2 3 5 3" xfId="29496"/>
    <cellStyle name="Финансовый 2 3 2 3 6" xfId="29497"/>
    <cellStyle name="Финансовый 2 3 2 3 7" xfId="29498"/>
    <cellStyle name="Финансовый 2 3 2 4" xfId="29499"/>
    <cellStyle name="Финансовый 2 3 2 4 2" xfId="29500"/>
    <cellStyle name="Финансовый 2 3 2 4 2 2" xfId="29501"/>
    <cellStyle name="Финансовый 2 3 2 4 2 3" xfId="29502"/>
    <cellStyle name="Финансовый 2 3 2 4 3" xfId="29503"/>
    <cellStyle name="Финансовый 2 3 2 4 3 2" xfId="29504"/>
    <cellStyle name="Финансовый 2 3 2 4 3 2 2" xfId="29505"/>
    <cellStyle name="Финансовый 2 3 2 4 3 2 3" xfId="29506"/>
    <cellStyle name="Финансовый 2 3 2 4 4" xfId="29507"/>
    <cellStyle name="Финансовый 2 3 2 4 5" xfId="29508"/>
    <cellStyle name="Финансовый 2 3 2 4 5 2" xfId="29509"/>
    <cellStyle name="Финансовый 2 3 2 4 5 3" xfId="29510"/>
    <cellStyle name="Финансовый 2 3 2 4 6" xfId="29511"/>
    <cellStyle name="Финансовый 2 3 2 4 7" xfId="29512"/>
    <cellStyle name="Финансовый 2 3 2 5" xfId="29513"/>
    <cellStyle name="Финансовый 2 3 2 5 2" xfId="29514"/>
    <cellStyle name="Финансовый 2 3 2 5 3" xfId="29515"/>
    <cellStyle name="Финансовый 2 3 2 6" xfId="29516"/>
    <cellStyle name="Финансовый 2 3 2 6 2" xfId="29517"/>
    <cellStyle name="Финансовый 2 3 2 6 2 2" xfId="29518"/>
    <cellStyle name="Финансовый 2 3 2 6 2 3" xfId="29519"/>
    <cellStyle name="Финансовый 2 3 2 7" xfId="29520"/>
    <cellStyle name="Финансовый 2 3 2 8" xfId="29521"/>
    <cellStyle name="Финансовый 2 3 2 8 2" xfId="29522"/>
    <cellStyle name="Финансовый 2 3 2 8 3" xfId="29523"/>
    <cellStyle name="Финансовый 2 3 2 9" xfId="29524"/>
    <cellStyle name="Финансовый 2 3 3" xfId="29525"/>
    <cellStyle name="Финансовый 2 3 3 10" xfId="29526"/>
    <cellStyle name="Финансовый 2 3 3 2" xfId="29527"/>
    <cellStyle name="Финансовый 2 3 3 2 2" xfId="29528"/>
    <cellStyle name="Финансовый 2 3 3 2 2 2" xfId="29529"/>
    <cellStyle name="Финансовый 2 3 3 2 2 2 2" xfId="29530"/>
    <cellStyle name="Финансовый 2 3 3 2 2 2 3" xfId="29531"/>
    <cellStyle name="Финансовый 2 3 3 2 2 3" xfId="29532"/>
    <cellStyle name="Финансовый 2 3 3 2 2 3 2" xfId="29533"/>
    <cellStyle name="Финансовый 2 3 3 2 2 3 2 2" xfId="29534"/>
    <cellStyle name="Финансовый 2 3 3 2 2 3 2 3" xfId="29535"/>
    <cellStyle name="Финансовый 2 3 3 2 2 4" xfId="29536"/>
    <cellStyle name="Финансовый 2 3 3 2 2 5" xfId="29537"/>
    <cellStyle name="Финансовый 2 3 3 2 2 5 2" xfId="29538"/>
    <cellStyle name="Финансовый 2 3 3 2 2 5 3" xfId="29539"/>
    <cellStyle name="Финансовый 2 3 3 2 2 6" xfId="29540"/>
    <cellStyle name="Финансовый 2 3 3 2 2 7" xfId="29541"/>
    <cellStyle name="Финансовый 2 3 3 2 3" xfId="29542"/>
    <cellStyle name="Финансовый 2 3 3 2 3 2" xfId="29543"/>
    <cellStyle name="Финансовый 2 3 3 2 3 2 2" xfId="29544"/>
    <cellStyle name="Финансовый 2 3 3 2 3 2 3" xfId="29545"/>
    <cellStyle name="Финансовый 2 3 3 2 3 3" xfId="29546"/>
    <cellStyle name="Финансовый 2 3 3 2 3 3 2" xfId="29547"/>
    <cellStyle name="Финансовый 2 3 3 2 3 3 2 2" xfId="29548"/>
    <cellStyle name="Финансовый 2 3 3 2 3 3 2 3" xfId="29549"/>
    <cellStyle name="Финансовый 2 3 3 2 3 4" xfId="29550"/>
    <cellStyle name="Финансовый 2 3 3 2 3 5" xfId="29551"/>
    <cellStyle name="Финансовый 2 3 3 2 3 5 2" xfId="29552"/>
    <cellStyle name="Финансовый 2 3 3 2 3 5 3" xfId="29553"/>
    <cellStyle name="Финансовый 2 3 3 2 3 6" xfId="29554"/>
    <cellStyle name="Финансовый 2 3 3 2 3 7" xfId="29555"/>
    <cellStyle name="Финансовый 2 3 3 2 4" xfId="29556"/>
    <cellStyle name="Финансовый 2 3 3 2 4 2" xfId="29557"/>
    <cellStyle name="Финансовый 2 3 3 2 4 3" xfId="29558"/>
    <cellStyle name="Финансовый 2 3 3 2 5" xfId="29559"/>
    <cellStyle name="Финансовый 2 3 3 2 5 2" xfId="29560"/>
    <cellStyle name="Финансовый 2 3 3 2 5 2 2" xfId="29561"/>
    <cellStyle name="Финансовый 2 3 3 2 5 2 3" xfId="29562"/>
    <cellStyle name="Финансовый 2 3 3 2 6" xfId="29563"/>
    <cellStyle name="Финансовый 2 3 3 2 7" xfId="29564"/>
    <cellStyle name="Финансовый 2 3 3 2 7 2" xfId="29565"/>
    <cellStyle name="Финансовый 2 3 3 2 7 3" xfId="29566"/>
    <cellStyle name="Финансовый 2 3 3 2 8" xfId="29567"/>
    <cellStyle name="Финансовый 2 3 3 2 9" xfId="29568"/>
    <cellStyle name="Финансовый 2 3 3 3" xfId="29569"/>
    <cellStyle name="Финансовый 2 3 3 3 2" xfId="29570"/>
    <cellStyle name="Финансовый 2 3 3 3 2 2" xfId="29571"/>
    <cellStyle name="Финансовый 2 3 3 3 2 3" xfId="29572"/>
    <cellStyle name="Финансовый 2 3 3 3 3" xfId="29573"/>
    <cellStyle name="Финансовый 2 3 3 3 3 2" xfId="29574"/>
    <cellStyle name="Финансовый 2 3 3 3 3 2 2" xfId="29575"/>
    <cellStyle name="Финансовый 2 3 3 3 3 2 3" xfId="29576"/>
    <cellStyle name="Финансовый 2 3 3 3 4" xfId="29577"/>
    <cellStyle name="Финансовый 2 3 3 3 5" xfId="29578"/>
    <cellStyle name="Финансовый 2 3 3 3 5 2" xfId="29579"/>
    <cellStyle name="Финансовый 2 3 3 3 5 3" xfId="29580"/>
    <cellStyle name="Финансовый 2 3 3 3 6" xfId="29581"/>
    <cellStyle name="Финансовый 2 3 3 3 7" xfId="29582"/>
    <cellStyle name="Финансовый 2 3 3 4" xfId="29583"/>
    <cellStyle name="Финансовый 2 3 3 4 2" xfId="29584"/>
    <cellStyle name="Финансовый 2 3 3 4 2 2" xfId="29585"/>
    <cellStyle name="Финансовый 2 3 3 4 2 3" xfId="29586"/>
    <cellStyle name="Финансовый 2 3 3 4 3" xfId="29587"/>
    <cellStyle name="Финансовый 2 3 3 4 3 2" xfId="29588"/>
    <cellStyle name="Финансовый 2 3 3 4 3 2 2" xfId="29589"/>
    <cellStyle name="Финансовый 2 3 3 4 3 2 3" xfId="29590"/>
    <cellStyle name="Финансовый 2 3 3 4 4" xfId="29591"/>
    <cellStyle name="Финансовый 2 3 3 4 5" xfId="29592"/>
    <cellStyle name="Финансовый 2 3 3 4 5 2" xfId="29593"/>
    <cellStyle name="Финансовый 2 3 3 4 5 3" xfId="29594"/>
    <cellStyle name="Финансовый 2 3 3 4 6" xfId="29595"/>
    <cellStyle name="Финансовый 2 3 3 4 7" xfId="29596"/>
    <cellStyle name="Финансовый 2 3 3 5" xfId="29597"/>
    <cellStyle name="Финансовый 2 3 3 5 2" xfId="29598"/>
    <cellStyle name="Финансовый 2 3 3 5 3" xfId="29599"/>
    <cellStyle name="Финансовый 2 3 3 6" xfId="29600"/>
    <cellStyle name="Финансовый 2 3 3 6 2" xfId="29601"/>
    <cellStyle name="Финансовый 2 3 3 6 2 2" xfId="29602"/>
    <cellStyle name="Финансовый 2 3 3 6 2 3" xfId="29603"/>
    <cellStyle name="Финансовый 2 3 3 7" xfId="29604"/>
    <cellStyle name="Финансовый 2 3 3 8" xfId="29605"/>
    <cellStyle name="Финансовый 2 3 3 8 2" xfId="29606"/>
    <cellStyle name="Финансовый 2 3 3 8 3" xfId="29607"/>
    <cellStyle name="Финансовый 2 3 3 9" xfId="29608"/>
    <cellStyle name="Финансовый 2 3 4" xfId="29609"/>
    <cellStyle name="Финансовый 2 3 4 2" xfId="29610"/>
    <cellStyle name="Финансовый 2 3 4 2 2" xfId="29611"/>
    <cellStyle name="Финансовый 2 3 4 2 2 2" xfId="29612"/>
    <cellStyle name="Финансовый 2 3 4 2 2 3" xfId="29613"/>
    <cellStyle name="Финансовый 2 3 4 2 3" xfId="29614"/>
    <cellStyle name="Финансовый 2 3 4 2 3 2" xfId="29615"/>
    <cellStyle name="Финансовый 2 3 4 2 3 2 2" xfId="29616"/>
    <cellStyle name="Финансовый 2 3 4 2 3 2 3" xfId="29617"/>
    <cellStyle name="Финансовый 2 3 4 2 4" xfId="29618"/>
    <cellStyle name="Финансовый 2 3 4 2 5" xfId="29619"/>
    <cellStyle name="Финансовый 2 3 4 2 5 2" xfId="29620"/>
    <cellStyle name="Финансовый 2 3 4 2 5 3" xfId="29621"/>
    <cellStyle name="Финансовый 2 3 4 2 6" xfId="29622"/>
    <cellStyle name="Финансовый 2 3 4 2 7" xfId="29623"/>
    <cellStyle name="Финансовый 2 3 4 3" xfId="29624"/>
    <cellStyle name="Финансовый 2 3 4 3 2" xfId="29625"/>
    <cellStyle name="Финансовый 2 3 4 3 2 2" xfId="29626"/>
    <cellStyle name="Финансовый 2 3 4 3 2 3" xfId="29627"/>
    <cellStyle name="Финансовый 2 3 4 3 3" xfId="29628"/>
    <cellStyle name="Финансовый 2 3 4 3 3 2" xfId="29629"/>
    <cellStyle name="Финансовый 2 3 4 3 3 2 2" xfId="29630"/>
    <cellStyle name="Финансовый 2 3 4 3 3 2 3" xfId="29631"/>
    <cellStyle name="Финансовый 2 3 4 3 4" xfId="29632"/>
    <cellStyle name="Финансовый 2 3 4 3 5" xfId="29633"/>
    <cellStyle name="Финансовый 2 3 4 3 5 2" xfId="29634"/>
    <cellStyle name="Финансовый 2 3 4 3 5 3" xfId="29635"/>
    <cellStyle name="Финансовый 2 3 4 3 6" xfId="29636"/>
    <cellStyle name="Финансовый 2 3 4 3 7" xfId="29637"/>
    <cellStyle name="Финансовый 2 3 4 4" xfId="29638"/>
    <cellStyle name="Финансовый 2 3 4 4 2" xfId="29639"/>
    <cellStyle name="Финансовый 2 3 4 4 3" xfId="29640"/>
    <cellStyle name="Финансовый 2 3 4 5" xfId="29641"/>
    <cellStyle name="Финансовый 2 3 4 5 2" xfId="29642"/>
    <cellStyle name="Финансовый 2 3 4 5 2 2" xfId="29643"/>
    <cellStyle name="Финансовый 2 3 4 5 2 3" xfId="29644"/>
    <cellStyle name="Финансовый 2 3 4 6" xfId="29645"/>
    <cellStyle name="Финансовый 2 3 4 7" xfId="29646"/>
    <cellStyle name="Финансовый 2 3 4 7 2" xfId="29647"/>
    <cellStyle name="Финансовый 2 3 4 7 3" xfId="29648"/>
    <cellStyle name="Финансовый 2 3 4 8" xfId="29649"/>
    <cellStyle name="Финансовый 2 3 4 9" xfId="29650"/>
    <cellStyle name="Финансовый 2 3 5" xfId="29651"/>
    <cellStyle name="Финансовый 2 3 5 2" xfId="29652"/>
    <cellStyle name="Финансовый 2 3 5 2 2" xfId="29653"/>
    <cellStyle name="Финансовый 2 3 5 2 3" xfId="29654"/>
    <cellStyle name="Финансовый 2 3 5 3" xfId="29655"/>
    <cellStyle name="Финансовый 2 3 5 3 2" xfId="29656"/>
    <cellStyle name="Финансовый 2 3 5 3 2 2" xfId="29657"/>
    <cellStyle name="Финансовый 2 3 5 3 2 3" xfId="29658"/>
    <cellStyle name="Финансовый 2 3 5 4" xfId="29659"/>
    <cellStyle name="Финансовый 2 3 5 5" xfId="29660"/>
    <cellStyle name="Финансовый 2 3 5 5 2" xfId="29661"/>
    <cellStyle name="Финансовый 2 3 5 5 3" xfId="29662"/>
    <cellStyle name="Финансовый 2 3 5 6" xfId="29663"/>
    <cellStyle name="Финансовый 2 3 5 7" xfId="29664"/>
    <cellStyle name="Финансовый 2 3 6" xfId="29665"/>
    <cellStyle name="Финансовый 2 3 6 2" xfId="29666"/>
    <cellStyle name="Финансовый 2 3 6 2 2" xfId="29667"/>
    <cellStyle name="Финансовый 2 3 6 2 3" xfId="29668"/>
    <cellStyle name="Финансовый 2 3 6 3" xfId="29669"/>
    <cellStyle name="Финансовый 2 3 6 3 2" xfId="29670"/>
    <cellStyle name="Финансовый 2 3 6 3 2 2" xfId="29671"/>
    <cellStyle name="Финансовый 2 3 6 3 2 3" xfId="29672"/>
    <cellStyle name="Финансовый 2 3 6 4" xfId="29673"/>
    <cellStyle name="Финансовый 2 3 6 5" xfId="29674"/>
    <cellStyle name="Финансовый 2 3 6 5 2" xfId="29675"/>
    <cellStyle name="Финансовый 2 3 6 5 3" xfId="29676"/>
    <cellStyle name="Финансовый 2 3 6 6" xfId="29677"/>
    <cellStyle name="Финансовый 2 3 6 7" xfId="29678"/>
    <cellStyle name="Финансовый 2 3 7" xfId="29679"/>
    <cellStyle name="Финансовый 2 3 7 2" xfId="29680"/>
    <cellStyle name="Финансовый 2 3 7 2 2" xfId="29681"/>
    <cellStyle name="Финансовый 2 3 7 2 3" xfId="29682"/>
    <cellStyle name="Финансовый 2 3 7 3" xfId="29683"/>
    <cellStyle name="Финансовый 2 3 7 4" xfId="29684"/>
    <cellStyle name="Финансовый 2 3 7 5" xfId="29685"/>
    <cellStyle name="Финансовый 2 3 7 6" xfId="29686"/>
    <cellStyle name="Финансовый 2 3 8" xfId="29687"/>
    <cellStyle name="Финансовый 2 3 8 2" xfId="29688"/>
    <cellStyle name="Финансовый 2 3 8 3" xfId="29689"/>
    <cellStyle name="Финансовый 2 3 8 4" xfId="29690"/>
    <cellStyle name="Финансовый 2 3 9" xfId="29691"/>
    <cellStyle name="Финансовый 2 3 9 2" xfId="29692"/>
    <cellStyle name="Финансовый 2 3 9 3" xfId="29693"/>
    <cellStyle name="Финансовый 2 3 9 4" xfId="29694"/>
    <cellStyle name="Финансовый 2 4" xfId="29695"/>
    <cellStyle name="Финансовый 2 4 10" xfId="29696"/>
    <cellStyle name="Финансовый 2 4 2" xfId="29697"/>
    <cellStyle name="Финансовый 2 4 2 2" xfId="29698"/>
    <cellStyle name="Финансовый 2 4 2 2 2" xfId="29699"/>
    <cellStyle name="Финансовый 2 4 2 2 2 2" xfId="29700"/>
    <cellStyle name="Финансовый 2 4 2 2 2 3" xfId="29701"/>
    <cellStyle name="Финансовый 2 4 2 2 3" xfId="29702"/>
    <cellStyle name="Финансовый 2 4 2 2 3 2" xfId="29703"/>
    <cellStyle name="Финансовый 2 4 2 2 3 2 2" xfId="29704"/>
    <cellStyle name="Финансовый 2 4 2 2 3 2 3" xfId="29705"/>
    <cellStyle name="Финансовый 2 4 2 2 4" xfId="29706"/>
    <cellStyle name="Финансовый 2 4 2 2 5" xfId="29707"/>
    <cellStyle name="Финансовый 2 4 2 2 5 2" xfId="29708"/>
    <cellStyle name="Финансовый 2 4 2 2 5 3" xfId="29709"/>
    <cellStyle name="Финансовый 2 4 2 2 6" xfId="29710"/>
    <cellStyle name="Финансовый 2 4 2 2 7" xfId="29711"/>
    <cellStyle name="Финансовый 2 4 2 3" xfId="29712"/>
    <cellStyle name="Финансовый 2 4 2 3 2" xfId="29713"/>
    <cellStyle name="Финансовый 2 4 2 3 2 2" xfId="29714"/>
    <cellStyle name="Финансовый 2 4 2 3 2 3" xfId="29715"/>
    <cellStyle name="Финансовый 2 4 2 3 3" xfId="29716"/>
    <cellStyle name="Финансовый 2 4 2 3 3 2" xfId="29717"/>
    <cellStyle name="Финансовый 2 4 2 3 3 2 2" xfId="29718"/>
    <cellStyle name="Финансовый 2 4 2 3 3 2 3" xfId="29719"/>
    <cellStyle name="Финансовый 2 4 2 3 4" xfId="29720"/>
    <cellStyle name="Финансовый 2 4 2 3 5" xfId="29721"/>
    <cellStyle name="Финансовый 2 4 2 3 5 2" xfId="29722"/>
    <cellStyle name="Финансовый 2 4 2 3 5 3" xfId="29723"/>
    <cellStyle name="Финансовый 2 4 2 3 6" xfId="29724"/>
    <cellStyle name="Финансовый 2 4 2 3 7" xfId="29725"/>
    <cellStyle name="Финансовый 2 4 2 4" xfId="29726"/>
    <cellStyle name="Финансовый 2 4 2 4 2" xfId="29727"/>
    <cellStyle name="Финансовый 2 4 2 4 3" xfId="29728"/>
    <cellStyle name="Финансовый 2 4 2 5" xfId="29729"/>
    <cellStyle name="Финансовый 2 4 2 5 2" xfId="29730"/>
    <cellStyle name="Финансовый 2 4 2 5 2 2" xfId="29731"/>
    <cellStyle name="Финансовый 2 4 2 5 2 3" xfId="29732"/>
    <cellStyle name="Финансовый 2 4 2 6" xfId="29733"/>
    <cellStyle name="Финансовый 2 4 2 7" xfId="29734"/>
    <cellStyle name="Финансовый 2 4 2 7 2" xfId="29735"/>
    <cellStyle name="Финансовый 2 4 2 7 3" xfId="29736"/>
    <cellStyle name="Финансовый 2 4 2 8" xfId="29737"/>
    <cellStyle name="Финансовый 2 4 2 9" xfId="29738"/>
    <cellStyle name="Финансовый 2 4 3" xfId="29739"/>
    <cellStyle name="Финансовый 2 4 3 2" xfId="29740"/>
    <cellStyle name="Финансовый 2 4 3 2 2" xfId="29741"/>
    <cellStyle name="Финансовый 2 4 3 2 3" xfId="29742"/>
    <cellStyle name="Финансовый 2 4 3 3" xfId="29743"/>
    <cellStyle name="Финансовый 2 4 3 3 2" xfId="29744"/>
    <cellStyle name="Финансовый 2 4 3 3 2 2" xfId="29745"/>
    <cellStyle name="Финансовый 2 4 3 3 2 3" xfId="29746"/>
    <cellStyle name="Финансовый 2 4 3 4" xfId="29747"/>
    <cellStyle name="Финансовый 2 4 3 5" xfId="29748"/>
    <cellStyle name="Финансовый 2 4 3 5 2" xfId="29749"/>
    <cellStyle name="Финансовый 2 4 3 5 3" xfId="29750"/>
    <cellStyle name="Финансовый 2 4 3 6" xfId="29751"/>
    <cellStyle name="Финансовый 2 4 3 7" xfId="29752"/>
    <cellStyle name="Финансовый 2 4 4" xfId="29753"/>
    <cellStyle name="Финансовый 2 4 4 2" xfId="29754"/>
    <cellStyle name="Финансовый 2 4 4 2 2" xfId="29755"/>
    <cellStyle name="Финансовый 2 4 4 2 3" xfId="29756"/>
    <cellStyle name="Финансовый 2 4 4 3" xfId="29757"/>
    <cellStyle name="Финансовый 2 4 4 3 2" xfId="29758"/>
    <cellStyle name="Финансовый 2 4 4 3 2 2" xfId="29759"/>
    <cellStyle name="Финансовый 2 4 4 3 2 3" xfId="29760"/>
    <cellStyle name="Финансовый 2 4 4 4" xfId="29761"/>
    <cellStyle name="Финансовый 2 4 4 5" xfId="29762"/>
    <cellStyle name="Финансовый 2 4 4 5 2" xfId="29763"/>
    <cellStyle name="Финансовый 2 4 4 5 3" xfId="29764"/>
    <cellStyle name="Финансовый 2 4 4 6" xfId="29765"/>
    <cellStyle name="Финансовый 2 4 4 7" xfId="29766"/>
    <cellStyle name="Финансовый 2 4 5" xfId="29767"/>
    <cellStyle name="Финансовый 2 4 5 2" xfId="29768"/>
    <cellStyle name="Финансовый 2 4 5 3" xfId="29769"/>
    <cellStyle name="Финансовый 2 4 6" xfId="29770"/>
    <cellStyle name="Финансовый 2 4 6 2" xfId="29771"/>
    <cellStyle name="Финансовый 2 4 6 2 2" xfId="29772"/>
    <cellStyle name="Финансовый 2 4 6 2 3" xfId="29773"/>
    <cellStyle name="Финансовый 2 4 7" xfId="29774"/>
    <cellStyle name="Финансовый 2 4 8" xfId="29775"/>
    <cellStyle name="Финансовый 2 4 8 2" xfId="29776"/>
    <cellStyle name="Финансовый 2 4 8 3" xfId="29777"/>
    <cellStyle name="Финансовый 2 4 9" xfId="29778"/>
    <cellStyle name="Финансовый 2 5" xfId="29779"/>
    <cellStyle name="Финансовый 2 5 10" xfId="29780"/>
    <cellStyle name="Финансовый 2 5 2" xfId="29781"/>
    <cellStyle name="Финансовый 2 5 2 2" xfId="29782"/>
    <cellStyle name="Финансовый 2 5 2 2 2" xfId="29783"/>
    <cellStyle name="Финансовый 2 5 2 2 2 2" xfId="29784"/>
    <cellStyle name="Финансовый 2 5 2 2 2 3" xfId="29785"/>
    <cellStyle name="Финансовый 2 5 2 2 3" xfId="29786"/>
    <cellStyle name="Финансовый 2 5 2 2 3 2" xfId="29787"/>
    <cellStyle name="Финансовый 2 5 2 2 3 2 2" xfId="29788"/>
    <cellStyle name="Финансовый 2 5 2 2 3 2 3" xfId="29789"/>
    <cellStyle name="Финансовый 2 5 2 2 4" xfId="29790"/>
    <cellStyle name="Финансовый 2 5 2 2 5" xfId="29791"/>
    <cellStyle name="Финансовый 2 5 2 2 5 2" xfId="29792"/>
    <cellStyle name="Финансовый 2 5 2 2 5 3" xfId="29793"/>
    <cellStyle name="Финансовый 2 5 2 2 6" xfId="29794"/>
    <cellStyle name="Финансовый 2 5 2 2 7" xfId="29795"/>
    <cellStyle name="Финансовый 2 5 2 3" xfId="29796"/>
    <cellStyle name="Финансовый 2 5 2 3 2" xfId="29797"/>
    <cellStyle name="Финансовый 2 5 2 3 2 2" xfId="29798"/>
    <cellStyle name="Финансовый 2 5 2 3 2 3" xfId="29799"/>
    <cellStyle name="Финансовый 2 5 2 3 3" xfId="29800"/>
    <cellStyle name="Финансовый 2 5 2 3 3 2" xfId="29801"/>
    <cellStyle name="Финансовый 2 5 2 3 3 2 2" xfId="29802"/>
    <cellStyle name="Финансовый 2 5 2 3 3 2 3" xfId="29803"/>
    <cellStyle name="Финансовый 2 5 2 3 4" xfId="29804"/>
    <cellStyle name="Финансовый 2 5 2 3 5" xfId="29805"/>
    <cellStyle name="Финансовый 2 5 2 3 5 2" xfId="29806"/>
    <cellStyle name="Финансовый 2 5 2 3 5 3" xfId="29807"/>
    <cellStyle name="Финансовый 2 5 2 3 6" xfId="29808"/>
    <cellStyle name="Финансовый 2 5 2 3 7" xfId="29809"/>
    <cellStyle name="Финансовый 2 5 2 4" xfId="29810"/>
    <cellStyle name="Финансовый 2 5 2 4 2" xfId="29811"/>
    <cellStyle name="Финансовый 2 5 2 4 3" xfId="29812"/>
    <cellStyle name="Финансовый 2 5 2 5" xfId="29813"/>
    <cellStyle name="Финансовый 2 5 2 5 2" xfId="29814"/>
    <cellStyle name="Финансовый 2 5 2 5 2 2" xfId="29815"/>
    <cellStyle name="Финансовый 2 5 2 5 2 3" xfId="29816"/>
    <cellStyle name="Финансовый 2 5 2 6" xfId="29817"/>
    <cellStyle name="Финансовый 2 5 2 7" xfId="29818"/>
    <cellStyle name="Финансовый 2 5 2 7 2" xfId="29819"/>
    <cellStyle name="Финансовый 2 5 2 7 3" xfId="29820"/>
    <cellStyle name="Финансовый 2 5 2 8" xfId="29821"/>
    <cellStyle name="Финансовый 2 5 2 9" xfId="29822"/>
    <cellStyle name="Финансовый 2 5 3" xfId="29823"/>
    <cellStyle name="Финансовый 2 5 3 2" xfId="29824"/>
    <cellStyle name="Финансовый 2 5 3 2 2" xfId="29825"/>
    <cellStyle name="Финансовый 2 5 3 2 3" xfId="29826"/>
    <cellStyle name="Финансовый 2 5 3 3" xfId="29827"/>
    <cellStyle name="Финансовый 2 5 3 3 2" xfId="29828"/>
    <cellStyle name="Финансовый 2 5 3 3 2 2" xfId="29829"/>
    <cellStyle name="Финансовый 2 5 3 3 2 3" xfId="29830"/>
    <cellStyle name="Финансовый 2 5 3 4" xfId="29831"/>
    <cellStyle name="Финансовый 2 5 3 5" xfId="29832"/>
    <cellStyle name="Финансовый 2 5 3 5 2" xfId="29833"/>
    <cellStyle name="Финансовый 2 5 3 5 3" xfId="29834"/>
    <cellStyle name="Финансовый 2 5 3 6" xfId="29835"/>
    <cellStyle name="Финансовый 2 5 3 7" xfId="29836"/>
    <cellStyle name="Финансовый 2 5 4" xfId="29837"/>
    <cellStyle name="Финансовый 2 5 4 2" xfId="29838"/>
    <cellStyle name="Финансовый 2 5 4 2 2" xfId="29839"/>
    <cellStyle name="Финансовый 2 5 4 2 3" xfId="29840"/>
    <cellStyle name="Финансовый 2 5 4 3" xfId="29841"/>
    <cellStyle name="Финансовый 2 5 4 3 2" xfId="29842"/>
    <cellStyle name="Финансовый 2 5 4 3 2 2" xfId="29843"/>
    <cellStyle name="Финансовый 2 5 4 3 2 3" xfId="29844"/>
    <cellStyle name="Финансовый 2 5 4 4" xfId="29845"/>
    <cellStyle name="Финансовый 2 5 4 5" xfId="29846"/>
    <cellStyle name="Финансовый 2 5 4 5 2" xfId="29847"/>
    <cellStyle name="Финансовый 2 5 4 5 3" xfId="29848"/>
    <cellStyle name="Финансовый 2 5 4 6" xfId="29849"/>
    <cellStyle name="Финансовый 2 5 4 7" xfId="29850"/>
    <cellStyle name="Финансовый 2 5 5" xfId="29851"/>
    <cellStyle name="Финансовый 2 5 5 2" xfId="29852"/>
    <cellStyle name="Финансовый 2 5 5 3" xfId="29853"/>
    <cellStyle name="Финансовый 2 5 6" xfId="29854"/>
    <cellStyle name="Финансовый 2 5 6 2" xfId="29855"/>
    <cellStyle name="Финансовый 2 5 6 2 2" xfId="29856"/>
    <cellStyle name="Финансовый 2 5 6 2 3" xfId="29857"/>
    <cellStyle name="Финансовый 2 5 7" xfId="29858"/>
    <cellStyle name="Финансовый 2 5 8" xfId="29859"/>
    <cellStyle name="Финансовый 2 5 8 2" xfId="29860"/>
    <cellStyle name="Финансовый 2 5 8 3" xfId="29861"/>
    <cellStyle name="Финансовый 2 5 9" xfId="29862"/>
    <cellStyle name="Финансовый 2 6" xfId="29863"/>
    <cellStyle name="Финансовый 2 6 2" xfId="29864"/>
    <cellStyle name="Финансовый 2 6 2 2" xfId="29865"/>
    <cellStyle name="Финансовый 2 6 2 2 2" xfId="29866"/>
    <cellStyle name="Финансовый 2 6 2 2 3" xfId="29867"/>
    <cellStyle name="Финансовый 2 6 2 3" xfId="29868"/>
    <cellStyle name="Финансовый 2 6 2 3 2" xfId="29869"/>
    <cellStyle name="Финансовый 2 6 2 3 2 2" xfId="29870"/>
    <cellStyle name="Финансовый 2 6 2 3 2 3" xfId="29871"/>
    <cellStyle name="Финансовый 2 6 2 4" xfId="29872"/>
    <cellStyle name="Финансовый 2 6 2 5" xfId="29873"/>
    <cellStyle name="Финансовый 2 6 2 5 2" xfId="29874"/>
    <cellStyle name="Финансовый 2 6 2 5 3" xfId="29875"/>
    <cellStyle name="Финансовый 2 6 2 6" xfId="29876"/>
    <cellStyle name="Финансовый 2 6 2 7" xfId="29877"/>
    <cellStyle name="Финансовый 2 6 3" xfId="29878"/>
    <cellStyle name="Финансовый 2 6 3 2" xfId="29879"/>
    <cellStyle name="Финансовый 2 6 3 2 2" xfId="29880"/>
    <cellStyle name="Финансовый 2 6 3 2 3" xfId="29881"/>
    <cellStyle name="Финансовый 2 6 3 3" xfId="29882"/>
    <cellStyle name="Финансовый 2 6 3 3 2" xfId="29883"/>
    <cellStyle name="Финансовый 2 6 3 3 2 2" xfId="29884"/>
    <cellStyle name="Финансовый 2 6 3 3 2 3" xfId="29885"/>
    <cellStyle name="Финансовый 2 6 3 4" xfId="29886"/>
    <cellStyle name="Финансовый 2 6 3 5" xfId="29887"/>
    <cellStyle name="Финансовый 2 6 3 5 2" xfId="29888"/>
    <cellStyle name="Финансовый 2 6 3 5 3" xfId="29889"/>
    <cellStyle name="Финансовый 2 6 3 6" xfId="29890"/>
    <cellStyle name="Финансовый 2 6 3 7" xfId="29891"/>
    <cellStyle name="Финансовый 2 6 4" xfId="29892"/>
    <cellStyle name="Финансовый 2 6 4 2" xfId="29893"/>
    <cellStyle name="Финансовый 2 6 4 3" xfId="29894"/>
    <cellStyle name="Финансовый 2 6 5" xfId="29895"/>
    <cellStyle name="Финансовый 2 6 5 2" xfId="29896"/>
    <cellStyle name="Финансовый 2 6 5 2 2" xfId="29897"/>
    <cellStyle name="Финансовый 2 6 5 2 3" xfId="29898"/>
    <cellStyle name="Финансовый 2 6 6" xfId="29899"/>
    <cellStyle name="Финансовый 2 6 7" xfId="29900"/>
    <cellStyle name="Финансовый 2 6 7 2" xfId="29901"/>
    <cellStyle name="Финансовый 2 6 7 3" xfId="29902"/>
    <cellStyle name="Финансовый 2 6 8" xfId="29903"/>
    <cellStyle name="Финансовый 2 6 9" xfId="29904"/>
    <cellStyle name="Финансовый 2 7" xfId="29905"/>
    <cellStyle name="Финансовый 2 7 2" xfId="29906"/>
    <cellStyle name="Финансовый 2 7 2 2" xfId="29907"/>
    <cellStyle name="Финансовый 2 7 2 3" xfId="29908"/>
    <cellStyle name="Финансовый 2 7 3" xfId="29909"/>
    <cellStyle name="Финансовый 2 7 3 2" xfId="29910"/>
    <cellStyle name="Финансовый 2 7 3 2 2" xfId="29911"/>
    <cellStyle name="Финансовый 2 7 3 2 3" xfId="29912"/>
    <cellStyle name="Финансовый 2 7 4" xfId="29913"/>
    <cellStyle name="Финансовый 2 7 5" xfId="29914"/>
    <cellStyle name="Финансовый 2 7 5 2" xfId="29915"/>
    <cellStyle name="Финансовый 2 7 5 3" xfId="29916"/>
    <cellStyle name="Финансовый 2 7 6" xfId="29917"/>
    <cellStyle name="Финансовый 2 7 7" xfId="29918"/>
    <cellStyle name="Финансовый 2 8" xfId="29919"/>
    <cellStyle name="Финансовый 2 8 2" xfId="29920"/>
    <cellStyle name="Финансовый 2 8 2 2" xfId="29921"/>
    <cellStyle name="Финансовый 2 8 2 3" xfId="29922"/>
    <cellStyle name="Финансовый 2 8 3" xfId="29923"/>
    <cellStyle name="Финансовый 2 8 3 2" xfId="29924"/>
    <cellStyle name="Финансовый 2 8 3 2 2" xfId="29925"/>
    <cellStyle name="Финансовый 2 8 3 2 3" xfId="29926"/>
    <cellStyle name="Финансовый 2 8 4" xfId="29927"/>
    <cellStyle name="Финансовый 2 8 5" xfId="29928"/>
    <cellStyle name="Финансовый 2 8 5 2" xfId="29929"/>
    <cellStyle name="Финансовый 2 8 5 3" xfId="29930"/>
    <cellStyle name="Финансовый 2 8 6" xfId="29931"/>
    <cellStyle name="Финансовый 2 8 7" xfId="29932"/>
    <cellStyle name="Финансовый 2 9" xfId="29933"/>
    <cellStyle name="Финансовый 2 9 2" xfId="29934"/>
    <cellStyle name="Финансовый 2 9 2 2" xfId="29935"/>
    <cellStyle name="Финансовый 2 9 2 3" xfId="29936"/>
    <cellStyle name="Финансовый 2 9 3" xfId="29937"/>
    <cellStyle name="Финансовый 2 9 4" xfId="29938"/>
    <cellStyle name="Финансовый 2 9 5" xfId="29939"/>
    <cellStyle name="Финансовый 3" xfId="358"/>
    <cellStyle name="Финансовый 3 2" xfId="29940"/>
    <cellStyle name="Финансовый 3 2 2" xfId="29941"/>
    <cellStyle name="Финансовый 3 2 2 2" xfId="29942"/>
    <cellStyle name="Финансовый 3 2 2 3" xfId="29943"/>
    <cellStyle name="Финансовый 3 2 3" xfId="29944"/>
    <cellStyle name="Финансовый 3 2 4" xfId="29945"/>
    <cellStyle name="Финансовый 3 2 5" xfId="29946"/>
    <cellStyle name="Финансовый 3 2 6" xfId="29947"/>
    <cellStyle name="Финансовый 3 3" xfId="29948"/>
    <cellStyle name="Финансовый 3 3 2" xfId="29949"/>
    <cellStyle name="Финансовый 3 3 3" xfId="29950"/>
    <cellStyle name="Финансовый 3 3 4" xfId="29951"/>
    <cellStyle name="Финансовый 3 4" xfId="29952"/>
    <cellStyle name="Финансовый 3 4 2" xfId="29953"/>
    <cellStyle name="Финансовый 3 4 3" xfId="29954"/>
    <cellStyle name="Финансовый 3 4 4" xfId="29955"/>
    <cellStyle name="Финансовый 3 5" xfId="29956"/>
    <cellStyle name="Финансовый 3 6" xfId="29957"/>
    <cellStyle name="Финансовый 3 7" xfId="29958"/>
    <cellStyle name="Финансовый 3 8" xfId="29959"/>
    <cellStyle name="Финансовый 3 9" xfId="29960"/>
    <cellStyle name="Финансовый 4" xfId="359"/>
    <cellStyle name="Финансовый 4 2" xfId="29961"/>
    <cellStyle name="Финансовый 4 2 2" xfId="29962"/>
    <cellStyle name="Финансовый 4 2 3" xfId="29963"/>
    <cellStyle name="Финансовый 4 3" xfId="29964"/>
    <cellStyle name="Финансовый 4 3 2" xfId="29965"/>
    <cellStyle name="Финансовый 4 3 2 2" xfId="29966"/>
    <cellStyle name="Финансовый 4 3 2 3" xfId="29967"/>
    <cellStyle name="Финансовый 4 4" xfId="29968"/>
    <cellStyle name="Финансовый 4 4 2" xfId="29969"/>
    <cellStyle name="Финансовый 4 4 3" xfId="29970"/>
    <cellStyle name="Финансовый 4 5" xfId="29971"/>
    <cellStyle name="Финансовый 4 6" xfId="29972"/>
    <cellStyle name="Финансовый 5" xfId="29973"/>
    <cellStyle name="Финансовый 5 2" xfId="29974"/>
    <cellStyle name="Финансовый 5 2 2" xfId="29975"/>
    <cellStyle name="Финансовый 5 2 2 2" xfId="29976"/>
    <cellStyle name="Финансовый 5 2 2 3" xfId="29977"/>
    <cellStyle name="Финансовый 5 2 3" xfId="29978"/>
    <cellStyle name="Финансовый 5 2 4" xfId="29979"/>
    <cellStyle name="Финансовый 5 3" xfId="29980"/>
    <cellStyle name="Финансовый 6" xfId="29981"/>
    <cellStyle name="Финансовый 6 2" xfId="29982"/>
    <cellStyle name="Финансовый 6 2 2" xfId="29983"/>
    <cellStyle name="Финансовый 6 2 3" xfId="29984"/>
    <cellStyle name="Финансовый 6 3" xfId="29985"/>
    <cellStyle name="Финансовый 6 4" xfId="29986"/>
    <cellStyle name="Финансовый 7" xfId="29987"/>
    <cellStyle name="Финансовый 8" xfId="29988"/>
    <cellStyle name="Финансовый 8 2" xfId="29989"/>
    <cellStyle name="Финансовый 8 2 2" xfId="29990"/>
    <cellStyle name="Финансовый 8 2 3" xfId="29991"/>
    <cellStyle name="Финансовый 9" xfId="29992"/>
    <cellStyle name="Хороший" xfId="360" builtinId="26" customBuiltin="1"/>
    <cellStyle name="Хороший 10" xfId="29993"/>
    <cellStyle name="Хороший 10 2" xfId="29994"/>
    <cellStyle name="Хороший 10 3" xfId="29995"/>
    <cellStyle name="Хороший 10 4" xfId="29996"/>
    <cellStyle name="Хороший 10 5" xfId="29997"/>
    <cellStyle name="Хороший 11" xfId="29998"/>
    <cellStyle name="Хороший 11 2" xfId="29999"/>
    <cellStyle name="Хороший 11 3" xfId="30000"/>
    <cellStyle name="Хороший 11 4" xfId="30001"/>
    <cellStyle name="Хороший 11 5" xfId="30002"/>
    <cellStyle name="Хороший 12" xfId="30003"/>
    <cellStyle name="Хороший 12 2" xfId="30004"/>
    <cellStyle name="Хороший 13" xfId="30005"/>
    <cellStyle name="Хороший 14" xfId="30006"/>
    <cellStyle name="Хороший 15" xfId="30007"/>
    <cellStyle name="Хороший 16" xfId="30008"/>
    <cellStyle name="Хороший 2" xfId="361"/>
    <cellStyle name="Хороший 2 10" xfId="30009"/>
    <cellStyle name="Хороший 2 11" xfId="30010"/>
    <cellStyle name="Хороший 2 12" xfId="30011"/>
    <cellStyle name="Хороший 2 2" xfId="30012"/>
    <cellStyle name="Хороший 2 2 2" xfId="30013"/>
    <cellStyle name="Хороший 2 2 2 2" xfId="30014"/>
    <cellStyle name="Хороший 2 2 2 3" xfId="30015"/>
    <cellStyle name="Хороший 2 2 2 4" xfId="30016"/>
    <cellStyle name="Хороший 2 2 2 5" xfId="30017"/>
    <cellStyle name="Хороший 2 2 3" xfId="30018"/>
    <cellStyle name="Хороший 2 2 3 2" xfId="30019"/>
    <cellStyle name="Хороший 2 2 3 3" xfId="30020"/>
    <cellStyle name="Хороший 2 2 4" xfId="30021"/>
    <cellStyle name="Хороший 2 2 4 2" xfId="30022"/>
    <cellStyle name="Хороший 2 2 4 3" xfId="30023"/>
    <cellStyle name="Хороший 2 2 5" xfId="30024"/>
    <cellStyle name="Хороший 2 2 6" xfId="30025"/>
    <cellStyle name="Хороший 2 3" xfId="30026"/>
    <cellStyle name="Хороший 2 3 2" xfId="30027"/>
    <cellStyle name="Хороший 2 3 2 2" xfId="30028"/>
    <cellStyle name="Хороший 2 3 2 3" xfId="30029"/>
    <cellStyle name="Хороший 2 3 3" xfId="30030"/>
    <cellStyle name="Хороший 2 3 4" xfId="30031"/>
    <cellStyle name="Хороший 2 3 5" xfId="30032"/>
    <cellStyle name="Хороший 2 4" xfId="30033"/>
    <cellStyle name="Хороший 2 4 2" xfId="30034"/>
    <cellStyle name="Хороший 2 4 3" xfId="30035"/>
    <cellStyle name="Хороший 2 5" xfId="30036"/>
    <cellStyle name="Хороший 2 5 2" xfId="30037"/>
    <cellStyle name="Хороший 2 5 3" xfId="30038"/>
    <cellStyle name="Хороший 2 6" xfId="30039"/>
    <cellStyle name="Хороший 2 6 2" xfId="30040"/>
    <cellStyle name="Хороший 2 7" xfId="30041"/>
    <cellStyle name="Хороший 2 8" xfId="30042"/>
    <cellStyle name="Хороший 2 9" xfId="30043"/>
    <cellStyle name="Хороший 3" xfId="362"/>
    <cellStyle name="Хороший 3 10" xfId="30044"/>
    <cellStyle name="Хороший 3 11" xfId="30045"/>
    <cellStyle name="Хороший 3 2" xfId="30046"/>
    <cellStyle name="Хороший 3 2 2" xfId="30047"/>
    <cellStyle name="Хороший 3 2 2 2" xfId="30048"/>
    <cellStyle name="Хороший 3 2 2 3" xfId="30049"/>
    <cellStyle name="Хороший 3 2 3" xfId="30050"/>
    <cellStyle name="Хороший 3 2 3 2" xfId="30051"/>
    <cellStyle name="Хороший 3 2 3 3" xfId="30052"/>
    <cellStyle name="Хороший 3 2 4" xfId="30053"/>
    <cellStyle name="Хороший 3 2 5" xfId="30054"/>
    <cellStyle name="Хороший 3 3" xfId="30055"/>
    <cellStyle name="Хороший 3 3 2" xfId="30056"/>
    <cellStyle name="Хороший 3 3 2 2" xfId="30057"/>
    <cellStyle name="Хороший 3 3 2 3" xfId="30058"/>
    <cellStyle name="Хороший 3 3 3" xfId="30059"/>
    <cellStyle name="Хороший 3 3 4" xfId="30060"/>
    <cellStyle name="Хороший 3 3 5" xfId="30061"/>
    <cellStyle name="Хороший 3 4" xfId="30062"/>
    <cellStyle name="Хороший 3 4 2" xfId="30063"/>
    <cellStyle name="Хороший 3 4 3" xfId="30064"/>
    <cellStyle name="Хороший 3 5" xfId="30065"/>
    <cellStyle name="Хороший 3 5 2" xfId="30066"/>
    <cellStyle name="Хороший 3 6" xfId="30067"/>
    <cellStyle name="Хороший 3 7" xfId="30068"/>
    <cellStyle name="Хороший 3 8" xfId="30069"/>
    <cellStyle name="Хороший 3 9" xfId="30070"/>
    <cellStyle name="Хороший 4" xfId="30071"/>
    <cellStyle name="Хороший 4 10" xfId="30072"/>
    <cellStyle name="Хороший 4 11" xfId="30073"/>
    <cellStyle name="Хороший 4 2" xfId="30074"/>
    <cellStyle name="Хороший 4 2 2" xfId="30075"/>
    <cellStyle name="Хороший 4 3" xfId="30076"/>
    <cellStyle name="Хороший 4 3 2" xfId="30077"/>
    <cellStyle name="Хороший 4 4" xfId="30078"/>
    <cellStyle name="Хороший 4 5" xfId="30079"/>
    <cellStyle name="Хороший 4 6" xfId="30080"/>
    <cellStyle name="Хороший 4 7" xfId="30081"/>
    <cellStyle name="Хороший 4 8" xfId="30082"/>
    <cellStyle name="Хороший 4 9" xfId="30083"/>
    <cellStyle name="Хороший 5" xfId="30084"/>
    <cellStyle name="Хороший 5 2" xfId="30085"/>
    <cellStyle name="Хороший 5 3" xfId="30086"/>
    <cellStyle name="Хороший 5 4" xfId="30087"/>
    <cellStyle name="Хороший 5 5" xfId="30088"/>
    <cellStyle name="Хороший 5 6" xfId="30089"/>
    <cellStyle name="Хороший 5 7" xfId="30090"/>
    <cellStyle name="Хороший 5 8" xfId="30091"/>
    <cellStyle name="Хороший 5 9" xfId="30092"/>
    <cellStyle name="Хороший 6" xfId="30093"/>
    <cellStyle name="Хороший 6 2" xfId="30094"/>
    <cellStyle name="Хороший 6 3" xfId="30095"/>
    <cellStyle name="Хороший 6 4" xfId="30096"/>
    <cellStyle name="Хороший 6 5" xfId="30097"/>
    <cellStyle name="Хороший 6 6" xfId="30098"/>
    <cellStyle name="Хороший 6 7" xfId="30099"/>
    <cellStyle name="Хороший 6 8" xfId="30100"/>
    <cellStyle name="Хороший 7" xfId="30101"/>
    <cellStyle name="Хороший 7 2" xfId="30102"/>
    <cellStyle name="Хороший 7 3" xfId="30103"/>
    <cellStyle name="Хороший 7 4" xfId="30104"/>
    <cellStyle name="Хороший 7 5" xfId="30105"/>
    <cellStyle name="Хороший 7 6" xfId="30106"/>
    <cellStyle name="Хороший 7 7" xfId="30107"/>
    <cellStyle name="Хороший 8" xfId="30108"/>
    <cellStyle name="Хороший 8 2" xfId="30109"/>
    <cellStyle name="Хороший 8 3" xfId="30110"/>
    <cellStyle name="Хороший 8 4" xfId="30111"/>
    <cellStyle name="Хороший 8 5" xfId="30112"/>
    <cellStyle name="Хороший 9" xfId="30113"/>
    <cellStyle name="Хороший 9 2" xfId="30114"/>
    <cellStyle name="Хороший 9 3" xfId="30115"/>
    <cellStyle name="Хороший 9 4" xfId="30116"/>
    <cellStyle name="Хороший 9 5" xfId="30117"/>
  </cellStyles>
  <dxfs count="2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 patternType="solid"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 patternType="solid"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 patternType="solid">
          <bgColor theme="6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theme="6" tint="0.59996337778862885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rgb="FF0000FF"/>
      </font>
    </dxf>
    <dxf>
      <font>
        <color theme="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theme="4" tint="-0.24994659260841701"/>
      </font>
    </dxf>
    <dxf>
      <font>
        <color rgb="FF00B050"/>
      </font>
    </dxf>
    <dxf>
      <font>
        <color rgb="FFFF000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 patternType="solid">
          <bgColor rgb="FF92D695"/>
        </patternFill>
      </fill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FFCC"/>
      </font>
    </dxf>
    <dxf>
      <font>
        <color theme="0"/>
      </font>
    </dxf>
    <dxf>
      <font>
        <color rgb="FFFFFFCC"/>
      </font>
    </dxf>
    <dxf>
      <font>
        <color theme="0"/>
      </font>
    </dxf>
    <dxf>
      <font>
        <color rgb="FFFFFFCC"/>
      </font>
    </dxf>
    <dxf>
      <font>
        <color theme="0"/>
      </font>
    </dxf>
    <dxf>
      <font>
        <color rgb="FFFFFFCC"/>
      </font>
    </dxf>
    <dxf>
      <font>
        <color theme="0"/>
      </font>
    </dxf>
    <dxf>
      <font>
        <color rgb="FF0000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FFCC"/>
      </font>
    </dxf>
    <dxf>
      <font>
        <color rgb="FF00B050"/>
      </font>
    </dxf>
    <dxf>
      <font>
        <color rgb="FFFF0000"/>
      </font>
    </dxf>
    <dxf>
      <font>
        <color theme="0"/>
      </font>
    </dxf>
    <dxf>
      <font>
        <color rgb="FFFFFFCC"/>
      </font>
    </dxf>
    <dxf>
      <font>
        <color theme="0"/>
      </font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 patternType="solid">
          <bgColor rgb="FF92D695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 patternType="solid">
          <bgColor rgb="FF92D69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ill>
        <patternFill patternType="solid">
          <bgColor rgb="FF92D69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695"/>
        </patternFill>
      </fill>
    </dxf>
  </dxfs>
  <tableStyles count="0" defaultTableStyle="TableStyleMedium2" defaultPivotStyle="PivotStyleLight16"/>
  <colors>
    <mruColors>
      <color rgb="FF0000FF"/>
      <color rgb="FFFFFFCC"/>
      <color rgb="FF92D6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500062</xdr:colOff>
      <xdr:row>10</xdr:row>
      <xdr:rowOff>190501</xdr:rowOff>
    </xdr:from>
    <xdr:to>
      <xdr:col>63</xdr:col>
      <xdr:colOff>867455</xdr:colOff>
      <xdr:row>44</xdr:row>
      <xdr:rowOff>129507</xdr:rowOff>
    </xdr:to>
    <xdr:pic>
      <xdr:nvPicPr>
        <xdr:cNvPr id="2" name="Рисунок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2437" y="2238376"/>
          <a:ext cx="3415393" cy="6237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1452562</xdr:colOff>
      <xdr:row>18</xdr:row>
      <xdr:rowOff>24998</xdr:rowOff>
    </xdr:from>
    <xdr:to>
      <xdr:col>16</xdr:col>
      <xdr:colOff>276523</xdr:colOff>
      <xdr:row>33</xdr:row>
      <xdr:rowOff>96435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687" y="3144436"/>
          <a:ext cx="7039274" cy="2928937"/>
        </a:xfrm>
        <a:prstGeom prst="rect">
          <a:avLst/>
        </a:prstGeom>
      </xdr:spPr>
    </xdr:pic>
    <xdr:clientData/>
  </xdr:twoCellAnchor>
  <xdr:twoCellAnchor editAs="oneCell">
    <xdr:from>
      <xdr:col>19</xdr:col>
      <xdr:colOff>29479</xdr:colOff>
      <xdr:row>17</xdr:row>
      <xdr:rowOff>107156</xdr:rowOff>
    </xdr:from>
    <xdr:to>
      <xdr:col>26</xdr:col>
      <xdr:colOff>336171</xdr:colOff>
      <xdr:row>35</xdr:row>
      <xdr:rowOff>32539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1667" y="3036094"/>
          <a:ext cx="2926067" cy="3354383"/>
        </a:xfrm>
        <a:prstGeom prst="rect">
          <a:avLst/>
        </a:prstGeom>
      </xdr:spPr>
    </xdr:pic>
    <xdr:clientData/>
  </xdr:twoCellAnchor>
  <xdr:twoCellAnchor editAs="oneCell">
    <xdr:from>
      <xdr:col>29</xdr:col>
      <xdr:colOff>47858</xdr:colOff>
      <xdr:row>17</xdr:row>
      <xdr:rowOff>182606</xdr:rowOff>
    </xdr:from>
    <xdr:to>
      <xdr:col>35</xdr:col>
      <xdr:colOff>173814</xdr:colOff>
      <xdr:row>35</xdr:row>
      <xdr:rowOff>103554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20983" y="3111544"/>
          <a:ext cx="2269081" cy="3349948"/>
        </a:xfrm>
        <a:prstGeom prst="rect">
          <a:avLst/>
        </a:prstGeom>
      </xdr:spPr>
    </xdr:pic>
    <xdr:clientData/>
  </xdr:twoCellAnchor>
  <xdr:twoCellAnchor editAs="oneCell">
    <xdr:from>
      <xdr:col>24</xdr:col>
      <xdr:colOff>266151</xdr:colOff>
      <xdr:row>36</xdr:row>
      <xdr:rowOff>13067</xdr:rowOff>
    </xdr:from>
    <xdr:to>
      <xdr:col>34</xdr:col>
      <xdr:colOff>240287</xdr:colOff>
      <xdr:row>55</xdr:row>
      <xdr:rowOff>136659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53339" y="6573411"/>
          <a:ext cx="3546011" cy="3743092"/>
        </a:xfrm>
        <a:prstGeom prst="rect">
          <a:avLst/>
        </a:prstGeom>
      </xdr:spPr>
    </xdr:pic>
    <xdr:clientData/>
  </xdr:twoCellAnchor>
  <xdr:twoCellAnchor editAs="oneCell">
    <xdr:from>
      <xdr:col>14</xdr:col>
      <xdr:colOff>50945</xdr:colOff>
      <xdr:row>36</xdr:row>
      <xdr:rowOff>0</xdr:rowOff>
    </xdr:from>
    <xdr:to>
      <xdr:col>23</xdr:col>
      <xdr:colOff>228382</xdr:colOff>
      <xdr:row>55</xdr:row>
      <xdr:rowOff>147622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70945" y="6560344"/>
          <a:ext cx="3987437" cy="3767122"/>
        </a:xfrm>
        <a:prstGeom prst="rect">
          <a:avLst/>
        </a:prstGeom>
      </xdr:spPr>
    </xdr:pic>
    <xdr:clientData/>
  </xdr:twoCellAnchor>
  <xdr:twoCellAnchor editAs="oneCell">
    <xdr:from>
      <xdr:col>35</xdr:col>
      <xdr:colOff>34179</xdr:colOff>
      <xdr:row>36</xdr:row>
      <xdr:rowOff>17815</xdr:rowOff>
    </xdr:from>
    <xdr:to>
      <xdr:col>47</xdr:col>
      <xdr:colOff>603969</xdr:colOff>
      <xdr:row>55</xdr:row>
      <xdr:rowOff>122756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0429" y="6578159"/>
          <a:ext cx="4879853" cy="3724441"/>
        </a:xfrm>
        <a:prstGeom prst="rect">
          <a:avLst/>
        </a:prstGeom>
      </xdr:spPr>
    </xdr:pic>
    <xdr:clientData/>
  </xdr:twoCellAnchor>
  <xdr:twoCellAnchor editAs="oneCell">
    <xdr:from>
      <xdr:col>5</xdr:col>
      <xdr:colOff>291213</xdr:colOff>
      <xdr:row>36</xdr:row>
      <xdr:rowOff>19221</xdr:rowOff>
    </xdr:from>
    <xdr:to>
      <xdr:col>13</xdr:col>
      <xdr:colOff>179673</xdr:colOff>
      <xdr:row>55</xdr:row>
      <xdr:rowOff>132389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6432" y="6579565"/>
          <a:ext cx="3496054" cy="37326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2493</xdr:rowOff>
    </xdr:from>
    <xdr:to>
      <xdr:col>5</xdr:col>
      <xdr:colOff>256319</xdr:colOff>
      <xdr:row>55</xdr:row>
      <xdr:rowOff>145420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6562837"/>
          <a:ext cx="3673413" cy="3762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264533</xdr:colOff>
      <xdr:row>16</xdr:row>
      <xdr:rowOff>180571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333333" cy="3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9525</xdr:colOff>
      <xdr:row>0</xdr:row>
      <xdr:rowOff>57150</xdr:rowOff>
    </xdr:from>
    <xdr:to>
      <xdr:col>25</xdr:col>
      <xdr:colOff>495087</xdr:colOff>
      <xdr:row>1</xdr:row>
      <xdr:rowOff>1381125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8700" y="57150"/>
          <a:ext cx="1704762" cy="1524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84;&#1072;&#1088;&#1082;&#1072;&#1084;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01\Users\Users\asavenko\AppData\Local\Microsoft\Windows\Temporary%20Internet%20Files\Content.Outlook\6ZGPT4A0\&#1052;&#1040;&#1043;&#1053;&#1048;&#1058;%20GFD%2001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01\Users\Users\pestehin\AppData\Local\Temp\~691%20&#1058;&#1072;&#1085;&#1076;&#1077;&#1088;%20GFD%2012%202018%20-%20&#1101;&#1094;&#1087;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01\Users\Private\Exchange\DTM_Exch\__RKA\&#1053;&#1086;&#1074;&#1072;&#1103;%20&#1089;&#1090;&#1088;&#1091;&#1082;&#1090;&#1091;&#1088;&#1072;%20&#1087;&#1072;&#1087;&#1082;&#1080;%20RKA\8.%20&#1055;&#1045;&#1056;&#1057;&#1054;&#1053;&#1040;&#1051;&#1068;&#1053;&#1067;&#1045;%20&#1055;&#1040;&#1055;&#1050;&#1048;\Meshkov%20A\&#1050;&#1054;&#1053;&#1058;&#1056;&#1040;&#1050;&#1058;&#1067;\GFD%20(&#1050;&#1086;&#1089;&#1099;&#1088;&#1077;&#1074;%20&#1040;.,%20&#1052;&#1072;&#1083;&#1102;&#1090;&#1072;%20&#1057;.,%20&#1046;&#1076;&#1072;&#1085;&#1086;&#1074;&#1080;&#1095;%20&#1057;.)\&#1044;&#1077;&#1084;&#1080;&#1076;&#1086;&#1074;&#1080;&#1095;\&#1042;&#1077;&#1088;&#1085;&#1099;&#1081;%202025\&#1042;&#1077;&#1088;&#1085;&#1099;&#1081;%20GFD%20&#1101;&#1082;&#1086;&#1085;&#1086;&#1084;&#1080;&#1082;&#107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аркам"/>
      <sheetName val="Данные"/>
      <sheetName val="Цены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разец заполнения"/>
      <sheetName val="Расчет инвестиций"/>
      <sheetName val="Описание сети"/>
      <sheetName val="Дистрибуция и асс."/>
      <sheetName val="фиксация КУ - прайс и полка"/>
      <sheetName val="Повышение цен"/>
      <sheetName val="Аналитический портал"/>
      <sheetName val="ИЛ Маркетинг активности"/>
      <sheetName val="SAP-код"/>
      <sheetName val="Ассортиментная матрица"/>
      <sheetName val="Согл. пред. контракт №1 (ЭЦП)"/>
      <sheetName val="Согл. пред. контракт №2 (ЭЦП)"/>
      <sheetName val="Согл. пред. контракт №3 (ЭЦП)"/>
      <sheetName val="Расчет (АКБ, %)"/>
      <sheetName val="Сезонность"/>
      <sheetName val="Цены"/>
      <sheetName val="Согласов. пред. контракт (ЭЦП)"/>
    </sheetNames>
    <sheetDataSet>
      <sheetData sheetId="0"/>
      <sheetData sheetId="1">
        <row r="4">
          <cell r="BW4" t="str">
            <v>РЦ клиента</v>
          </cell>
        </row>
        <row r="5">
          <cell r="BW5" t="str">
            <v>По ТТ</v>
          </cell>
        </row>
        <row r="6">
          <cell r="BW6" t="str">
            <v>Микс (РЦ+ТТ)</v>
          </cell>
        </row>
        <row r="30">
          <cell r="G30">
            <v>44197</v>
          </cell>
          <cell r="K30">
            <v>44561</v>
          </cell>
        </row>
        <row r="41">
          <cell r="Q41">
            <v>19.23076923076923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1">
          <cell r="N21">
            <v>32.538324000000003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разец заполнения"/>
      <sheetName val="Расчет инвестиций"/>
      <sheetName val="Описание сети"/>
      <sheetName val="SAP-код"/>
      <sheetName val="Ассортиментная матрица"/>
      <sheetName val="Согласов. пред.контракта(ЭЦП)"/>
      <sheetName val="Цены"/>
    </sheetNames>
    <sheetDataSet>
      <sheetData sheetId="0"/>
      <sheetData sheetId="1">
        <row r="2">
          <cell r="AQ2" t="str">
            <v>РКК</v>
          </cell>
          <cell r="AU2" t="str">
            <v>Гипермаркет</v>
          </cell>
        </row>
        <row r="3">
          <cell r="AQ3" t="str">
            <v>СПП</v>
          </cell>
          <cell r="AU3" t="str">
            <v>Киоск</v>
          </cell>
        </row>
        <row r="4">
          <cell r="AQ4" t="str">
            <v>ОПТ</v>
          </cell>
          <cell r="AU4" t="str">
            <v>Киоск Табаконист</v>
          </cell>
        </row>
        <row r="5">
          <cell r="AU5" t="str">
            <v>Магазин за прилавком</v>
          </cell>
        </row>
        <row r="6">
          <cell r="T6" t="str">
            <v>NRKA</v>
          </cell>
          <cell r="AU6" t="str">
            <v>Минимаркет</v>
          </cell>
        </row>
        <row r="7">
          <cell r="T7" t="str">
            <v>RRKA/B2B</v>
          </cell>
          <cell r="AU7" t="str">
            <v>Павильон</v>
          </cell>
        </row>
        <row r="8">
          <cell r="T8" t="str">
            <v>Нац.Сети АЗС</v>
          </cell>
          <cell r="AU8" t="str">
            <v>Супермаркет</v>
          </cell>
        </row>
        <row r="9">
          <cell r="T9" t="str">
            <v>LRKA/Лок.Сети АЗС</v>
          </cell>
          <cell r="AU9" t="str">
            <v>Магазин при АЗС</v>
          </cell>
        </row>
        <row r="10">
          <cell r="T10" t="str">
            <v>СПП</v>
          </cell>
          <cell r="AU10" t="str">
            <v>киоск при АЗС</v>
          </cell>
        </row>
        <row r="11">
          <cell r="AU11" t="str">
            <v>Дискаунтер</v>
          </cell>
        </row>
        <row r="12">
          <cell r="AU12" t="str">
            <v>Смешанный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 инвестиций"/>
      <sheetName val="Свод объёмы"/>
      <sheetName val="Расчет (АКБ, %)"/>
      <sheetName val="Описание сети"/>
      <sheetName val="SAP-код"/>
      <sheetName val="Ассортиментная матрица"/>
      <sheetName val="Страт SKU"/>
      <sheetName val="Согласов. пред. контракт (ЭЦП)"/>
      <sheetName val="СС"/>
      <sheetName val="Сезонность"/>
      <sheetName val="Цен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O3">
            <v>4.333333333333333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>
    <pageSetUpPr fitToPage="1"/>
  </sheetPr>
  <dimension ref="A1:CL273"/>
  <sheetViews>
    <sheetView tabSelected="1" zoomScale="80" zoomScaleNormal="80" zoomScaleSheetLayoutView="80" workbookViewId="0">
      <selection sqref="A1:A1048576"/>
    </sheetView>
  </sheetViews>
  <sheetFormatPr defaultColWidth="9.140625" defaultRowHeight="15" outlineLevelRow="1" x14ac:dyDescent="0.25"/>
  <cols>
    <col min="1" max="2" width="9.7109375" style="2" customWidth="1"/>
    <col min="3" max="3" width="8" style="2" customWidth="1"/>
    <col min="4" max="4" width="5.28515625" style="2" customWidth="1"/>
    <col min="5" max="6" width="5.140625" style="2" customWidth="1"/>
    <col min="7" max="7" width="7.28515625" style="2" customWidth="1"/>
    <col min="8" max="8" width="6.7109375" style="2" customWidth="1"/>
    <col min="9" max="10" width="7.85546875" style="2" customWidth="1"/>
    <col min="11" max="15" width="5.140625" style="2" customWidth="1"/>
    <col min="16" max="16" width="8.140625" style="2" bestFit="1" customWidth="1"/>
    <col min="17" max="20" width="5.140625" style="2" customWidth="1"/>
    <col min="21" max="22" width="5" style="2" customWidth="1"/>
    <col min="23" max="24" width="5.140625" style="2" customWidth="1"/>
    <col min="25" max="26" width="5.42578125" style="2" customWidth="1"/>
    <col min="27" max="28" width="5" style="2" customWidth="1"/>
    <col min="29" max="30" width="5.5703125" style="2" customWidth="1"/>
    <col min="31" max="40" width="5.140625" style="2" customWidth="1"/>
    <col min="41" max="41" width="7.42578125" style="2" customWidth="1"/>
    <col min="42" max="44" width="5.140625" style="2" customWidth="1"/>
    <col min="45" max="48" width="5.140625" style="122" customWidth="1"/>
    <col min="49" max="50" width="6.42578125" style="122" customWidth="1"/>
    <col min="51" max="51" width="7.140625" style="122" customWidth="1"/>
    <col min="52" max="52" width="5.28515625" style="122" customWidth="1"/>
    <col min="53" max="53" width="6.28515625" style="122" customWidth="1"/>
    <col min="54" max="54" width="9.140625" style="122" customWidth="1"/>
    <col min="55" max="55" width="8.42578125" style="2" customWidth="1"/>
    <col min="56" max="56" width="8.5703125" style="2" customWidth="1"/>
    <col min="57" max="57" width="10.85546875" style="2" customWidth="1"/>
    <col min="58" max="58" width="11.42578125" style="2" customWidth="1"/>
    <col min="59" max="59" width="10.140625" style="2" customWidth="1"/>
    <col min="60" max="60" width="9.140625" style="2" customWidth="1"/>
    <col min="61" max="61" width="15.85546875" style="2" hidden="1" customWidth="1"/>
    <col min="62" max="62" width="14.5703125" style="2" hidden="1" customWidth="1"/>
    <col min="63" max="63" width="15.140625" style="2" hidden="1" customWidth="1"/>
    <col min="64" max="64" width="14.28515625" style="2" hidden="1" customWidth="1"/>
    <col min="65" max="87" width="9.140625" style="2" hidden="1" customWidth="1"/>
    <col min="88" max="134" width="9.140625" style="2" customWidth="1"/>
    <col min="135" max="16384" width="9.140625" style="2"/>
  </cols>
  <sheetData>
    <row r="1" spans="1:85" ht="13.5" customHeight="1" x14ac:dyDescent="0.25">
      <c r="A1" s="734"/>
      <c r="B1" s="734"/>
      <c r="C1" s="734"/>
      <c r="D1" s="734"/>
      <c r="E1" s="735"/>
      <c r="F1" s="735"/>
      <c r="G1" s="734"/>
      <c r="H1" s="734"/>
      <c r="I1" s="734"/>
      <c r="J1" s="734"/>
      <c r="K1" s="734"/>
      <c r="L1" s="734"/>
      <c r="M1" s="734"/>
      <c r="N1" s="734"/>
      <c r="O1" s="734"/>
      <c r="P1" s="734"/>
      <c r="Q1" s="734"/>
      <c r="R1" s="734"/>
      <c r="S1" s="734"/>
      <c r="T1" s="734"/>
      <c r="U1" s="734"/>
      <c r="V1" s="734"/>
      <c r="W1" s="734"/>
      <c r="X1" s="734"/>
      <c r="Y1" s="734"/>
      <c r="Z1" s="734"/>
      <c r="AA1" s="734"/>
      <c r="AB1" s="734"/>
      <c r="AC1" s="734"/>
      <c r="AD1" s="734"/>
      <c r="AY1" s="14"/>
      <c r="AZ1" s="14"/>
      <c r="BA1" s="14"/>
      <c r="BB1" s="14"/>
      <c r="BC1" s="150"/>
      <c r="BD1" s="150"/>
      <c r="BE1" s="150"/>
      <c r="BF1" s="150"/>
      <c r="BG1" s="122"/>
      <c r="BH1" s="122"/>
      <c r="BI1" s="122"/>
      <c r="BJ1" s="122"/>
      <c r="BK1" s="122"/>
      <c r="BL1" s="122"/>
      <c r="BM1" s="122"/>
      <c r="BN1" s="122"/>
      <c r="BO1" s="122" t="s">
        <v>18</v>
      </c>
      <c r="BP1" s="122"/>
      <c r="BQ1" s="122" t="s">
        <v>639</v>
      </c>
      <c r="BR1" s="122"/>
      <c r="BS1" s="122" t="s">
        <v>1</v>
      </c>
      <c r="BT1" s="122"/>
      <c r="BU1" s="122"/>
      <c r="BV1" s="122"/>
      <c r="BW1" s="122"/>
      <c r="BX1" s="122"/>
      <c r="BY1" s="122"/>
      <c r="BZ1" s="122"/>
      <c r="CA1" s="122"/>
      <c r="CB1" s="122"/>
      <c r="CC1" s="122"/>
      <c r="CD1" s="122"/>
      <c r="CE1" s="122"/>
      <c r="CF1" s="122"/>
      <c r="CG1" s="122"/>
    </row>
    <row r="2" spans="1:85" ht="24" customHeight="1" x14ac:dyDescent="0.5">
      <c r="A2" s="1382" t="s">
        <v>332</v>
      </c>
      <c r="B2" s="1382"/>
      <c r="C2" s="1382"/>
      <c r="D2" s="1382"/>
      <c r="E2" s="1382"/>
      <c r="F2" s="1382"/>
      <c r="G2" s="1382"/>
      <c r="H2" s="1382"/>
      <c r="I2" s="1382"/>
      <c r="J2" s="1382"/>
      <c r="K2" s="1382"/>
      <c r="L2" s="1382"/>
      <c r="M2" s="1382"/>
      <c r="N2" s="1382"/>
      <c r="O2" s="1382"/>
      <c r="P2" s="1382"/>
      <c r="Q2" s="1382"/>
      <c r="R2" s="1382"/>
      <c r="S2" s="1382"/>
      <c r="T2" s="1382"/>
      <c r="U2" s="1382"/>
      <c r="V2" s="1382"/>
      <c r="W2" s="1382"/>
      <c r="X2" s="1382"/>
      <c r="Y2" s="1382"/>
      <c r="Z2" s="1382"/>
      <c r="AA2" s="1382"/>
      <c r="AB2" s="1382"/>
      <c r="AC2" s="1382"/>
      <c r="AD2" s="1382"/>
      <c r="AE2" s="1382"/>
      <c r="AF2" s="1382"/>
      <c r="AG2" s="1382"/>
      <c r="AH2" s="1382"/>
      <c r="AI2" s="1382"/>
      <c r="AJ2" s="1382"/>
      <c r="AK2" s="1382"/>
      <c r="AL2" s="1382"/>
      <c r="AM2" s="1382"/>
      <c r="AN2" s="1382"/>
      <c r="AO2" s="1382"/>
      <c r="AP2" s="1382"/>
      <c r="AQ2" s="1382"/>
      <c r="AR2" s="1382"/>
      <c r="AY2" s="14"/>
      <c r="AZ2" s="14"/>
      <c r="BA2" s="14"/>
      <c r="BB2" s="150"/>
      <c r="BC2" s="150"/>
      <c r="BD2" s="150"/>
      <c r="BE2" s="150"/>
      <c r="BF2" s="150"/>
      <c r="BG2" s="122"/>
      <c r="BH2" s="122"/>
      <c r="BI2" s="122"/>
      <c r="BJ2" s="122"/>
      <c r="BK2" s="122"/>
      <c r="BL2" s="122"/>
      <c r="BM2" s="122"/>
      <c r="BN2" s="122"/>
      <c r="BO2" s="122" t="s">
        <v>20</v>
      </c>
      <c r="BP2" s="122"/>
      <c r="BQ2" s="122" t="s">
        <v>264</v>
      </c>
      <c r="BR2" s="122"/>
      <c r="BS2" s="122" t="s">
        <v>141</v>
      </c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22" t="s">
        <v>4</v>
      </c>
      <c r="CF2" s="122"/>
      <c r="CG2" s="122"/>
    </row>
    <row r="3" spans="1:85" ht="13.5" customHeight="1" x14ac:dyDescent="0.25">
      <c r="A3" s="1383" t="s">
        <v>640</v>
      </c>
      <c r="B3" s="1383"/>
      <c r="C3" s="1383"/>
      <c r="D3" s="1383"/>
      <c r="E3" s="1383"/>
      <c r="F3" s="1383"/>
      <c r="G3" s="1383"/>
      <c r="H3" s="1383"/>
      <c r="I3" s="1383"/>
      <c r="J3" s="1383"/>
      <c r="K3" s="1383"/>
      <c r="L3" s="1383"/>
      <c r="M3" s="1383"/>
      <c r="N3" s="1383"/>
      <c r="O3" s="1383"/>
      <c r="P3" s="1383"/>
      <c r="Q3" s="1383"/>
      <c r="R3" s="1383"/>
      <c r="S3" s="1383"/>
      <c r="T3" s="1383"/>
      <c r="U3" s="1383"/>
      <c r="V3" s="1383"/>
      <c r="W3" s="1383"/>
      <c r="X3" s="1383"/>
      <c r="Y3" s="1383"/>
      <c r="Z3" s="1383"/>
      <c r="AA3" s="1383"/>
      <c r="AB3" s="1383"/>
      <c r="AC3" s="1383"/>
      <c r="AD3" s="1383"/>
      <c r="AE3" s="1383"/>
      <c r="AF3" s="1383"/>
      <c r="AG3" s="1383"/>
      <c r="AH3" s="1383"/>
      <c r="AI3" s="1383"/>
      <c r="AJ3" s="1383"/>
      <c r="AK3" s="1383"/>
      <c r="AL3" s="1383"/>
      <c r="AM3" s="1383"/>
      <c r="AN3" s="1383"/>
      <c r="AO3" s="1383"/>
      <c r="AP3" s="1383"/>
      <c r="AQ3" s="1383"/>
      <c r="AR3" s="1383"/>
      <c r="AY3" s="14"/>
      <c r="AZ3" s="14"/>
      <c r="BA3" s="14"/>
      <c r="BB3" s="150"/>
      <c r="BC3" s="150"/>
      <c r="BD3" s="150"/>
      <c r="BE3" s="150"/>
      <c r="BF3" s="150"/>
      <c r="BG3" s="122"/>
      <c r="BH3" s="122"/>
      <c r="BI3" s="122"/>
      <c r="BJ3" s="122"/>
      <c r="BK3" s="122"/>
      <c r="BL3" s="122"/>
      <c r="BM3" s="122"/>
      <c r="BN3" s="122"/>
      <c r="BO3" s="122" t="s">
        <v>5</v>
      </c>
      <c r="BP3" s="122"/>
      <c r="BQ3" s="122" t="s">
        <v>265</v>
      </c>
      <c r="BR3" s="122"/>
      <c r="BS3" s="122" t="s">
        <v>142</v>
      </c>
      <c r="BT3" s="122"/>
      <c r="BU3" s="122"/>
      <c r="BV3" s="122"/>
      <c r="BW3" s="122" t="s">
        <v>240</v>
      </c>
      <c r="BX3" s="122"/>
      <c r="BY3" s="122"/>
      <c r="BZ3" s="122"/>
      <c r="CA3" s="122"/>
      <c r="CB3" s="122"/>
      <c r="CC3" s="122"/>
      <c r="CD3" s="122"/>
      <c r="CE3" s="122" t="s">
        <v>62</v>
      </c>
      <c r="CF3" s="122"/>
      <c r="CG3" s="122"/>
    </row>
    <row r="4" spans="1:85" ht="15" customHeight="1" thickBot="1" x14ac:dyDescent="0.3">
      <c r="A4" s="230" t="s">
        <v>335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1213" t="s">
        <v>28</v>
      </c>
      <c r="X4" s="1213"/>
      <c r="Y4" s="1213"/>
      <c r="Z4" s="1213"/>
      <c r="AA4" s="1213"/>
      <c r="AB4" s="164"/>
      <c r="AC4" s="1217">
        <v>45642</v>
      </c>
      <c r="AD4" s="1217"/>
      <c r="AE4" s="1217"/>
      <c r="AF4" s="1217"/>
      <c r="AG4" s="150"/>
      <c r="AH4" s="150"/>
      <c r="AY4" s="14"/>
      <c r="AZ4" s="14"/>
      <c r="BA4" s="14"/>
      <c r="BB4" s="150"/>
      <c r="BC4" s="150"/>
      <c r="BD4" s="150"/>
      <c r="BE4" s="150"/>
      <c r="BF4" s="150"/>
      <c r="BG4" s="122"/>
      <c r="BH4" s="122"/>
      <c r="BI4" s="122"/>
      <c r="BJ4" s="122"/>
      <c r="BK4" s="122"/>
      <c r="BL4" s="122"/>
      <c r="BM4" s="122"/>
      <c r="BN4" s="122"/>
      <c r="BO4" s="122" t="s">
        <v>19</v>
      </c>
      <c r="BP4" s="122"/>
      <c r="BQ4" s="122" t="s">
        <v>370</v>
      </c>
      <c r="BR4" s="122"/>
      <c r="BS4" s="122" t="s">
        <v>143</v>
      </c>
      <c r="BT4" s="122"/>
      <c r="BU4" s="122"/>
      <c r="BV4" s="122"/>
      <c r="BW4" s="122" t="s">
        <v>237</v>
      </c>
      <c r="BX4" s="122"/>
      <c r="BY4" s="122"/>
      <c r="BZ4" s="122"/>
      <c r="CA4" s="122"/>
      <c r="CB4" s="122"/>
      <c r="CC4" s="122"/>
      <c r="CD4" s="122"/>
      <c r="CE4" s="122" t="s">
        <v>63</v>
      </c>
      <c r="CF4" s="122"/>
      <c r="CG4" s="122"/>
    </row>
    <row r="5" spans="1:85" ht="15.75" customHeight="1" thickBot="1" x14ac:dyDescent="0.35">
      <c r="A5" s="1173" t="s">
        <v>26</v>
      </c>
      <c r="B5" s="1174"/>
      <c r="C5" s="1174"/>
      <c r="D5" s="1175"/>
      <c r="E5" s="1293" t="s">
        <v>643</v>
      </c>
      <c r="F5" s="1294"/>
      <c r="G5" s="1294"/>
      <c r="H5" s="1294"/>
      <c r="I5" s="1294"/>
      <c r="J5" s="1294"/>
      <c r="K5" s="1294"/>
      <c r="L5" s="1294"/>
      <c r="M5" s="1295"/>
      <c r="N5" s="1295"/>
      <c r="O5" s="1295"/>
      <c r="P5" s="1295"/>
      <c r="Q5" s="1295"/>
      <c r="R5" s="1295"/>
      <c r="S5" s="1288" t="s">
        <v>190</v>
      </c>
      <c r="T5" s="1288"/>
      <c r="U5" s="1288"/>
      <c r="V5" s="1232"/>
      <c r="W5" s="1233"/>
      <c r="X5" s="4"/>
      <c r="Y5" s="1227" t="s">
        <v>4</v>
      </c>
      <c r="Z5" s="1228"/>
      <c r="AA5" s="1228"/>
      <c r="AB5" s="1228"/>
      <c r="AC5" s="1140"/>
      <c r="AD5" s="1140"/>
      <c r="AE5" s="1140"/>
      <c r="AF5" s="1140"/>
      <c r="AG5" s="1214"/>
      <c r="AH5" s="1215"/>
      <c r="AI5" s="1215"/>
      <c r="AJ5" s="1216"/>
      <c r="AM5" s="1102" t="s">
        <v>216</v>
      </c>
      <c r="AN5" s="1103"/>
      <c r="AO5" s="1103"/>
      <c r="AP5" s="1103"/>
      <c r="AQ5" s="1103"/>
      <c r="AR5" s="1103"/>
      <c r="AS5" s="1103"/>
      <c r="AT5" s="1103"/>
      <c r="AU5" s="1103"/>
      <c r="AV5" s="1103"/>
      <c r="AW5" s="1103"/>
      <c r="AX5" s="1104"/>
      <c r="AY5" s="14"/>
      <c r="AZ5" s="14"/>
      <c r="BA5" s="14"/>
      <c r="BB5" s="150"/>
      <c r="BC5" s="150"/>
      <c r="BD5" s="150"/>
      <c r="BE5" s="150"/>
      <c r="BF5" s="150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 t="s">
        <v>604</v>
      </c>
      <c r="BR5" s="122"/>
      <c r="BS5" s="122" t="s">
        <v>144</v>
      </c>
      <c r="BT5" s="122"/>
      <c r="BU5" s="122"/>
      <c r="BV5" s="122"/>
      <c r="BW5" s="122" t="s">
        <v>238</v>
      </c>
      <c r="BX5" s="122"/>
      <c r="BY5" s="122"/>
      <c r="BZ5" s="122"/>
      <c r="CA5" s="122"/>
      <c r="CB5" s="122"/>
      <c r="CC5" s="122"/>
      <c r="CD5" s="122"/>
      <c r="CE5" s="122" t="s">
        <v>64</v>
      </c>
      <c r="CF5" s="122"/>
      <c r="CG5" s="122"/>
    </row>
    <row r="6" spans="1:85" ht="15.75" customHeight="1" thickBot="1" x14ac:dyDescent="0.35">
      <c r="A6" s="1155" t="s">
        <v>27</v>
      </c>
      <c r="B6" s="1156"/>
      <c r="C6" s="1156"/>
      <c r="D6" s="1157"/>
      <c r="E6" s="1296" t="s">
        <v>644</v>
      </c>
      <c r="F6" s="1297"/>
      <c r="G6" s="1297"/>
      <c r="H6" s="1297"/>
      <c r="I6" s="1297"/>
      <c r="J6" s="1297"/>
      <c r="K6" s="1297"/>
      <c r="L6" s="1297"/>
      <c r="M6" s="1276"/>
      <c r="N6" s="1276"/>
      <c r="O6" s="1276"/>
      <c r="P6" s="1276"/>
      <c r="Q6" s="1276"/>
      <c r="R6" s="1298"/>
      <c r="S6" s="1067" t="s">
        <v>277</v>
      </c>
      <c r="T6" s="1068"/>
      <c r="U6" s="1068"/>
      <c r="V6" s="1068"/>
      <c r="W6" s="1069"/>
      <c r="X6" s="4"/>
      <c r="Y6" s="1108" t="s">
        <v>3</v>
      </c>
      <c r="Z6" s="1109"/>
      <c r="AA6" s="1109"/>
      <c r="AB6" s="1109"/>
      <c r="AC6" s="1223" t="s">
        <v>0</v>
      </c>
      <c r="AD6" s="1223"/>
      <c r="AE6" s="1223"/>
      <c r="AF6" s="1223"/>
      <c r="AG6" s="1223"/>
      <c r="AH6" s="1223"/>
      <c r="AI6" s="1223"/>
      <c r="AJ6" s="1224"/>
      <c r="AM6" s="1105" t="s">
        <v>211</v>
      </c>
      <c r="AN6" s="1106"/>
      <c r="AO6" s="1106"/>
      <c r="AP6" s="1106"/>
      <c r="AQ6" s="1106"/>
      <c r="AR6" s="1106"/>
      <c r="AS6" s="1106"/>
      <c r="AT6" s="1106"/>
      <c r="AU6" s="1106"/>
      <c r="AV6" s="1106"/>
      <c r="AW6" s="1106"/>
      <c r="AX6" s="1107"/>
      <c r="AY6" s="14"/>
      <c r="AZ6" s="14"/>
      <c r="BA6" s="14"/>
      <c r="BB6" s="150"/>
      <c r="BC6" s="150"/>
      <c r="BD6" s="150"/>
      <c r="BE6" s="150"/>
      <c r="BF6" s="150"/>
      <c r="BG6" s="122"/>
      <c r="BH6" s="122"/>
      <c r="BI6" s="122"/>
      <c r="BJ6" s="122"/>
      <c r="BK6" s="122"/>
      <c r="BL6" s="122"/>
      <c r="BM6" s="122"/>
      <c r="BN6" s="122"/>
      <c r="BO6" s="122"/>
      <c r="BP6" s="122"/>
      <c r="BQ6" s="122" t="s">
        <v>596</v>
      </c>
      <c r="BR6" s="122"/>
      <c r="BS6" s="122" t="s">
        <v>145</v>
      </c>
      <c r="BT6" s="122"/>
      <c r="BU6" s="122"/>
      <c r="BV6" s="122"/>
      <c r="BW6" s="122" t="s">
        <v>239</v>
      </c>
      <c r="BX6" s="122"/>
      <c r="BY6" s="122"/>
      <c r="BZ6" s="122"/>
      <c r="CA6" s="122"/>
      <c r="CB6" s="122"/>
      <c r="CC6" s="122"/>
      <c r="CD6" s="122"/>
      <c r="CE6" s="122" t="s">
        <v>65</v>
      </c>
      <c r="CF6" s="122"/>
      <c r="CG6" s="122"/>
    </row>
    <row r="7" spans="1:85" ht="15.75" customHeight="1" x14ac:dyDescent="0.25">
      <c r="A7" s="1155" t="s">
        <v>33</v>
      </c>
      <c r="B7" s="1156"/>
      <c r="C7" s="1156"/>
      <c r="D7" s="1157"/>
      <c r="E7" s="1275" t="s">
        <v>211</v>
      </c>
      <c r="F7" s="1276"/>
      <c r="G7" s="1276"/>
      <c r="H7" s="1276"/>
      <c r="I7" s="1276"/>
      <c r="J7" s="1276"/>
      <c r="K7" s="1276"/>
      <c r="L7" s="1276"/>
      <c r="M7" s="1276"/>
      <c r="N7" s="1276"/>
      <c r="O7" s="1276"/>
      <c r="P7" s="1276"/>
      <c r="Q7" s="1276"/>
      <c r="R7" s="1298"/>
      <c r="S7" s="1289" t="s">
        <v>360</v>
      </c>
      <c r="T7" s="1290"/>
      <c r="U7" s="1290"/>
      <c r="V7" s="1262">
        <f>I8+Q8</f>
        <v>1209</v>
      </c>
      <c r="W7" s="1263"/>
      <c r="X7" s="4"/>
      <c r="Y7" s="1108" t="s">
        <v>18</v>
      </c>
      <c r="Z7" s="1109"/>
      <c r="AA7" s="1109"/>
      <c r="AB7" s="1109"/>
      <c r="AC7" s="1223" t="s">
        <v>20</v>
      </c>
      <c r="AD7" s="1223"/>
      <c r="AE7" s="1223"/>
      <c r="AF7" s="1223"/>
      <c r="AG7" s="1223"/>
      <c r="AH7" s="1223"/>
      <c r="AI7" s="1223"/>
      <c r="AJ7" s="1224"/>
      <c r="AY7" s="14"/>
      <c r="AZ7" s="14"/>
      <c r="BA7" s="14"/>
      <c r="BB7" s="150"/>
      <c r="BC7" s="150"/>
      <c r="BD7" s="150"/>
      <c r="BE7" s="150"/>
      <c r="BF7" s="150"/>
      <c r="BG7" s="122"/>
      <c r="BH7" s="122"/>
      <c r="BI7" s="122"/>
      <c r="BJ7" s="122"/>
      <c r="BK7" s="122"/>
      <c r="BL7" s="122"/>
      <c r="BM7" s="122"/>
      <c r="BN7" s="122"/>
      <c r="BO7" s="122"/>
      <c r="BP7" s="122" t="s">
        <v>150</v>
      </c>
      <c r="BQ7" s="122" t="s">
        <v>605</v>
      </c>
      <c r="BR7" s="122"/>
      <c r="BS7" s="122" t="s">
        <v>146</v>
      </c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2"/>
      <c r="CE7" s="122" t="s">
        <v>66</v>
      </c>
      <c r="CF7" s="122"/>
      <c r="CG7" s="122"/>
    </row>
    <row r="8" spans="1:85" ht="15.75" customHeight="1" thickBot="1" x14ac:dyDescent="0.3">
      <c r="A8" s="1155" t="s">
        <v>368</v>
      </c>
      <c r="B8" s="1156"/>
      <c r="C8" s="1156"/>
      <c r="D8" s="1157"/>
      <c r="E8" s="1275" t="s">
        <v>140</v>
      </c>
      <c r="F8" s="1276"/>
      <c r="G8" s="1276"/>
      <c r="H8" s="1276"/>
      <c r="I8" s="1231">
        <v>1209</v>
      </c>
      <c r="J8" s="1231"/>
      <c r="K8" s="1231"/>
      <c r="L8" s="1231"/>
      <c r="M8" s="1274"/>
      <c r="N8" s="1274"/>
      <c r="O8" s="1274"/>
      <c r="P8" s="1274"/>
      <c r="Q8" s="1231"/>
      <c r="R8" s="1272"/>
      <c r="S8" s="1291" t="s">
        <v>361</v>
      </c>
      <c r="T8" s="1292"/>
      <c r="U8" s="1292"/>
      <c r="V8" s="1264"/>
      <c r="W8" s="1265"/>
      <c r="X8" s="4"/>
      <c r="Y8" s="1108" t="s">
        <v>236</v>
      </c>
      <c r="Z8" s="1109"/>
      <c r="AA8" s="1109"/>
      <c r="AB8" s="1109"/>
      <c r="AC8" s="1223" t="s">
        <v>237</v>
      </c>
      <c r="AD8" s="1223"/>
      <c r="AE8" s="1223"/>
      <c r="AF8" s="1223"/>
      <c r="AG8" s="1223"/>
      <c r="AH8" s="1223"/>
      <c r="AI8" s="1223"/>
      <c r="AJ8" s="1224"/>
      <c r="AY8" s="14"/>
      <c r="AZ8" s="14"/>
      <c r="BA8" s="14"/>
      <c r="BB8" s="150"/>
      <c r="BC8" s="150"/>
      <c r="BD8" s="150"/>
      <c r="BE8" s="150"/>
      <c r="BF8" s="150"/>
      <c r="BG8" s="122"/>
      <c r="BH8" s="122"/>
      <c r="BI8" s="122"/>
      <c r="BJ8" s="122"/>
      <c r="BK8" s="122"/>
      <c r="BL8" s="122"/>
      <c r="BM8" s="122"/>
      <c r="BN8" s="122"/>
      <c r="BO8" s="122"/>
      <c r="BP8" s="122" t="s">
        <v>151</v>
      </c>
      <c r="BQ8" s="122" t="s">
        <v>606</v>
      </c>
      <c r="BR8" s="122"/>
      <c r="BS8" s="122" t="s">
        <v>140</v>
      </c>
      <c r="BT8" s="122"/>
      <c r="BU8" s="122"/>
      <c r="BV8" s="122"/>
      <c r="BW8" s="122"/>
      <c r="BX8" s="122"/>
      <c r="BY8" s="122"/>
      <c r="BZ8" s="122"/>
      <c r="CA8" s="122"/>
      <c r="CB8" s="122"/>
      <c r="CC8" s="122"/>
      <c r="CD8" s="122"/>
      <c r="CE8" s="122" t="s">
        <v>67</v>
      </c>
      <c r="CF8" s="122"/>
      <c r="CG8" s="122"/>
    </row>
    <row r="9" spans="1:85" ht="15.75" customHeight="1" x14ac:dyDescent="0.25">
      <c r="A9" s="1155" t="s">
        <v>29</v>
      </c>
      <c r="B9" s="1156"/>
      <c r="C9" s="1156"/>
      <c r="D9" s="1157"/>
      <c r="E9" s="1273" t="s">
        <v>645</v>
      </c>
      <c r="F9" s="1274"/>
      <c r="G9" s="1274"/>
      <c r="H9" s="1274"/>
      <c r="I9" s="1274"/>
      <c r="J9" s="1274"/>
      <c r="K9" s="1274"/>
      <c r="L9" s="1274"/>
      <c r="M9" s="1274"/>
      <c r="N9" s="1274"/>
      <c r="O9" s="1274"/>
      <c r="P9" s="1274"/>
      <c r="Q9" s="1274"/>
      <c r="R9" s="231" t="s">
        <v>30</v>
      </c>
      <c r="S9" s="1112"/>
      <c r="T9" s="1112"/>
      <c r="U9" s="1112"/>
      <c r="V9" s="1112"/>
      <c r="W9" s="1113"/>
      <c r="X9" s="4"/>
      <c r="Y9" s="1108" t="s">
        <v>138</v>
      </c>
      <c r="Z9" s="1109"/>
      <c r="AA9" s="1109"/>
      <c r="AB9" s="1109"/>
      <c r="AC9" s="1223"/>
      <c r="AD9" s="1223"/>
      <c r="AE9" s="1223"/>
      <c r="AF9" s="1223"/>
      <c r="AG9" s="1223"/>
      <c r="AH9" s="1223"/>
      <c r="AI9" s="1223"/>
      <c r="AJ9" s="1224"/>
      <c r="AY9" s="14"/>
      <c r="AZ9" s="14"/>
      <c r="BA9" s="14"/>
      <c r="BB9" s="150"/>
      <c r="BC9" s="150"/>
      <c r="BD9" s="150"/>
      <c r="BE9" s="150"/>
      <c r="BF9" s="150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 t="s">
        <v>638</v>
      </c>
      <c r="BR9" s="122"/>
      <c r="BS9" s="122" t="s">
        <v>147</v>
      </c>
      <c r="BT9" s="122"/>
      <c r="BU9" s="122"/>
      <c r="BV9" s="122"/>
      <c r="BW9" s="554" t="s">
        <v>382</v>
      </c>
      <c r="BX9" s="554" t="s">
        <v>474</v>
      </c>
      <c r="BY9" s="122"/>
      <c r="BZ9" s="122"/>
      <c r="CA9" s="122"/>
      <c r="CB9" s="122"/>
      <c r="CC9" s="122"/>
      <c r="CD9" s="122"/>
      <c r="CE9" s="122" t="s">
        <v>68</v>
      </c>
      <c r="CF9" s="122"/>
      <c r="CG9" s="122"/>
    </row>
    <row r="10" spans="1:85" ht="15.75" customHeight="1" thickBot="1" x14ac:dyDescent="0.3">
      <c r="A10" s="1176" t="s">
        <v>41</v>
      </c>
      <c r="B10" s="1177"/>
      <c r="C10" s="1177"/>
      <c r="D10" s="1178"/>
      <c r="E10" s="1299" t="s">
        <v>646</v>
      </c>
      <c r="F10" s="1300"/>
      <c r="G10" s="1300"/>
      <c r="H10" s="1300"/>
      <c r="I10" s="1300"/>
      <c r="J10" s="1300"/>
      <c r="K10" s="1300"/>
      <c r="L10" s="1300"/>
      <c r="M10" s="1300"/>
      <c r="N10" s="1300"/>
      <c r="O10" s="1300"/>
      <c r="P10" s="1300"/>
      <c r="Q10" s="1300"/>
      <c r="R10" s="232" t="s">
        <v>30</v>
      </c>
      <c r="S10" s="1114" t="s">
        <v>647</v>
      </c>
      <c r="T10" s="1114"/>
      <c r="U10" s="1114"/>
      <c r="V10" s="1114"/>
      <c r="W10" s="1115"/>
      <c r="X10" s="4"/>
      <c r="Y10" s="1110" t="s">
        <v>139</v>
      </c>
      <c r="Z10" s="1111"/>
      <c r="AA10" s="1111"/>
      <c r="AB10" s="1111"/>
      <c r="AC10" s="1225" t="s">
        <v>605</v>
      </c>
      <c r="AD10" s="1225"/>
      <c r="AE10" s="1225"/>
      <c r="AF10" s="1225"/>
      <c r="AG10" s="1225"/>
      <c r="AH10" s="1225"/>
      <c r="AI10" s="1225"/>
      <c r="AJ10" s="1226"/>
      <c r="AY10" s="14"/>
      <c r="AZ10" s="14"/>
      <c r="BA10" s="14"/>
      <c r="BB10" s="150"/>
      <c r="BC10" s="150"/>
      <c r="BD10" s="150"/>
      <c r="BE10" s="150"/>
      <c r="BF10" s="150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 t="s">
        <v>369</v>
      </c>
      <c r="BR10" s="122"/>
      <c r="BS10" s="122" t="s">
        <v>148</v>
      </c>
      <c r="BT10" s="122"/>
      <c r="BU10" s="122"/>
      <c r="BV10" s="122"/>
      <c r="BW10" s="554">
        <v>1</v>
      </c>
      <c r="BX10" s="554">
        <v>1</v>
      </c>
      <c r="BY10" s="122"/>
      <c r="BZ10" s="122"/>
      <c r="CA10" s="122"/>
      <c r="CB10" s="122"/>
      <c r="CC10" s="122"/>
      <c r="CD10" s="122"/>
      <c r="CE10" s="122" t="s">
        <v>69</v>
      </c>
      <c r="CF10" s="122"/>
      <c r="CG10" s="122"/>
    </row>
    <row r="11" spans="1:85" ht="15.75" thickBot="1" x14ac:dyDescent="0.3">
      <c r="A11" s="7" t="s">
        <v>31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150"/>
      <c r="AH11" s="150"/>
      <c r="AY11" s="14"/>
      <c r="AZ11" s="14"/>
      <c r="BA11" s="14"/>
      <c r="BB11" s="150"/>
      <c r="BC11" s="150"/>
      <c r="BD11" s="150"/>
      <c r="BE11" s="150"/>
      <c r="BF11" s="150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 t="s">
        <v>266</v>
      </c>
      <c r="BR11" s="122"/>
      <c r="BS11" s="122" t="s">
        <v>172</v>
      </c>
      <c r="BT11" s="122"/>
      <c r="BU11" s="122"/>
      <c r="BV11" s="122"/>
      <c r="BW11" s="554">
        <v>2</v>
      </c>
      <c r="BX11" s="554">
        <v>2</v>
      </c>
      <c r="BY11" s="122"/>
      <c r="BZ11" s="122"/>
      <c r="CA11" s="122"/>
      <c r="CB11" s="122"/>
      <c r="CC11" s="122"/>
      <c r="CD11" s="122"/>
      <c r="CE11" s="122" t="s">
        <v>70</v>
      </c>
      <c r="CF11" s="122"/>
      <c r="CG11" s="122"/>
    </row>
    <row r="12" spans="1:85" ht="15.75" customHeight="1" thickBot="1" x14ac:dyDescent="0.3">
      <c r="A12" s="1218" t="s">
        <v>32</v>
      </c>
      <c r="B12" s="1219"/>
      <c r="C12" s="1219"/>
      <c r="D12" s="1220"/>
      <c r="E12" s="1247" t="s">
        <v>341</v>
      </c>
      <c r="F12" s="1248"/>
      <c r="G12" s="1248"/>
      <c r="H12" s="1248"/>
      <c r="I12" s="1248"/>
      <c r="J12" s="1248"/>
      <c r="K12" s="1248"/>
      <c r="L12" s="1248"/>
      <c r="M12" s="1248"/>
      <c r="N12" s="1248"/>
      <c r="O12" s="1248"/>
      <c r="P12" s="1248"/>
      <c r="Q12" s="1248"/>
      <c r="R12" s="1248"/>
      <c r="S12" s="1277" t="s">
        <v>278</v>
      </c>
      <c r="T12" s="1278"/>
      <c r="U12" s="1278"/>
      <c r="V12" s="1278"/>
      <c r="W12" s="1278"/>
      <c r="X12" s="1278"/>
      <c r="Y12" s="1278"/>
      <c r="Z12" s="1278"/>
      <c r="AA12" s="1278"/>
      <c r="AB12" s="1278"/>
      <c r="AC12" s="1278"/>
      <c r="AD12" s="1278"/>
      <c r="AE12" s="1278"/>
      <c r="AF12" s="1278"/>
      <c r="AG12" s="1278"/>
      <c r="AH12" s="1278"/>
      <c r="AI12" s="1278"/>
      <c r="AJ12" s="1278"/>
      <c r="AK12" s="1278"/>
      <c r="AL12" s="1278"/>
      <c r="AM12" s="1278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9"/>
      <c r="BA12" s="313"/>
      <c r="BB12" s="313"/>
      <c r="BC12" s="313"/>
      <c r="BD12" s="313"/>
      <c r="BE12" s="313"/>
      <c r="BF12" s="313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 t="s">
        <v>637</v>
      </c>
      <c r="BR12" s="122"/>
      <c r="BS12" s="122" t="s">
        <v>149</v>
      </c>
      <c r="BT12" s="122"/>
      <c r="BU12" s="122"/>
      <c r="BV12" s="122"/>
      <c r="BW12" s="554">
        <v>3</v>
      </c>
      <c r="BX12" s="554">
        <v>3</v>
      </c>
      <c r="BY12" s="122"/>
      <c r="BZ12" s="122"/>
      <c r="CA12" s="122"/>
      <c r="CB12" s="122"/>
      <c r="CC12" s="122"/>
      <c r="CD12" s="122"/>
      <c r="CE12" s="122" t="s">
        <v>71</v>
      </c>
      <c r="CF12" s="122"/>
      <c r="CG12" s="122"/>
    </row>
    <row r="13" spans="1:85" ht="15.75" customHeight="1" thickBot="1" x14ac:dyDescent="0.3">
      <c r="A13" s="1229" t="s">
        <v>367</v>
      </c>
      <c r="B13" s="1230"/>
      <c r="C13" s="1230"/>
      <c r="D13" s="1230"/>
      <c r="E13" s="1301" t="s">
        <v>641</v>
      </c>
      <c r="F13" s="1302"/>
      <c r="G13" s="1302"/>
      <c r="H13" s="1302"/>
      <c r="I13" s="1302"/>
      <c r="J13" s="1302"/>
      <c r="K13" s="1245">
        <v>10</v>
      </c>
      <c r="L13" s="1246"/>
      <c r="M13" s="1246"/>
      <c r="N13" s="1246"/>
      <c r="O13" s="1245">
        <v>29</v>
      </c>
      <c r="P13" s="1246"/>
      <c r="Q13" s="1246"/>
      <c r="R13" s="1246"/>
      <c r="S13" s="1280"/>
      <c r="T13" s="1281"/>
      <c r="U13" s="1281"/>
      <c r="V13" s="1281"/>
      <c r="W13" s="1281"/>
      <c r="X13" s="1281"/>
      <c r="Y13" s="1281"/>
      <c r="Z13" s="1281"/>
      <c r="AA13" s="1281"/>
      <c r="AB13" s="1281"/>
      <c r="AC13" s="1281"/>
      <c r="AD13" s="1281"/>
      <c r="AE13" s="1281"/>
      <c r="AF13" s="1281"/>
      <c r="AG13" s="1281"/>
      <c r="AH13" s="1281"/>
      <c r="AI13" s="1281"/>
      <c r="AJ13" s="1281"/>
      <c r="AK13" s="1281"/>
      <c r="AL13" s="1281"/>
      <c r="AM13" s="1281"/>
      <c r="AN13" s="1281"/>
      <c r="AO13" s="1281"/>
      <c r="AP13" s="1281"/>
      <c r="AQ13" s="1281"/>
      <c r="AR13" s="1281"/>
      <c r="AS13" s="1281"/>
      <c r="AT13" s="1281"/>
      <c r="AU13" s="1281"/>
      <c r="AV13" s="1281"/>
      <c r="AW13" s="1281"/>
      <c r="AX13" s="1281"/>
      <c r="AY13" s="1281"/>
      <c r="AZ13" s="1282"/>
      <c r="BA13" s="313"/>
      <c r="BB13" s="313"/>
      <c r="BC13" s="314"/>
      <c r="BD13" s="314"/>
      <c r="BE13" s="314"/>
      <c r="BF13" s="314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 t="s">
        <v>388</v>
      </c>
      <c r="BT13" s="122"/>
      <c r="BU13" s="122"/>
      <c r="BV13" s="122"/>
      <c r="BW13" s="554">
        <v>4</v>
      </c>
      <c r="BX13" s="554">
        <v>3.5</v>
      </c>
      <c r="BY13" s="122"/>
      <c r="BZ13" s="122"/>
      <c r="CA13" s="122"/>
      <c r="CB13" s="122"/>
      <c r="CC13" s="122"/>
      <c r="CD13" s="122"/>
      <c r="CE13" s="122" t="s">
        <v>72</v>
      </c>
      <c r="CF13" s="122"/>
      <c r="CG13" s="122"/>
    </row>
    <row r="14" spans="1:85" ht="48.75" customHeight="1" thickBot="1" x14ac:dyDescent="0.3">
      <c r="A14" s="1256" t="s">
        <v>40</v>
      </c>
      <c r="B14" s="1257"/>
      <c r="C14" s="1257"/>
      <c r="D14" s="1257"/>
      <c r="E14" s="1287" t="s">
        <v>34</v>
      </c>
      <c r="F14" s="1284"/>
      <c r="G14" s="1199" t="s">
        <v>35</v>
      </c>
      <c r="H14" s="1199"/>
      <c r="I14" s="1285" t="s">
        <v>252</v>
      </c>
      <c r="J14" s="1285"/>
      <c r="K14" s="1286" t="s">
        <v>36</v>
      </c>
      <c r="L14" s="1286"/>
      <c r="M14" s="1286" t="s">
        <v>170</v>
      </c>
      <c r="N14" s="1286"/>
      <c r="O14" s="1284" t="s">
        <v>220</v>
      </c>
      <c r="P14" s="1284"/>
      <c r="Q14" s="1284" t="s">
        <v>331</v>
      </c>
      <c r="R14" s="1303"/>
      <c r="S14" s="1260" t="s">
        <v>338</v>
      </c>
      <c r="T14" s="1261"/>
      <c r="U14" s="1116" t="s">
        <v>191</v>
      </c>
      <c r="V14" s="1117"/>
      <c r="W14" s="762" t="s">
        <v>192</v>
      </c>
      <c r="X14" s="1118"/>
      <c r="Y14" s="762" t="s">
        <v>193</v>
      </c>
      <c r="Z14" s="1118"/>
      <c r="AA14" s="762" t="s">
        <v>194</v>
      </c>
      <c r="AB14" s="1118"/>
      <c r="AC14" s="762" t="s">
        <v>268</v>
      </c>
      <c r="AD14" s="1118"/>
      <c r="AE14" s="762" t="s">
        <v>195</v>
      </c>
      <c r="AF14" s="1118"/>
      <c r="AG14" s="762" t="s">
        <v>196</v>
      </c>
      <c r="AH14" s="1118"/>
      <c r="AI14" s="762" t="s">
        <v>197</v>
      </c>
      <c r="AJ14" s="1118"/>
      <c r="AK14" s="762" t="s">
        <v>198</v>
      </c>
      <c r="AL14" s="1118"/>
      <c r="AM14" s="762" t="s">
        <v>199</v>
      </c>
      <c r="AN14" s="1118"/>
      <c r="AO14" s="762" t="s">
        <v>200</v>
      </c>
      <c r="AP14" s="1084"/>
      <c r="AQ14" s="1085" t="s">
        <v>42</v>
      </c>
      <c r="AR14" s="1086"/>
      <c r="AS14" s="764" t="s">
        <v>489</v>
      </c>
      <c r="AT14" s="765"/>
      <c r="AU14" s="1084" t="s">
        <v>201</v>
      </c>
      <c r="AV14" s="1118"/>
      <c r="AW14" s="762" t="s">
        <v>202</v>
      </c>
      <c r="AX14" s="763"/>
      <c r="AY14" s="741" t="s">
        <v>246</v>
      </c>
      <c r="AZ14" s="742"/>
      <c r="BA14" s="757" t="s">
        <v>609</v>
      </c>
      <c r="BB14" s="758"/>
      <c r="BC14" s="1077" t="s">
        <v>390</v>
      </c>
      <c r="BD14" s="1077"/>
      <c r="BE14" s="584" t="s">
        <v>391</v>
      </c>
      <c r="BF14" s="312" t="s">
        <v>392</v>
      </c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554">
        <v>5</v>
      </c>
      <c r="BX14" s="554">
        <v>3.8</v>
      </c>
      <c r="BY14" s="122"/>
      <c r="BZ14" s="122"/>
      <c r="CA14" s="122"/>
      <c r="CB14" s="122"/>
      <c r="CC14" s="122"/>
      <c r="CD14" s="122"/>
      <c r="CE14" s="122" t="s">
        <v>73</v>
      </c>
      <c r="CF14" s="122"/>
      <c r="CG14" s="122"/>
    </row>
    <row r="15" spans="1:85" ht="15" hidden="1" customHeight="1" outlineLevel="1" x14ac:dyDescent="0.25">
      <c r="A15" s="1258" t="s">
        <v>411</v>
      </c>
      <c r="B15" s="1259"/>
      <c r="C15" s="1259"/>
      <c r="D15" s="1259"/>
      <c r="E15" s="1270">
        <v>0</v>
      </c>
      <c r="F15" s="1271"/>
      <c r="G15" s="1271">
        <v>0</v>
      </c>
      <c r="H15" s="1271"/>
      <c r="I15" s="1093">
        <f t="shared" ref="I15:I31" si="0">IFERROR((((O15+AI15)*100%)/(100%-S15))/M15,0)</f>
        <v>0</v>
      </c>
      <c r="J15" s="1093"/>
      <c r="K15" s="1093" t="str">
        <f>IFERROR((M15/G15/$K$13),"")</f>
        <v/>
      </c>
      <c r="L15" s="1093"/>
      <c r="M15" s="1087">
        <v>0</v>
      </c>
      <c r="N15" s="1087"/>
      <c r="O15" s="1098">
        <v>0</v>
      </c>
      <c r="P15" s="1098"/>
      <c r="Q15" s="1309" t="str">
        <f>IFERROR(O15/M15,"")</f>
        <v/>
      </c>
      <c r="R15" s="1310"/>
      <c r="S15" s="1311">
        <v>0</v>
      </c>
      <c r="T15" s="1312"/>
      <c r="U15" s="1304">
        <v>0</v>
      </c>
      <c r="V15" s="1305"/>
      <c r="W15" s="1087" t="str">
        <f t="shared" ref="W15:W16" si="1">IFERROR((Y15/E15/G15/$K$13),"")</f>
        <v/>
      </c>
      <c r="X15" s="1087"/>
      <c r="Y15" s="1098">
        <v>0</v>
      </c>
      <c r="Z15" s="1098"/>
      <c r="AA15" s="1306" t="str">
        <f>IFERROR((Y15/O15),"")</f>
        <v/>
      </c>
      <c r="AB15" s="1306"/>
      <c r="AC15" s="1307">
        <v>0</v>
      </c>
      <c r="AD15" s="1307"/>
      <c r="AE15" s="1098">
        <v>0</v>
      </c>
      <c r="AF15" s="1098"/>
      <c r="AG15" s="1096">
        <f t="shared" ref="AG15:AG22" si="2">IFERROR(AC15+(AE15/O15),0)</f>
        <v>0</v>
      </c>
      <c r="AH15" s="1096"/>
      <c r="AI15" s="1098">
        <v>0</v>
      </c>
      <c r="AJ15" s="1098"/>
      <c r="AK15" s="1098">
        <v>0</v>
      </c>
      <c r="AL15" s="1098"/>
      <c r="AM15" s="1244" t="str">
        <f t="shared" ref="AM15:AM18" si="3">IFERROR(((AI15/(O15+AI15))+(AK15/O15)),"")</f>
        <v/>
      </c>
      <c r="AN15" s="1244"/>
      <c r="AO15" s="1087">
        <f t="shared" ref="AO15" si="4">(O15/1.2*U15)+Y15+AE15+AI15+(AC15*O15)+AK15+(((O15+AI15)*100%)/(100%-S15))*S15</f>
        <v>0</v>
      </c>
      <c r="AP15" s="1088"/>
      <c r="AQ15" s="1090">
        <f t="shared" ref="AQ15:AQ31" si="5">IFERROR(AO15/(((AI15+O15)*100%)/(100%-S15)),0%)</f>
        <v>0</v>
      </c>
      <c r="AR15" s="1091"/>
      <c r="AS15" s="766">
        <v>0</v>
      </c>
      <c r="AT15" s="767"/>
      <c r="AU15" s="1092" t="str">
        <f t="shared" ref="AU15:AU31" si="6">IFERROR((AO15/M15),"")</f>
        <v/>
      </c>
      <c r="AV15" s="1093"/>
      <c r="AW15" s="745" t="str">
        <f t="shared" ref="AW15:AW31" si="7">IFERROR((I15-AU15),"")</f>
        <v/>
      </c>
      <c r="AX15" s="746"/>
      <c r="AY15" s="1283">
        <f t="shared" ref="AY15:AY32" si="8">(O15/365*$O$13/5*7)*12.5%</f>
        <v>0</v>
      </c>
      <c r="AZ15" s="746"/>
      <c r="BA15" s="755">
        <v>18.73</v>
      </c>
      <c r="BB15" s="756"/>
      <c r="BC15" s="1078">
        <f t="shared" ref="BC15:BC31" si="9">BA15*M15</f>
        <v>0</v>
      </c>
      <c r="BD15" s="1078"/>
      <c r="BE15" s="586">
        <f t="shared" ref="BE15:BE31" si="10">IFERROR(AW15-BA15,0)</f>
        <v>0</v>
      </c>
      <c r="BF15" s="315">
        <f t="shared" ref="BF15:BF31" si="11">BE15*M15-AY15</f>
        <v>0</v>
      </c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554">
        <v>6</v>
      </c>
      <c r="BX15" s="554">
        <v>4</v>
      </c>
      <c r="BY15" s="122"/>
      <c r="BZ15" s="122"/>
      <c r="CA15" s="122"/>
      <c r="CB15" s="122"/>
      <c r="CC15" s="122"/>
      <c r="CD15" s="122"/>
      <c r="CE15" s="122" t="s">
        <v>74</v>
      </c>
      <c r="CF15" s="122"/>
      <c r="CG15" s="122"/>
    </row>
    <row r="16" spans="1:85" ht="15" customHeight="1" collapsed="1" x14ac:dyDescent="0.25">
      <c r="A16" s="1149" t="s">
        <v>412</v>
      </c>
      <c r="B16" s="1150"/>
      <c r="C16" s="1150"/>
      <c r="D16" s="1150"/>
      <c r="E16" s="1266">
        <v>1.7</v>
      </c>
      <c r="F16" s="1267"/>
      <c r="G16" s="1119">
        <v>818</v>
      </c>
      <c r="H16" s="1120"/>
      <c r="I16" s="747">
        <f t="shared" si="0"/>
        <v>62.962959940866838</v>
      </c>
      <c r="J16" s="1032"/>
      <c r="K16" s="747">
        <f t="shared" ref="K16" si="12">IFERROR((M16/G16/$K$13),"")</f>
        <v>37.770171149144254</v>
      </c>
      <c r="L16" s="1032"/>
      <c r="M16" s="1058">
        <v>308960</v>
      </c>
      <c r="N16" s="1251"/>
      <c r="O16" s="1138">
        <v>12500521</v>
      </c>
      <c r="P16" s="1139"/>
      <c r="Q16" s="1252">
        <f t="shared" ref="Q16:Q31" si="13">IFERROR(O16/M16,"")</f>
        <v>40.459998058001034</v>
      </c>
      <c r="R16" s="1253"/>
      <c r="S16" s="1268">
        <v>0.3574</v>
      </c>
      <c r="T16" s="1269"/>
      <c r="U16" s="1124">
        <v>0.02</v>
      </c>
      <c r="V16" s="1125"/>
      <c r="W16" s="1089">
        <f t="shared" si="1"/>
        <v>107.86710772328493</v>
      </c>
      <c r="X16" s="1089"/>
      <c r="Y16" s="1026">
        <v>1500000</v>
      </c>
      <c r="Z16" s="1026"/>
      <c r="AA16" s="1254">
        <f t="shared" ref="AA16:AA31" si="14">IFERROR((Y16/O16),"")</f>
        <v>0.119994998608458</v>
      </c>
      <c r="AB16" s="1254"/>
      <c r="AC16" s="1074">
        <v>0.02</v>
      </c>
      <c r="AD16" s="1074"/>
      <c r="AE16" s="1026">
        <v>0</v>
      </c>
      <c r="AF16" s="1026"/>
      <c r="AG16" s="1097">
        <f t="shared" si="2"/>
        <v>0.02</v>
      </c>
      <c r="AH16" s="1097"/>
      <c r="AI16" s="1026">
        <v>0</v>
      </c>
      <c r="AJ16" s="1026"/>
      <c r="AK16" s="1026">
        <v>0</v>
      </c>
      <c r="AL16" s="1026"/>
      <c r="AM16" s="1062">
        <f t="shared" si="3"/>
        <v>0</v>
      </c>
      <c r="AN16" s="1062"/>
      <c r="AO16" s="1089" t="e">
        <f>((O16/1.2-M16*#REF!)*U16)+Y16+AE16+AI16+(AC16*(O16-M16*#REF!*1.2))+AK16+(((O16+AI16)*100%)/(100%-S16))*S16</f>
        <v>#REF!</v>
      </c>
      <c r="AP16" s="1058"/>
      <c r="AQ16" s="1060">
        <f t="shared" si="5"/>
        <v>0</v>
      </c>
      <c r="AR16" s="1061"/>
      <c r="AS16" s="768">
        <v>0</v>
      </c>
      <c r="AT16" s="769"/>
      <c r="AU16" s="1032" t="str">
        <f t="shared" si="6"/>
        <v/>
      </c>
      <c r="AV16" s="1033"/>
      <c r="AW16" s="747" t="str">
        <f t="shared" si="7"/>
        <v/>
      </c>
      <c r="AX16" s="744"/>
      <c r="AY16" s="743">
        <f t="shared" si="8"/>
        <v>173808.61390410957</v>
      </c>
      <c r="AZ16" s="744"/>
      <c r="BA16" s="740">
        <v>32.611640226285651</v>
      </c>
      <c r="BB16" s="740"/>
      <c r="BC16" s="1048">
        <f t="shared" si="9"/>
        <v>10075692.364313215</v>
      </c>
      <c r="BD16" s="1048"/>
      <c r="BE16" s="583">
        <f t="shared" si="10"/>
        <v>0</v>
      </c>
      <c r="BF16" s="316">
        <f t="shared" si="11"/>
        <v>-173808.61390410957</v>
      </c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554">
        <v>7</v>
      </c>
      <c r="BX16" s="554">
        <v>4.2</v>
      </c>
      <c r="BY16" s="122"/>
      <c r="BZ16" s="122"/>
      <c r="CA16" s="122"/>
      <c r="CB16" s="122"/>
      <c r="CC16" s="122"/>
      <c r="CD16" s="122"/>
      <c r="CE16" s="122" t="s">
        <v>75</v>
      </c>
      <c r="CF16" s="122"/>
      <c r="CG16" s="122"/>
    </row>
    <row r="17" spans="1:90" ht="15" hidden="1" customHeight="1" outlineLevel="1" x14ac:dyDescent="0.25">
      <c r="A17" s="1189" t="s">
        <v>416</v>
      </c>
      <c r="B17" s="1190"/>
      <c r="C17" s="1190"/>
      <c r="D17" s="1190"/>
      <c r="E17" s="1121">
        <v>0</v>
      </c>
      <c r="F17" s="1101"/>
      <c r="G17" s="1101">
        <v>0</v>
      </c>
      <c r="H17" s="1101"/>
      <c r="I17" s="761">
        <f t="shared" si="0"/>
        <v>0</v>
      </c>
      <c r="J17" s="1030"/>
      <c r="K17" s="1031" t="str">
        <f t="shared" ref="K17:K31" si="15">IFERROR((M17/G17/$K$13),"")</f>
        <v/>
      </c>
      <c r="L17" s="1031"/>
      <c r="M17" s="754">
        <v>0</v>
      </c>
      <c r="N17" s="754"/>
      <c r="O17" s="749">
        <v>0</v>
      </c>
      <c r="P17" s="749"/>
      <c r="Q17" s="1128" t="str">
        <f t="shared" si="13"/>
        <v/>
      </c>
      <c r="R17" s="1129"/>
      <c r="S17" s="1249">
        <v>0</v>
      </c>
      <c r="T17" s="1250"/>
      <c r="U17" s="752">
        <v>0</v>
      </c>
      <c r="V17" s="753"/>
      <c r="W17" s="754" t="str">
        <f t="shared" ref="W17:W31" si="16">IFERROR((Y17/E17/G17/$K$13),"")</f>
        <v/>
      </c>
      <c r="X17" s="754"/>
      <c r="Y17" s="749">
        <v>0</v>
      </c>
      <c r="Z17" s="749"/>
      <c r="AA17" s="1255" t="str">
        <f t="shared" si="14"/>
        <v/>
      </c>
      <c r="AB17" s="1255"/>
      <c r="AC17" s="748">
        <v>0</v>
      </c>
      <c r="AD17" s="748"/>
      <c r="AE17" s="749">
        <v>0</v>
      </c>
      <c r="AF17" s="749"/>
      <c r="AG17" s="1083">
        <f t="shared" si="2"/>
        <v>0</v>
      </c>
      <c r="AH17" s="1083"/>
      <c r="AI17" s="749">
        <v>0</v>
      </c>
      <c r="AJ17" s="749"/>
      <c r="AK17" s="749">
        <v>0</v>
      </c>
      <c r="AL17" s="749"/>
      <c r="AM17" s="1025" t="str">
        <f t="shared" si="3"/>
        <v/>
      </c>
      <c r="AN17" s="1025"/>
      <c r="AO17" s="754" t="e">
        <f>((O17/1.2-M17*#REF!)*U17)+Y17+AE17+AI17+(AC17*(O17-M17*#REF!*1.2))+AK17+(((O17+AI17)*100%)/(100%-S17))*S17</f>
        <v>#REF!</v>
      </c>
      <c r="AP17" s="1027"/>
      <c r="AQ17" s="1028">
        <f t="shared" si="5"/>
        <v>0</v>
      </c>
      <c r="AR17" s="1029"/>
      <c r="AS17" s="770">
        <v>0</v>
      </c>
      <c r="AT17" s="771"/>
      <c r="AU17" s="1030" t="str">
        <f t="shared" si="6"/>
        <v/>
      </c>
      <c r="AV17" s="1031"/>
      <c r="AW17" s="761" t="str">
        <f t="shared" si="7"/>
        <v/>
      </c>
      <c r="AX17" s="760"/>
      <c r="AY17" s="759">
        <f t="shared" si="8"/>
        <v>0</v>
      </c>
      <c r="AZ17" s="760"/>
      <c r="BA17" s="740">
        <v>32.159999999999997</v>
      </c>
      <c r="BB17" s="740"/>
      <c r="BC17" s="1048">
        <f t="shared" si="9"/>
        <v>0</v>
      </c>
      <c r="BD17" s="1048"/>
      <c r="BE17" s="583">
        <f t="shared" si="10"/>
        <v>0</v>
      </c>
      <c r="BF17" s="316">
        <f t="shared" si="11"/>
        <v>0</v>
      </c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554">
        <v>8</v>
      </c>
      <c r="BX17" s="554">
        <v>4.4000000000000004</v>
      </c>
      <c r="BY17" s="122"/>
      <c r="BZ17" s="122"/>
      <c r="CA17" s="122"/>
      <c r="CB17" s="122"/>
      <c r="CC17" s="122"/>
      <c r="CD17" s="122"/>
      <c r="CE17" s="122" t="s">
        <v>76</v>
      </c>
      <c r="CF17" s="122"/>
      <c r="CG17" s="122"/>
    </row>
    <row r="18" spans="1:90" ht="15" customHeight="1" collapsed="1" x14ac:dyDescent="0.25">
      <c r="A18" s="1149" t="s">
        <v>417</v>
      </c>
      <c r="B18" s="1150"/>
      <c r="C18" s="1150"/>
      <c r="D18" s="1150"/>
      <c r="E18" s="1266">
        <v>0</v>
      </c>
      <c r="F18" s="1267"/>
      <c r="G18" s="1119">
        <v>361</v>
      </c>
      <c r="H18" s="1120"/>
      <c r="I18" s="747">
        <f t="shared" si="0"/>
        <v>53.15161839863714</v>
      </c>
      <c r="J18" s="1032"/>
      <c r="K18" s="747">
        <f>IFERROR((M18/G18/$K$13),"")</f>
        <v>11.710803324099723</v>
      </c>
      <c r="L18" s="1032"/>
      <c r="M18" s="1058">
        <v>42276</v>
      </c>
      <c r="N18" s="1251"/>
      <c r="O18" s="1138">
        <v>1319011.2</v>
      </c>
      <c r="P18" s="1139"/>
      <c r="Q18" s="1252">
        <f t="shared" si="13"/>
        <v>31.2</v>
      </c>
      <c r="R18" s="1253"/>
      <c r="S18" s="1268">
        <v>0.41299999999999998</v>
      </c>
      <c r="T18" s="1269"/>
      <c r="U18" s="1124">
        <v>0.02</v>
      </c>
      <c r="V18" s="1125"/>
      <c r="W18" s="1089" t="str">
        <f t="shared" si="16"/>
        <v/>
      </c>
      <c r="X18" s="1089"/>
      <c r="Y18" s="1026">
        <v>0</v>
      </c>
      <c r="Z18" s="1026"/>
      <c r="AA18" s="1254">
        <f t="shared" si="14"/>
        <v>0</v>
      </c>
      <c r="AB18" s="1254"/>
      <c r="AC18" s="1074">
        <v>0.02</v>
      </c>
      <c r="AD18" s="1074"/>
      <c r="AE18" s="1026">
        <v>0</v>
      </c>
      <c r="AF18" s="1026"/>
      <c r="AG18" s="1097">
        <f t="shared" si="2"/>
        <v>0.02</v>
      </c>
      <c r="AH18" s="1097"/>
      <c r="AI18" s="1026">
        <v>0</v>
      </c>
      <c r="AJ18" s="1026"/>
      <c r="AK18" s="1026">
        <v>0</v>
      </c>
      <c r="AL18" s="1026"/>
      <c r="AM18" s="1062">
        <f t="shared" si="3"/>
        <v>0</v>
      </c>
      <c r="AN18" s="1062"/>
      <c r="AO18" s="1089" t="e">
        <f>((O18/1.2-M18*#REF!)*U18)+Y18+AE18+AI18+(AC18*(O18-M18*#REF!*1.2))+AK18+(((O18+AI18)*100%)/(100%-S18))*S18</f>
        <v>#REF!</v>
      </c>
      <c r="AP18" s="1058"/>
      <c r="AQ18" s="1060">
        <f t="shared" si="5"/>
        <v>0</v>
      </c>
      <c r="AR18" s="1061"/>
      <c r="AS18" s="768">
        <v>0</v>
      </c>
      <c r="AT18" s="769"/>
      <c r="AU18" s="1032" t="str">
        <f t="shared" si="6"/>
        <v/>
      </c>
      <c r="AV18" s="1033"/>
      <c r="AW18" s="747" t="str">
        <f t="shared" si="7"/>
        <v/>
      </c>
      <c r="AX18" s="744"/>
      <c r="AY18" s="743">
        <f t="shared" si="8"/>
        <v>18339.676273972604</v>
      </c>
      <c r="AZ18" s="744"/>
      <c r="BA18" s="740">
        <v>27.18243364009026</v>
      </c>
      <c r="BB18" s="740"/>
      <c r="BC18" s="1048">
        <f t="shared" si="9"/>
        <v>1149164.5645684558</v>
      </c>
      <c r="BD18" s="1048"/>
      <c r="BE18" s="583">
        <f t="shared" si="10"/>
        <v>0</v>
      </c>
      <c r="BF18" s="316">
        <f t="shared" si="11"/>
        <v>-18339.676273972604</v>
      </c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554">
        <v>9</v>
      </c>
      <c r="BX18" s="554">
        <v>4.6000000000000005</v>
      </c>
      <c r="BY18" s="122"/>
      <c r="BZ18" s="122"/>
      <c r="CA18" s="122"/>
      <c r="CB18" s="122"/>
      <c r="CC18" s="122"/>
      <c r="CD18" s="122"/>
      <c r="CE18" s="122" t="s">
        <v>77</v>
      </c>
      <c r="CF18" s="122"/>
      <c r="CG18" s="122"/>
    </row>
    <row r="19" spans="1:90" ht="15" customHeight="1" x14ac:dyDescent="0.25">
      <c r="A19" s="1189" t="s">
        <v>418</v>
      </c>
      <c r="B19" s="1190"/>
      <c r="C19" s="1190"/>
      <c r="D19" s="1190"/>
      <c r="E19" s="1121">
        <v>2</v>
      </c>
      <c r="F19" s="1101"/>
      <c r="G19" s="1101">
        <v>1152</v>
      </c>
      <c r="H19" s="1101"/>
      <c r="I19" s="761">
        <f t="shared" si="0"/>
        <v>59.366724625497646</v>
      </c>
      <c r="J19" s="1030"/>
      <c r="K19" s="1031">
        <f t="shared" ref="K19:K22" si="17">IFERROR((M19/G19/$K$13),"")</f>
        <v>214.83611111111114</v>
      </c>
      <c r="L19" s="1031"/>
      <c r="M19" s="754">
        <v>2474912</v>
      </c>
      <c r="N19" s="754"/>
      <c r="O19" s="749">
        <v>92402653.920000002</v>
      </c>
      <c r="P19" s="749"/>
      <c r="Q19" s="1128">
        <f t="shared" ref="Q19:Q21" si="18">IFERROR(O19/M19,"")</f>
        <v>37.335733116975476</v>
      </c>
      <c r="R19" s="1129"/>
      <c r="S19" s="1249">
        <v>0.37109999999999999</v>
      </c>
      <c r="T19" s="1250"/>
      <c r="U19" s="752">
        <v>0.02</v>
      </c>
      <c r="V19" s="753"/>
      <c r="W19" s="754">
        <f t="shared" si="16"/>
        <v>43.402777777777779</v>
      </c>
      <c r="X19" s="754"/>
      <c r="Y19" s="749">
        <v>1000000</v>
      </c>
      <c r="Z19" s="749"/>
      <c r="AA19" s="1255">
        <f t="shared" ref="AA19:AA22" si="19">IFERROR((Y19/O19),"")</f>
        <v>1.0822199986439523E-2</v>
      </c>
      <c r="AB19" s="1255"/>
      <c r="AC19" s="748">
        <v>0.02</v>
      </c>
      <c r="AD19" s="748"/>
      <c r="AE19" s="749">
        <v>0</v>
      </c>
      <c r="AF19" s="749"/>
      <c r="AG19" s="1083">
        <f t="shared" si="2"/>
        <v>0.02</v>
      </c>
      <c r="AH19" s="1083"/>
      <c r="AI19" s="749">
        <v>0</v>
      </c>
      <c r="AJ19" s="749"/>
      <c r="AK19" s="749">
        <v>0</v>
      </c>
      <c r="AL19" s="749"/>
      <c r="AM19" s="1025">
        <f t="shared" ref="AM19:AM23" si="20">IFERROR(((AI19/(O19+AI19))+(AK19/O19)),"")</f>
        <v>0</v>
      </c>
      <c r="AN19" s="1025"/>
      <c r="AO19" s="754" t="e">
        <f>((O19/1.2-M19*#REF!)*U19)+Y19+AE19+AI19+(AC19*(O19-M19*#REF!*1.2))+AK19+(((O19+AI19)*100%)/(100%-S19))*S19</f>
        <v>#REF!</v>
      </c>
      <c r="AP19" s="1027"/>
      <c r="AQ19" s="1028">
        <f t="shared" si="5"/>
        <v>0</v>
      </c>
      <c r="AR19" s="1029"/>
      <c r="AS19" s="770">
        <v>0</v>
      </c>
      <c r="AT19" s="771"/>
      <c r="AU19" s="1030" t="str">
        <f t="shared" ref="AU19:AU24" si="21">IFERROR((AO19/M19),"")</f>
        <v/>
      </c>
      <c r="AV19" s="1031"/>
      <c r="AW19" s="761" t="str">
        <f t="shared" ref="AW19:AW24" si="22">IFERROR((I19-AU19),"")</f>
        <v/>
      </c>
      <c r="AX19" s="760"/>
      <c r="AY19" s="759">
        <f t="shared" si="8"/>
        <v>1284776.6264219179</v>
      </c>
      <c r="AZ19" s="760"/>
      <c r="BA19" s="740">
        <v>29.471783034706398</v>
      </c>
      <c r="BB19" s="740"/>
      <c r="BC19" s="1048">
        <f t="shared" si="9"/>
        <v>72940069.493991286</v>
      </c>
      <c r="BD19" s="1048"/>
      <c r="BE19" s="583">
        <f t="shared" si="10"/>
        <v>0</v>
      </c>
      <c r="BF19" s="316">
        <f t="shared" si="11"/>
        <v>-1284776.6264219179</v>
      </c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554">
        <v>10</v>
      </c>
      <c r="BX19" s="554">
        <v>4.8000000000000007</v>
      </c>
      <c r="BY19" s="122"/>
      <c r="BZ19" s="122"/>
      <c r="CA19" s="122"/>
      <c r="CB19" s="122"/>
      <c r="CC19" s="122"/>
      <c r="CD19" s="122"/>
      <c r="CE19" s="122" t="s">
        <v>78</v>
      </c>
      <c r="CF19" s="122"/>
      <c r="CG19" s="122"/>
      <c r="CH19" s="122"/>
      <c r="CI19" s="122"/>
      <c r="CJ19" s="122"/>
      <c r="CK19" s="122"/>
      <c r="CL19" s="122"/>
    </row>
    <row r="20" spans="1:90" ht="15" customHeight="1" x14ac:dyDescent="0.25">
      <c r="A20" s="1504" t="s">
        <v>633</v>
      </c>
      <c r="B20" s="1505"/>
      <c r="C20" s="1505"/>
      <c r="D20" s="1505"/>
      <c r="E20" s="1266">
        <v>0</v>
      </c>
      <c r="F20" s="1267"/>
      <c r="G20" s="1119">
        <v>0</v>
      </c>
      <c r="H20" s="1120"/>
      <c r="I20" s="747">
        <f t="shared" ref="I20:I21" si="23">IFERROR((((O20+AI20)*100%)/(100%-S20))/M20,0)</f>
        <v>0</v>
      </c>
      <c r="J20" s="1032"/>
      <c r="K20" s="747" t="str">
        <f t="shared" si="17"/>
        <v/>
      </c>
      <c r="L20" s="1032"/>
      <c r="M20" s="1058">
        <v>0</v>
      </c>
      <c r="N20" s="1251"/>
      <c r="O20" s="1138">
        <v>0</v>
      </c>
      <c r="P20" s="1139"/>
      <c r="Q20" s="1252" t="str">
        <f t="shared" si="18"/>
        <v/>
      </c>
      <c r="R20" s="1253"/>
      <c r="S20" s="1268">
        <v>0</v>
      </c>
      <c r="T20" s="1269"/>
      <c r="U20" s="1124">
        <v>0.02</v>
      </c>
      <c r="V20" s="1125"/>
      <c r="W20" s="1089" t="str">
        <f t="shared" ref="W20:W22" si="24">IFERROR((Y20/E20/G20/$K$13),"")</f>
        <v/>
      </c>
      <c r="X20" s="1089"/>
      <c r="Y20" s="1026">
        <v>0</v>
      </c>
      <c r="Z20" s="1026"/>
      <c r="AA20" s="1254" t="str">
        <f t="shared" si="19"/>
        <v/>
      </c>
      <c r="AB20" s="1254"/>
      <c r="AC20" s="1074">
        <v>0.02</v>
      </c>
      <c r="AD20" s="1074"/>
      <c r="AE20" s="1026">
        <v>0</v>
      </c>
      <c r="AF20" s="1026"/>
      <c r="AG20" s="1097">
        <f t="shared" ref="AG20:AG21" si="25">IFERROR(AC20+(AE20/O20),0)</f>
        <v>0</v>
      </c>
      <c r="AH20" s="1097"/>
      <c r="AI20" s="1026">
        <v>0</v>
      </c>
      <c r="AJ20" s="1026"/>
      <c r="AK20" s="1026">
        <v>0</v>
      </c>
      <c r="AL20" s="1026"/>
      <c r="AM20" s="1062" t="str">
        <f t="shared" si="20"/>
        <v/>
      </c>
      <c r="AN20" s="1062"/>
      <c r="AO20" s="1089" t="e">
        <f>((O20/1.2-M20*#REF!)*U20)+Y20+AE20+AI20+(AC20*(O20-M20*#REF!*1.2))+AK20+(((O20+AI20)*100%)/(100%-S20))*S20</f>
        <v>#REF!</v>
      </c>
      <c r="AP20" s="1058"/>
      <c r="AQ20" s="1060">
        <f t="shared" ref="AQ20:AQ22" si="26">IFERROR(AO20/(((AI20+O20)*100%)/(100%-S20)),0%)</f>
        <v>0</v>
      </c>
      <c r="AR20" s="1061"/>
      <c r="AS20" s="768">
        <v>0</v>
      </c>
      <c r="AT20" s="769"/>
      <c r="AU20" s="1032" t="str">
        <f t="shared" si="21"/>
        <v/>
      </c>
      <c r="AV20" s="1033"/>
      <c r="AW20" s="747" t="str">
        <f t="shared" si="22"/>
        <v/>
      </c>
      <c r="AX20" s="744"/>
      <c r="AY20" s="743">
        <f t="shared" ref="AY20" si="27">(O20/365*$O$13/5*7)*12.5%</f>
        <v>0</v>
      </c>
      <c r="AZ20" s="744"/>
      <c r="BA20" s="740">
        <f>BA40</f>
        <v>35.32</v>
      </c>
      <c r="BB20" s="740"/>
      <c r="BC20" s="1048">
        <f t="shared" ref="BC20:BC21" si="28">BA20*M20</f>
        <v>0</v>
      </c>
      <c r="BD20" s="1048"/>
      <c r="BE20" s="583">
        <f t="shared" si="10"/>
        <v>0</v>
      </c>
      <c r="BF20" s="316">
        <f t="shared" si="11"/>
        <v>0</v>
      </c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554"/>
      <c r="BX20" s="554"/>
      <c r="BY20" s="122"/>
      <c r="BZ20" s="122"/>
      <c r="CA20" s="122"/>
      <c r="CB20" s="122"/>
      <c r="CC20" s="122"/>
      <c r="CD20" s="122"/>
      <c r="CE20" s="122"/>
      <c r="CF20" s="122"/>
      <c r="CG20" s="122"/>
      <c r="CH20" s="122"/>
      <c r="CI20" s="122"/>
      <c r="CJ20" s="122"/>
      <c r="CK20" s="122"/>
      <c r="CL20" s="122"/>
    </row>
    <row r="21" spans="1:90" ht="15" customHeight="1" x14ac:dyDescent="0.25">
      <c r="A21" s="1506" t="s">
        <v>634</v>
      </c>
      <c r="B21" s="1507"/>
      <c r="C21" s="1507"/>
      <c r="D21" s="1507"/>
      <c r="E21" s="1121">
        <v>0</v>
      </c>
      <c r="F21" s="1101"/>
      <c r="G21" s="1101">
        <v>0</v>
      </c>
      <c r="H21" s="1101"/>
      <c r="I21" s="761">
        <f t="shared" si="23"/>
        <v>0</v>
      </c>
      <c r="J21" s="1030"/>
      <c r="K21" s="1031" t="str">
        <f t="shared" si="17"/>
        <v/>
      </c>
      <c r="L21" s="1031"/>
      <c r="M21" s="754">
        <v>0</v>
      </c>
      <c r="N21" s="754"/>
      <c r="O21" s="749">
        <v>0</v>
      </c>
      <c r="P21" s="749"/>
      <c r="Q21" s="1128" t="str">
        <f t="shared" si="18"/>
        <v/>
      </c>
      <c r="R21" s="1129"/>
      <c r="S21" s="1249">
        <v>0</v>
      </c>
      <c r="T21" s="1250"/>
      <c r="U21" s="752">
        <v>0.02</v>
      </c>
      <c r="V21" s="753"/>
      <c r="W21" s="754" t="str">
        <f t="shared" si="24"/>
        <v/>
      </c>
      <c r="X21" s="754"/>
      <c r="Y21" s="749">
        <v>0</v>
      </c>
      <c r="Z21" s="749"/>
      <c r="AA21" s="1255" t="str">
        <f t="shared" si="19"/>
        <v/>
      </c>
      <c r="AB21" s="1255"/>
      <c r="AC21" s="748" t="s">
        <v>642</v>
      </c>
      <c r="AD21" s="748"/>
      <c r="AE21" s="749">
        <v>0</v>
      </c>
      <c r="AF21" s="749"/>
      <c r="AG21" s="1083">
        <f t="shared" si="25"/>
        <v>0</v>
      </c>
      <c r="AH21" s="1083"/>
      <c r="AI21" s="749">
        <v>0</v>
      </c>
      <c r="AJ21" s="749"/>
      <c r="AK21" s="749">
        <v>0</v>
      </c>
      <c r="AL21" s="749"/>
      <c r="AM21" s="1025" t="str">
        <f t="shared" si="20"/>
        <v/>
      </c>
      <c r="AN21" s="1025"/>
      <c r="AO21" s="754">
        <v>0</v>
      </c>
      <c r="AP21" s="1027"/>
      <c r="AQ21" s="1028">
        <f t="shared" si="26"/>
        <v>0</v>
      </c>
      <c r="AR21" s="1029"/>
      <c r="AS21" s="770">
        <v>0</v>
      </c>
      <c r="AT21" s="771"/>
      <c r="AU21" s="1030" t="str">
        <f t="shared" si="21"/>
        <v/>
      </c>
      <c r="AV21" s="1031"/>
      <c r="AW21" s="761" t="str">
        <f t="shared" si="22"/>
        <v/>
      </c>
      <c r="AX21" s="760"/>
      <c r="AY21" s="759">
        <f t="shared" ref="AY21" si="29">(O21/365*$O$13/5*7)*12.5%</f>
        <v>0</v>
      </c>
      <c r="AZ21" s="760"/>
      <c r="BA21" s="740">
        <f>BA41</f>
        <v>38.01</v>
      </c>
      <c r="BB21" s="740"/>
      <c r="BC21" s="1048">
        <f t="shared" si="28"/>
        <v>0</v>
      </c>
      <c r="BD21" s="1048"/>
      <c r="BE21" s="583">
        <f t="shared" si="10"/>
        <v>0</v>
      </c>
      <c r="BF21" s="316">
        <f t="shared" si="11"/>
        <v>0</v>
      </c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554"/>
      <c r="BX21" s="554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</row>
    <row r="22" spans="1:90" ht="15" customHeight="1" x14ac:dyDescent="0.25">
      <c r="A22" s="1149" t="s">
        <v>419</v>
      </c>
      <c r="B22" s="1150"/>
      <c r="C22" s="1150"/>
      <c r="D22" s="1150"/>
      <c r="E22" s="1266">
        <v>1</v>
      </c>
      <c r="F22" s="1267"/>
      <c r="G22" s="1119">
        <v>818</v>
      </c>
      <c r="H22" s="1120"/>
      <c r="I22" s="747">
        <f t="shared" si="0"/>
        <v>78.168793653520467</v>
      </c>
      <c r="J22" s="1032"/>
      <c r="K22" s="747">
        <f t="shared" si="17"/>
        <v>39.990220048899758</v>
      </c>
      <c r="L22" s="1032"/>
      <c r="M22" s="1058">
        <v>327120</v>
      </c>
      <c r="N22" s="1251"/>
      <c r="O22" s="1138">
        <v>15245177.279999999</v>
      </c>
      <c r="P22" s="1139"/>
      <c r="Q22" s="1252">
        <f t="shared" si="13"/>
        <v>46.604234776228907</v>
      </c>
      <c r="R22" s="1253"/>
      <c r="S22" s="1268">
        <v>0.40379999999999999</v>
      </c>
      <c r="T22" s="1269"/>
      <c r="U22" s="1124">
        <v>0.02</v>
      </c>
      <c r="V22" s="1125"/>
      <c r="W22" s="1089">
        <f t="shared" si="24"/>
        <v>61.124694376528126</v>
      </c>
      <c r="X22" s="1089"/>
      <c r="Y22" s="1026">
        <v>500000</v>
      </c>
      <c r="Z22" s="1026"/>
      <c r="AA22" s="1254">
        <f t="shared" si="19"/>
        <v>3.2797257179550489E-2</v>
      </c>
      <c r="AB22" s="1254"/>
      <c r="AC22" s="1074">
        <v>0.02</v>
      </c>
      <c r="AD22" s="1074"/>
      <c r="AE22" s="1026">
        <v>0</v>
      </c>
      <c r="AF22" s="1026"/>
      <c r="AG22" s="1097">
        <f t="shared" si="2"/>
        <v>0.02</v>
      </c>
      <c r="AH22" s="1097"/>
      <c r="AI22" s="1026">
        <v>0</v>
      </c>
      <c r="AJ22" s="1026"/>
      <c r="AK22" s="1026">
        <v>0</v>
      </c>
      <c r="AL22" s="1026"/>
      <c r="AM22" s="1062">
        <f t="shared" si="20"/>
        <v>0</v>
      </c>
      <c r="AN22" s="1062"/>
      <c r="AO22" s="1089" t="e">
        <f>((O22/1.2-M22*#REF!)*U22)+Y22+AE22+AI22+(AC22*(O22-M22*#REF!*1.2))+AK22+(((O22+AI22)*100%)/(100%-S22))*S22</f>
        <v>#REF!</v>
      </c>
      <c r="AP22" s="1058"/>
      <c r="AQ22" s="1060">
        <f t="shared" si="26"/>
        <v>0</v>
      </c>
      <c r="AR22" s="1061"/>
      <c r="AS22" s="768">
        <v>0</v>
      </c>
      <c r="AT22" s="769"/>
      <c r="AU22" s="1032" t="str">
        <f t="shared" si="21"/>
        <v/>
      </c>
      <c r="AV22" s="1033"/>
      <c r="AW22" s="747" t="str">
        <f t="shared" si="22"/>
        <v/>
      </c>
      <c r="AX22" s="744"/>
      <c r="AY22" s="743">
        <f t="shared" si="8"/>
        <v>211970.61560547946</v>
      </c>
      <c r="AZ22" s="744"/>
      <c r="BA22" s="740">
        <v>37.113574404792232</v>
      </c>
      <c r="BB22" s="740"/>
      <c r="BC22" s="1048">
        <f t="shared" si="9"/>
        <v>12140592.459295634</v>
      </c>
      <c r="BD22" s="1048"/>
      <c r="BE22" s="583">
        <f t="shared" si="10"/>
        <v>0</v>
      </c>
      <c r="BF22" s="316">
        <f t="shared" si="11"/>
        <v>-211970.61560547946</v>
      </c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 t="s">
        <v>79</v>
      </c>
      <c r="CF22" s="122"/>
      <c r="CG22" s="122"/>
      <c r="CH22" s="122"/>
      <c r="CI22" s="122"/>
      <c r="CJ22" s="122"/>
      <c r="CK22" s="122"/>
      <c r="CL22" s="122"/>
    </row>
    <row r="23" spans="1:90" ht="15" customHeight="1" x14ac:dyDescent="0.25">
      <c r="A23" s="1221" t="s">
        <v>420</v>
      </c>
      <c r="B23" s="1222"/>
      <c r="C23" s="1222"/>
      <c r="D23" s="1222"/>
      <c r="E23" s="1121">
        <v>2</v>
      </c>
      <c r="F23" s="1101"/>
      <c r="G23" s="1101">
        <v>818</v>
      </c>
      <c r="H23" s="1101"/>
      <c r="I23" s="761">
        <f t="shared" si="0"/>
        <v>42.686040593009565</v>
      </c>
      <c r="J23" s="1030"/>
      <c r="K23" s="1031">
        <f t="shared" si="15"/>
        <v>126.23594132029341</v>
      </c>
      <c r="L23" s="1031"/>
      <c r="M23" s="754">
        <v>1032610</v>
      </c>
      <c r="N23" s="754"/>
      <c r="O23" s="749">
        <v>29951023</v>
      </c>
      <c r="P23" s="749"/>
      <c r="Q23" s="1128">
        <f t="shared" si="13"/>
        <v>29.005164582950002</v>
      </c>
      <c r="R23" s="1129"/>
      <c r="S23" s="1249">
        <v>0.32050000000000001</v>
      </c>
      <c r="T23" s="1250"/>
      <c r="U23" s="752">
        <v>0.02</v>
      </c>
      <c r="V23" s="753"/>
      <c r="W23" s="754">
        <f t="shared" si="16"/>
        <v>0</v>
      </c>
      <c r="X23" s="754"/>
      <c r="Y23" s="749">
        <v>0</v>
      </c>
      <c r="Z23" s="749"/>
      <c r="AA23" s="1255">
        <f t="shared" si="14"/>
        <v>0</v>
      </c>
      <c r="AB23" s="1255"/>
      <c r="AC23" s="748">
        <v>0.02</v>
      </c>
      <c r="AD23" s="748"/>
      <c r="AE23" s="749">
        <v>0</v>
      </c>
      <c r="AF23" s="749"/>
      <c r="AG23" s="1083">
        <f t="shared" ref="AG23:AG29" si="30">IFERROR(AC23+(AE23/O23),0)</f>
        <v>0.02</v>
      </c>
      <c r="AH23" s="1083"/>
      <c r="AI23" s="749">
        <v>0</v>
      </c>
      <c r="AJ23" s="749"/>
      <c r="AK23" s="749">
        <v>0</v>
      </c>
      <c r="AL23" s="749"/>
      <c r="AM23" s="1025">
        <f t="shared" si="20"/>
        <v>0</v>
      </c>
      <c r="AN23" s="1025"/>
      <c r="AO23" s="754" t="e">
        <f>((O23/1.2-M23*#REF!)*U23)+Y23+AE23+AI23+(AC23*(O23-M23*#REF!*1.2))+AK23+(((O23+AI23)*100%)/(100%-S23))*S23</f>
        <v>#REF!</v>
      </c>
      <c r="AP23" s="1027"/>
      <c r="AQ23" s="1028">
        <f t="shared" ref="AQ23:AQ30" si="31">IFERROR(AO23/(((AI23+O23)*100%)/(100%-S23)),0%)</f>
        <v>0</v>
      </c>
      <c r="AR23" s="1029"/>
      <c r="AS23" s="770">
        <v>0</v>
      </c>
      <c r="AT23" s="771"/>
      <c r="AU23" s="1030" t="str">
        <f t="shared" si="21"/>
        <v/>
      </c>
      <c r="AV23" s="1031"/>
      <c r="AW23" s="761" t="str">
        <f t="shared" si="22"/>
        <v/>
      </c>
      <c r="AX23" s="760"/>
      <c r="AY23" s="759">
        <f t="shared" si="8"/>
        <v>416442.30609589047</v>
      </c>
      <c r="AZ23" s="760"/>
      <c r="BA23" s="740">
        <v>23.886811155319855</v>
      </c>
      <c r="BB23" s="740"/>
      <c r="BC23" s="1048">
        <f t="shared" si="9"/>
        <v>24665760.067094836</v>
      </c>
      <c r="BD23" s="1048"/>
      <c r="BE23" s="583">
        <f t="shared" si="10"/>
        <v>0</v>
      </c>
      <c r="BF23" s="316">
        <f t="shared" si="11"/>
        <v>-416442.30609589047</v>
      </c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 t="s">
        <v>80</v>
      </c>
      <c r="CF23" s="122"/>
      <c r="CG23" s="122"/>
      <c r="CH23" s="122"/>
      <c r="CI23" s="122"/>
      <c r="CJ23" s="122"/>
      <c r="CK23" s="122"/>
      <c r="CL23" s="122"/>
    </row>
    <row r="24" spans="1:90" ht="15" customHeight="1" x14ac:dyDescent="0.25">
      <c r="A24" s="1149" t="s">
        <v>422</v>
      </c>
      <c r="B24" s="1150"/>
      <c r="C24" s="1150"/>
      <c r="D24" s="1151"/>
      <c r="E24" s="1158">
        <v>0</v>
      </c>
      <c r="F24" s="1159"/>
      <c r="G24" s="1119">
        <v>0</v>
      </c>
      <c r="H24" s="1120"/>
      <c r="I24" s="747">
        <f t="shared" ref="I24" si="32">IFERROR((((O24+AI24)*100%)/(100%-S24))/M24,0)</f>
        <v>0</v>
      </c>
      <c r="J24" s="1032"/>
      <c r="K24" s="747" t="str">
        <f t="shared" si="15"/>
        <v/>
      </c>
      <c r="L24" s="1032"/>
      <c r="M24" s="1058">
        <v>0</v>
      </c>
      <c r="N24" s="1251"/>
      <c r="O24" s="1138">
        <v>0</v>
      </c>
      <c r="P24" s="1139"/>
      <c r="Q24" s="1252" t="str">
        <f t="shared" si="13"/>
        <v/>
      </c>
      <c r="R24" s="1308"/>
      <c r="S24" s="1268">
        <v>0</v>
      </c>
      <c r="T24" s="1269"/>
      <c r="U24" s="1124">
        <v>0.02</v>
      </c>
      <c r="V24" s="1125"/>
      <c r="W24" s="1058" t="str">
        <f t="shared" si="16"/>
        <v/>
      </c>
      <c r="X24" s="1251"/>
      <c r="Y24" s="1138">
        <v>0</v>
      </c>
      <c r="Z24" s="1139"/>
      <c r="AA24" s="1072" t="str">
        <f t="shared" si="14"/>
        <v/>
      </c>
      <c r="AB24" s="1073"/>
      <c r="AC24" s="1074">
        <v>0.02</v>
      </c>
      <c r="AD24" s="1074"/>
      <c r="AE24" s="1026">
        <v>0</v>
      </c>
      <c r="AF24" s="1026"/>
      <c r="AG24" s="1094">
        <f t="shared" si="30"/>
        <v>0</v>
      </c>
      <c r="AH24" s="1095"/>
      <c r="AI24" s="1026">
        <v>0</v>
      </c>
      <c r="AJ24" s="1026"/>
      <c r="AK24" s="1026">
        <v>0</v>
      </c>
      <c r="AL24" s="1026"/>
      <c r="AM24" s="1062" t="str">
        <f t="shared" ref="AM24:AM31" si="33">IFERROR(((AI24/(O24+AI24))+(AK24/O24)),"")</f>
        <v/>
      </c>
      <c r="AN24" s="1062"/>
      <c r="AO24" s="1058" t="e">
        <f>((O24/1.2-M24*#REF!)*U24)+Y24+AE24+AI24+(AC24*(O24-M24*#REF!*1.2))+AK24+(((O24+AI24)*100%)/(100%-S24))*S24</f>
        <v>#REF!</v>
      </c>
      <c r="AP24" s="1059"/>
      <c r="AQ24" s="1060">
        <f t="shared" si="31"/>
        <v>0</v>
      </c>
      <c r="AR24" s="1061"/>
      <c r="AS24" s="768">
        <v>0</v>
      </c>
      <c r="AT24" s="769"/>
      <c r="AU24" s="1032" t="str">
        <f t="shared" si="21"/>
        <v/>
      </c>
      <c r="AV24" s="1033"/>
      <c r="AW24" s="747" t="str">
        <f t="shared" si="22"/>
        <v/>
      </c>
      <c r="AX24" s="744"/>
      <c r="AY24" s="743">
        <f t="shared" si="8"/>
        <v>0</v>
      </c>
      <c r="AZ24" s="744"/>
      <c r="BA24" s="740">
        <v>29.374051737160229</v>
      </c>
      <c r="BB24" s="740"/>
      <c r="BC24" s="1048">
        <f t="shared" si="9"/>
        <v>0</v>
      </c>
      <c r="BD24" s="1048"/>
      <c r="BE24" s="583">
        <f t="shared" si="10"/>
        <v>0</v>
      </c>
      <c r="BF24" s="316">
        <f t="shared" si="11"/>
        <v>0</v>
      </c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  <c r="CE24" s="122"/>
      <c r="CF24" s="122"/>
      <c r="CG24" s="122"/>
      <c r="CH24" s="122"/>
      <c r="CI24" s="122"/>
      <c r="CJ24" s="122"/>
      <c r="CK24" s="122"/>
      <c r="CL24" s="122"/>
    </row>
    <row r="25" spans="1:90" ht="15" customHeight="1" x14ac:dyDescent="0.25">
      <c r="A25" s="1189" t="s">
        <v>423</v>
      </c>
      <c r="B25" s="1190"/>
      <c r="C25" s="1190"/>
      <c r="D25" s="1190"/>
      <c r="E25" s="1185">
        <v>2</v>
      </c>
      <c r="F25" s="1186"/>
      <c r="G25" s="878">
        <v>361</v>
      </c>
      <c r="H25" s="879"/>
      <c r="I25" s="761">
        <f t="shared" si="0"/>
        <v>79.68261475395154</v>
      </c>
      <c r="J25" s="1030"/>
      <c r="K25" s="761">
        <f t="shared" si="15"/>
        <v>37.014958448753461</v>
      </c>
      <c r="L25" s="1030"/>
      <c r="M25" s="1027">
        <v>133624</v>
      </c>
      <c r="N25" s="1172"/>
      <c r="O25" s="1126">
        <v>6028620</v>
      </c>
      <c r="P25" s="1127"/>
      <c r="Q25" s="1128">
        <f t="shared" si="13"/>
        <v>45.116296473687363</v>
      </c>
      <c r="R25" s="1129"/>
      <c r="S25" s="750">
        <v>0.43380000000000002</v>
      </c>
      <c r="T25" s="751"/>
      <c r="U25" s="752">
        <v>0.02</v>
      </c>
      <c r="V25" s="753"/>
      <c r="W25" s="754">
        <f t="shared" si="16"/>
        <v>69.252077562326875</v>
      </c>
      <c r="X25" s="754"/>
      <c r="Y25" s="749">
        <v>500000</v>
      </c>
      <c r="Z25" s="749"/>
      <c r="AA25" s="1255">
        <f t="shared" si="14"/>
        <v>8.2937720406991988E-2</v>
      </c>
      <c r="AB25" s="1255"/>
      <c r="AC25" s="748">
        <v>0.02</v>
      </c>
      <c r="AD25" s="748"/>
      <c r="AE25" s="749">
        <v>0</v>
      </c>
      <c r="AF25" s="749"/>
      <c r="AG25" s="1083">
        <f t="shared" si="30"/>
        <v>0.02</v>
      </c>
      <c r="AH25" s="1083"/>
      <c r="AI25" s="749">
        <v>0</v>
      </c>
      <c r="AJ25" s="749"/>
      <c r="AK25" s="749">
        <v>0</v>
      </c>
      <c r="AL25" s="749"/>
      <c r="AM25" s="1025">
        <f t="shared" si="33"/>
        <v>0</v>
      </c>
      <c r="AN25" s="1025"/>
      <c r="AO25" s="754" t="e">
        <f>((O25/1.2-M25*#REF!)*U25)+Y25+AE25+AI25+(AC25*(O25-M25*#REF!*1.2))+AK25+(((O25+AI25)*100%)/(100%-S25))*S25</f>
        <v>#REF!</v>
      </c>
      <c r="AP25" s="1027"/>
      <c r="AQ25" s="1028">
        <f t="shared" si="31"/>
        <v>0</v>
      </c>
      <c r="AR25" s="1029"/>
      <c r="AS25" s="770">
        <v>0</v>
      </c>
      <c r="AT25" s="771"/>
      <c r="AU25" s="1030" t="str">
        <f t="shared" si="6"/>
        <v/>
      </c>
      <c r="AV25" s="1031"/>
      <c r="AW25" s="761" t="str">
        <f t="shared" si="7"/>
        <v/>
      </c>
      <c r="AX25" s="760"/>
      <c r="AY25" s="759">
        <f t="shared" si="8"/>
        <v>83822.59315068493</v>
      </c>
      <c r="AZ25" s="760"/>
      <c r="BA25" s="740">
        <v>45.634608009866483</v>
      </c>
      <c r="BB25" s="740"/>
      <c r="BC25" s="1048">
        <f t="shared" si="9"/>
        <v>6097878.8607103992</v>
      </c>
      <c r="BD25" s="1048"/>
      <c r="BE25" s="583">
        <f t="shared" si="10"/>
        <v>0</v>
      </c>
      <c r="BF25" s="316">
        <f t="shared" si="11"/>
        <v>-83822.59315068493</v>
      </c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 t="s">
        <v>80</v>
      </c>
      <c r="CF25" s="122"/>
      <c r="CG25" s="122"/>
      <c r="CH25" s="122"/>
      <c r="CI25" s="122"/>
      <c r="CJ25" s="122"/>
      <c r="CK25" s="122"/>
      <c r="CL25" s="122"/>
    </row>
    <row r="26" spans="1:90" x14ac:dyDescent="0.25">
      <c r="A26" s="1149" t="s">
        <v>424</v>
      </c>
      <c r="B26" s="1150"/>
      <c r="C26" s="1150"/>
      <c r="D26" s="1151"/>
      <c r="E26" s="1158">
        <v>1.3</v>
      </c>
      <c r="F26" s="1159"/>
      <c r="G26" s="1119">
        <v>1152</v>
      </c>
      <c r="H26" s="1120"/>
      <c r="I26" s="747">
        <f t="shared" ref="I26:I28" si="34">IFERROR((((O26+AI26)*100%)/(100%-S26))/M26,0)</f>
        <v>24.4025527429216</v>
      </c>
      <c r="J26" s="1032"/>
      <c r="K26" s="747">
        <f t="shared" si="15"/>
        <v>44.713888888888889</v>
      </c>
      <c r="L26" s="1032"/>
      <c r="M26" s="1058">
        <v>515104</v>
      </c>
      <c r="N26" s="1251"/>
      <c r="O26" s="1138">
        <v>8949735</v>
      </c>
      <c r="P26" s="1139"/>
      <c r="Q26" s="1252">
        <f t="shared" si="13"/>
        <v>17.374617552960178</v>
      </c>
      <c r="R26" s="1308"/>
      <c r="S26" s="1268">
        <v>0.28799999999999998</v>
      </c>
      <c r="T26" s="1269"/>
      <c r="U26" s="1124">
        <v>0.02</v>
      </c>
      <c r="V26" s="1125"/>
      <c r="W26" s="1058">
        <f t="shared" si="16"/>
        <v>133.54700854700855</v>
      </c>
      <c r="X26" s="1251"/>
      <c r="Y26" s="1138">
        <v>2000000</v>
      </c>
      <c r="Z26" s="1139"/>
      <c r="AA26" s="1072">
        <f t="shared" si="14"/>
        <v>0.22347030386933245</v>
      </c>
      <c r="AB26" s="1073"/>
      <c r="AC26" s="1074">
        <v>0.02</v>
      </c>
      <c r="AD26" s="1074"/>
      <c r="AE26" s="1026">
        <v>0</v>
      </c>
      <c r="AF26" s="1026"/>
      <c r="AG26" s="1094">
        <f t="shared" si="30"/>
        <v>0.02</v>
      </c>
      <c r="AH26" s="1095"/>
      <c r="AI26" s="1026">
        <v>0</v>
      </c>
      <c r="AJ26" s="1026"/>
      <c r="AK26" s="1026">
        <v>0</v>
      </c>
      <c r="AL26" s="1026"/>
      <c r="AM26" s="1062">
        <f t="shared" si="33"/>
        <v>0</v>
      </c>
      <c r="AN26" s="1062"/>
      <c r="AO26" s="1058" t="e">
        <f>((O26/1.2-M26*#REF!)*U26)+Y26+AE26+AI26+(AC26*(O26-M26*#REF!*1.2))+AK26+(((O26+AI26)*100%)/(100%-S26))*S26</f>
        <v>#REF!</v>
      </c>
      <c r="AP26" s="1059"/>
      <c r="AQ26" s="1060">
        <f t="shared" si="31"/>
        <v>0</v>
      </c>
      <c r="AR26" s="1061"/>
      <c r="AS26" s="768">
        <v>0</v>
      </c>
      <c r="AT26" s="769"/>
      <c r="AU26" s="1032" t="str">
        <f t="shared" si="6"/>
        <v/>
      </c>
      <c r="AV26" s="1033"/>
      <c r="AW26" s="747" t="str">
        <f t="shared" si="7"/>
        <v/>
      </c>
      <c r="AX26" s="744"/>
      <c r="AY26" s="743">
        <f t="shared" si="8"/>
        <v>124438.09623287671</v>
      </c>
      <c r="AZ26" s="744"/>
      <c r="BA26" s="740">
        <v>21.90760101446838</v>
      </c>
      <c r="BB26" s="740"/>
      <c r="BC26" s="1048">
        <f t="shared" si="9"/>
        <v>11284692.91295672</v>
      </c>
      <c r="BD26" s="1048"/>
      <c r="BE26" s="583">
        <f t="shared" si="10"/>
        <v>0</v>
      </c>
      <c r="BF26" s="316">
        <f t="shared" si="11"/>
        <v>-124438.09623287671</v>
      </c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</row>
    <row r="27" spans="1:90" ht="15" customHeight="1" x14ac:dyDescent="0.25">
      <c r="A27" s="1189" t="s">
        <v>425</v>
      </c>
      <c r="B27" s="1190"/>
      <c r="C27" s="1190"/>
      <c r="D27" s="1190"/>
      <c r="E27" s="1185">
        <v>0</v>
      </c>
      <c r="F27" s="1186"/>
      <c r="G27" s="878">
        <v>0</v>
      </c>
      <c r="H27" s="879"/>
      <c r="I27" s="761">
        <f t="shared" si="34"/>
        <v>0</v>
      </c>
      <c r="J27" s="1030"/>
      <c r="K27" s="761" t="str">
        <f t="shared" si="15"/>
        <v/>
      </c>
      <c r="L27" s="1030"/>
      <c r="M27" s="1027">
        <v>0</v>
      </c>
      <c r="N27" s="1172"/>
      <c r="O27" s="749">
        <v>0</v>
      </c>
      <c r="P27" s="749"/>
      <c r="Q27" s="1128" t="str">
        <f t="shared" si="13"/>
        <v/>
      </c>
      <c r="R27" s="1129"/>
      <c r="S27" s="750">
        <v>0</v>
      </c>
      <c r="T27" s="751"/>
      <c r="U27" s="752">
        <v>0.02</v>
      </c>
      <c r="V27" s="753"/>
      <c r="W27" s="754" t="str">
        <f t="shared" si="16"/>
        <v/>
      </c>
      <c r="X27" s="754"/>
      <c r="Y27" s="749">
        <v>0</v>
      </c>
      <c r="Z27" s="749"/>
      <c r="AA27" s="1255" t="str">
        <f t="shared" si="14"/>
        <v/>
      </c>
      <c r="AB27" s="1255"/>
      <c r="AC27" s="748">
        <v>0.02</v>
      </c>
      <c r="AD27" s="748"/>
      <c r="AE27" s="749">
        <v>0</v>
      </c>
      <c r="AF27" s="749"/>
      <c r="AG27" s="1083">
        <f t="shared" si="30"/>
        <v>0</v>
      </c>
      <c r="AH27" s="1083"/>
      <c r="AI27" s="749">
        <v>0</v>
      </c>
      <c r="AJ27" s="749"/>
      <c r="AK27" s="749">
        <v>0</v>
      </c>
      <c r="AL27" s="749"/>
      <c r="AM27" s="1025" t="str">
        <f t="shared" si="33"/>
        <v/>
      </c>
      <c r="AN27" s="1025"/>
      <c r="AO27" s="754" t="e">
        <f>((O27/1.2-M27*#REF!)*U27)+Y27+AE27+AI27+(AC27*(O27-M27*#REF!*1.2))+AK27+(((O27+AI27)*100%)/(100%-S27))*S27</f>
        <v>#REF!</v>
      </c>
      <c r="AP27" s="1027"/>
      <c r="AQ27" s="1028">
        <f t="shared" si="31"/>
        <v>0</v>
      </c>
      <c r="AR27" s="1029"/>
      <c r="AS27" s="770">
        <v>0</v>
      </c>
      <c r="AT27" s="771"/>
      <c r="AU27" s="1030" t="str">
        <f t="shared" si="6"/>
        <v/>
      </c>
      <c r="AV27" s="1031"/>
      <c r="AW27" s="761" t="str">
        <f t="shared" si="7"/>
        <v/>
      </c>
      <c r="AX27" s="760"/>
      <c r="AY27" s="759">
        <f t="shared" si="8"/>
        <v>0</v>
      </c>
      <c r="AZ27" s="760"/>
      <c r="BA27" s="740">
        <v>30.356892551287785</v>
      </c>
      <c r="BB27" s="740"/>
      <c r="BC27" s="1048">
        <f t="shared" si="9"/>
        <v>0</v>
      </c>
      <c r="BD27" s="1048"/>
      <c r="BE27" s="583">
        <f t="shared" si="10"/>
        <v>0</v>
      </c>
      <c r="BF27" s="316">
        <f t="shared" si="11"/>
        <v>0</v>
      </c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708"/>
      <c r="CL27" s="122"/>
    </row>
    <row r="28" spans="1:90" ht="15" customHeight="1" x14ac:dyDescent="0.25">
      <c r="A28" s="1149" t="s">
        <v>426</v>
      </c>
      <c r="B28" s="1150"/>
      <c r="C28" s="1150"/>
      <c r="D28" s="1151"/>
      <c r="E28" s="1158">
        <v>1</v>
      </c>
      <c r="F28" s="1159"/>
      <c r="G28" s="1119">
        <v>361</v>
      </c>
      <c r="H28" s="1120"/>
      <c r="I28" s="747">
        <f t="shared" si="34"/>
        <v>53.001103488962478</v>
      </c>
      <c r="J28" s="1032"/>
      <c r="K28" s="747">
        <f t="shared" si="15"/>
        <v>31.255401662049859</v>
      </c>
      <c r="L28" s="1032"/>
      <c r="M28" s="1058">
        <v>112832</v>
      </c>
      <c r="N28" s="1251"/>
      <c r="O28" s="1138">
        <v>3878173</v>
      </c>
      <c r="P28" s="1139"/>
      <c r="Q28" s="1252">
        <f t="shared" si="13"/>
        <v>34.371215612592174</v>
      </c>
      <c r="R28" s="1308"/>
      <c r="S28" s="1268">
        <v>0.35149999999999998</v>
      </c>
      <c r="T28" s="1269"/>
      <c r="U28" s="1124">
        <v>0.02</v>
      </c>
      <c r="V28" s="1125"/>
      <c r="W28" s="1058">
        <f t="shared" si="16"/>
        <v>277.0083102493075</v>
      </c>
      <c r="X28" s="1251"/>
      <c r="Y28" s="1138">
        <v>1000000</v>
      </c>
      <c r="Z28" s="1139"/>
      <c r="AA28" s="1072">
        <f t="shared" si="14"/>
        <v>0.25785337580350337</v>
      </c>
      <c r="AB28" s="1073"/>
      <c r="AC28" s="1074">
        <v>0.02</v>
      </c>
      <c r="AD28" s="1074"/>
      <c r="AE28" s="1026">
        <v>0</v>
      </c>
      <c r="AF28" s="1026"/>
      <c r="AG28" s="1094">
        <f t="shared" si="30"/>
        <v>0.02</v>
      </c>
      <c r="AH28" s="1095"/>
      <c r="AI28" s="1026">
        <v>0</v>
      </c>
      <c r="AJ28" s="1026"/>
      <c r="AK28" s="1026">
        <v>0</v>
      </c>
      <c r="AL28" s="1026"/>
      <c r="AM28" s="1062">
        <f t="shared" si="33"/>
        <v>0</v>
      </c>
      <c r="AN28" s="1062"/>
      <c r="AO28" s="1058" t="e">
        <f>((O28/1.2-M28*#REF!)*U28)+Y28+AE28+AI28+(AC28*(O28-M28*#REF!*1.2))+AK28+(((O28+AI28)*100%)/(100%-S28))*S28</f>
        <v>#REF!</v>
      </c>
      <c r="AP28" s="1059"/>
      <c r="AQ28" s="1060">
        <f t="shared" si="31"/>
        <v>0</v>
      </c>
      <c r="AR28" s="1061"/>
      <c r="AS28" s="768">
        <v>0</v>
      </c>
      <c r="AT28" s="769"/>
      <c r="AU28" s="1032" t="str">
        <f t="shared" si="6"/>
        <v/>
      </c>
      <c r="AV28" s="1033"/>
      <c r="AW28" s="747" t="str">
        <f t="shared" si="7"/>
        <v/>
      </c>
      <c r="AX28" s="744"/>
      <c r="AY28" s="743">
        <f t="shared" si="8"/>
        <v>53922.542397260273</v>
      </c>
      <c r="AZ28" s="744"/>
      <c r="BA28" s="740">
        <v>46.650808437743798</v>
      </c>
      <c r="BB28" s="740"/>
      <c r="BC28" s="1048">
        <f t="shared" si="9"/>
        <v>5263704.0176475085</v>
      </c>
      <c r="BD28" s="1048"/>
      <c r="BE28" s="583">
        <f t="shared" si="10"/>
        <v>0</v>
      </c>
      <c r="BF28" s="316">
        <f t="shared" si="11"/>
        <v>-53922.542397260273</v>
      </c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</row>
    <row r="29" spans="1:90" ht="15" customHeight="1" x14ac:dyDescent="0.25">
      <c r="A29" s="1189" t="s">
        <v>427</v>
      </c>
      <c r="B29" s="1190"/>
      <c r="C29" s="1190"/>
      <c r="D29" s="1190"/>
      <c r="E29" s="1185">
        <v>2</v>
      </c>
      <c r="F29" s="1186"/>
      <c r="G29" s="878">
        <v>1152</v>
      </c>
      <c r="H29" s="879"/>
      <c r="I29" s="761">
        <f t="shared" si="0"/>
        <v>30.342565072558763</v>
      </c>
      <c r="J29" s="1030"/>
      <c r="K29" s="761">
        <f t="shared" si="15"/>
        <v>56.213888888888889</v>
      </c>
      <c r="L29" s="1030"/>
      <c r="M29" s="1027">
        <v>647584</v>
      </c>
      <c r="N29" s="1172"/>
      <c r="O29" s="1126">
        <v>14330278</v>
      </c>
      <c r="P29" s="1127"/>
      <c r="Q29" s="1128">
        <f t="shared" si="13"/>
        <v>22.128832707417107</v>
      </c>
      <c r="R29" s="1129"/>
      <c r="S29" s="750">
        <v>0.2707</v>
      </c>
      <c r="T29" s="751"/>
      <c r="U29" s="752">
        <v>0.02</v>
      </c>
      <c r="V29" s="753"/>
      <c r="W29" s="754">
        <f t="shared" si="16"/>
        <v>86.805555555555557</v>
      </c>
      <c r="X29" s="754"/>
      <c r="Y29" s="749">
        <v>2000000</v>
      </c>
      <c r="Z29" s="749"/>
      <c r="AA29" s="1255">
        <f t="shared" si="14"/>
        <v>0.13956463370773406</v>
      </c>
      <c r="AB29" s="1255"/>
      <c r="AC29" s="748">
        <v>0.02</v>
      </c>
      <c r="AD29" s="748"/>
      <c r="AE29" s="749">
        <v>0</v>
      </c>
      <c r="AF29" s="749"/>
      <c r="AG29" s="1083">
        <f t="shared" si="30"/>
        <v>0.02</v>
      </c>
      <c r="AH29" s="1083"/>
      <c r="AI29" s="749">
        <v>0</v>
      </c>
      <c r="AJ29" s="749"/>
      <c r="AK29" s="749">
        <v>0</v>
      </c>
      <c r="AL29" s="749"/>
      <c r="AM29" s="1025">
        <f t="shared" si="33"/>
        <v>0</v>
      </c>
      <c r="AN29" s="1025"/>
      <c r="AO29" s="754" t="e">
        <f>((O29/1.2-M29*#REF!)*U29)+Y29+AE29+AI29+(AC29*(O29-M29*#REF!*1.2))+AK29+(((O29+AI29)*100%)/(100%-S29))*S29</f>
        <v>#REF!</v>
      </c>
      <c r="AP29" s="1027"/>
      <c r="AQ29" s="1028">
        <f t="shared" si="31"/>
        <v>0</v>
      </c>
      <c r="AR29" s="1029"/>
      <c r="AS29" s="770">
        <v>0</v>
      </c>
      <c r="AT29" s="771"/>
      <c r="AU29" s="1030" t="str">
        <f t="shared" si="6"/>
        <v/>
      </c>
      <c r="AV29" s="1031"/>
      <c r="AW29" s="761" t="str">
        <f t="shared" si="7"/>
        <v/>
      </c>
      <c r="AX29" s="760"/>
      <c r="AY29" s="759">
        <f t="shared" si="8"/>
        <v>199249.75575342463</v>
      </c>
      <c r="AZ29" s="760"/>
      <c r="BA29" s="740">
        <v>20.335135939528239</v>
      </c>
      <c r="BB29" s="740"/>
      <c r="BC29" s="1048">
        <f t="shared" si="9"/>
        <v>13168708.672263455</v>
      </c>
      <c r="BD29" s="1048"/>
      <c r="BE29" s="583">
        <f t="shared" si="10"/>
        <v>0</v>
      </c>
      <c r="BF29" s="316">
        <f t="shared" si="11"/>
        <v>-199249.75575342463</v>
      </c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</row>
    <row r="30" spans="1:90" ht="15" hidden="1" customHeight="1" outlineLevel="1" x14ac:dyDescent="0.25">
      <c r="A30" s="1149" t="s">
        <v>428</v>
      </c>
      <c r="B30" s="1150"/>
      <c r="C30" s="1150"/>
      <c r="D30" s="1151"/>
      <c r="E30" s="1158">
        <v>0</v>
      </c>
      <c r="F30" s="1159"/>
      <c r="G30" s="1119">
        <v>0</v>
      </c>
      <c r="H30" s="1120"/>
      <c r="I30" s="747">
        <f t="shared" ref="I30" si="35">IFERROR((((O30+AI30)*100%)/(100%-S30))/M30,0)</f>
        <v>0</v>
      </c>
      <c r="J30" s="1032"/>
      <c r="K30" s="747" t="str">
        <f t="shared" si="15"/>
        <v/>
      </c>
      <c r="L30" s="1032"/>
      <c r="M30" s="1058">
        <v>0</v>
      </c>
      <c r="N30" s="1251"/>
      <c r="O30" s="1138">
        <v>0</v>
      </c>
      <c r="P30" s="1139"/>
      <c r="Q30" s="1252" t="str">
        <f t="shared" si="13"/>
        <v/>
      </c>
      <c r="R30" s="1308"/>
      <c r="S30" s="1268">
        <v>0</v>
      </c>
      <c r="T30" s="1269"/>
      <c r="U30" s="1124">
        <v>0</v>
      </c>
      <c r="V30" s="1125"/>
      <c r="W30" s="1058" t="str">
        <f t="shared" si="16"/>
        <v/>
      </c>
      <c r="X30" s="1251"/>
      <c r="Y30" s="1138">
        <v>0</v>
      </c>
      <c r="Z30" s="1139"/>
      <c r="AA30" s="1072" t="str">
        <f t="shared" si="14"/>
        <v/>
      </c>
      <c r="AB30" s="1073"/>
      <c r="AC30" s="1074">
        <v>0</v>
      </c>
      <c r="AD30" s="1074"/>
      <c r="AE30" s="1026">
        <v>0</v>
      </c>
      <c r="AF30" s="1026"/>
      <c r="AG30" s="1094">
        <f>IFERROR(AC30+(AE30/O30),0)</f>
        <v>0</v>
      </c>
      <c r="AH30" s="1095"/>
      <c r="AI30" s="1026">
        <v>0</v>
      </c>
      <c r="AJ30" s="1026"/>
      <c r="AK30" s="1026">
        <v>0</v>
      </c>
      <c r="AL30" s="1026"/>
      <c r="AM30" s="1062" t="str">
        <f t="shared" si="33"/>
        <v/>
      </c>
      <c r="AN30" s="1062"/>
      <c r="AO30" s="1058" t="e">
        <f>((O30/1.2-M30*#REF!)*U30)+Y30+AE30+AI30+(AC30*(O30-M30*#REF!*1.2))+AK30+(((O30+AI30)*100%)/(100%-S30))*S30</f>
        <v>#REF!</v>
      </c>
      <c r="AP30" s="1059"/>
      <c r="AQ30" s="1060">
        <f t="shared" si="31"/>
        <v>0</v>
      </c>
      <c r="AR30" s="1061"/>
      <c r="AS30" s="768">
        <v>0</v>
      </c>
      <c r="AT30" s="769"/>
      <c r="AU30" s="1032" t="str">
        <f t="shared" si="6"/>
        <v/>
      </c>
      <c r="AV30" s="1033"/>
      <c r="AW30" s="747" t="str">
        <f t="shared" si="7"/>
        <v/>
      </c>
      <c r="AX30" s="744"/>
      <c r="AY30" s="743">
        <f t="shared" si="8"/>
        <v>0</v>
      </c>
      <c r="AZ30" s="744"/>
      <c r="BA30" s="740"/>
      <c r="BB30" s="740"/>
      <c r="BC30" s="1048">
        <f t="shared" si="9"/>
        <v>0</v>
      </c>
      <c r="BD30" s="1048"/>
      <c r="BE30" s="583">
        <f t="shared" si="10"/>
        <v>0</v>
      </c>
      <c r="BF30" s="316">
        <f t="shared" si="11"/>
        <v>0</v>
      </c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/>
      <c r="CG30" s="122"/>
      <c r="CH30" s="122"/>
      <c r="CI30" s="122"/>
      <c r="CJ30" s="122"/>
      <c r="CK30" s="122"/>
      <c r="CL30" s="122"/>
    </row>
    <row r="31" spans="1:90" ht="15" customHeight="1" collapsed="1" thickBot="1" x14ac:dyDescent="0.3">
      <c r="A31" s="1189" t="s">
        <v>429</v>
      </c>
      <c r="B31" s="1190"/>
      <c r="C31" s="1190"/>
      <c r="D31" s="1190"/>
      <c r="E31" s="1185">
        <v>2</v>
      </c>
      <c r="F31" s="1186"/>
      <c r="G31" s="878">
        <v>818</v>
      </c>
      <c r="H31" s="879"/>
      <c r="I31" s="761">
        <f t="shared" si="0"/>
        <v>41.8019244101853</v>
      </c>
      <c r="J31" s="1030"/>
      <c r="K31" s="761">
        <f t="shared" si="15"/>
        <v>73.353545232273831</v>
      </c>
      <c r="L31" s="1030"/>
      <c r="M31" s="1027">
        <v>600032</v>
      </c>
      <c r="N31" s="1172"/>
      <c r="O31" s="1126">
        <v>22825068</v>
      </c>
      <c r="P31" s="1127"/>
      <c r="Q31" s="1128">
        <f t="shared" si="13"/>
        <v>38.039751213268623</v>
      </c>
      <c r="R31" s="1129"/>
      <c r="S31" s="750">
        <v>0.09</v>
      </c>
      <c r="T31" s="751"/>
      <c r="U31" s="752">
        <v>0.02</v>
      </c>
      <c r="V31" s="753"/>
      <c r="W31" s="754">
        <f t="shared" si="16"/>
        <v>122.24938875305625</v>
      </c>
      <c r="X31" s="754"/>
      <c r="Y31" s="749">
        <v>2000000</v>
      </c>
      <c r="Z31" s="749"/>
      <c r="AA31" s="1255">
        <f t="shared" si="14"/>
        <v>8.7622959107942197E-2</v>
      </c>
      <c r="AB31" s="1255"/>
      <c r="AC31" s="748">
        <v>0.02</v>
      </c>
      <c r="AD31" s="748"/>
      <c r="AE31" s="749">
        <v>0</v>
      </c>
      <c r="AF31" s="749"/>
      <c r="AG31" s="1083">
        <f>IFERROR(AC31+(AE31/O31),0)</f>
        <v>0.02</v>
      </c>
      <c r="AH31" s="1083"/>
      <c r="AI31" s="749">
        <v>0</v>
      </c>
      <c r="AJ31" s="749"/>
      <c r="AK31" s="749">
        <v>0</v>
      </c>
      <c r="AL31" s="749"/>
      <c r="AM31" s="1025">
        <f t="shared" si="33"/>
        <v>0</v>
      </c>
      <c r="AN31" s="1025"/>
      <c r="AO31" s="754" t="e">
        <f>((O31/1.2-M31*#REF!)*U31)+Y31+AE31+AI31+(AC31*(O31-M31*#REF!*1.2))+AK31+(((O31+AI31)*100%)/(100%-S31))*S31</f>
        <v>#REF!</v>
      </c>
      <c r="AP31" s="1027"/>
      <c r="AQ31" s="1028">
        <f t="shared" si="5"/>
        <v>0</v>
      </c>
      <c r="AR31" s="1029"/>
      <c r="AS31" s="770">
        <v>0</v>
      </c>
      <c r="AT31" s="771"/>
      <c r="AU31" s="1030" t="str">
        <f t="shared" si="6"/>
        <v/>
      </c>
      <c r="AV31" s="1031"/>
      <c r="AW31" s="1063" t="str">
        <f t="shared" si="7"/>
        <v/>
      </c>
      <c r="AX31" s="1064"/>
      <c r="AY31" s="1065">
        <f t="shared" si="8"/>
        <v>317362.24684931507</v>
      </c>
      <c r="AZ31" s="1064"/>
      <c r="BA31" s="1066">
        <v>46.847541138430273</v>
      </c>
      <c r="BB31" s="1066"/>
      <c r="BC31" s="1049">
        <f t="shared" si="9"/>
        <v>28110023.804374594</v>
      </c>
      <c r="BD31" s="1049"/>
      <c r="BE31" s="587">
        <f t="shared" si="10"/>
        <v>0</v>
      </c>
      <c r="BF31" s="317">
        <f t="shared" si="11"/>
        <v>-317362.24684931507</v>
      </c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  <c r="CE31" s="122"/>
      <c r="CF31" s="122"/>
      <c r="CG31" s="122"/>
      <c r="CH31" s="122"/>
      <c r="CI31" s="122"/>
      <c r="CJ31" s="122"/>
      <c r="CK31" s="122"/>
      <c r="CL31" s="122"/>
    </row>
    <row r="32" spans="1:90" ht="15" customHeight="1" thickBot="1" x14ac:dyDescent="0.3">
      <c r="A32" s="1191" t="s">
        <v>39</v>
      </c>
      <c r="B32" s="1192"/>
      <c r="C32" s="1192"/>
      <c r="D32" s="1192"/>
      <c r="E32" s="1240">
        <f>SUM(E15:E31)</f>
        <v>15</v>
      </c>
      <c r="F32" s="1241"/>
      <c r="G32" s="1242"/>
      <c r="H32" s="1243"/>
      <c r="I32" s="1130"/>
      <c r="J32" s="1131"/>
      <c r="K32" s="1017"/>
      <c r="L32" s="1137"/>
      <c r="M32" s="880">
        <f>SUM(M15:M31)</f>
        <v>6195054</v>
      </c>
      <c r="N32" s="881"/>
      <c r="O32" s="882">
        <f>SUM(O15:O31)</f>
        <v>207430260.40000001</v>
      </c>
      <c r="P32" s="883"/>
      <c r="Q32" s="1017"/>
      <c r="R32" s="1018"/>
      <c r="S32" s="1019">
        <f>IFERROR(SUMPRODUCT($O$15:$O$31,$S$15:$S$31)/SUM($O$15:$O$31),0)</f>
        <v>0.32564075871919407</v>
      </c>
      <c r="T32" s="1020"/>
      <c r="U32" s="1021">
        <f>IFERROR(SUM(U15:U31)/COUNTIF(U15:U31,"&lt;&gt;0"),0)</f>
        <v>1.9999999999999997E-2</v>
      </c>
      <c r="V32" s="1022"/>
      <c r="W32" s="1023"/>
      <c r="X32" s="1024"/>
      <c r="Y32" s="1023">
        <f>SUM(Y15:Y31)</f>
        <v>10500000</v>
      </c>
      <c r="Z32" s="1024"/>
      <c r="AA32" s="1051">
        <f>IFERROR(Y32/O32,0)</f>
        <v>5.0619422545930527E-2</v>
      </c>
      <c r="AB32" s="1052"/>
      <c r="AC32" s="1051">
        <f>IFERROR(SUM(AC15:AC31)/COUNTIF(AC15:AC31,"&lt;&gt;0"),0)</f>
        <v>1.8571428571428569E-2</v>
      </c>
      <c r="AD32" s="1052"/>
      <c r="AE32" s="880">
        <f>SUM(AE15:AE31)</f>
        <v>0</v>
      </c>
      <c r="AF32" s="881"/>
      <c r="AG32" s="1051">
        <f>IFERROR((AC32+AE32/O32),0)</f>
        <v>1.8571428571428569E-2</v>
      </c>
      <c r="AH32" s="1052"/>
      <c r="AI32" s="1075">
        <f>SUM(AI15:AI31)</f>
        <v>0</v>
      </c>
      <c r="AJ32" s="1076"/>
      <c r="AK32" s="1075">
        <f>SUM(AK15:AK31)</f>
        <v>0</v>
      </c>
      <c r="AL32" s="1076"/>
      <c r="AM32" s="1051">
        <f>IFERROR(((AI32/(O32+AI32))+(AK32/O32)),"")</f>
        <v>0</v>
      </c>
      <c r="AN32" s="1052"/>
      <c r="AO32" s="1004" t="e">
        <f>SUM(AO15:AO31)</f>
        <v>#REF!</v>
      </c>
      <c r="AP32" s="1005"/>
      <c r="AQ32" s="1099">
        <f>IFERROR(AO32/(((AI32+O32)*100%)/(100%-S32)),0%)</f>
        <v>0</v>
      </c>
      <c r="AR32" s="1100"/>
      <c r="AS32" s="1014">
        <f>IFERROR(SUMPRODUCT($O$15:$O$31,$AS$15:$AS$31)/SUM($O$15:$O$31),0)</f>
        <v>0</v>
      </c>
      <c r="AT32" s="1015"/>
      <c r="AU32" s="1006"/>
      <c r="AV32" s="1007"/>
      <c r="AW32" s="1053"/>
      <c r="AX32" s="1054"/>
      <c r="AY32" s="1079">
        <f t="shared" si="8"/>
        <v>2884133.0726849311</v>
      </c>
      <c r="AZ32" s="1054"/>
      <c r="BA32" s="1056" t="s">
        <v>393</v>
      </c>
      <c r="BB32" s="1057"/>
      <c r="BC32" s="1050">
        <f>SUM(BC15:BC31)</f>
        <v>184896287.2172161</v>
      </c>
      <c r="BD32" s="1050"/>
      <c r="BE32" s="585"/>
      <c r="BF32" s="318">
        <f>SUM(BF15:BF31)</f>
        <v>-2884133.0726849316</v>
      </c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  <c r="CE32" s="122" t="s">
        <v>81</v>
      </c>
      <c r="CF32" s="122"/>
      <c r="CG32" s="122"/>
      <c r="CH32" s="122"/>
      <c r="CI32" s="122"/>
      <c r="CJ32" s="122"/>
      <c r="CK32" s="122"/>
      <c r="CL32" s="122"/>
    </row>
    <row r="33" spans="1:90" ht="15" customHeight="1" thickBot="1" x14ac:dyDescent="0.3">
      <c r="A33" s="8"/>
      <c r="B33" s="8"/>
      <c r="C33" s="8"/>
      <c r="D33" s="8"/>
      <c r="E33" s="9"/>
      <c r="F33" s="9"/>
      <c r="G33" s="9"/>
      <c r="H33" s="9"/>
      <c r="I33" s="10"/>
      <c r="J33" s="10"/>
      <c r="K33" s="11"/>
      <c r="L33" s="11"/>
      <c r="M33" s="11"/>
      <c r="N33" s="11"/>
      <c r="O33" s="10"/>
      <c r="P33" s="10"/>
      <c r="Q33" s="11"/>
      <c r="R33" s="11"/>
      <c r="S33" s="11"/>
      <c r="T33" s="11"/>
      <c r="U33" s="9"/>
      <c r="V33" s="9"/>
      <c r="W33" s="63"/>
      <c r="X33" s="63"/>
      <c r="Y33" s="10"/>
      <c r="Z33" s="10"/>
      <c r="AA33" s="64"/>
      <c r="AB33" s="64"/>
      <c r="AC33" s="11"/>
      <c r="AD33" s="11"/>
      <c r="AE33" s="10"/>
      <c r="AF33" s="10"/>
      <c r="AG33" s="64"/>
      <c r="AH33" s="64"/>
      <c r="AI33" s="12"/>
      <c r="AJ33" s="12"/>
      <c r="AK33" s="12"/>
      <c r="AL33" s="12"/>
      <c r="AM33" s="65">
        <f>(O32*U32)+Y32+AE32+AI32+AK32</f>
        <v>14648605.208000001</v>
      </c>
      <c r="AN33" s="65"/>
      <c r="AO33" s="66">
        <f>SUM(U32,AA32,AG32,AM32)</f>
        <v>8.9190851117359096E-2</v>
      </c>
      <c r="AP33" s="66"/>
      <c r="AQ33" s="63"/>
      <c r="AR33" s="63"/>
      <c r="AS33" s="67"/>
      <c r="AT33" s="67"/>
      <c r="AU33" s="67"/>
      <c r="AV33" s="67"/>
      <c r="AW33" s="68"/>
      <c r="AX33" s="68"/>
      <c r="AY33" s="1055">
        <f>IFERROR((AO32+AY32)/(((O32+AI32)*100%)/(100%-S32)),0%)</f>
        <v>0</v>
      </c>
      <c r="AZ33" s="1055"/>
      <c r="BA33" s="313"/>
      <c r="BB33" s="313"/>
      <c r="BC33" s="313"/>
      <c r="BD33" s="314"/>
      <c r="BE33" s="589"/>
      <c r="BF33" s="314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  <c r="CE33" s="122" t="s">
        <v>82</v>
      </c>
      <c r="CF33" s="122"/>
      <c r="CG33" s="122"/>
      <c r="CH33" s="122"/>
      <c r="CI33" s="122"/>
      <c r="CJ33" s="122"/>
      <c r="CK33" s="122"/>
      <c r="CL33" s="122"/>
    </row>
    <row r="34" spans="1:90" s="1" customFormat="1" ht="15.75" customHeight="1" thickBot="1" x14ac:dyDescent="0.3">
      <c r="A34" s="1167" t="s">
        <v>32</v>
      </c>
      <c r="B34" s="1168"/>
      <c r="C34" s="1168"/>
      <c r="D34" s="1168"/>
      <c r="E34" s="1141" t="s">
        <v>334</v>
      </c>
      <c r="F34" s="1142"/>
      <c r="G34" s="1142"/>
      <c r="H34" s="1142"/>
      <c r="I34" s="1142"/>
      <c r="J34" s="1142"/>
      <c r="K34" s="1142"/>
      <c r="L34" s="1142"/>
      <c r="M34" s="1142"/>
      <c r="N34" s="1142"/>
      <c r="O34" s="1142"/>
      <c r="P34" s="1142"/>
      <c r="Q34" s="1142"/>
      <c r="R34" s="1142"/>
      <c r="S34" s="814" t="s">
        <v>333</v>
      </c>
      <c r="T34" s="815"/>
      <c r="U34" s="815"/>
      <c r="V34" s="815"/>
      <c r="W34" s="815"/>
      <c r="X34" s="815"/>
      <c r="Y34" s="815"/>
      <c r="Z34" s="815"/>
      <c r="AA34" s="815"/>
      <c r="AB34" s="815"/>
      <c r="AC34" s="815"/>
      <c r="AD34" s="815"/>
      <c r="AE34" s="815"/>
      <c r="AF34" s="815"/>
      <c r="AG34" s="815"/>
      <c r="AH34" s="815"/>
      <c r="AI34" s="815"/>
      <c r="AJ34" s="815"/>
      <c r="AK34" s="815"/>
      <c r="AL34" s="815"/>
      <c r="AM34" s="815"/>
      <c r="AN34" s="815"/>
      <c r="AO34" s="815"/>
      <c r="AP34" s="815"/>
      <c r="AQ34" s="815"/>
      <c r="AR34" s="815"/>
      <c r="AS34" s="815"/>
      <c r="AT34" s="815"/>
      <c r="AU34" s="815"/>
      <c r="AV34" s="815"/>
      <c r="AW34" s="815"/>
      <c r="AX34" s="815"/>
      <c r="AY34" s="815"/>
      <c r="AZ34" s="816"/>
      <c r="BA34" s="1042" t="s">
        <v>592</v>
      </c>
      <c r="BB34" s="1043"/>
      <c r="BC34" s="1043"/>
      <c r="BD34" s="1044"/>
      <c r="BE34" s="624" t="s">
        <v>594</v>
      </c>
      <c r="BF34" s="624" t="s">
        <v>595</v>
      </c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1"/>
      <c r="BV34" s="121"/>
      <c r="BW34" s="121"/>
      <c r="BX34" s="121"/>
      <c r="BY34" s="121"/>
      <c r="BZ34" s="121"/>
      <c r="CA34" s="121"/>
      <c r="CB34" s="121"/>
      <c r="CC34" s="121"/>
      <c r="CD34" s="121"/>
      <c r="CE34" s="121"/>
      <c r="CF34" s="121"/>
      <c r="CG34" s="121"/>
      <c r="CH34" s="121"/>
      <c r="CI34" s="121"/>
      <c r="CJ34" s="121"/>
      <c r="CK34" s="121"/>
      <c r="CL34" s="121"/>
    </row>
    <row r="35" spans="1:90" s="221" customFormat="1" ht="15.75" customHeight="1" thickBot="1" x14ac:dyDescent="0.25">
      <c r="A35" s="1211" t="s">
        <v>367</v>
      </c>
      <c r="B35" s="1212"/>
      <c r="C35" s="1212"/>
      <c r="D35" s="1212"/>
      <c r="E35" s="1187" t="s">
        <v>218</v>
      </c>
      <c r="F35" s="1188"/>
      <c r="G35" s="1313">
        <v>45627</v>
      </c>
      <c r="H35" s="1314"/>
      <c r="I35" s="1315" t="s">
        <v>217</v>
      </c>
      <c r="J35" s="1188"/>
      <c r="K35" s="1313">
        <v>46022</v>
      </c>
      <c r="L35" s="1314"/>
      <c r="M35" s="1135">
        <f>IFERROR(IF(end_date&lt;start_date,"ОШИБКА",DATEDIF(start_date,end_date,"m")+1),"ОШИБКА")</f>
        <v>13</v>
      </c>
      <c r="N35" s="1136"/>
      <c r="O35" s="1508">
        <v>29</v>
      </c>
      <c r="P35" s="1509"/>
      <c r="Q35" s="1509"/>
      <c r="R35" s="1509"/>
      <c r="S35" s="817"/>
      <c r="T35" s="818"/>
      <c r="U35" s="818"/>
      <c r="V35" s="818"/>
      <c r="W35" s="818"/>
      <c r="X35" s="818"/>
      <c r="Y35" s="818"/>
      <c r="Z35" s="818"/>
      <c r="AA35" s="818"/>
      <c r="AB35" s="818"/>
      <c r="AC35" s="818"/>
      <c r="AD35" s="818"/>
      <c r="AE35" s="818"/>
      <c r="AF35" s="818"/>
      <c r="AG35" s="818"/>
      <c r="AH35" s="818"/>
      <c r="AI35" s="818"/>
      <c r="AJ35" s="818"/>
      <c r="AK35" s="818"/>
      <c r="AL35" s="818"/>
      <c r="AM35" s="818"/>
      <c r="AN35" s="818"/>
      <c r="AO35" s="818"/>
      <c r="AP35" s="818"/>
      <c r="AQ35" s="818"/>
      <c r="AR35" s="818"/>
      <c r="AS35" s="818"/>
      <c r="AT35" s="818"/>
      <c r="AU35" s="818"/>
      <c r="AV35" s="818"/>
      <c r="AW35" s="818"/>
      <c r="AX35" s="818"/>
      <c r="AY35" s="818"/>
      <c r="AZ35" s="819"/>
      <c r="BA35" s="1045" t="s">
        <v>593</v>
      </c>
      <c r="BB35" s="1046"/>
      <c r="BC35" s="1046"/>
      <c r="BD35" s="1047"/>
      <c r="BE35" s="625">
        <v>0.8</v>
      </c>
      <c r="BF35" s="625">
        <f>1-$BE35</f>
        <v>0.19999999999999996</v>
      </c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220"/>
      <c r="BV35" s="220"/>
      <c r="BW35" s="220"/>
      <c r="BX35" s="220"/>
      <c r="BY35" s="220"/>
      <c r="BZ35" s="220"/>
      <c r="CA35" s="220"/>
      <c r="CB35" s="220"/>
      <c r="CC35" s="220"/>
      <c r="CD35" s="220"/>
      <c r="CE35" s="220"/>
      <c r="CF35" s="220"/>
      <c r="CG35" s="220"/>
      <c r="CH35" s="220"/>
      <c r="CI35" s="220"/>
      <c r="CJ35" s="220"/>
      <c r="CK35" s="220"/>
      <c r="CL35" s="220"/>
    </row>
    <row r="36" spans="1:90" s="1" customFormat="1" ht="49.5" customHeight="1" thickBot="1" x14ac:dyDescent="0.3">
      <c r="A36" s="1197" t="s">
        <v>40</v>
      </c>
      <c r="B36" s="1198"/>
      <c r="C36" s="1198"/>
      <c r="D36" s="1198"/>
      <c r="E36" s="1165" t="s">
        <v>34</v>
      </c>
      <c r="F36" s="1166"/>
      <c r="G36" s="1195" t="s">
        <v>339</v>
      </c>
      <c r="H36" s="1196"/>
      <c r="I36" s="1195" t="s">
        <v>401</v>
      </c>
      <c r="J36" s="1196"/>
      <c r="K36" s="1195" t="s">
        <v>36</v>
      </c>
      <c r="L36" s="1196"/>
      <c r="M36" s="1195" t="s">
        <v>38</v>
      </c>
      <c r="N36" s="1196"/>
      <c r="O36" s="1195" t="s">
        <v>340</v>
      </c>
      <c r="P36" s="1196"/>
      <c r="Q36" s="1195" t="s">
        <v>336</v>
      </c>
      <c r="R36" s="1318"/>
      <c r="S36" s="1319" t="s">
        <v>338</v>
      </c>
      <c r="T36" s="1320"/>
      <c r="U36" s="1013" t="s">
        <v>247</v>
      </c>
      <c r="V36" s="1008"/>
      <c r="W36" s="1013" t="s">
        <v>400</v>
      </c>
      <c r="X36" s="1008"/>
      <c r="Y36" s="1010" t="s">
        <v>203</v>
      </c>
      <c r="Z36" s="1016"/>
      <c r="AA36" s="1010" t="s">
        <v>194</v>
      </c>
      <c r="AB36" s="1016"/>
      <c r="AC36" s="1010" t="s">
        <v>268</v>
      </c>
      <c r="AD36" s="1016"/>
      <c r="AE36" s="1010" t="s">
        <v>195</v>
      </c>
      <c r="AF36" s="1016"/>
      <c r="AG36" s="1010" t="s">
        <v>196</v>
      </c>
      <c r="AH36" s="1016"/>
      <c r="AI36" s="1010" t="s">
        <v>342</v>
      </c>
      <c r="AJ36" s="1016"/>
      <c r="AK36" s="1010" t="s">
        <v>248</v>
      </c>
      <c r="AL36" s="1016"/>
      <c r="AM36" s="1010" t="s">
        <v>249</v>
      </c>
      <c r="AN36" s="1016"/>
      <c r="AO36" s="1010" t="s">
        <v>200</v>
      </c>
      <c r="AP36" s="1011"/>
      <c r="AQ36" s="1070" t="s">
        <v>250</v>
      </c>
      <c r="AR36" s="1071"/>
      <c r="AS36" s="1002" t="s">
        <v>489</v>
      </c>
      <c r="AT36" s="1003"/>
      <c r="AU36" s="1008" t="s">
        <v>204</v>
      </c>
      <c r="AV36" s="1009"/>
      <c r="AW36" s="1009" t="s">
        <v>202</v>
      </c>
      <c r="AX36" s="1013"/>
      <c r="AY36" s="1080" t="s">
        <v>246</v>
      </c>
      <c r="AZ36" s="1081"/>
      <c r="BA36" s="1480" t="s">
        <v>610</v>
      </c>
      <c r="BB36" s="1480"/>
      <c r="BC36" s="1082" t="s">
        <v>390</v>
      </c>
      <c r="BD36" s="1082"/>
      <c r="BE36" s="621" t="s">
        <v>391</v>
      </c>
      <c r="BF36" s="312" t="s">
        <v>392</v>
      </c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  <c r="CE36" s="121" t="s">
        <v>83</v>
      </c>
      <c r="CF36" s="121"/>
      <c r="CG36" s="121"/>
      <c r="CH36" s="121"/>
      <c r="CI36" s="121"/>
      <c r="CJ36" s="121"/>
      <c r="CK36" s="121"/>
      <c r="CL36" s="121"/>
    </row>
    <row r="37" spans="1:90" s="1" customFormat="1" ht="15" customHeight="1" x14ac:dyDescent="0.25">
      <c r="A37" s="784" t="s">
        <v>412</v>
      </c>
      <c r="B37" s="785"/>
      <c r="C37" s="785"/>
      <c r="D37" s="785"/>
      <c r="E37" s="787">
        <f>IFERROR(SUMIF('Ассортиментная матрица'!$G$3:$EF$3,$A37,'Ассортиментная матрица'!$G$6:$EF$6)/$G37,0)</f>
        <v>2</v>
      </c>
      <c r="F37" s="788"/>
      <c r="G37" s="789">
        <f t="array" ref="G37">MAX(IF('Ассортиментная матрица'!$G$3:$EF$3=A37,'Ассортиментная матрица'!$G$6:$EF$6))</f>
        <v>100</v>
      </c>
      <c r="H37" s="790"/>
      <c r="I37" s="991">
        <f t="shared" ref="I37:I38" si="36">Q37-Q37*S37</f>
        <v>40.458095999999998</v>
      </c>
      <c r="J37" s="991"/>
      <c r="K37" s="990">
        <f>IFERROR((M37/G37/12*52/(COUNTIF($E$109:$BD$109,"&gt;0")+COUNTIF($E$110:$BD$110,"&gt;0"))),"")</f>
        <v>32.19047619047619</v>
      </c>
      <c r="L37" s="990"/>
      <c r="M37" s="884">
        <f>IF(COUNTIF(BE109:BE110,"&gt;"&amp;0)=2,"ОШИБКА",IF(BE109=0,BE110,BE109))</f>
        <v>5200</v>
      </c>
      <c r="N37" s="884"/>
      <c r="O37" s="884">
        <f t="shared" ref="O37" si="37">M37*W37</f>
        <v>210382.0992</v>
      </c>
      <c r="P37" s="884"/>
      <c r="Q37" s="991">
        <f t="shared" ref="Q37:Q50" si="38">VLOOKUP($AC$6,$A$56:$AC$60,MATCH($A37,$A$55:$AC$55,0),0)</f>
        <v>62.96</v>
      </c>
      <c r="R37" s="992"/>
      <c r="S37" s="993">
        <f>SUM(E72:F74)</f>
        <v>0.3574</v>
      </c>
      <c r="T37" s="994"/>
      <c r="U37" s="995">
        <v>0.02</v>
      </c>
      <c r="V37" s="951"/>
      <c r="W37" s="913">
        <f>IFERROR(SUMPRODUCT(E106:BD106,E107:BD107)/SUM(E106:BD106),Q37-(Q37*S37))</f>
        <v>40.458095999999998</v>
      </c>
      <c r="X37" s="913"/>
      <c r="Y37" s="849">
        <v>0</v>
      </c>
      <c r="Z37" s="850"/>
      <c r="AA37" s="851">
        <f>IFERROR(Y37/(I37*M37),0%)</f>
        <v>0</v>
      </c>
      <c r="AB37" s="852"/>
      <c r="AC37" s="950">
        <v>0.02</v>
      </c>
      <c r="AD37" s="951"/>
      <c r="AE37" s="849">
        <f>BE85</f>
        <v>0</v>
      </c>
      <c r="AF37" s="850"/>
      <c r="AG37" s="851">
        <f t="shared" ref="AG37:AG50" si="39">IFERROR(AC37+(AE37/O37),0)</f>
        <v>0.02</v>
      </c>
      <c r="AH37" s="852"/>
      <c r="AI37" s="847">
        <v>0</v>
      </c>
      <c r="AJ37" s="848"/>
      <c r="AK37" s="849">
        <f>SUMPRODUCT($E$106:$BZ$106,$E$111:$BZ$111)</f>
        <v>0</v>
      </c>
      <c r="AL37" s="850"/>
      <c r="AM37" s="851">
        <f t="shared" ref="AM37:AM51" si="40">IFERROR(AK37/O37,0)</f>
        <v>0</v>
      </c>
      <c r="AN37" s="852"/>
      <c r="AO37" s="849" t="e">
        <f>IF(AI37=1,(U37*((O37/1.2-M37*#REF!)))+Y37+AE37+(AC37*(O37-M37*(1.2*#REF!)))+AK37,(U37*(((O37-M37*(1.2*#REF!))-AK37)/1.2)+Y37+AE37+(AC37*((O37-M37*(1.2*#REF!))-AK37))+AK37))+((VLOOKUP($AC$6,$A$55:$AC$60,MATCH(A37,$A$55:$AC$55,0),0))-W37)*M37</f>
        <v>#REF!</v>
      </c>
      <c r="AP37" s="1001"/>
      <c r="AQ37" s="1040">
        <f t="shared" ref="AQ37:AQ50" si="41">IFERROR(AO37/(VLOOKUP($AC$6,$A$55:$AC$60,MATCH(A37,$A$55:$AC$55,0),0)*M37),0)</f>
        <v>0</v>
      </c>
      <c r="AR37" s="1041"/>
      <c r="AS37" s="999">
        <f>VLOOKUP($A37,$AD$56:$AT$70,10,0)+VLOOKUP($A37,$AD$56:$AT$70,16,0)</f>
        <v>0.51275618852356541</v>
      </c>
      <c r="AT37" s="1000"/>
      <c r="AU37" s="923">
        <f>IFERROR((IF(AI37=1,(U37*(O37/1.2-#REF!*M37))+Y37+AE37+(AC37*O37-#REF!*1.2*M37)+AK37,(U37*((O37-AK37)/1.2-#REF!*M37)+Y37+AE37+(AC37*((O37-AK37)-#REF!*1.2*M37))+AK37))+(Q37-W37)*M37)/M37,0)</f>
        <v>0</v>
      </c>
      <c r="AV37" s="924"/>
      <c r="AW37" s="991">
        <f t="shared" ref="AW37:AW50" si="42">IFERROR((Q37-AU37),"")</f>
        <v>62.96</v>
      </c>
      <c r="AX37" s="853"/>
      <c r="AY37" s="988">
        <f t="shared" ref="AY37:AY51" si="43">(O37/365*$O$35/5*7)*12.5%</f>
        <v>2925.1757628493151</v>
      </c>
      <c r="AZ37" s="989"/>
      <c r="BA37" s="740">
        <f>IF(AND($BA$35="Запад+Восток",$BE$35=1),VLOOKUP($A37,СС!$A$2:$J$13,10,0),IF($BA$35="Запад+Восток",VLOOKUP($A37,СС!$A$2:$H$13,MATCH("Запад",СС!$A$1:$H$1,0),0)*$BE$35+VLOOKUP($A37,СС!$A$2:$H$13,MATCH("Восток",СС!$A$1:$H$1,0),0)*$BF$35,VLOOKUP($A37,СС!$A$2:$H$13,MATCH($BA$35,СС!$A$1:$H$1,0),0)))</f>
        <v>32.559672202033298</v>
      </c>
      <c r="BB37" s="740"/>
      <c r="BC37" s="1048">
        <f t="shared" ref="BC37:BC50" si="44">BA37*M37</f>
        <v>169310.29545057315</v>
      </c>
      <c r="BD37" s="1048"/>
      <c r="BE37" s="583">
        <f>IFERROR(AW37-BA37,0)</f>
        <v>30.400327797966703</v>
      </c>
      <c r="BF37" s="315">
        <f t="shared" ref="BF37:BF50" si="45">BE37*M37-AY37</f>
        <v>155156.52878657755</v>
      </c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  <c r="CE37" s="121" t="s">
        <v>84</v>
      </c>
      <c r="CF37" s="121"/>
      <c r="CG37" s="121"/>
      <c r="CH37" s="121"/>
      <c r="CI37" s="121"/>
      <c r="CJ37" s="121"/>
      <c r="CK37" s="121"/>
      <c r="CL37" s="121"/>
    </row>
    <row r="38" spans="1:90" s="1" customFormat="1" ht="15" customHeight="1" x14ac:dyDescent="0.25">
      <c r="A38" s="784" t="s">
        <v>417</v>
      </c>
      <c r="B38" s="785"/>
      <c r="C38" s="785"/>
      <c r="D38" s="785"/>
      <c r="E38" s="787">
        <f>IFERROR(SUMIF('Ассортиментная матрица'!$G$3:$EF$3,$A38,'Ассортиментная матрица'!$G$6:$EF$6)/$G38,0)</f>
        <v>0</v>
      </c>
      <c r="F38" s="788"/>
      <c r="G38" s="789">
        <f t="array" ref="G38">MAX(IF('Ассортиментная матрица'!$G$3:$EF$3=A38,'Ассортиментная матрица'!$G$6:$EF$6))</f>
        <v>0</v>
      </c>
      <c r="H38" s="790"/>
      <c r="I38" s="991">
        <f t="shared" si="36"/>
        <v>52</v>
      </c>
      <c r="J38" s="991"/>
      <c r="K38" s="990" t="str">
        <f>IFERROR((M38/G38/12*52/(COUNTIF($E$119:$BD$119,"&gt;0")+COUNTIF($E$120:$BD$120,"&gt;0"))),"")</f>
        <v/>
      </c>
      <c r="L38" s="990"/>
      <c r="M38" s="884">
        <f>IF(COUNTIF(BE119:BE120,"&gt;"&amp;0)=2,"ОШИБКА",IF(BE119=0,BE120,BE119))</f>
        <v>0</v>
      </c>
      <c r="N38" s="884"/>
      <c r="O38" s="884">
        <f t="shared" ref="O38:O50" si="46">M38*W38</f>
        <v>0</v>
      </c>
      <c r="P38" s="884"/>
      <c r="Q38" s="991">
        <f t="shared" si="38"/>
        <v>52</v>
      </c>
      <c r="R38" s="992"/>
      <c r="S38" s="993">
        <f>SUM(G72:G74)</f>
        <v>0</v>
      </c>
      <c r="T38" s="994"/>
      <c r="U38" s="995">
        <v>0</v>
      </c>
      <c r="V38" s="951"/>
      <c r="W38" s="913">
        <f>IFERROR(SUMPRODUCT(E116:BD116,E117:BD117)/SUM(E116:BD116),Q38-(Q38*S38))</f>
        <v>52</v>
      </c>
      <c r="X38" s="913"/>
      <c r="Y38" s="849">
        <v>0</v>
      </c>
      <c r="Z38" s="850"/>
      <c r="AA38" s="851">
        <f t="shared" ref="AA38:AA50" si="47">IFERROR(Y38/(I38*M38),0%)</f>
        <v>0</v>
      </c>
      <c r="AB38" s="852"/>
      <c r="AC38" s="950">
        <v>0</v>
      </c>
      <c r="AD38" s="951"/>
      <c r="AE38" s="849">
        <f>BE87</f>
        <v>0</v>
      </c>
      <c r="AF38" s="850"/>
      <c r="AG38" s="851">
        <f t="shared" si="39"/>
        <v>0</v>
      </c>
      <c r="AH38" s="852"/>
      <c r="AI38" s="847">
        <v>0</v>
      </c>
      <c r="AJ38" s="848"/>
      <c r="AK38" s="849">
        <f>SUMPRODUCT($E$116:$BZ$116,$E$121:$BZ$121)</f>
        <v>0</v>
      </c>
      <c r="AL38" s="850"/>
      <c r="AM38" s="851">
        <f t="shared" si="40"/>
        <v>0</v>
      </c>
      <c r="AN38" s="852"/>
      <c r="AO38" s="849" t="e">
        <f>IF(AI38=1,(U38*((O38/1.2-M38*#REF!)))+Y38+AE38+(AC38*(O38-M38*(1.2*#REF!)))+AK38,(U38*(((O38-M38*(1.2*#REF!))-AK38)/1.2)+Y38+AE38+(AC38*((O38-M38*(1.2*#REF!))-AK38))+AK38))+((VLOOKUP($AC$6,$A$55:$AC$60,MATCH(A38,$A$55:$AC$55,0),0))-W38)*M38</f>
        <v>#REF!</v>
      </c>
      <c r="AP38" s="1001"/>
      <c r="AQ38" s="1040">
        <f t="shared" si="41"/>
        <v>0</v>
      </c>
      <c r="AR38" s="1041"/>
      <c r="AS38" s="999">
        <f t="shared" ref="AS38:AS50" si="48">VLOOKUP($A38,$AD$56:$AT$70,10,0)+VLOOKUP($A38,$AD$56:$AT$70,16,0)</f>
        <v>0</v>
      </c>
      <c r="AT38" s="1000"/>
      <c r="AU38" s="923">
        <f>IFERROR((IF(AI38=1,(U38*(O38/1.2-#REF!*M38))+Y38+AE38+(AC38*O38-#REF!*1.2*M38)+AK38,(U38*((O38-AK38)/1.2-#REF!*M38)+Y38+AE38+(AC38*((O38-AK38)-#REF!*1.2*M38))+AK38))+(Q38-W38)*M38)/M38,0)</f>
        <v>0</v>
      </c>
      <c r="AV38" s="924"/>
      <c r="AW38" s="991">
        <f t="shared" si="42"/>
        <v>52</v>
      </c>
      <c r="AX38" s="853"/>
      <c r="AY38" s="988">
        <f t="shared" si="43"/>
        <v>0</v>
      </c>
      <c r="AZ38" s="989"/>
      <c r="BA38" s="740">
        <f>IF(AND($BA$35="Запад+Восток",$BE$35=1),VLOOKUP($A38,СС!$A$2:$J$13,10,0),IF($BA$35="Запад+Восток",VLOOKUP($A38,СС!$A$2:$H$13,MATCH("Запад",СС!$A$1:$H$1,0),0)*$BE$35+VLOOKUP($A38,СС!$A$2:$H$13,MATCH("Восток",СС!$A$1:$H$1,0),0)*$BF$35,VLOOKUP($A38,СС!$A$2:$H$13,MATCH($BA$35,СС!$A$1:$H$1,0),0)))</f>
        <v>27.006879885673388</v>
      </c>
      <c r="BB38" s="740"/>
      <c r="BC38" s="1048">
        <f t="shared" si="44"/>
        <v>0</v>
      </c>
      <c r="BD38" s="1048"/>
      <c r="BE38" s="583">
        <f t="shared" ref="BE38:BE43" si="49">IFERROR(AW38-BA38,0)</f>
        <v>24.993120114326612</v>
      </c>
      <c r="BF38" s="316">
        <f t="shared" si="45"/>
        <v>0</v>
      </c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  <c r="CE38" s="121" t="s">
        <v>85</v>
      </c>
      <c r="CF38" s="121"/>
      <c r="CG38" s="121"/>
      <c r="CH38" s="121"/>
      <c r="CI38" s="121"/>
      <c r="CJ38" s="121"/>
      <c r="CK38" s="121"/>
      <c r="CL38" s="121"/>
    </row>
    <row r="39" spans="1:90" s="1" customFormat="1" ht="15" customHeight="1" x14ac:dyDescent="0.25">
      <c r="A39" s="780" t="s">
        <v>418</v>
      </c>
      <c r="B39" s="781"/>
      <c r="C39" s="781"/>
      <c r="D39" s="781"/>
      <c r="E39" s="933">
        <f>IFERROR(SUMIF('Ассортиментная матрица'!$G$3:$EF$3,$A39,'Ассортиментная матрица'!$G$6:$EF$6)/$G39,0)</f>
        <v>3</v>
      </c>
      <c r="F39" s="934"/>
      <c r="G39" s="782">
        <f t="array" ref="G39">MAX(IF('Ассортиментная матрица'!$G$3:$EF$3=A39,'Ассортиментная матрица'!$G$6:$EF$6))</f>
        <v>100</v>
      </c>
      <c r="H39" s="783"/>
      <c r="I39" s="859">
        <f>Q39-Q39*S39</f>
        <v>37.734000000000002</v>
      </c>
      <c r="J39" s="859"/>
      <c r="K39" s="858">
        <f>IFERROR((M39/G39/12*52/(COUNTIF($E$129:$BD$129,"&gt;0")+COUNTIF($E$130:$BD$130,"&gt;0"))),"")</f>
        <v>510.25</v>
      </c>
      <c r="L39" s="858"/>
      <c r="M39" s="875">
        <f>IF(COUNTIF(BE129:BE130,"&gt;"&amp;0)=2,"ОШИБКА",IF(BE129=0,BE130,BE129))</f>
        <v>94200</v>
      </c>
      <c r="N39" s="875"/>
      <c r="O39" s="875">
        <f t="shared" si="46"/>
        <v>3554542.8000000003</v>
      </c>
      <c r="P39" s="875"/>
      <c r="Q39" s="859">
        <f t="shared" si="38"/>
        <v>60</v>
      </c>
      <c r="R39" s="860"/>
      <c r="S39" s="861">
        <f>SUM(H72:H74)</f>
        <v>0.37109999999999999</v>
      </c>
      <c r="T39" s="862"/>
      <c r="U39" s="966">
        <v>0.02</v>
      </c>
      <c r="V39" s="967"/>
      <c r="W39" s="996">
        <f>IFERROR(SUMPRODUCT(E126:BD126,E127:BD127)/SUM(E126:BD126),Q39-(Q39*S39))</f>
        <v>37.734000000000002</v>
      </c>
      <c r="X39" s="996"/>
      <c r="Y39" s="841">
        <v>0</v>
      </c>
      <c r="Z39" s="842"/>
      <c r="AA39" s="925">
        <f t="shared" si="47"/>
        <v>0</v>
      </c>
      <c r="AB39" s="926"/>
      <c r="AC39" s="1321">
        <v>0.02</v>
      </c>
      <c r="AD39" s="967"/>
      <c r="AE39" s="841">
        <f>BE88</f>
        <v>0</v>
      </c>
      <c r="AF39" s="842"/>
      <c r="AG39" s="925">
        <f t="shared" si="39"/>
        <v>0.02</v>
      </c>
      <c r="AH39" s="926"/>
      <c r="AI39" s="930">
        <v>0</v>
      </c>
      <c r="AJ39" s="931"/>
      <c r="AK39" s="841">
        <f>SUMPRODUCT($E$126:$BZ$126,$E$131:$BZ$131)</f>
        <v>0</v>
      </c>
      <c r="AL39" s="842"/>
      <c r="AM39" s="925">
        <f t="shared" si="40"/>
        <v>0</v>
      </c>
      <c r="AN39" s="926"/>
      <c r="AO39" s="841" t="e">
        <f>IF(AI39=1,(U39*((O39/1.2-M39*#REF!)))+Y39+AE39+(AC39*(O39-M39*(1.2*#REF!)))+AK39,(U39*(((O39-M39*(1.2*#REF!))-AK39)/1.2)+Y39+AE39+(AC39*((O39-M39*(1.2*#REF!))-AK39))+AK39))+((VLOOKUP($AC$6,$A$55:$AC$60,MATCH(A39,$A$55:$AC$55,0),0))-W39)*M39</f>
        <v>#REF!</v>
      </c>
      <c r="AP39" s="927"/>
      <c r="AQ39" s="928">
        <f t="shared" si="41"/>
        <v>0</v>
      </c>
      <c r="AR39" s="929"/>
      <c r="AS39" s="820">
        <f t="shared" si="48"/>
        <v>0.44076276923076918</v>
      </c>
      <c r="AT39" s="821"/>
      <c r="AU39" s="921">
        <f>IFERROR((IF(AI39=1,(U39*(O39/1.2-#REF!*M39))+Y39+AE39+(AC39*O39-#REF!*1.2*M39)+AK39,(U39*((O39-AK39)/1.2-#REF!*M39)+Y39+AE39+(AC39*((O39-AK39)-#REF!*1.2*M39))+AK39))+(Q39-W39)*M39)/M39,0)</f>
        <v>0</v>
      </c>
      <c r="AV39" s="922"/>
      <c r="AW39" s="859">
        <f t="shared" si="42"/>
        <v>60</v>
      </c>
      <c r="AX39" s="1012"/>
      <c r="AY39" s="986">
        <f t="shared" si="43"/>
        <v>49422.752630136994</v>
      </c>
      <c r="AZ39" s="987"/>
      <c r="BA39" s="740">
        <f>IF(AND($BA$35="Запад+Восток",$BE$35=1),VLOOKUP($A39,СС!$A$2:$J$13,10,0),IF($BA$35="Запад+Восток",VLOOKUP($A39,СС!$A$2:$H$13,MATCH("Запад",СС!$A$1:$H$1,0),0)*$BE$35+VLOOKUP($A39,СС!$A$2:$H$13,MATCH("Восток",СС!$A$1:$H$1,0),0)*$BF$35,VLOOKUP($A39,СС!$A$2:$H$13,MATCH($BA$35,СС!$A$1:$H$1,0),0)))</f>
        <v>29.4302807024185</v>
      </c>
      <c r="BB39" s="740"/>
      <c r="BC39" s="1048">
        <f t="shared" si="44"/>
        <v>2772332.4421678227</v>
      </c>
      <c r="BD39" s="1048"/>
      <c r="BE39" s="583">
        <f t="shared" si="49"/>
        <v>30.5697192975815</v>
      </c>
      <c r="BF39" s="316">
        <f t="shared" si="45"/>
        <v>2830244.8052020404</v>
      </c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1"/>
      <c r="BV39" s="121"/>
      <c r="BW39" s="121"/>
      <c r="BX39" s="121"/>
      <c r="BY39" s="121"/>
      <c r="BZ39" s="121"/>
      <c r="CA39" s="121"/>
      <c r="CB39" s="121"/>
      <c r="CC39" s="121"/>
      <c r="CD39" s="121"/>
      <c r="CE39" s="121" t="s">
        <v>86</v>
      </c>
      <c r="CF39" s="121"/>
      <c r="CG39" s="121"/>
      <c r="CH39" s="121"/>
      <c r="CI39" s="121"/>
      <c r="CJ39" s="121"/>
      <c r="CK39" s="121"/>
      <c r="CL39" s="121"/>
    </row>
    <row r="40" spans="1:90" s="1" customFormat="1" ht="15" customHeight="1" x14ac:dyDescent="0.25">
      <c r="A40" s="1500" t="s">
        <v>633</v>
      </c>
      <c r="B40" s="1501"/>
      <c r="C40" s="1501"/>
      <c r="D40" s="1501"/>
      <c r="E40" s="787">
        <f>IFERROR(SUMIF('Ассортиментная матрица'!$G$3:$EF$3,$A40,'Ассортиментная матрица'!$G$6:$EF$6)/$G40,0)</f>
        <v>0</v>
      </c>
      <c r="F40" s="788"/>
      <c r="G40" s="789">
        <f t="array" ref="G40">MAX(IF('Ассортиментная матрица'!$G$3:$EF$3=A40,'Ассортиментная матрица'!$G$6:$EF$6))</f>
        <v>0</v>
      </c>
      <c r="H40" s="790"/>
      <c r="I40" s="991">
        <f>Q40-Q40*S40</f>
        <v>64</v>
      </c>
      <c r="J40" s="991"/>
      <c r="K40" s="990" t="str">
        <f>IFERROR((M40/G40/12*52/(COUNTIF($E$139:$BD$139,"&gt;0")+COUNTIF($E$140:$BD$140,"&gt;0"))),"")</f>
        <v/>
      </c>
      <c r="L40" s="990"/>
      <c r="M40" s="884">
        <f>IF(COUNTIF(BE139:BE140,"&gt;"&amp;0)=2,"ОШИБКА",IF(BE139=0,BE140,BE139))</f>
        <v>0</v>
      </c>
      <c r="N40" s="884"/>
      <c r="O40" s="884">
        <f t="shared" ref="O40:O41" si="50">M40*W40</f>
        <v>0</v>
      </c>
      <c r="P40" s="884"/>
      <c r="Q40" s="991">
        <f t="shared" si="38"/>
        <v>64</v>
      </c>
      <c r="R40" s="992"/>
      <c r="S40" s="993">
        <f>SUM(I72:I74)</f>
        <v>0</v>
      </c>
      <c r="T40" s="994"/>
      <c r="U40" s="995">
        <v>0</v>
      </c>
      <c r="V40" s="951"/>
      <c r="W40" s="913">
        <f>IFERROR(SUMPRODUCT(E136:BD136,E137:BD137)/SUM(E136:BD136),Q40-(Q40*S40))</f>
        <v>64</v>
      </c>
      <c r="X40" s="913"/>
      <c r="Y40" s="849">
        <v>0</v>
      </c>
      <c r="Z40" s="850"/>
      <c r="AA40" s="851">
        <f t="shared" ref="AA40:AA41" si="51">IFERROR(Y40/(I40*M40),0%)</f>
        <v>0</v>
      </c>
      <c r="AB40" s="852"/>
      <c r="AC40" s="950">
        <v>0</v>
      </c>
      <c r="AD40" s="951"/>
      <c r="AE40" s="849">
        <f>BE89</f>
        <v>0</v>
      </c>
      <c r="AF40" s="850"/>
      <c r="AG40" s="851">
        <f t="shared" ref="AG40:AG41" si="52">IFERROR(AC40+(AE40/O40),0)</f>
        <v>0</v>
      </c>
      <c r="AH40" s="852"/>
      <c r="AI40" s="847">
        <v>0</v>
      </c>
      <c r="AJ40" s="848"/>
      <c r="AK40" s="849">
        <f>SUMPRODUCT($E$136:$BZ$136,$E$141:$BZ$141)</f>
        <v>0</v>
      </c>
      <c r="AL40" s="850"/>
      <c r="AM40" s="851">
        <f t="shared" ref="AM40:AM41" si="53">IFERROR(AK40/O40,0)</f>
        <v>0</v>
      </c>
      <c r="AN40" s="852"/>
      <c r="AO40" s="849" t="e">
        <f>IF(AI40=1,(U40*((O40/1.2-M40*#REF!)))+Y40+AE40+(AC40*(O40-M40*(1.2*#REF!)))+AK40,(U40*(((O40-M40*(1.2*#REF!))-AK40)/1.2)+Y40+AE40+(AC40*((O40-M40*(1.2*#REF!))-AK40))+AK40))+((VLOOKUP($AC$6,$A$55:$AC$60,MATCH(A40,$A$55:$AC$55,0),0))-W40)*M40</f>
        <v>#REF!</v>
      </c>
      <c r="AP40" s="1001"/>
      <c r="AQ40" s="1040">
        <f t="shared" si="41"/>
        <v>0</v>
      </c>
      <c r="AR40" s="1041"/>
      <c r="AS40" s="999">
        <f t="shared" si="48"/>
        <v>0</v>
      </c>
      <c r="AT40" s="1000"/>
      <c r="AU40" s="923">
        <f>IFERROR((IF(AI40=1,(U40*(O40/1.2-#REF!*M40))+Y40+AE40+(AC40*O40-#REF!*1.2*M40)+AK40,(U40*((O40-AK40)/1.2-#REF!*M40)+Y40+AE40+(AC40*((O40-AK40)-#REF!*1.2*M40))+AK40))+(Q40-W40)*M40)/M40,0)</f>
        <v>0</v>
      </c>
      <c r="AV40" s="924"/>
      <c r="AW40" s="991">
        <f t="shared" ref="AW40:AW41" si="54">IFERROR((Q40-AU40),"")</f>
        <v>64</v>
      </c>
      <c r="AX40" s="853"/>
      <c r="AY40" s="988">
        <f t="shared" ref="AY40:AY41" si="55">(O40/365*$O$35/5*7)*12.5%</f>
        <v>0</v>
      </c>
      <c r="AZ40" s="989"/>
      <c r="BA40" s="1376">
        <v>35.32</v>
      </c>
      <c r="BB40" s="1376"/>
      <c r="BC40" s="1048">
        <f t="shared" ref="BC40:BC41" si="56">BA40*M40</f>
        <v>0</v>
      </c>
      <c r="BD40" s="1048"/>
      <c r="BE40" s="583">
        <f t="shared" si="49"/>
        <v>28.68</v>
      </c>
      <c r="BF40" s="316">
        <f t="shared" si="45"/>
        <v>0</v>
      </c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1"/>
      <c r="BV40" s="121"/>
      <c r="BW40" s="121"/>
      <c r="BX40" s="121"/>
      <c r="BY40" s="121"/>
      <c r="BZ40" s="121"/>
      <c r="CA40" s="121"/>
      <c r="CB40" s="121"/>
      <c r="CC40" s="121"/>
      <c r="CD40" s="121"/>
      <c r="CE40" s="121"/>
      <c r="CF40" s="121"/>
      <c r="CG40" s="121"/>
      <c r="CH40" s="121"/>
      <c r="CI40" s="121"/>
      <c r="CJ40" s="121"/>
      <c r="CK40" s="121"/>
      <c r="CL40" s="121"/>
    </row>
    <row r="41" spans="1:90" s="1" customFormat="1" ht="15" customHeight="1" x14ac:dyDescent="0.25">
      <c r="A41" s="1502" t="s">
        <v>634</v>
      </c>
      <c r="B41" s="1503"/>
      <c r="C41" s="1503"/>
      <c r="D41" s="1503"/>
      <c r="E41" s="933">
        <f>IFERROR(SUMIF('Ассортиментная матрица'!$G$3:$EF$3,$A41,'Ассортиментная матрица'!$G$6:$EF$6)/$G41,0)</f>
        <v>4.2034739454094296</v>
      </c>
      <c r="F41" s="934"/>
      <c r="G41" s="782">
        <f t="array" ref="G41">MAX(IF('Ассортиментная матрица'!$G$3:$EF$3=A41,'Ассортиментная матрица'!$G$6:$EF$6))</f>
        <v>1209</v>
      </c>
      <c r="H41" s="783"/>
      <c r="I41" s="859">
        <f>Q41-Q41*S41</f>
        <v>43.499600000000001</v>
      </c>
      <c r="J41" s="859"/>
      <c r="K41" s="858">
        <f>IFERROR((M41/G41/12*52/(COUNTIF($E$149:$BD$149,"&gt;0")+COUNTIF($E$150:$BD$150,"&gt;0"))),"")</f>
        <v>266.40053461538469</v>
      </c>
      <c r="L41" s="858"/>
      <c r="M41" s="875">
        <f>IF(COUNTIF(BE149:BE150,"&gt;"&amp;0)=2,"ОШИБКА",IF(BE149=0,BE150,BE149))</f>
        <v>3864938.9562000008</v>
      </c>
      <c r="N41" s="875"/>
      <c r="O41" s="875">
        <f t="shared" si="50"/>
        <v>168123298.61911747</v>
      </c>
      <c r="P41" s="875"/>
      <c r="Q41" s="859">
        <f t="shared" si="38"/>
        <v>68</v>
      </c>
      <c r="R41" s="860"/>
      <c r="S41" s="861">
        <f>SUM(J72:J74)</f>
        <v>0.36030000000000001</v>
      </c>
      <c r="T41" s="862"/>
      <c r="U41" s="966">
        <v>0.02</v>
      </c>
      <c r="V41" s="967"/>
      <c r="W41" s="996">
        <f>IFERROR(SUMPRODUCT(E146:BD146,E147:BD147)/SUM(E146:BD146),Q41-(Q41*S41))</f>
        <v>43.49959999999998</v>
      </c>
      <c r="X41" s="996"/>
      <c r="Y41" s="841">
        <v>10000000</v>
      </c>
      <c r="Z41" s="842"/>
      <c r="AA41" s="925">
        <f t="shared" si="51"/>
        <v>5.9480155826914551E-2</v>
      </c>
      <c r="AB41" s="926"/>
      <c r="AC41" s="1321">
        <v>0.02</v>
      </c>
      <c r="AD41" s="967"/>
      <c r="AE41" s="841">
        <f>BE90</f>
        <v>0</v>
      </c>
      <c r="AF41" s="842"/>
      <c r="AG41" s="925">
        <f t="shared" si="52"/>
        <v>0.02</v>
      </c>
      <c r="AH41" s="926"/>
      <c r="AI41" s="930">
        <v>0</v>
      </c>
      <c r="AJ41" s="931"/>
      <c r="AK41" s="841">
        <f>SUMPRODUCT($E$146:$BZ$146,$E$151:$BZ$151)</f>
        <v>0</v>
      </c>
      <c r="AL41" s="842"/>
      <c r="AM41" s="925">
        <f t="shared" si="53"/>
        <v>0</v>
      </c>
      <c r="AN41" s="926"/>
      <c r="AO41" s="841" t="e">
        <f>IF(AI41=1,(U41*((O41/1.2-M41*#REF!)))+Y41+AE41+(AC41*(O41-M41*(1.2*#REF!)))+AK41,(U41*(((O41-M41*(1.2*#REF!))-AK41)/1.2)+Y41+AE41+(AC41*((O41-M41*(1.2*#REF!))-AK41))+AK41))+((VLOOKUP($AC$6,$A$55:$AC$60,MATCH(A41,$A$55:$AC$55,0),0))-W41)*M41</f>
        <v>#REF!</v>
      </c>
      <c r="AP41" s="927"/>
      <c r="AQ41" s="928">
        <f t="shared" si="41"/>
        <v>0</v>
      </c>
      <c r="AR41" s="929"/>
      <c r="AS41" s="820">
        <f t="shared" si="48"/>
        <v>0.42000533333333334</v>
      </c>
      <c r="AT41" s="821"/>
      <c r="AU41" s="921">
        <f>IFERROR((IF(AI41=1,(U41*(O41/1.2-#REF!*M41))+Y41+AE41+(AC41*O41-#REF!*1.2*M41)+AK41,(U41*((O41-AK41)/1.2-#REF!*M41)+Y41+AE41+(AC41*((O41-AK41)-#REF!*1.2*M41))+AK41))+(Q41-W41)*M41)/M41,0)</f>
        <v>0</v>
      </c>
      <c r="AV41" s="922"/>
      <c r="AW41" s="859">
        <f t="shared" si="54"/>
        <v>68</v>
      </c>
      <c r="AX41" s="1012"/>
      <c r="AY41" s="986">
        <f t="shared" si="55"/>
        <v>2337604.7684712908</v>
      </c>
      <c r="AZ41" s="987"/>
      <c r="BA41" s="1376">
        <v>38.01</v>
      </c>
      <c r="BB41" s="1376"/>
      <c r="BC41" s="1048">
        <f t="shared" si="56"/>
        <v>146906329.72516203</v>
      </c>
      <c r="BD41" s="1048"/>
      <c r="BE41" s="583">
        <f t="shared" si="49"/>
        <v>29.990000000000002</v>
      </c>
      <c r="BF41" s="316">
        <f t="shared" si="45"/>
        <v>113571914.52796675</v>
      </c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1"/>
      <c r="BV41" s="121"/>
      <c r="BW41" s="121"/>
      <c r="BX41" s="121"/>
      <c r="BY41" s="121"/>
      <c r="BZ41" s="121"/>
      <c r="CA41" s="121"/>
      <c r="CB41" s="121"/>
      <c r="CC41" s="121"/>
      <c r="CD41" s="121"/>
      <c r="CE41" s="121"/>
      <c r="CF41" s="121"/>
      <c r="CG41" s="121"/>
      <c r="CH41" s="121"/>
      <c r="CI41" s="121"/>
      <c r="CJ41" s="121"/>
      <c r="CK41" s="121"/>
      <c r="CL41" s="121"/>
    </row>
    <row r="42" spans="1:90" s="1" customFormat="1" ht="15" customHeight="1" x14ac:dyDescent="0.25">
      <c r="A42" s="784" t="s">
        <v>419</v>
      </c>
      <c r="B42" s="785"/>
      <c r="C42" s="785"/>
      <c r="D42" s="785"/>
      <c r="E42" s="787">
        <f>IFERROR(SUMIF('Ассортиментная матрица'!$G$3:$EF$3,$A42,'Ассортиментная матрица'!$G$6:$EF$6)/$G42,0)</f>
        <v>1</v>
      </c>
      <c r="F42" s="788"/>
      <c r="G42" s="789">
        <f t="array" ref="G42">MAX(IF('Ассортиментная матрица'!$G$3:$EF$3=A42,'Ассортиментная матрица'!$G$6:$EF$6))</f>
        <v>888</v>
      </c>
      <c r="H42" s="790"/>
      <c r="I42" s="991">
        <f t="shared" ref="I42:I50" si="57">Q42-Q42*S42</f>
        <v>54.8504</v>
      </c>
      <c r="J42" s="991"/>
      <c r="K42" s="990">
        <f>IFERROR((M42/G42/12*52/(COUNTIF($E$159:$BD$159,"&gt;0")+COUNTIF($E$160:$BD$160,"&gt;0"))),"")</f>
        <v>54.541462837837834</v>
      </c>
      <c r="L42" s="990"/>
      <c r="M42" s="884">
        <f>IF(COUNTIF(BE159:BE160,"&gt;"&amp;0)=2,"ОШИБКА",IF(BE159=0,BE160,BE159))</f>
        <v>581193.82799999998</v>
      </c>
      <c r="N42" s="884"/>
      <c r="O42" s="884">
        <f t="shared" si="46"/>
        <v>31878713.943331193</v>
      </c>
      <c r="P42" s="884"/>
      <c r="Q42" s="991">
        <f t="shared" si="38"/>
        <v>92</v>
      </c>
      <c r="R42" s="992"/>
      <c r="S42" s="993">
        <f>SUM(K72:L74)</f>
        <v>0.40379999999999999</v>
      </c>
      <c r="T42" s="994"/>
      <c r="U42" s="995">
        <v>0.02</v>
      </c>
      <c r="V42" s="951"/>
      <c r="W42" s="913">
        <f>IFERROR(SUMPRODUCT(E156:BD156,E157:BD157)/SUM(E156:BD156),Q42-(Q42*S42))</f>
        <v>54.850399999999993</v>
      </c>
      <c r="X42" s="913"/>
      <c r="Y42" s="849">
        <v>1700000</v>
      </c>
      <c r="Z42" s="850"/>
      <c r="AA42" s="851">
        <f t="shared" si="47"/>
        <v>5.332711987760811E-2</v>
      </c>
      <c r="AB42" s="852"/>
      <c r="AC42" s="950">
        <v>0.02</v>
      </c>
      <c r="AD42" s="951"/>
      <c r="AE42" s="849">
        <f t="shared" ref="AE42:AE43" si="58">BE91</f>
        <v>0</v>
      </c>
      <c r="AF42" s="850"/>
      <c r="AG42" s="851">
        <f t="shared" si="39"/>
        <v>0.02</v>
      </c>
      <c r="AH42" s="852"/>
      <c r="AI42" s="847">
        <v>0</v>
      </c>
      <c r="AJ42" s="848"/>
      <c r="AK42" s="849">
        <f>SUMPRODUCT($E$156:$BZ$156,$E$161:$BZ$161)</f>
        <v>0</v>
      </c>
      <c r="AL42" s="850"/>
      <c r="AM42" s="851">
        <f t="shared" si="40"/>
        <v>0</v>
      </c>
      <c r="AN42" s="852"/>
      <c r="AO42" s="849" t="e">
        <f>IF(AI42=1,(U42*((O42/1.2-M42*#REF!)))+Y42+AE42+(AC42*(O42-M42*(1.2*#REF!)))+AK42,(U42*(((O42-M42*(1.2*#REF!))-AK42)/1.2)+Y42+AE42+(AC42*((O42-M42*(1.2*#REF!))-AK42))+AK42))+((VLOOKUP($AC$6,$A$55:$AC$60,MATCH(A42,$A$55:$AC$55,0),0))-W42)*M42</f>
        <v>#REF!</v>
      </c>
      <c r="AP42" s="1001"/>
      <c r="AQ42" s="1040">
        <f t="shared" si="41"/>
        <v>0</v>
      </c>
      <c r="AR42" s="1041"/>
      <c r="AS42" s="999">
        <f t="shared" si="48"/>
        <v>0.50085795189468085</v>
      </c>
      <c r="AT42" s="1000"/>
      <c r="AU42" s="923">
        <f>IFERROR((IF(AI42=1,(U42*(O42/1.2-#REF!*M42))+Y42+AE42+(AC42*O42-#REF!*1.2*M42)+AK42,(U42*((O42-AK42)/1.2-#REF!*M42)+Y42+AE42+(AC42*((O42-AK42)-#REF!*1.2*M42))+AK42))+(Q42-W42)*M42)/M42,0)</f>
        <v>0</v>
      </c>
      <c r="AV42" s="924"/>
      <c r="AW42" s="991">
        <f t="shared" si="42"/>
        <v>92</v>
      </c>
      <c r="AX42" s="853"/>
      <c r="AY42" s="988">
        <f t="shared" si="43"/>
        <v>443245.1322257694</v>
      </c>
      <c r="AZ42" s="989"/>
      <c r="BA42" s="1376">
        <v>35.54</v>
      </c>
      <c r="BB42" s="1376"/>
      <c r="BC42" s="1048">
        <f t="shared" si="44"/>
        <v>20655628.647119999</v>
      </c>
      <c r="BD42" s="1048"/>
      <c r="BE42" s="583">
        <f t="shared" si="49"/>
        <v>56.46</v>
      </c>
      <c r="BF42" s="316">
        <f t="shared" si="45"/>
        <v>32370958.39665423</v>
      </c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 t="s">
        <v>87</v>
      </c>
      <c r="CF42" s="121"/>
      <c r="CG42" s="121"/>
      <c r="CH42" s="121"/>
      <c r="CI42" s="121"/>
      <c r="CJ42" s="121"/>
      <c r="CK42" s="121"/>
      <c r="CL42" s="121"/>
    </row>
    <row r="43" spans="1:90" s="1" customFormat="1" ht="15" customHeight="1" x14ac:dyDescent="0.25">
      <c r="A43" s="1193" t="s">
        <v>420</v>
      </c>
      <c r="B43" s="1194"/>
      <c r="C43" s="1194"/>
      <c r="D43" s="1194"/>
      <c r="E43" s="933">
        <f>IFERROR(SUMIF('Ассортиментная матрица'!$G$3:$EF$3,$A43,'Ассортиментная матрица'!$G$6:$EF$6)/$G43,0)</f>
        <v>2.774193548387097</v>
      </c>
      <c r="F43" s="934"/>
      <c r="G43" s="782">
        <f t="array" ref="G43">MAX(IF('Ассортиментная матрица'!$G$3:$EF$3=A43,'Ассортиментная матрица'!$G$6:$EF$6))</f>
        <v>1209</v>
      </c>
      <c r="H43" s="783"/>
      <c r="I43" s="859">
        <f t="shared" si="57"/>
        <v>31.636800000000001</v>
      </c>
      <c r="J43" s="859"/>
      <c r="K43" s="858">
        <f>IFERROR((M43/G43/12*52/(COUNTIF($E$169:$BD$169,"&gt;0")+COUNTIF($E$170:$BD$170,"&gt;0"))),"")</f>
        <v>125.04829466501248</v>
      </c>
      <c r="L43" s="858"/>
      <c r="M43" s="875">
        <f>IF(COUNTIF(BE169:BE170,"&gt;"&amp;0)=2,"ОШИБКА",IF(BE169=0,BE170,BE169))</f>
        <v>1814200.6590000011</v>
      </c>
      <c r="N43" s="875"/>
      <c r="O43" s="875">
        <f t="shared" si="46"/>
        <v>57395503.408651248</v>
      </c>
      <c r="P43" s="875"/>
      <c r="Q43" s="859">
        <f t="shared" si="38"/>
        <v>48</v>
      </c>
      <c r="R43" s="860"/>
      <c r="S43" s="861">
        <f>SUM(M72:N74)</f>
        <v>0.34089999999999998</v>
      </c>
      <c r="T43" s="862"/>
      <c r="U43" s="966">
        <v>0.02</v>
      </c>
      <c r="V43" s="967"/>
      <c r="W43" s="996">
        <f>IFERROR(SUMPRODUCT(E166:BD166,E167:BD167)/SUM(E166:BD166),Q43-(Q43*S43))</f>
        <v>31.636800000000004</v>
      </c>
      <c r="X43" s="996"/>
      <c r="Y43" s="841">
        <v>500000</v>
      </c>
      <c r="Z43" s="842"/>
      <c r="AA43" s="925">
        <f t="shared" si="47"/>
        <v>8.711483832453586E-3</v>
      </c>
      <c r="AB43" s="926"/>
      <c r="AC43" s="1321">
        <v>0.02</v>
      </c>
      <c r="AD43" s="967"/>
      <c r="AE43" s="841">
        <f t="shared" si="58"/>
        <v>0</v>
      </c>
      <c r="AF43" s="842"/>
      <c r="AG43" s="925">
        <f t="shared" si="39"/>
        <v>0.02</v>
      </c>
      <c r="AH43" s="926"/>
      <c r="AI43" s="930">
        <v>0</v>
      </c>
      <c r="AJ43" s="931"/>
      <c r="AK43" s="841">
        <f>SUMPRODUCT($E$166:$BZ$166,$E$171:$BZ$171)</f>
        <v>0</v>
      </c>
      <c r="AL43" s="842"/>
      <c r="AM43" s="925">
        <f t="shared" si="40"/>
        <v>0</v>
      </c>
      <c r="AN43" s="926"/>
      <c r="AO43" s="841" t="e">
        <f>IF(AI43=1,(U43*((O43/1.2-M43*#REF!)))+Y43+AE43+(AC43*(O43-M43*(1.2*#REF!)))+AK43,(U43*(((O43-M43*(1.2*#REF!))-AK43)/1.2)+Y43+AE43+(AC43*((O43-M43*(1.2*#REF!))-AK43))+AK43))+((VLOOKUP($AC$6,$A$55:$AC$60,MATCH(A43,$A$55:$AC$55,0),0))-W43)*M43</f>
        <v>#REF!</v>
      </c>
      <c r="AP43" s="927"/>
      <c r="AQ43" s="928">
        <f t="shared" si="41"/>
        <v>0</v>
      </c>
      <c r="AR43" s="929"/>
      <c r="AS43" s="820">
        <f t="shared" si="48"/>
        <v>0.45088762675837396</v>
      </c>
      <c r="AT43" s="821"/>
      <c r="AU43" s="921">
        <f>IFERROR((IF(AI43=1,(U43*(O43/1.2-#REF!*M43))+Y43+AE43+(AC43*O43-#REF!*1.2*M43)+AK43,(U43*((O43-AK43)/1.2-#REF!*M43)+Y43+AE43+(AC43*((O43-AK43)-#REF!*1.2*M43))+AK43))+(Q43-W43)*M43)/M43,0)</f>
        <v>0</v>
      </c>
      <c r="AV43" s="922"/>
      <c r="AW43" s="859">
        <f t="shared" si="42"/>
        <v>48</v>
      </c>
      <c r="AX43" s="1012"/>
      <c r="AY43" s="986">
        <f t="shared" si="43"/>
        <v>798033.36931206868</v>
      </c>
      <c r="AZ43" s="987"/>
      <c r="BA43" s="1376">
        <v>24.29</v>
      </c>
      <c r="BB43" s="1376"/>
      <c r="BC43" s="1048">
        <f t="shared" si="44"/>
        <v>44066934.007110029</v>
      </c>
      <c r="BD43" s="1048"/>
      <c r="BE43" s="583">
        <f t="shared" si="49"/>
        <v>23.71</v>
      </c>
      <c r="BF43" s="316">
        <f t="shared" si="45"/>
        <v>42216664.255577959</v>
      </c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1"/>
      <c r="BV43" s="121"/>
      <c r="BW43" s="121"/>
      <c r="BX43" s="121"/>
      <c r="BY43" s="121"/>
      <c r="BZ43" s="121"/>
      <c r="CA43" s="121"/>
      <c r="CB43" s="121"/>
      <c r="CC43" s="121"/>
      <c r="CD43" s="121"/>
      <c r="CE43" s="121" t="s">
        <v>256</v>
      </c>
      <c r="CF43" s="121"/>
      <c r="CG43" s="121"/>
      <c r="CH43" s="121"/>
      <c r="CI43" s="121"/>
      <c r="CJ43" s="121"/>
      <c r="CK43" s="121"/>
      <c r="CL43" s="121"/>
    </row>
    <row r="44" spans="1:90" s="1" customFormat="1" ht="15" customHeight="1" x14ac:dyDescent="0.25">
      <c r="A44" s="784" t="s">
        <v>422</v>
      </c>
      <c r="B44" s="785"/>
      <c r="C44" s="785"/>
      <c r="D44" s="786"/>
      <c r="E44" s="787">
        <f>IFERROR(SUMIF('Ассортиментная матрица'!$G$3:$EF$3,$A44,'Ассортиментная матрица'!$G$6:$EF$6)/$G44,0)</f>
        <v>2</v>
      </c>
      <c r="F44" s="788"/>
      <c r="G44" s="789">
        <f t="array" ref="G44">MAX(IF('Ассортиментная матрица'!$G$3:$EF$3=A44,'Ассортиментная матрица'!$G$6:$EF$6))</f>
        <v>888</v>
      </c>
      <c r="H44" s="790"/>
      <c r="I44" s="853">
        <f t="shared" si="57"/>
        <v>36.993600000000001</v>
      </c>
      <c r="J44" s="924"/>
      <c r="K44" s="910">
        <f>IFERROR((M44/G44/12*52/(COUNTIF($E$179:$BD$179,"&gt;0")+COUNTIF($E$180:$BD$180,"&gt;0"))),"")</f>
        <v>45.07554807692307</v>
      </c>
      <c r="L44" s="911"/>
      <c r="M44" s="849">
        <f>IF(COUNTIF(BE179:BE180,"&gt;"&amp;0)=2,"ОШИБКА",IF(BE179=0,BE180,BE179))</f>
        <v>480325.04030769225</v>
      </c>
      <c r="N44" s="850"/>
      <c r="O44" s="849">
        <f t="shared" si="46"/>
        <v>17768952.41112664</v>
      </c>
      <c r="P44" s="850"/>
      <c r="Q44" s="853">
        <f t="shared" si="38"/>
        <v>48</v>
      </c>
      <c r="R44" s="857"/>
      <c r="S44" s="997">
        <f>SUM(O72:P74)</f>
        <v>0.2293</v>
      </c>
      <c r="T44" s="998"/>
      <c r="U44" s="950">
        <v>0.02</v>
      </c>
      <c r="V44" s="951"/>
      <c r="W44" s="913">
        <f>IFERROR(SUMPRODUCT(E176:BD176,E177:BD177)/SUM(E176:BD176),Q44-(Q44*S44))</f>
        <v>36.993599999999994</v>
      </c>
      <c r="X44" s="913"/>
      <c r="Y44" s="849">
        <v>2400000</v>
      </c>
      <c r="Z44" s="850"/>
      <c r="AA44" s="851">
        <f t="shared" si="47"/>
        <v>0.13506705091388263</v>
      </c>
      <c r="AB44" s="852"/>
      <c r="AC44" s="950">
        <v>0.02</v>
      </c>
      <c r="AD44" s="951"/>
      <c r="AE44" s="849">
        <f>BE93</f>
        <v>0</v>
      </c>
      <c r="AF44" s="850"/>
      <c r="AG44" s="851">
        <f t="shared" ref="AG44" si="59">IFERROR(AC44+(AE44/O44),0)</f>
        <v>0.02</v>
      </c>
      <c r="AH44" s="852"/>
      <c r="AI44" s="847">
        <v>0</v>
      </c>
      <c r="AJ44" s="848"/>
      <c r="AK44" s="849">
        <f>SUMPRODUCT($E$176:$BZ$176,$E$181:$BZ$181)</f>
        <v>0</v>
      </c>
      <c r="AL44" s="850"/>
      <c r="AM44" s="851">
        <f t="shared" ref="AM44" si="60">IFERROR(AK44/O44,0)</f>
        <v>0</v>
      </c>
      <c r="AN44" s="852"/>
      <c r="AO44" s="849" t="e">
        <f>IF(AI44=1,(U44*((O44/1.2-M44*#REF!)))+Y44+AE44+(AC44*(O44-M44*(1.2*#REF!)))+AK44,(U44*(((O44-M44*(1.2*#REF!))-AK44)/1.2)+Y44+AE44+(AC44*((O44-M44*(1.2*#REF!))-AK44))+AK44))+((VLOOKUP($AC$6,$A$55:$AC$60,MATCH(A44,$A$55:$AC$55,0),0))-W44)*M44</f>
        <v>#REF!</v>
      </c>
      <c r="AP44" s="1039"/>
      <c r="AQ44" s="1040">
        <f t="shared" si="41"/>
        <v>0</v>
      </c>
      <c r="AR44" s="1041"/>
      <c r="AS44" s="999">
        <f t="shared" si="48"/>
        <v>0.48932414091146348</v>
      </c>
      <c r="AT44" s="1000"/>
      <c r="AU44" s="923">
        <f>IFERROR((IF(AI44=1,(U44*(O44/1.2-#REF!*M44))+Y44+AE44+(AC44*O44-#REF!*1.2*M44)+AK44,(U44*((O44-AK44)/1.2-#REF!*M44)+Y44+AE44+(AC44*((O44-AK44)-#REF!*1.2*M44))+AK44))+(Q44-W44)*M44)/M44,0)</f>
        <v>0</v>
      </c>
      <c r="AV44" s="924"/>
      <c r="AW44" s="853">
        <f t="shared" si="42"/>
        <v>48</v>
      </c>
      <c r="AX44" s="854"/>
      <c r="AY44" s="1037">
        <f t="shared" si="43"/>
        <v>247061.46160676086</v>
      </c>
      <c r="AZ44" s="1038"/>
      <c r="BA44" s="1376">
        <v>29.5</v>
      </c>
      <c r="BB44" s="1376"/>
      <c r="BC44" s="1048">
        <f t="shared" si="44"/>
        <v>14169588.689076921</v>
      </c>
      <c r="BD44" s="1048"/>
      <c r="BE44" s="583">
        <f>IFERROR(AW44-BA44,0)</f>
        <v>18.5</v>
      </c>
      <c r="BF44" s="316">
        <f t="shared" si="45"/>
        <v>8638951.7840855457</v>
      </c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1"/>
      <c r="BV44" s="121"/>
      <c r="BW44" s="121"/>
      <c r="BX44" s="121"/>
      <c r="BY44" s="121"/>
      <c r="BZ44" s="121"/>
      <c r="CA44" s="121"/>
      <c r="CB44" s="121"/>
      <c r="CC44" s="121"/>
      <c r="CD44" s="121"/>
      <c r="CE44" s="121"/>
      <c r="CF44" s="121"/>
      <c r="CG44" s="121"/>
      <c r="CH44" s="121"/>
      <c r="CI44" s="121"/>
      <c r="CJ44" s="121"/>
      <c r="CK44" s="121"/>
      <c r="CL44" s="121"/>
    </row>
    <row r="45" spans="1:90" s="1" customFormat="1" ht="15" customHeight="1" x14ac:dyDescent="0.25">
      <c r="A45" s="780" t="s">
        <v>423</v>
      </c>
      <c r="B45" s="781"/>
      <c r="C45" s="781"/>
      <c r="D45" s="781"/>
      <c r="E45" s="933">
        <f>IFERROR(SUMIF('Ассортиментная матрица'!$G$3:$EF$3,$A45,'Ассортиментная матрица'!$G$6:$EF$6)/$G45,0)</f>
        <v>2</v>
      </c>
      <c r="F45" s="934"/>
      <c r="G45" s="782">
        <f t="array" ref="G45">MAX(IF('Ассортиментная матрица'!$G$3:$EF$3=A45,'Ассортиментная матрица'!$G$6:$EF$6))</f>
        <v>369</v>
      </c>
      <c r="H45" s="783"/>
      <c r="I45" s="859">
        <f t="shared" si="57"/>
        <v>54.355199999999996</v>
      </c>
      <c r="J45" s="859"/>
      <c r="K45" s="858">
        <f>IFERROR((M45/G45/12*52/(COUNTIF($E$189:$BD$189,"&gt;0")+COUNTIF($E$190:$BD$190,"&gt;0"))),"")</f>
        <v>32.053723076923077</v>
      </c>
      <c r="L45" s="858"/>
      <c r="M45" s="875">
        <f>IF(COUNTIF(BE189:BE190,"&gt;"&amp;0)=2,"ОШИБКА",IF(BE189=0,BE190,BE189))</f>
        <v>141933.88578461538</v>
      </c>
      <c r="N45" s="875"/>
      <c r="O45" s="875">
        <f t="shared" si="46"/>
        <v>7714844.7485999269</v>
      </c>
      <c r="P45" s="875"/>
      <c r="Q45" s="859">
        <f t="shared" si="38"/>
        <v>96</v>
      </c>
      <c r="R45" s="860"/>
      <c r="S45" s="861">
        <f>SUM(Q72:R74)</f>
        <v>0.43380000000000002</v>
      </c>
      <c r="T45" s="862"/>
      <c r="U45" s="966">
        <v>0.02</v>
      </c>
      <c r="V45" s="967"/>
      <c r="W45" s="914">
        <f>IFERROR(SUMPRODUCT(E186:BD186,E187:BD187)/SUM(E186:BD186),Q45-(Q45*S45))</f>
        <v>54.355200000000004</v>
      </c>
      <c r="X45" s="915"/>
      <c r="Y45" s="841">
        <v>0</v>
      </c>
      <c r="Z45" s="842"/>
      <c r="AA45" s="925">
        <f t="shared" si="47"/>
        <v>0</v>
      </c>
      <c r="AB45" s="926"/>
      <c r="AC45" s="1321">
        <v>0.03</v>
      </c>
      <c r="AD45" s="967"/>
      <c r="AE45" s="841">
        <f>BE94</f>
        <v>0</v>
      </c>
      <c r="AF45" s="842"/>
      <c r="AG45" s="925">
        <f t="shared" si="39"/>
        <v>0.03</v>
      </c>
      <c r="AH45" s="926"/>
      <c r="AI45" s="930">
        <v>0</v>
      </c>
      <c r="AJ45" s="931"/>
      <c r="AK45" s="841">
        <f>SUMPRODUCT($E$186:$BZ$186,$E$191:$BZ$191)</f>
        <v>0</v>
      </c>
      <c r="AL45" s="842"/>
      <c r="AM45" s="925">
        <f t="shared" si="40"/>
        <v>0</v>
      </c>
      <c r="AN45" s="926"/>
      <c r="AO45" s="841" t="e">
        <f>IF(AI45=1,(U45*((O45/1.2-M45*#REF!)))+Y45+AE45+(AC45*(O45-M45*(1.2*#REF!)))+AK45,(U45*(((O45-M45*(1.2*#REF!))-AK45)/1.2)+Y45+AE45+(AC45*((O45-M45*(1.2*#REF!))-AK45))+AK45))+((VLOOKUP($AC$6,$A$55:$AC$60,MATCH(A45,$A$55:$AC$55,0),0))-W45)*M45</f>
        <v>#REF!</v>
      </c>
      <c r="AP45" s="927"/>
      <c r="AQ45" s="928">
        <f t="shared" si="41"/>
        <v>0</v>
      </c>
      <c r="AR45" s="929"/>
      <c r="AS45" s="820">
        <f t="shared" si="48"/>
        <v>0.48181376000000004</v>
      </c>
      <c r="AT45" s="821"/>
      <c r="AU45" s="921">
        <f>IFERROR((IF(AI45=1,(U45*(O45/1.2-#REF!*M45))+Y45+AE45+(AC45*O45-#REF!*1.2*M45)+AK45,(U45*((O45-AK45)/1.2-#REF!*M45)+Y45+AE45+(AC45*((O45-AK45)-#REF!*1.2*M45))+AK45))+(Q45-W45)*M45)/M45,0)</f>
        <v>0</v>
      </c>
      <c r="AV45" s="922"/>
      <c r="AW45" s="859">
        <f t="shared" si="42"/>
        <v>96</v>
      </c>
      <c r="AX45" s="1012"/>
      <c r="AY45" s="986">
        <f t="shared" si="43"/>
        <v>107268.04684697159</v>
      </c>
      <c r="AZ45" s="987"/>
      <c r="BA45" s="1376">
        <v>45.04</v>
      </c>
      <c r="BB45" s="1376"/>
      <c r="BC45" s="1048">
        <f t="shared" si="44"/>
        <v>6392702.215739077</v>
      </c>
      <c r="BD45" s="1048"/>
      <c r="BE45" s="583">
        <f t="shared" ref="BE45:BE50" si="61">IFERROR(AW45-BA45,0)</f>
        <v>50.96</v>
      </c>
      <c r="BF45" s="316">
        <f t="shared" si="45"/>
        <v>7125682.7727370281</v>
      </c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1"/>
      <c r="BV45" s="121"/>
      <c r="BW45" s="121"/>
      <c r="BX45" s="121"/>
      <c r="BY45" s="121"/>
      <c r="BZ45" s="121"/>
      <c r="CA45" s="121"/>
      <c r="CB45" s="121"/>
      <c r="CC45" s="121"/>
      <c r="CD45" s="121"/>
      <c r="CE45" s="121" t="s">
        <v>256</v>
      </c>
      <c r="CF45" s="121"/>
      <c r="CG45" s="121"/>
      <c r="CH45" s="121"/>
      <c r="CI45" s="121"/>
      <c r="CJ45" s="121"/>
      <c r="CK45" s="121"/>
      <c r="CL45" s="121"/>
    </row>
    <row r="46" spans="1:90" s="1" customFormat="1" ht="15" customHeight="1" x14ac:dyDescent="0.25">
      <c r="A46" s="784" t="s">
        <v>424</v>
      </c>
      <c r="B46" s="785"/>
      <c r="C46" s="785"/>
      <c r="D46" s="786"/>
      <c r="E46" s="787">
        <f>IFERROR(SUMIF('Ассортиментная матрица'!$G$3:$EF$3,$A46,'Ассортиментная матрица'!$G$6:$EF$6)/$G46,0)</f>
        <v>1</v>
      </c>
      <c r="F46" s="788"/>
      <c r="G46" s="789">
        <f t="array" ref="G46">MAX(IF('Ассортиментная матрица'!$G$3:$EF$3=A46,'Ассортиментная матрица'!$G$6:$EF$6))</f>
        <v>888</v>
      </c>
      <c r="H46" s="790"/>
      <c r="I46" s="853">
        <f t="shared" ref="I46:I48" si="62">Q46-Q46*S46</f>
        <v>24.9192</v>
      </c>
      <c r="J46" s="924"/>
      <c r="K46" s="910">
        <f>IFERROR((M46/G46/12*52/(COUNTIF($E$199:$BD$199,"&gt;0")+COUNTIF($E$200:$BD$200,"&gt;0"))),"")</f>
        <v>46.585115269115256</v>
      </c>
      <c r="L46" s="911"/>
      <c r="M46" s="849">
        <f>IF(COUNTIF(BE199:BE200,"&gt;"&amp;0)=2,"ОШИБКА",IF(BE199=0,BE200,BE199))</f>
        <v>496410.98830769223</v>
      </c>
      <c r="N46" s="850"/>
      <c r="O46" s="849">
        <f t="shared" ref="O46:O48" si="63">M46*W46</f>
        <v>12370164.699837044</v>
      </c>
      <c r="P46" s="850"/>
      <c r="Q46" s="853">
        <f t="shared" si="38"/>
        <v>36</v>
      </c>
      <c r="R46" s="857"/>
      <c r="S46" s="997">
        <f>SUM(S72:T74)</f>
        <v>0.30780000000000002</v>
      </c>
      <c r="T46" s="998"/>
      <c r="U46" s="950">
        <v>0.02</v>
      </c>
      <c r="V46" s="951"/>
      <c r="W46" s="913">
        <f>IFERROR(SUMPRODUCT(E196:BD196,E197:BD197)/SUM(E196:BD196),Q46-(Q46*S46))</f>
        <v>24.9192</v>
      </c>
      <c r="X46" s="913"/>
      <c r="Y46" s="849">
        <v>1500000</v>
      </c>
      <c r="Z46" s="850"/>
      <c r="AA46" s="851">
        <f t="shared" si="47"/>
        <v>0.12125950109781157</v>
      </c>
      <c r="AB46" s="852"/>
      <c r="AC46" s="950">
        <v>0.02</v>
      </c>
      <c r="AD46" s="951"/>
      <c r="AE46" s="849">
        <f t="shared" ref="AE46:AE48" si="64">BE95</f>
        <v>0</v>
      </c>
      <c r="AF46" s="850"/>
      <c r="AG46" s="851">
        <f t="shared" ref="AG46:AG49" si="65">IFERROR(AC46+(AE46/O46),0)</f>
        <v>0.02</v>
      </c>
      <c r="AH46" s="852"/>
      <c r="AI46" s="847">
        <v>0</v>
      </c>
      <c r="AJ46" s="848"/>
      <c r="AK46" s="849">
        <f>SUMPRODUCT($E$196:$BZ$196,$E$201:$BZ$201)</f>
        <v>138550.75199999998</v>
      </c>
      <c r="AL46" s="850"/>
      <c r="AM46" s="851">
        <f t="shared" ref="AM46:AM48" si="66">IFERROR(AK46/O46,0)</f>
        <v>1.1200396709497745E-2</v>
      </c>
      <c r="AN46" s="852"/>
      <c r="AO46" s="849" t="e">
        <f>IF(AI46=1,(U46*((O46/1.2-M46*#REF!)))+Y46+AE46+(AC46*(O46-M46*(1.2*#REF!)))+AK46,(U46*(((O46-M46*(1.2*#REF!))-AK46)/1.2)+Y46+AE46+(AC46*((O46-M46*(1.2*#REF!))-AK46))+AK46))+((VLOOKUP($AC$6,$A$55:$AC$60,MATCH(A46,$A$55:$AC$55,0),0))-W46)*M46</f>
        <v>#REF!</v>
      </c>
      <c r="AP46" s="1039"/>
      <c r="AQ46" s="1040">
        <f t="shared" si="41"/>
        <v>0</v>
      </c>
      <c r="AR46" s="1041"/>
      <c r="AS46" s="999">
        <f t="shared" si="48"/>
        <v>0.53369319466125753</v>
      </c>
      <c r="AT46" s="1000"/>
      <c r="AU46" s="923">
        <f>IFERROR((IF(AI46=1,(U46*(O46/1.2-#REF!*M46))+Y46+AE46+(AC46*O46-#REF!*1.2*M46)+AK46,(U46*((O46-AK46)/1.2-#REF!*M46)+Y46+AE46+(AC46*((O46-AK46)-#REF!*1.2*M46))+AK46))+(Q46-W46)*M46)/M46,0)</f>
        <v>0</v>
      </c>
      <c r="AV46" s="924"/>
      <c r="AW46" s="853">
        <f t="shared" si="42"/>
        <v>36</v>
      </c>
      <c r="AX46" s="854"/>
      <c r="AY46" s="1037">
        <f t="shared" si="43"/>
        <v>171996.12562102193</v>
      </c>
      <c r="AZ46" s="1038"/>
      <c r="BA46" s="1376">
        <v>21.25</v>
      </c>
      <c r="BB46" s="1376"/>
      <c r="BC46" s="1048">
        <f t="shared" si="44"/>
        <v>10548733.501538459</v>
      </c>
      <c r="BD46" s="1048"/>
      <c r="BE46" s="583">
        <f t="shared" si="61"/>
        <v>14.75</v>
      </c>
      <c r="BF46" s="316">
        <f t="shared" si="45"/>
        <v>7150065.9519174388</v>
      </c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1"/>
      <c r="BV46" s="121"/>
      <c r="BW46" s="121"/>
      <c r="BX46" s="121"/>
      <c r="BY46" s="121"/>
      <c r="BZ46" s="121"/>
      <c r="CA46" s="121"/>
      <c r="CB46" s="121"/>
      <c r="CC46" s="121"/>
      <c r="CD46" s="121"/>
      <c r="CE46" s="121"/>
      <c r="CF46" s="121"/>
      <c r="CG46" s="121"/>
      <c r="CH46" s="121"/>
      <c r="CI46" s="121"/>
      <c r="CJ46" s="121"/>
      <c r="CK46" s="121"/>
      <c r="CL46" s="121"/>
    </row>
    <row r="47" spans="1:90" s="1" customFormat="1" ht="15" customHeight="1" x14ac:dyDescent="0.25">
      <c r="A47" s="780" t="s">
        <v>425</v>
      </c>
      <c r="B47" s="781"/>
      <c r="C47" s="781"/>
      <c r="D47" s="781"/>
      <c r="E47" s="933">
        <f>IFERROR(SUMIF('Ассортиментная матрица'!$G$3:$EF$3,$A47,'Ассортиментная матрица'!$G$6:$EF$6)/$G47,0)</f>
        <v>0</v>
      </c>
      <c r="F47" s="934"/>
      <c r="G47" s="782">
        <f t="array" ref="G47">MAX(IF('Ассортиментная матрица'!$G$3:$EF$3=A47,'Ассортиментная матрица'!$G$6:$EF$6))</f>
        <v>0</v>
      </c>
      <c r="H47" s="783"/>
      <c r="I47" s="859">
        <f t="shared" si="62"/>
        <v>40</v>
      </c>
      <c r="J47" s="859"/>
      <c r="K47" s="858" t="str">
        <f>IFERROR((M47/G47/12*52/(COUNTIF($E$209:$BD$209,"&gt;0")+COUNTIF($E$210:$BD$210,"&gt;0"))),"")</f>
        <v/>
      </c>
      <c r="L47" s="858"/>
      <c r="M47" s="875">
        <f>IF(COUNTIF(BE209:BE210,"&gt;"&amp;0)=2,"ОШИБКА",IF(BE209=0,BE210,BE209))</f>
        <v>0</v>
      </c>
      <c r="N47" s="875"/>
      <c r="O47" s="875">
        <f t="shared" si="63"/>
        <v>0</v>
      </c>
      <c r="P47" s="875"/>
      <c r="Q47" s="859">
        <f t="shared" si="38"/>
        <v>40</v>
      </c>
      <c r="R47" s="860"/>
      <c r="S47" s="861">
        <f>SUM(U72:V74)</f>
        <v>0</v>
      </c>
      <c r="T47" s="862"/>
      <c r="U47" s="966">
        <v>0</v>
      </c>
      <c r="V47" s="967"/>
      <c r="W47" s="914">
        <f>IFERROR(SUMPRODUCT(E206:BD206,E207:BD207)/SUM(E206:BD206),Q47-(Q47*S47))</f>
        <v>40</v>
      </c>
      <c r="X47" s="915"/>
      <c r="Y47" s="841">
        <v>0</v>
      </c>
      <c r="Z47" s="842"/>
      <c r="AA47" s="925">
        <f t="shared" si="47"/>
        <v>0</v>
      </c>
      <c r="AB47" s="926"/>
      <c r="AC47" s="1321">
        <v>0</v>
      </c>
      <c r="AD47" s="967"/>
      <c r="AE47" s="841">
        <f t="shared" si="64"/>
        <v>0</v>
      </c>
      <c r="AF47" s="842"/>
      <c r="AG47" s="925">
        <f t="shared" si="65"/>
        <v>0</v>
      </c>
      <c r="AH47" s="926"/>
      <c r="AI47" s="930">
        <v>0</v>
      </c>
      <c r="AJ47" s="931"/>
      <c r="AK47" s="841">
        <f>SUMPRODUCT($E$206:$BZ$206,$E$211:$BZ$211)</f>
        <v>0</v>
      </c>
      <c r="AL47" s="842"/>
      <c r="AM47" s="925">
        <f t="shared" si="66"/>
        <v>0</v>
      </c>
      <c r="AN47" s="926"/>
      <c r="AO47" s="841" t="e">
        <f>IF(AI47=1,(U47*((O47/1.2-M47*#REF!)))+Y47+AE47+(AC47*(O47-M47*(1.2*#REF!)))+AK47,(U47*(((O47-M47*(1.2*#REF!))-AK47)/1.2)+Y47+AE47+(AC47*((O47-M47*(1.2*#REF!))-AK47))+AK47))+((VLOOKUP($AC$6,$A$55:$AC$60,MATCH(A47,$A$55:$AC$55,0),0))-W47)*M47</f>
        <v>#REF!</v>
      </c>
      <c r="AP47" s="927"/>
      <c r="AQ47" s="928">
        <f t="shared" si="41"/>
        <v>0</v>
      </c>
      <c r="AR47" s="929"/>
      <c r="AS47" s="820">
        <f t="shared" si="48"/>
        <v>0</v>
      </c>
      <c r="AT47" s="821"/>
      <c r="AU47" s="921">
        <f>IFERROR((IF(AI47=1,(U47*(O47/1.2-#REF!*M47))+Y47+AE47+(AC47*O47-#REF!*1.2*M47)+AK47,(U47*((O47-AK47)/1.2-#REF!*M47)+Y47+AE47+(AC47*((O47-AK47)-#REF!*1.2*M47))+AK47))+(Q47-W47)*M47)/M47,0)</f>
        <v>0</v>
      </c>
      <c r="AV47" s="922"/>
      <c r="AW47" s="859">
        <f t="shared" si="42"/>
        <v>40</v>
      </c>
      <c r="AX47" s="1012"/>
      <c r="AY47" s="986">
        <f t="shared" si="43"/>
        <v>0</v>
      </c>
      <c r="AZ47" s="987"/>
      <c r="BA47" s="740">
        <f>IF(AND($BA$35="Запад+Восток",$BE$35=1),VLOOKUP($A47,СС!$A$2:$J$13,10,0),IF($BA$35="Запад+Восток",VLOOKUP($A47,СС!$A$2:$H$13,MATCH("Запад",СС!$A$1:$H$1,0),0)*$BE$35+VLOOKUP($A47,СС!$A$2:$H$13,MATCH("Восток",СС!$A$1:$H$1,0),0)*$BF$35,VLOOKUP($A47,СС!$A$2:$H$13,MATCH($BA$35,СС!$A$1:$H$1,0),0)))</f>
        <v>29.924939087327793</v>
      </c>
      <c r="BB47" s="740"/>
      <c r="BC47" s="1048">
        <f t="shared" si="44"/>
        <v>0</v>
      </c>
      <c r="BD47" s="1048"/>
      <c r="BE47" s="583">
        <f>IFERROR(AW47-BA47,0)</f>
        <v>10.075060912672207</v>
      </c>
      <c r="BF47" s="316">
        <f t="shared" si="45"/>
        <v>0</v>
      </c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1"/>
      <c r="BV47" s="121"/>
      <c r="BW47" s="121"/>
      <c r="BX47" s="121"/>
      <c r="BY47" s="121"/>
      <c r="BZ47" s="121"/>
      <c r="CA47" s="121"/>
      <c r="CB47" s="121"/>
      <c r="CC47" s="121"/>
      <c r="CD47" s="121"/>
      <c r="CE47" s="121"/>
      <c r="CF47" s="121"/>
      <c r="CG47" s="121"/>
      <c r="CH47" s="121"/>
      <c r="CI47" s="121"/>
      <c r="CJ47" s="121"/>
      <c r="CK47" s="121"/>
      <c r="CL47" s="121"/>
    </row>
    <row r="48" spans="1:90" s="1" customFormat="1" ht="15" customHeight="1" x14ac:dyDescent="0.25">
      <c r="A48" s="784" t="s">
        <v>426</v>
      </c>
      <c r="B48" s="785"/>
      <c r="C48" s="785"/>
      <c r="D48" s="786"/>
      <c r="E48" s="787">
        <f>IFERROR(SUMIF('Ассортиментная матрица'!$G$3:$EF$3,$A48,'Ассортиментная матрица'!$G$6:$EF$6)/$G48,0)</f>
        <v>1</v>
      </c>
      <c r="F48" s="788"/>
      <c r="G48" s="789">
        <f t="array" ref="G48">MAX(IF('Ассортиментная матрица'!$G$3:$EF$3=A48,'Ассортиментная матрица'!$G$6:$EF$6))</f>
        <v>369</v>
      </c>
      <c r="H48" s="790"/>
      <c r="I48" s="853">
        <f t="shared" si="62"/>
        <v>38.790400000000005</v>
      </c>
      <c r="J48" s="924"/>
      <c r="K48" s="910">
        <f>IFERROR((M48/G48/12*52/(COUNTIF($E$219:$BD$219,"&gt;0")+COUNTIF($E$220:$BD$220,"&gt;0"))),"")</f>
        <v>35.058759615384631</v>
      </c>
      <c r="L48" s="911"/>
      <c r="M48" s="849">
        <f>IF(COUNTIF(BE219:BE220,"&gt;"&amp;0)=2,"ОШИБКА",IF(BE219=0,BE220,BE219))</f>
        <v>155240.18757692314</v>
      </c>
      <c r="N48" s="850"/>
      <c r="O48" s="849">
        <f t="shared" si="63"/>
        <v>6021828.9721838804</v>
      </c>
      <c r="P48" s="850"/>
      <c r="Q48" s="853">
        <f t="shared" si="38"/>
        <v>64</v>
      </c>
      <c r="R48" s="857"/>
      <c r="S48" s="997">
        <f>SUM(W72:X74)</f>
        <v>0.39389999999999997</v>
      </c>
      <c r="T48" s="998"/>
      <c r="U48" s="950">
        <v>0.02</v>
      </c>
      <c r="V48" s="951"/>
      <c r="W48" s="913">
        <f>IFERROR(SUMPRODUCT(E216:BD216,E217:BD217)/SUM(E216:BD216),Q48-(Q48*S48))</f>
        <v>38.790400000000005</v>
      </c>
      <c r="X48" s="913"/>
      <c r="Y48" s="849">
        <v>500000</v>
      </c>
      <c r="Z48" s="850"/>
      <c r="AA48" s="851">
        <f t="shared" si="47"/>
        <v>8.3031252184279439E-2</v>
      </c>
      <c r="AB48" s="852"/>
      <c r="AC48" s="950">
        <v>0.02</v>
      </c>
      <c r="AD48" s="951"/>
      <c r="AE48" s="849">
        <f t="shared" si="64"/>
        <v>0</v>
      </c>
      <c r="AF48" s="850"/>
      <c r="AG48" s="851">
        <f t="shared" si="65"/>
        <v>0.02</v>
      </c>
      <c r="AH48" s="852"/>
      <c r="AI48" s="847">
        <v>0</v>
      </c>
      <c r="AJ48" s="848"/>
      <c r="AK48" s="849">
        <f>SUMPRODUCT($E$216:$BZ$216,$E$221:$BZ$221)</f>
        <v>0</v>
      </c>
      <c r="AL48" s="850"/>
      <c r="AM48" s="851">
        <f t="shared" si="66"/>
        <v>0</v>
      </c>
      <c r="AN48" s="852"/>
      <c r="AO48" s="849" t="e">
        <f>IF(AI48=1,(U48*((O48/1.2-M48*#REF!)))+Y48+AE48+(AC48*(O48-M48*(1.2*#REF!)))+AK48,(U48*(((O48-M48*(1.2*#REF!))-AK48)/1.2)+Y48+AE48+(AC48*((O48-M48*(1.2*#REF!))-AK48))+AK48))+((VLOOKUP($AC$6,$A$55:$AC$60,MATCH(A48,$A$55:$AC$55,0),0))-W48)*M48</f>
        <v>#REF!</v>
      </c>
      <c r="AP48" s="1039"/>
      <c r="AQ48" s="1040">
        <f t="shared" si="41"/>
        <v>0</v>
      </c>
      <c r="AR48" s="1041"/>
      <c r="AS48" s="999">
        <f t="shared" si="48"/>
        <v>0.57315912689244664</v>
      </c>
      <c r="AT48" s="1000"/>
      <c r="AU48" s="923">
        <f>IFERROR((IF(AI48=1,(U48*(O48/1.2-#REF!*M48))+Y48+AE48+(AC48*O48-#REF!*1.2*M48)+AK48,(U48*((O48-AK48)/1.2-#REF!*M48)+Y48+AE48+(AC48*((O48-AK48)-#REF!*1.2*M48))+AK48))+(Q48-W48)*M48)/M48,0)</f>
        <v>0</v>
      </c>
      <c r="AV48" s="924"/>
      <c r="AW48" s="853">
        <f t="shared" si="42"/>
        <v>64</v>
      </c>
      <c r="AX48" s="854"/>
      <c r="AY48" s="1037">
        <f t="shared" si="43"/>
        <v>83728.169955707388</v>
      </c>
      <c r="AZ48" s="1038"/>
      <c r="BA48" s="1376">
        <v>47.41</v>
      </c>
      <c r="BB48" s="1376"/>
      <c r="BC48" s="1048">
        <f t="shared" si="44"/>
        <v>7359937.2930219257</v>
      </c>
      <c r="BD48" s="1048"/>
      <c r="BE48" s="583">
        <f t="shared" ref="BE48" si="67">IFERROR(AW48-BA48,0)</f>
        <v>16.590000000000003</v>
      </c>
      <c r="BF48" s="316">
        <f t="shared" si="45"/>
        <v>2491706.5419454481</v>
      </c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1"/>
      <c r="BV48" s="121"/>
      <c r="BW48" s="121"/>
      <c r="BX48" s="121"/>
      <c r="BY48" s="121"/>
      <c r="BZ48" s="121"/>
      <c r="CA48" s="121"/>
      <c r="CB48" s="121"/>
      <c r="CC48" s="121"/>
      <c r="CD48" s="121"/>
      <c r="CE48" s="121"/>
      <c r="CF48" s="121"/>
      <c r="CG48" s="121"/>
      <c r="CH48" s="121"/>
      <c r="CI48" s="121"/>
      <c r="CJ48" s="121"/>
      <c r="CK48" s="121"/>
      <c r="CL48" s="121"/>
    </row>
    <row r="49" spans="1:90" s="1" customFormat="1" ht="15" customHeight="1" x14ac:dyDescent="0.25">
      <c r="A49" s="780" t="s">
        <v>427</v>
      </c>
      <c r="B49" s="781"/>
      <c r="C49" s="781"/>
      <c r="D49" s="781"/>
      <c r="E49" s="933">
        <f>IFERROR(SUMIF('Ассортиментная матрица'!$G$3:$EF$3,$A49,'Ассортиментная матрица'!$G$6:$EF$6)/$G49,0)</f>
        <v>2</v>
      </c>
      <c r="F49" s="934"/>
      <c r="G49" s="782">
        <f t="array" ref="G49">MAX(IF('Ассортиментная матрица'!$G$3:$EF$3=A49,'Ассортиментная матрица'!$G$6:$EF$6))</f>
        <v>1209</v>
      </c>
      <c r="H49" s="783"/>
      <c r="I49" s="859">
        <f t="shared" si="57"/>
        <v>22.589549999999999</v>
      </c>
      <c r="J49" s="859"/>
      <c r="K49" s="858">
        <f>IFERROR((M49/G49/12*52/(COUNTIF($E$229:$BD$229,"&gt;0")+COUNTIF($E$230:$BD$230,"&gt;0"))),"")</f>
        <v>55.092336538461545</v>
      </c>
      <c r="L49" s="858"/>
      <c r="M49" s="875">
        <f>IF(COUNTIF(BE229:BE230,"&gt;"&amp;0)=2,"ОШИБКА",IF(BE229=0,BE230,BE229))</f>
        <v>799279.6185000001</v>
      </c>
      <c r="N49" s="875"/>
      <c r="O49" s="875">
        <f t="shared" si="46"/>
        <v>18055366.906086676</v>
      </c>
      <c r="P49" s="875"/>
      <c r="Q49" s="859">
        <f t="shared" si="38"/>
        <v>34.619999999999997</v>
      </c>
      <c r="R49" s="860"/>
      <c r="S49" s="861">
        <f>SUM(Y72:Z74)</f>
        <v>0.34749999999999998</v>
      </c>
      <c r="T49" s="862"/>
      <c r="U49" s="966">
        <v>0.02</v>
      </c>
      <c r="V49" s="967"/>
      <c r="W49" s="914">
        <f>IFERROR(SUMPRODUCT(E226:BD226,E227:BD227)/SUM(E226:BD226),Q49-(Q49*S49))</f>
        <v>22.589549999999999</v>
      </c>
      <c r="X49" s="915"/>
      <c r="Y49" s="841">
        <v>500000</v>
      </c>
      <c r="Z49" s="842"/>
      <c r="AA49" s="925">
        <f t="shared" si="47"/>
        <v>2.7692597032267681E-2</v>
      </c>
      <c r="AB49" s="926"/>
      <c r="AC49" s="1321">
        <v>0.02</v>
      </c>
      <c r="AD49" s="967"/>
      <c r="AE49" s="841">
        <f>BE98</f>
        <v>0</v>
      </c>
      <c r="AF49" s="842"/>
      <c r="AG49" s="925">
        <f t="shared" si="65"/>
        <v>0.02</v>
      </c>
      <c r="AH49" s="926"/>
      <c r="AI49" s="930">
        <v>0</v>
      </c>
      <c r="AJ49" s="931"/>
      <c r="AK49" s="841">
        <f>SUMPRODUCT($E$226:$BZ$226,$E$231:$BZ$231)</f>
        <v>0</v>
      </c>
      <c r="AL49" s="842"/>
      <c r="AM49" s="925">
        <f t="shared" si="40"/>
        <v>0</v>
      </c>
      <c r="AN49" s="926"/>
      <c r="AO49" s="841" t="e">
        <f>IF(AI49=1,(U49*((O49/1.2-M49*#REF!)))+Y49+AE49+(AC49*(O49-M49*(1.2*#REF!)))+AK49,(U49*(((O49-M49*(1.2*#REF!))-AK49)/1.2)+Y49+AE49+(AC49*((O49-M49*(1.2*#REF!))-AK49))+AK49))+((VLOOKUP($AC$6,$A$55:$AC$60,MATCH(A49,$A$55:$AC$55,0),0))-W49)*M49</f>
        <v>#REF!</v>
      </c>
      <c r="AP49" s="927"/>
      <c r="AQ49" s="928">
        <f t="shared" si="41"/>
        <v>0</v>
      </c>
      <c r="AR49" s="929"/>
      <c r="AS49" s="820">
        <f t="shared" si="48"/>
        <v>0.47147528895449525</v>
      </c>
      <c r="AT49" s="821"/>
      <c r="AU49" s="921">
        <f>IFERROR((IF(AI49=1,(U49*(O49/1.2-#REF!*M49))+Y49+AE49+(AC49*O49-#REF!*1.2*M49)+AK49,(U49*((O49-AK49)/1.2-#REF!*M49)+Y49+AE49+(AC49*((O49-AK49)-#REF!*1.2*M49))+AK49))+(Q49-W49)*M49)/M49,0)</f>
        <v>0</v>
      </c>
      <c r="AV49" s="922"/>
      <c r="AW49" s="859">
        <f t="shared" si="42"/>
        <v>34.619999999999997</v>
      </c>
      <c r="AX49" s="1012"/>
      <c r="AY49" s="986">
        <f t="shared" si="43"/>
        <v>251043.80013257504</v>
      </c>
      <c r="AZ49" s="987"/>
      <c r="BA49" s="1376">
        <v>21.56</v>
      </c>
      <c r="BB49" s="1376"/>
      <c r="BC49" s="1048">
        <f t="shared" si="44"/>
        <v>17232468.574860003</v>
      </c>
      <c r="BD49" s="1048"/>
      <c r="BE49" s="583">
        <f t="shared" si="61"/>
        <v>13.059999999999999</v>
      </c>
      <c r="BF49" s="316">
        <f t="shared" si="45"/>
        <v>10187548.017477427</v>
      </c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1"/>
      <c r="BV49" s="121"/>
      <c r="BW49" s="121"/>
      <c r="BX49" s="121"/>
      <c r="BY49" s="121"/>
      <c r="BZ49" s="121"/>
      <c r="CA49" s="121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</row>
    <row r="50" spans="1:90" s="1" customFormat="1" ht="15" customHeight="1" thickBot="1" x14ac:dyDescent="0.3">
      <c r="A50" s="780" t="s">
        <v>429</v>
      </c>
      <c r="B50" s="781"/>
      <c r="C50" s="781"/>
      <c r="D50" s="781"/>
      <c r="E50" s="933">
        <f>IFERROR(SUMIF('Ассортиментная матрица'!$G$3:$EF$3,$A50,'Ассортиментная матрица'!$G$6:$EF$6)/$G50,0)</f>
        <v>2</v>
      </c>
      <c r="F50" s="934"/>
      <c r="G50" s="782">
        <f t="array" ref="G50">MAX(IF('Ассортиментная матрица'!$G$3:$EF$3=A50,'Ассортиментная матрица'!$G$6:$EF$6))</f>
        <v>1209</v>
      </c>
      <c r="H50" s="783"/>
      <c r="I50" s="859">
        <f t="shared" si="57"/>
        <v>45.5</v>
      </c>
      <c r="J50" s="859"/>
      <c r="K50" s="858">
        <f>IFERROR((M50/G50/12*52/(COUNTIF($E$239:$BD$239,"&gt;0")+COUNTIF($E$240:$BD$240,"&gt;0"))),"")</f>
        <v>55.178875073175391</v>
      </c>
      <c r="L50" s="858"/>
      <c r="M50" s="875">
        <f>IF(COUNTIF(BE239:BE240,"&gt;"&amp;0)=2,"ОШИБКА",IF(BE239=0,BE240,BE239))</f>
        <v>800535.11956162855</v>
      </c>
      <c r="N50" s="875"/>
      <c r="O50" s="875">
        <f t="shared" si="46"/>
        <v>36424347.940054096</v>
      </c>
      <c r="P50" s="875"/>
      <c r="Q50" s="859">
        <f t="shared" si="38"/>
        <v>50</v>
      </c>
      <c r="R50" s="860"/>
      <c r="S50" s="861">
        <f>SUM(AA72:AB74)</f>
        <v>0.09</v>
      </c>
      <c r="T50" s="862"/>
      <c r="U50" s="966">
        <v>0.02</v>
      </c>
      <c r="V50" s="967"/>
      <c r="W50" s="914">
        <f>IFERROR(SUMPRODUCT(E236:BD236,E237:BD237)/SUM(E236:BD236),Q50-(Q50*S50))</f>
        <v>45.499999999999993</v>
      </c>
      <c r="X50" s="915"/>
      <c r="Y50" s="841">
        <v>1500000</v>
      </c>
      <c r="Z50" s="842"/>
      <c r="AA50" s="925">
        <f t="shared" si="47"/>
        <v>4.1181245096512005E-2</v>
      </c>
      <c r="AB50" s="926"/>
      <c r="AC50" s="1321">
        <v>0.02</v>
      </c>
      <c r="AD50" s="967"/>
      <c r="AE50" s="841">
        <f t="shared" ref="AE50" si="68">BE99</f>
        <v>0</v>
      </c>
      <c r="AF50" s="842"/>
      <c r="AG50" s="925">
        <f t="shared" si="39"/>
        <v>0.02</v>
      </c>
      <c r="AH50" s="926"/>
      <c r="AI50" s="930">
        <v>0</v>
      </c>
      <c r="AJ50" s="931"/>
      <c r="AK50" s="841">
        <f>SUMPRODUCT($E$236:$BZ$236,$E$241:$BZ$241)</f>
        <v>0</v>
      </c>
      <c r="AL50" s="842"/>
      <c r="AM50" s="925">
        <f t="shared" si="40"/>
        <v>0</v>
      </c>
      <c r="AN50" s="926"/>
      <c r="AO50" s="841" t="e">
        <f>IF(AI50=1,(U50*((O50/1.2-M50*#REF!)))+Y50+AE50+(AC50*(O50-M50*(1.2*#REF!)))+AK50,(U50*(((O50-M50*(1.2*#REF!))-AK50)/1.2)+Y50+AE50+(AC50*((O50-M50*(1.2*#REF!))-AK50))+AK50))+((VLOOKUP($AC$6,$A$55:$AC$60,MATCH(A50,$A$55:$AC$55,0),0))-W50)*M50</f>
        <v>#REF!</v>
      </c>
      <c r="AP50" s="927"/>
      <c r="AQ50" s="928">
        <f t="shared" si="41"/>
        <v>0</v>
      </c>
      <c r="AR50" s="929"/>
      <c r="AS50" s="820">
        <f t="shared" si="48"/>
        <v>0.47546043236935398</v>
      </c>
      <c r="AT50" s="821"/>
      <c r="AU50" s="921">
        <f>IFERROR((IF(AI50=1,(U50*(O50/1.2-#REF!*M50))+Y50+AE50+(AC50*O50-#REF!*1.2*M50)+AK50,(U50*((O50-AK50)/1.2-#REF!*M50)+Y50+AE50+(AC50*((O50-AK50)-#REF!*1.2*M50))+AK50))+(Q50-W50)*M50)/M50,0)</f>
        <v>0</v>
      </c>
      <c r="AV50" s="922"/>
      <c r="AW50" s="859">
        <f t="shared" si="42"/>
        <v>50</v>
      </c>
      <c r="AX50" s="1012"/>
      <c r="AY50" s="986">
        <f t="shared" si="43"/>
        <v>506448.12546787545</v>
      </c>
      <c r="AZ50" s="987"/>
      <c r="BA50" s="1481">
        <v>48.72</v>
      </c>
      <c r="BB50" s="1481"/>
      <c r="BC50" s="1049">
        <f t="shared" si="44"/>
        <v>39002071.025042541</v>
      </c>
      <c r="BD50" s="1049"/>
      <c r="BE50" s="587">
        <f t="shared" si="61"/>
        <v>1.2800000000000011</v>
      </c>
      <c r="BF50" s="317">
        <f t="shared" si="45"/>
        <v>518236.82757101004</v>
      </c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1"/>
      <c r="BV50" s="121"/>
      <c r="BW50" s="121"/>
      <c r="BX50" s="121"/>
      <c r="BY50" s="121"/>
      <c r="BZ50" s="121"/>
      <c r="CA50" s="121"/>
      <c r="CB50" s="121"/>
      <c r="CC50" s="121"/>
      <c r="CD50" s="121"/>
      <c r="CE50" s="121"/>
      <c r="CF50" s="121"/>
      <c r="CG50" s="121"/>
      <c r="CH50" s="121"/>
      <c r="CI50" s="121"/>
      <c r="CJ50" s="121"/>
      <c r="CK50" s="121"/>
      <c r="CL50" s="121"/>
    </row>
    <row r="51" spans="1:90" s="229" customFormat="1" ht="15" customHeight="1" thickBot="1" x14ac:dyDescent="0.3">
      <c r="A51" s="1200" t="s">
        <v>39</v>
      </c>
      <c r="B51" s="1201"/>
      <c r="C51" s="1201"/>
      <c r="D51" s="1201"/>
      <c r="E51" s="943">
        <f>SUM(E37:E50)</f>
        <v>22.977667493796528</v>
      </c>
      <c r="F51" s="944"/>
      <c r="G51" s="1316"/>
      <c r="H51" s="1317"/>
      <c r="I51" s="1133"/>
      <c r="J51" s="1134"/>
      <c r="K51" s="855"/>
      <c r="L51" s="856"/>
      <c r="M51" s="843">
        <f>SUM(M37:M50)</f>
        <v>9233458.2832385544</v>
      </c>
      <c r="N51" s="844"/>
      <c r="O51" s="937">
        <f>SUM(O37:O50)</f>
        <v>359517946.54818815</v>
      </c>
      <c r="P51" s="938"/>
      <c r="Q51" s="939"/>
      <c r="R51" s="940"/>
      <c r="S51" s="941"/>
      <c r="T51" s="942"/>
      <c r="U51" s="1510">
        <f>IFERROR(SUMPRODUCT($O$37:$O$50,$U$37:$U$50)/SUM($O$37:$O$50),0)</f>
        <v>2.0000000000000004E-2</v>
      </c>
      <c r="V51" s="1511"/>
      <c r="W51" s="843"/>
      <c r="X51" s="844"/>
      <c r="Y51" s="843">
        <f>SUM(Y37:Y50)</f>
        <v>18600000</v>
      </c>
      <c r="Z51" s="844"/>
      <c r="AA51" s="1493">
        <f>IFERROR(Y51/(SUMPRODUCT(I37:J50,M37:N50)),0%)</f>
        <v>5.173594302755323E-2</v>
      </c>
      <c r="AB51" s="1494"/>
      <c r="AC51" s="1462">
        <f>IFERROR(SUMPRODUCT($O$37:$O$50,$AC$37:$AC$50)/SUM($O$37:$O$50),0)</f>
        <v>2.0214588585150531E-2</v>
      </c>
      <c r="AD51" s="1463"/>
      <c r="AE51" s="1122">
        <f>SUM(AE37:AE50)</f>
        <v>0</v>
      </c>
      <c r="AF51" s="1123"/>
      <c r="AG51" s="1462">
        <f>IFERROR((AC51+AE51/O51),0)</f>
        <v>2.0214588585150531E-2</v>
      </c>
      <c r="AH51" s="1463"/>
      <c r="AI51" s="845"/>
      <c r="AJ51" s="846"/>
      <c r="AK51" s="845">
        <f>SUM(AK37:AK50)</f>
        <v>138550.75199999998</v>
      </c>
      <c r="AL51" s="846"/>
      <c r="AM51" s="1462">
        <f t="shared" si="40"/>
        <v>3.8537923719874517E-4</v>
      </c>
      <c r="AN51" s="1463"/>
      <c r="AO51" s="937" t="e">
        <f>SUM(AO37:AO50)</f>
        <v>#REF!</v>
      </c>
      <c r="AP51" s="1475"/>
      <c r="AQ51" s="1476">
        <f>IFERROR($AO$51/SUMPRODUCT(M37:N50,Q37:R50),0)</f>
        <v>0</v>
      </c>
      <c r="AR51" s="1477"/>
      <c r="AS51" s="1488">
        <f>IFERROR(SUM(AU56*BA56,AU57*BA57,AU58*BA58,AU59*BA59,AU60*BA60,AU61*BA61,AU63*BA63,AU64*BA64,AU65*BA65,AU66*BA66,AU67*BA67,AU68*BA68,AU69*BA69,AU70*BA70)/SUM(BA56+BA57+BA58+BA59+BA60+BA61+BA63+BA64+BA65+BA66+BA67+BA68+BA69+BA70),0)</f>
        <v>0.47972315720535058</v>
      </c>
      <c r="AT51" s="1489"/>
      <c r="AU51" s="1483"/>
      <c r="AV51" s="1484"/>
      <c r="AW51" s="1478"/>
      <c r="AX51" s="1479"/>
      <c r="AY51" s="1473">
        <f t="shared" si="43"/>
        <v>4998776.9280330269</v>
      </c>
      <c r="AZ51" s="1474"/>
      <c r="BA51" s="1491" t="s">
        <v>393</v>
      </c>
      <c r="BB51" s="1491"/>
      <c r="BC51" s="1050">
        <f>SUM(BC37:BC50)</f>
        <v>309276036.41628933</v>
      </c>
      <c r="BD51" s="1050"/>
      <c r="BE51" s="585"/>
      <c r="BF51" s="318">
        <f>SUM(BF37:BF50)</f>
        <v>227257130.40992144</v>
      </c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1"/>
      <c r="BV51" s="121"/>
      <c r="BW51" s="121"/>
      <c r="BX51" s="121"/>
      <c r="BY51" s="121"/>
      <c r="BZ51" s="121"/>
      <c r="CA51" s="121"/>
      <c r="CB51" s="121"/>
      <c r="CC51" s="121"/>
      <c r="CD51" s="121"/>
      <c r="CE51" s="121" t="s">
        <v>88</v>
      </c>
      <c r="CF51" s="121"/>
      <c r="CG51" s="121"/>
    </row>
    <row r="52" spans="1:90" s="228" customFormat="1" ht="15" customHeight="1" thickBot="1" x14ac:dyDescent="0.3">
      <c r="A52" s="222"/>
      <c r="B52" s="222"/>
      <c r="C52" s="222"/>
      <c r="D52" s="222"/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3"/>
      <c r="V52" s="223"/>
      <c r="W52" s="223"/>
      <c r="X52" s="223"/>
      <c r="Y52" s="224"/>
      <c r="Z52" s="224"/>
      <c r="AA52" s="971">
        <f>AA51-AA32</f>
        <v>1.1165204816227028E-3</v>
      </c>
      <c r="AB52" s="971"/>
      <c r="AC52" s="971">
        <f>AC51-AC32</f>
        <v>1.6431600137219622E-3</v>
      </c>
      <c r="AD52" s="971"/>
      <c r="AE52" s="225"/>
      <c r="AF52" s="225"/>
      <c r="AG52" s="971">
        <f>AG51-AG32</f>
        <v>1.6431600137219622E-3</v>
      </c>
      <c r="AH52" s="971"/>
      <c r="AI52" s="225"/>
      <c r="AJ52" s="225"/>
      <c r="AK52" s="225"/>
      <c r="AL52" s="225"/>
      <c r="AM52" s="1492">
        <f>IFERROR(AM51/AM32,0%)</f>
        <v>0</v>
      </c>
      <c r="AN52" s="1492"/>
      <c r="AO52" s="273"/>
      <c r="AP52" s="273"/>
      <c r="AQ52" s="1358">
        <f>AQ51-AQ32</f>
        <v>0</v>
      </c>
      <c r="AR52" s="1358"/>
      <c r="AU52" s="226"/>
      <c r="AV52" s="226"/>
      <c r="AW52" s="257"/>
      <c r="AX52" s="257"/>
      <c r="AY52" s="1487">
        <f>IFERROR((AO51+AY51)/BP86,0)</f>
        <v>0</v>
      </c>
      <c r="AZ52" s="1487"/>
      <c r="BA52" s="325"/>
      <c r="BB52" s="325"/>
      <c r="BC52" s="325"/>
      <c r="BD52" s="325"/>
      <c r="BE52" s="325"/>
      <c r="BF52" s="325"/>
      <c r="BG52" s="325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  <c r="CE52" s="121" t="s">
        <v>89</v>
      </c>
      <c r="CF52" s="121"/>
      <c r="CG52" s="121"/>
    </row>
    <row r="53" spans="1:90" ht="20.25" hidden="1" customHeight="1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0"/>
      <c r="AZ53" s="150"/>
      <c r="BA53" s="150"/>
      <c r="BB53" s="150"/>
      <c r="BC53" s="150"/>
      <c r="BD53" s="150"/>
      <c r="BE53" s="150"/>
      <c r="BF53" s="150"/>
      <c r="BG53" s="122">
        <f>IFERROR(E51/E32-1,0)</f>
        <v>0.53184449958643509</v>
      </c>
      <c r="BH53" s="122"/>
      <c r="BI53" s="122"/>
      <c r="BJ53" s="122"/>
      <c r="BK53" s="122"/>
      <c r="BL53" s="122">
        <f>IFERROR(O51/(O32+AI32)-1,0)</f>
        <v>0.7331991284921906</v>
      </c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 t="s">
        <v>90</v>
      </c>
      <c r="CF53" s="122"/>
      <c r="CG53" s="122"/>
      <c r="CH53" s="122"/>
      <c r="CI53" s="122"/>
      <c r="CJ53" s="122"/>
      <c r="CK53" s="122"/>
      <c r="CL53" s="122"/>
    </row>
    <row r="54" spans="1:90" ht="16.5" customHeight="1" thickBot="1" x14ac:dyDescent="0.3">
      <c r="A54" s="1325" t="s">
        <v>243</v>
      </c>
      <c r="B54" s="1326"/>
      <c r="C54" s="1326"/>
      <c r="D54" s="1326"/>
      <c r="E54" s="1326"/>
      <c r="F54" s="1326"/>
      <c r="G54" s="1326"/>
      <c r="H54" s="1326"/>
      <c r="I54" s="1326"/>
      <c r="J54" s="1326"/>
      <c r="K54" s="1326"/>
      <c r="L54" s="1326"/>
      <c r="M54" s="1326"/>
      <c r="N54" s="1326"/>
      <c r="O54" s="1326"/>
      <c r="P54" s="1326"/>
      <c r="Q54" s="1326"/>
      <c r="R54" s="1326"/>
      <c r="S54" s="1326"/>
      <c r="T54" s="1326"/>
      <c r="U54" s="1326"/>
      <c r="V54" s="1326"/>
      <c r="W54" s="1326"/>
      <c r="X54" s="1326"/>
      <c r="Y54" s="1326"/>
      <c r="Z54" s="1326"/>
      <c r="AA54" s="1326"/>
      <c r="AB54" s="1327"/>
      <c r="AC54" s="122"/>
      <c r="AD54" s="960" t="s">
        <v>476</v>
      </c>
      <c r="AE54" s="961"/>
      <c r="AF54" s="961"/>
      <c r="AG54" s="961"/>
      <c r="AH54" s="962"/>
      <c r="AI54" s="1460" t="s">
        <v>475</v>
      </c>
      <c r="AJ54" s="961"/>
      <c r="AK54" s="961" t="s">
        <v>487</v>
      </c>
      <c r="AL54" s="961"/>
      <c r="AM54" s="961" t="s">
        <v>477</v>
      </c>
      <c r="AN54" s="961"/>
      <c r="AO54" s="1450" t="s">
        <v>478</v>
      </c>
      <c r="AP54" s="1450"/>
      <c r="AQ54" s="1452" t="s">
        <v>479</v>
      </c>
      <c r="AR54" s="1452"/>
      <c r="AS54" s="1452" t="s">
        <v>480</v>
      </c>
      <c r="AT54" s="1454"/>
      <c r="AU54" s="1445" t="s">
        <v>481</v>
      </c>
      <c r="AV54" s="1446"/>
      <c r="AW54" s="1446"/>
      <c r="AX54" s="1447"/>
      <c r="AY54" s="1467" t="s">
        <v>484</v>
      </c>
      <c r="AZ54" s="1468"/>
      <c r="BF54" s="14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  <c r="CE54" s="122" t="s">
        <v>98</v>
      </c>
      <c r="CF54" s="122"/>
      <c r="CG54" s="122"/>
      <c r="CH54" s="122"/>
      <c r="CI54" s="122"/>
      <c r="CJ54" s="122"/>
      <c r="CK54" s="122"/>
      <c r="CL54" s="122"/>
    </row>
    <row r="55" spans="1:90" ht="42" customHeight="1" thickBot="1" x14ac:dyDescent="0.3">
      <c r="A55" s="1202" t="s">
        <v>2</v>
      </c>
      <c r="B55" s="1203"/>
      <c r="C55" s="1203"/>
      <c r="D55" s="1204"/>
      <c r="E55" s="863" t="s">
        <v>412</v>
      </c>
      <c r="F55" s="863"/>
      <c r="G55" s="654" t="s">
        <v>417</v>
      </c>
      <c r="H55" s="653" t="s">
        <v>418</v>
      </c>
      <c r="I55" s="690" t="s">
        <v>633</v>
      </c>
      <c r="J55" s="690" t="s">
        <v>634</v>
      </c>
      <c r="K55" s="863" t="s">
        <v>419</v>
      </c>
      <c r="L55" s="864"/>
      <c r="M55" s="1342" t="s">
        <v>420</v>
      </c>
      <c r="N55" s="863"/>
      <c r="O55" s="863" t="s">
        <v>422</v>
      </c>
      <c r="P55" s="863"/>
      <c r="Q55" s="863" t="s">
        <v>423</v>
      </c>
      <c r="R55" s="1347"/>
      <c r="S55" s="1357" t="s">
        <v>424</v>
      </c>
      <c r="T55" s="863"/>
      <c r="U55" s="863" t="s">
        <v>425</v>
      </c>
      <c r="V55" s="863"/>
      <c r="W55" s="863" t="s">
        <v>426</v>
      </c>
      <c r="X55" s="864"/>
      <c r="Y55" s="1342" t="s">
        <v>427</v>
      </c>
      <c r="Z55" s="863"/>
      <c r="AA55" s="863" t="s">
        <v>429</v>
      </c>
      <c r="AB55" s="1343"/>
      <c r="AC55" s="122"/>
      <c r="AD55" s="963"/>
      <c r="AE55" s="964"/>
      <c r="AF55" s="964"/>
      <c r="AG55" s="964"/>
      <c r="AH55" s="965"/>
      <c r="AI55" s="1461"/>
      <c r="AJ55" s="964"/>
      <c r="AK55" s="964"/>
      <c r="AL55" s="964"/>
      <c r="AM55" s="964"/>
      <c r="AN55" s="964"/>
      <c r="AO55" s="1451"/>
      <c r="AP55" s="1451"/>
      <c r="AQ55" s="1453"/>
      <c r="AR55" s="1453"/>
      <c r="AS55" s="1453"/>
      <c r="AT55" s="1455"/>
      <c r="AU55" s="1482" t="s">
        <v>482</v>
      </c>
      <c r="AV55" s="1456"/>
      <c r="AW55" s="1456" t="s">
        <v>483</v>
      </c>
      <c r="AX55" s="1457"/>
      <c r="AY55" s="1469"/>
      <c r="AZ55" s="1470"/>
      <c r="BF55" s="14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  <c r="CE55" s="122" t="s">
        <v>99</v>
      </c>
      <c r="CF55" s="122"/>
      <c r="CG55" s="122"/>
      <c r="CH55" s="122"/>
      <c r="CI55" s="122"/>
      <c r="CJ55" s="122"/>
      <c r="CK55" s="122"/>
      <c r="CL55" s="122"/>
    </row>
    <row r="56" spans="1:90" ht="16.5" customHeight="1" x14ac:dyDescent="0.25">
      <c r="A56" s="1205" t="s">
        <v>0</v>
      </c>
      <c r="B56" s="1206"/>
      <c r="C56" s="1206"/>
      <c r="D56" s="1207"/>
      <c r="E56" s="958">
        <f>VLOOKUP($AM$6&amp;$A56,Цены!$C:$Y,MATCH(E$55,Цены!$C$2:$W$2,0),0)</f>
        <v>62.96</v>
      </c>
      <c r="F56" s="957"/>
      <c r="G56" s="663">
        <f>VLOOKUP($AM$6&amp;$A56,Цены!$C:$Y,MATCH(G$55,Цены!$C$2:$W$2,0),0)</f>
        <v>52</v>
      </c>
      <c r="H56" s="657">
        <f>VLOOKUP($AM$6&amp;$A56,Цены!$C:$Y,MATCH(H$55,Цены!$C$2:$W$2,0),0)</f>
        <v>60</v>
      </c>
      <c r="I56" s="657">
        <f>VLOOKUP($AM$6&amp;$A56,Цены!$C:$Y,MATCH(I$55,Цены!$C$2:$W$2,0),0)</f>
        <v>64</v>
      </c>
      <c r="J56" s="657">
        <f>VLOOKUP($AM$6&amp;$A56,Цены!$C:$Y,MATCH(J$55,Цены!$C$2:$W$2,0),0)</f>
        <v>68</v>
      </c>
      <c r="K56" s="958">
        <f>VLOOKUP($AM$6&amp;$A56,Цены!$C:$Y,MATCH(K$55,Цены!$C$2:$W$2,0),0)</f>
        <v>92</v>
      </c>
      <c r="L56" s="974"/>
      <c r="M56" s="1344">
        <f>VLOOKUP($AM$6&amp;$A56,Цены!$C:$Y,MATCH(M$55,Цены!$C$2:$W$2,0),0)</f>
        <v>48</v>
      </c>
      <c r="N56" s="957"/>
      <c r="O56" s="958">
        <f>VLOOKUP($AM$6&amp;$A56,Цены!$C:$Y,MATCH(O$55,Цены!$C$2:$W$2,0),0)</f>
        <v>48</v>
      </c>
      <c r="P56" s="957"/>
      <c r="Q56" s="958">
        <f>VLOOKUP($AM$6&amp;$A56,Цены!$C:$Y,MATCH(Q$55,Цены!$C$2:$W$2,0),0)</f>
        <v>96</v>
      </c>
      <c r="R56" s="1344"/>
      <c r="S56" s="956">
        <f>VLOOKUP($AM$6&amp;$A56,Цены!$C:$Y,MATCH(S$55,Цены!$C$2:$W$2,0),0)</f>
        <v>36</v>
      </c>
      <c r="T56" s="957"/>
      <c r="U56" s="958">
        <f>VLOOKUP($AM$6&amp;$A56,Цены!$C:$Y,MATCH(U$55,Цены!$C$2:$W$2,0),0)</f>
        <v>40</v>
      </c>
      <c r="V56" s="957"/>
      <c r="W56" s="958">
        <f>VLOOKUP($AM$6&amp;$A56,Цены!$C:$Y,MATCH(W$55,Цены!$C$2:$W$2,0),0)</f>
        <v>64</v>
      </c>
      <c r="X56" s="974"/>
      <c r="Y56" s="1344">
        <f>VLOOKUP($AM$6&amp;$A56,Цены!$C:$Y,MATCH(Y$55,Цены!$C$2:$W$2,0),0)</f>
        <v>34.619999999999997</v>
      </c>
      <c r="Z56" s="957"/>
      <c r="AA56" s="1345">
        <f>VLOOKUP($AM$6&amp;$A56,Цены!$C:$Y,MATCH(AA$55,Цены!$C$2:$W$2,0),0)</f>
        <v>50</v>
      </c>
      <c r="AB56" s="1346"/>
      <c r="AC56" s="122"/>
      <c r="AD56" s="1495" t="s">
        <v>412</v>
      </c>
      <c r="AE56" s="1496"/>
      <c r="AF56" s="1496"/>
      <c r="AG56" s="1496"/>
      <c r="AH56" s="1497"/>
      <c r="AI56" s="1444">
        <f t="shared" ref="AI56:AI61" si="69">VLOOKUP($AD56,$A$36:$J$50,9,0)</f>
        <v>40.458095999999998</v>
      </c>
      <c r="AJ56" s="1349"/>
      <c r="AK56" s="1348">
        <f>HLOOKUP($AD56,'Описание сети'!$C$61:$AV$62,2,0)</f>
        <v>79.989999999999995</v>
      </c>
      <c r="AL56" s="1349"/>
      <c r="AM56" s="920">
        <f t="shared" ref="AM56:AM61" si="70">IFERROR((AK56-AI56)/(AK56),0)</f>
        <v>0.49421057632204024</v>
      </c>
      <c r="AN56" s="1388">
        <f>(AM56/1.2-AL56/1.2)/(AM56/1.2)</f>
        <v>1</v>
      </c>
      <c r="AO56" s="920">
        <f>VLOOKUP($AD56,$A$36:$V$51,21,0)</f>
        <v>0.02</v>
      </c>
      <c r="AP56" s="1388"/>
      <c r="AQ56" s="920">
        <f t="shared" ref="AQ56:AQ70" si="71">VLOOKUP($AD56,$A$36:$AG$51,33,0)+VLOOKUP($AD56,$A$36:$AD$51,27,0)</f>
        <v>0.02</v>
      </c>
      <c r="AR56" s="1388"/>
      <c r="AS56" s="919">
        <f t="shared" ref="AS56:AS61" si="72">IFERROR(((AI56*AO56/1.2)+(AI56*AQ56))/(AK56),0)</f>
        <v>1.8545612201525192E-2</v>
      </c>
      <c r="AT56" s="920" t="e">
        <f>((AO56/1.2*AR56)+(AO56*AS56))/(AP56/1.2)</f>
        <v>#DIV/0!</v>
      </c>
      <c r="AU56" s="1485">
        <f t="shared" ref="AU56:AU61" si="73">AM56+AS56</f>
        <v>0.51275618852356541</v>
      </c>
      <c r="AV56" s="1486">
        <f>AR56+AU56</f>
        <v>0.51275618852356541</v>
      </c>
      <c r="AW56" s="1458">
        <f t="shared" ref="AW56:AW61" si="74">AK56*AU56</f>
        <v>41.015367519999998</v>
      </c>
      <c r="AX56" s="1459">
        <f>AR56*AW56</f>
        <v>0</v>
      </c>
      <c r="AY56" s="1034">
        <f t="shared" ref="AY56:AY61" si="75">IF(AK56=0,"",AI56-(AI56*AO56/1.2)-(AI56*AQ56))</f>
        <v>38.974632479999997</v>
      </c>
      <c r="AZ56" s="1035"/>
      <c r="BA56" s="620">
        <f t="shared" ref="BA56:BA61" si="76">VLOOKUP($AD56,$A$37:$P$51,15,0)</f>
        <v>210382.0992</v>
      </c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  <c r="CE56" s="122" t="s">
        <v>99</v>
      </c>
      <c r="CF56" s="122"/>
      <c r="CG56" s="122"/>
      <c r="CH56" s="122"/>
      <c r="CI56" s="122"/>
      <c r="CJ56" s="122"/>
      <c r="CK56" s="122"/>
      <c r="CL56" s="122"/>
    </row>
    <row r="57" spans="1:90" ht="16.5" customHeight="1" x14ac:dyDescent="0.25">
      <c r="A57" s="889" t="s">
        <v>254</v>
      </c>
      <c r="B57" s="890"/>
      <c r="C57" s="890"/>
      <c r="D57" s="891"/>
      <c r="E57" s="959">
        <f>VLOOKUP($AM$6&amp;$A57,Цены!$C:$Y,MATCH(E$55,Цены!$C$2:$W$2,0),0)</f>
        <v>62.96</v>
      </c>
      <c r="F57" s="829"/>
      <c r="G57" s="658">
        <f>VLOOKUP($AM$6&amp;$A57,Цены!$C:$Y,MATCH(G$55,Цены!$C$2:$W$2,0),0)</f>
        <v>52</v>
      </c>
      <c r="H57" s="659">
        <f>VLOOKUP($AM$6&amp;$A57,Цены!$C:$Y,MATCH(H$55,Цены!$C$2:$W$2,0),0)</f>
        <v>60</v>
      </c>
      <c r="I57" s="659">
        <f>VLOOKUP($AM$6&amp;$A57,Цены!$C:$Y,MATCH(I$55,Цены!$C$2:$W$2,0),0)</f>
        <v>64</v>
      </c>
      <c r="J57" s="659">
        <f>VLOOKUP($AM$6&amp;$A57,Цены!$C:$Y,MATCH(J$55,Цены!$C$2:$W$2,0),0)</f>
        <v>68</v>
      </c>
      <c r="K57" s="959">
        <f>VLOOKUP($AM$6&amp;$A57,Цены!$C:$Y,MATCH(K$55,Цены!$C$2:$W$2,0),0)</f>
        <v>92</v>
      </c>
      <c r="L57" s="975"/>
      <c r="M57" s="828">
        <f>VLOOKUP($AM$6&amp;$A57,Цены!$C:$Y,MATCH(M$55,Цены!$C$2:$W$2,0),0)</f>
        <v>48</v>
      </c>
      <c r="N57" s="829"/>
      <c r="O57" s="959">
        <f>VLOOKUP($AM$6&amp;$A57,Цены!$C:$Y,MATCH(O$55,Цены!$C$2:$W$2,0),0)</f>
        <v>48</v>
      </c>
      <c r="P57" s="829"/>
      <c r="Q57" s="959">
        <f>VLOOKUP($AM$6&amp;$A57,Цены!$C:$Y,MATCH(Q$55,Цены!$C$2:$W$2,0),0)</f>
        <v>96</v>
      </c>
      <c r="R57" s="828"/>
      <c r="S57" s="1160">
        <f>VLOOKUP($AM$6&amp;$A57,Цены!$C:$Y,MATCH(S$55,Цены!$C$2:$W$2,0),0)</f>
        <v>36</v>
      </c>
      <c r="T57" s="829"/>
      <c r="U57" s="959">
        <f>VLOOKUP($AM$6&amp;$A57,Цены!$C:$Y,MATCH(U$55,Цены!$C$2:$W$2,0),0)</f>
        <v>40</v>
      </c>
      <c r="V57" s="829"/>
      <c r="W57" s="959">
        <f>VLOOKUP($AM$6&amp;$A57,Цены!$C:$Y,MATCH(W$55,Цены!$C$2:$W$2,0),0)</f>
        <v>64</v>
      </c>
      <c r="X57" s="975"/>
      <c r="Y57" s="828">
        <f>VLOOKUP($AM$6&amp;$A57,Цены!$C:$Y,MATCH(Y$55,Цены!$C$2:$W$2,0),0)</f>
        <v>34.619999999999997</v>
      </c>
      <c r="Z57" s="829"/>
      <c r="AA57" s="830">
        <f>VLOOKUP($AM$6&amp;$A57,Цены!$C:$Y,MATCH(AA$55,Цены!$C$2:$W$2,0),0)</f>
        <v>50</v>
      </c>
      <c r="AB57" s="831"/>
      <c r="AC57" s="122"/>
      <c r="AD57" s="836" t="s">
        <v>417</v>
      </c>
      <c r="AE57" s="837"/>
      <c r="AF57" s="837"/>
      <c r="AG57" s="837"/>
      <c r="AH57" s="838"/>
      <c r="AI57" s="1386">
        <f t="shared" si="69"/>
        <v>52</v>
      </c>
      <c r="AJ57" s="840"/>
      <c r="AK57" s="1387">
        <f>HLOOKUP($AD57,'Описание сети'!$C$61:$AV$62,2,0)</f>
        <v>0</v>
      </c>
      <c r="AL57" s="840"/>
      <c r="AM57" s="917">
        <f t="shared" si="70"/>
        <v>0</v>
      </c>
      <c r="AN57" s="918" t="e">
        <f>(AM57/1.2-AL57/1.2)/(AM57/1.2)</f>
        <v>#DIV/0!</v>
      </c>
      <c r="AO57" s="917">
        <f t="shared" ref="AO57:AO61" si="77">VLOOKUP($AD57,$A$36:$V$51,21,0)</f>
        <v>0</v>
      </c>
      <c r="AP57" s="918"/>
      <c r="AQ57" s="917">
        <f t="shared" si="71"/>
        <v>0</v>
      </c>
      <c r="AR57" s="918"/>
      <c r="AS57" s="1036">
        <f t="shared" si="72"/>
        <v>0</v>
      </c>
      <c r="AT57" s="917" t="e">
        <f>((AO57/1.2*AR57)+(AO57*AS57))/(AP57/1.2)</f>
        <v>#DIV/0!</v>
      </c>
      <c r="AU57" s="1390">
        <f t="shared" si="73"/>
        <v>0</v>
      </c>
      <c r="AV57" s="1391">
        <f>AR57+AU57</f>
        <v>0</v>
      </c>
      <c r="AW57" s="1408">
        <f t="shared" si="74"/>
        <v>0</v>
      </c>
      <c r="AX57" s="1409">
        <f>AR57*AW57</f>
        <v>0</v>
      </c>
      <c r="AY57" s="1034" t="str">
        <f t="shared" si="75"/>
        <v/>
      </c>
      <c r="AZ57" s="1035"/>
      <c r="BA57" s="620">
        <f t="shared" si="76"/>
        <v>0</v>
      </c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  <c r="CE57" s="122" t="s">
        <v>100</v>
      </c>
      <c r="CF57" s="122"/>
      <c r="CG57" s="122"/>
      <c r="CH57" s="122"/>
      <c r="CI57" s="122"/>
      <c r="CJ57" s="122"/>
      <c r="CK57" s="122"/>
      <c r="CL57" s="122"/>
    </row>
    <row r="58" spans="1:90" ht="16.5" customHeight="1" x14ac:dyDescent="0.25">
      <c r="A58" s="889" t="s">
        <v>231</v>
      </c>
      <c r="B58" s="890"/>
      <c r="C58" s="890"/>
      <c r="D58" s="891"/>
      <c r="E58" s="959">
        <f>VLOOKUP($AM$6&amp;$A58,Цены!$C:$Y,MATCH(E$55,Цены!$C$2:$W$2,0),0)</f>
        <v>77.071290944123319</v>
      </c>
      <c r="F58" s="829"/>
      <c r="G58" s="658">
        <f>VLOOKUP($AM$6&amp;$A58,Цены!$C:$Y,MATCH(G$55,Цены!$C$2:$W$2,0),0)</f>
        <v>53.125</v>
      </c>
      <c r="H58" s="659">
        <f>VLOOKUP($AM$6&amp;$A58,Цены!$C:$Y,MATCH(H$55,Цены!$C$2:$W$2,0),0)</f>
        <v>60.625</v>
      </c>
      <c r="I58" s="659">
        <f>VLOOKUP($AM$6&amp;$A58,Цены!$C:$Y,MATCH(I$55,Цены!$C$2:$W$2,0),0)</f>
        <v>64.38</v>
      </c>
      <c r="J58" s="659">
        <f>VLOOKUP($AM$6&amp;$A58,Цены!$C:$Y,MATCH(J$55,Цены!$C$2:$W$2,0),0)</f>
        <v>68.13</v>
      </c>
      <c r="K58" s="959">
        <f>VLOOKUP($AM$6&amp;$A58,Цены!$C:$Y,MATCH(K$55,Цены!$C$2:$W$2,0),0)</f>
        <v>92.95</v>
      </c>
      <c r="L58" s="975"/>
      <c r="M58" s="828">
        <f>VLOOKUP($AM$6&amp;$A58,Цены!$C:$Y,MATCH(M$55,Цены!$C$2:$W$2,0),0)</f>
        <v>50.32</v>
      </c>
      <c r="N58" s="829"/>
      <c r="O58" s="959">
        <f>VLOOKUP($AM$6&amp;$A58,Цены!$C:$Y,MATCH(O$55,Цены!$C$2:$W$2,0),0)</f>
        <v>50.32</v>
      </c>
      <c r="P58" s="829"/>
      <c r="Q58" s="959">
        <f>VLOOKUP($AM$6&amp;$A58,Цены!$C:$Y,MATCH(Q$55,Цены!$C$2:$W$2,0),0)</f>
        <v>96.77</v>
      </c>
      <c r="R58" s="828"/>
      <c r="S58" s="1160">
        <f>VLOOKUP($AM$6&amp;$A58,Цены!$C:$Y,MATCH(S$55,Цены!$C$2:$W$2,0),0)</f>
        <v>36.770000000000003</v>
      </c>
      <c r="T58" s="829"/>
      <c r="U58" s="959">
        <f>VLOOKUP($AM$6&amp;$A58,Цены!$C:$Y,MATCH(U$55,Цены!$C$2:$W$2,0),0)</f>
        <v>40.65</v>
      </c>
      <c r="V58" s="829"/>
      <c r="W58" s="959">
        <f>VLOOKUP($AM$6&amp;$A58,Цены!$C:$Y,MATCH(W$55,Цены!$C$2:$W$2,0),0)</f>
        <v>65.16</v>
      </c>
      <c r="X58" s="975"/>
      <c r="Y58" s="828">
        <f>VLOOKUP($AM$6&amp;$A58,Цены!$C:$Y,MATCH(Y$55,Цены!$C$2:$W$2,0),0)</f>
        <v>34.619999999999997</v>
      </c>
      <c r="Z58" s="829"/>
      <c r="AA58" s="830">
        <f>VLOOKUP($AM$6&amp;$A58,Цены!$C:$Y,MATCH(AA$55,Цены!$C$2:$W$2,0),0)</f>
        <v>50.63</v>
      </c>
      <c r="AB58" s="831"/>
      <c r="AC58" s="122"/>
      <c r="AD58" s="836" t="s">
        <v>418</v>
      </c>
      <c r="AE58" s="837"/>
      <c r="AF58" s="837"/>
      <c r="AG58" s="837"/>
      <c r="AH58" s="838"/>
      <c r="AI58" s="839">
        <f t="shared" si="69"/>
        <v>37.734000000000002</v>
      </c>
      <c r="AJ58" s="840"/>
      <c r="AK58" s="1387">
        <f>HLOOKUP($AD58,'Описание сети'!$C$61:$AV$62,2,0)</f>
        <v>65</v>
      </c>
      <c r="AL58" s="840"/>
      <c r="AM58" s="917">
        <f t="shared" si="70"/>
        <v>0.41947692307692303</v>
      </c>
      <c r="AN58" s="918">
        <f>(AM58/1.2-AL58/1.2)/(AM58/1.2)</f>
        <v>1</v>
      </c>
      <c r="AO58" s="917">
        <f t="shared" si="77"/>
        <v>0.02</v>
      </c>
      <c r="AP58" s="918"/>
      <c r="AQ58" s="917">
        <f t="shared" si="71"/>
        <v>0.02</v>
      </c>
      <c r="AR58" s="918"/>
      <c r="AS58" s="1036">
        <f t="shared" si="72"/>
        <v>2.1285846153846155E-2</v>
      </c>
      <c r="AT58" s="917" t="e">
        <f>((AO58/1.2*AR58)+(AO58*AS58))/(AP58/1.2)</f>
        <v>#DIV/0!</v>
      </c>
      <c r="AU58" s="1390">
        <f t="shared" si="73"/>
        <v>0.44076276923076918</v>
      </c>
      <c r="AV58" s="1391">
        <f>AR58+AU58</f>
        <v>0.44076276923076918</v>
      </c>
      <c r="AW58" s="1408">
        <f t="shared" si="74"/>
        <v>28.649579999999997</v>
      </c>
      <c r="AX58" s="1409">
        <f>AR58*AW58</f>
        <v>0</v>
      </c>
      <c r="AY58" s="1034">
        <f t="shared" si="75"/>
        <v>36.35042</v>
      </c>
      <c r="AZ58" s="1035"/>
      <c r="BA58" s="620">
        <f t="shared" si="76"/>
        <v>3554542.8000000003</v>
      </c>
      <c r="BE58" s="737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 t="s">
        <v>101</v>
      </c>
      <c r="CF58" s="122"/>
      <c r="CG58" s="122"/>
      <c r="CH58" s="122"/>
      <c r="CI58" s="122"/>
      <c r="CJ58" s="122"/>
      <c r="CK58" s="122"/>
      <c r="CL58" s="122"/>
    </row>
    <row r="59" spans="1:90" ht="16.5" customHeight="1" x14ac:dyDescent="0.25">
      <c r="A59" s="892" t="s">
        <v>255</v>
      </c>
      <c r="B59" s="893"/>
      <c r="C59" s="893"/>
      <c r="D59" s="894"/>
      <c r="E59" s="976">
        <f>VLOOKUP($AM$6&amp;$A59,Цены!$C:$Y,MATCH(E$55,Цены!$C$2:$W$2,0),0)</f>
        <v>62.962962962962962</v>
      </c>
      <c r="F59" s="984"/>
      <c r="G59" s="656">
        <f>VLOOKUP($AM$6&amp;$A59,Цены!$C:$Y,MATCH(G$55,Цены!$C$2:$W$2,0),0)</f>
        <v>49.63</v>
      </c>
      <c r="H59" s="640">
        <f>VLOOKUP($AM$6&amp;$A59,Цены!$C:$Y,MATCH(H$55,Цены!$C$2:$W$2,0),0)</f>
        <v>51.85</v>
      </c>
      <c r="I59" s="640">
        <f>VLOOKUP($AM$6&amp;$A59,Цены!$C:$Y,MATCH(I$55,Цены!$C$2:$W$2,0),0)</f>
        <v>56.3</v>
      </c>
      <c r="J59" s="640">
        <f>VLOOKUP($AM$6&amp;$A59,Цены!$C:$Y,MATCH(J$55,Цены!$C$2:$W$2,0),0)</f>
        <v>59.26</v>
      </c>
      <c r="K59" s="976">
        <f>VLOOKUP($AM$6&amp;$A59,Цены!$C:$Y,MATCH(K$55,Цены!$C$2:$W$2,0),0)</f>
        <v>87.61</v>
      </c>
      <c r="L59" s="977"/>
      <c r="M59" s="983">
        <f>VLOOKUP($AM$6&amp;$A59,Цены!$C:$Y,MATCH(M$55,Цены!$C$2:$W$2,0),0)</f>
        <v>42.86</v>
      </c>
      <c r="N59" s="984"/>
      <c r="O59" s="976">
        <f>VLOOKUP($AM$6&amp;$A59,Цены!$C:$Y,MATCH(O$55,Цены!$C$2:$W$2,0),0)</f>
        <v>42.86</v>
      </c>
      <c r="P59" s="984"/>
      <c r="Q59" s="976">
        <f>VLOOKUP($AM$6&amp;$A59,Цены!$C:$Y,MATCH(Q$55,Цены!$C$2:$W$2,0),0)</f>
        <v>88.89</v>
      </c>
      <c r="R59" s="983"/>
      <c r="S59" s="1356">
        <f>VLOOKUP($AM$6&amp;$A59,Цены!$C:$Y,MATCH(S$55,Цены!$C$2:$W$2,0),0)</f>
        <v>33.33</v>
      </c>
      <c r="T59" s="984"/>
      <c r="U59" s="976">
        <f>VLOOKUP($AM$6&amp;$A59,Цены!$C:$Y,MATCH(U$55,Цены!$C$2:$W$2,0),0)</f>
        <v>37.04</v>
      </c>
      <c r="V59" s="984"/>
      <c r="W59" s="976">
        <f>VLOOKUP($AM$6&amp;$A59,Цены!$C:$Y,MATCH(W$55,Цены!$C$2:$W$2,0),0)</f>
        <v>59.26</v>
      </c>
      <c r="X59" s="977"/>
      <c r="Y59" s="983">
        <f>VLOOKUP($AM$6&amp;$A59,Цены!$C:$Y,MATCH(Y$55,Цены!$C$2:$W$2,0),0)</f>
        <v>35.83</v>
      </c>
      <c r="Z59" s="984"/>
      <c r="AA59" s="830">
        <f>VLOOKUP($AM$6&amp;$A59,Цены!$C:$Y,MATCH(AA$55,Цены!$C$2:$W$2,0),0)</f>
        <v>50</v>
      </c>
      <c r="AB59" s="831"/>
      <c r="AC59" s="122"/>
      <c r="AD59" s="1332" t="s">
        <v>633</v>
      </c>
      <c r="AE59" s="1333"/>
      <c r="AF59" s="1333"/>
      <c r="AG59" s="1333"/>
      <c r="AH59" s="1334"/>
      <c r="AI59" s="839">
        <f t="shared" si="69"/>
        <v>64</v>
      </c>
      <c r="AJ59" s="840"/>
      <c r="AK59" s="1387">
        <f>HLOOKUP($AD59,'Описание сети'!$C$61:$AV$62,2,0)</f>
        <v>0</v>
      </c>
      <c r="AL59" s="840"/>
      <c r="AM59" s="917">
        <f t="shared" si="70"/>
        <v>0</v>
      </c>
      <c r="AN59" s="918" t="e">
        <f>(AM59/1.2-AL59/1.2)/(AM59/1.2)</f>
        <v>#DIV/0!</v>
      </c>
      <c r="AO59" s="917">
        <f t="shared" si="77"/>
        <v>0</v>
      </c>
      <c r="AP59" s="918"/>
      <c r="AQ59" s="917">
        <f t="shared" si="71"/>
        <v>0</v>
      </c>
      <c r="AR59" s="918"/>
      <c r="AS59" s="1036">
        <f>IFERROR((((AI59-#REF!)*AO59/1.2)+((AI59-#REF!*1.2)*AQ59))/(AK59),0)</f>
        <v>0</v>
      </c>
      <c r="AT59" s="917" t="e">
        <f>((AO59/1.2*AR59)+(AO59*AS59))/(AP59/1.2)</f>
        <v>#DIV/0!</v>
      </c>
      <c r="AU59" s="1390">
        <f t="shared" si="73"/>
        <v>0</v>
      </c>
      <c r="AV59" s="1391">
        <f>AR59+AU59</f>
        <v>0</v>
      </c>
      <c r="AW59" s="1408">
        <f t="shared" si="74"/>
        <v>0</v>
      </c>
      <c r="AX59" s="1409">
        <f>AR59*AW59</f>
        <v>0</v>
      </c>
      <c r="AY59" s="1034" t="str">
        <f t="shared" si="75"/>
        <v/>
      </c>
      <c r="AZ59" s="1035"/>
      <c r="BA59" s="620">
        <f t="shared" si="76"/>
        <v>0</v>
      </c>
      <c r="BE59" s="736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</row>
    <row r="60" spans="1:90" ht="16.5" customHeight="1" thickBot="1" x14ac:dyDescent="0.3">
      <c r="A60" s="895" t="s">
        <v>5</v>
      </c>
      <c r="B60" s="896"/>
      <c r="C60" s="896"/>
      <c r="D60" s="897"/>
      <c r="E60" s="968">
        <f>VLOOKUP($AM$6&amp;$A60,Цены!$C:$Y,MATCH(E$55,Цены!$C$2:$W$2,0),0)</f>
        <v>62.962962962962962</v>
      </c>
      <c r="F60" s="833"/>
      <c r="G60" s="661">
        <f>VLOOKUP($AM$6&amp;$A60,Цены!$C:$Y,MATCH(G$55,Цены!$C$2:$W$2,0),0)</f>
        <v>49.63</v>
      </c>
      <c r="H60" s="655">
        <f>VLOOKUP($AM$6&amp;$A60,Цены!$C:$Y,MATCH(H$55,Цены!$C$2:$W$2,0),0)</f>
        <v>51.85</v>
      </c>
      <c r="I60" s="655">
        <f>VLOOKUP($AM$6&amp;$A60,Цены!$C:$Y,MATCH(I$55,Цены!$C$2:$W$2,0),0)</f>
        <v>56.3</v>
      </c>
      <c r="J60" s="655">
        <f>VLOOKUP($AM$6&amp;$A60,Цены!$C:$Y,MATCH(J$55,Цены!$C$2:$W$2,0),0)</f>
        <v>59.26</v>
      </c>
      <c r="K60" s="968">
        <f>VLOOKUP($AM$6&amp;$A60,Цены!$C:$Y,MATCH(K$55,Цены!$C$2:$W$2,0),0)</f>
        <v>87.61</v>
      </c>
      <c r="L60" s="978"/>
      <c r="M60" s="832">
        <f>VLOOKUP($AM$6&amp;$A60,Цены!$C:$Y,MATCH(M$55,Цены!$C$2:$W$2,0),0)</f>
        <v>42.86</v>
      </c>
      <c r="N60" s="833"/>
      <c r="O60" s="968">
        <f>VLOOKUP($AM$6&amp;$A60,Цены!$C:$Y,MATCH(O$55,Цены!$C$2:$W$2,0),0)</f>
        <v>42.86</v>
      </c>
      <c r="P60" s="833"/>
      <c r="Q60" s="968">
        <f>VLOOKUP($AM$6&amp;$A60,Цены!$C:$Y,MATCH(Q$55,Цены!$C$2:$W$2,0),0)</f>
        <v>88.89</v>
      </c>
      <c r="R60" s="832"/>
      <c r="S60" s="1322">
        <f>VLOOKUP($AM$6&amp;$A60,Цены!$C:$Y,MATCH(S$55,Цены!$C$2:$W$2,0),0)</f>
        <v>33.33</v>
      </c>
      <c r="T60" s="833"/>
      <c r="U60" s="968">
        <f>VLOOKUP($AM$6&amp;$A60,Цены!$C:$Y,MATCH(U$55,Цены!$C$2:$W$2,0),0)</f>
        <v>37.04</v>
      </c>
      <c r="V60" s="833"/>
      <c r="W60" s="968">
        <f>VLOOKUP($AM$6&amp;$A60,Цены!$C:$Y,MATCH(W$55,Цены!$C$2:$W$2,0),0)</f>
        <v>59.26</v>
      </c>
      <c r="X60" s="978"/>
      <c r="Y60" s="832">
        <f>VLOOKUP($AM$6&amp;$A60,Цены!$C:$Y,MATCH(Y$55,Цены!$C$2:$W$2,0),0)</f>
        <v>35.83</v>
      </c>
      <c r="Z60" s="833"/>
      <c r="AA60" s="972">
        <f>VLOOKUP($AM$6&amp;$A60,Цены!$C:$Y,MATCH(AA$55,Цены!$C$2:$W$2,0),0)</f>
        <v>50</v>
      </c>
      <c r="AB60" s="973"/>
      <c r="AC60" s="122"/>
      <c r="AD60" s="1332" t="s">
        <v>634</v>
      </c>
      <c r="AE60" s="1333"/>
      <c r="AF60" s="1333"/>
      <c r="AG60" s="1333"/>
      <c r="AH60" s="1334"/>
      <c r="AI60" s="839">
        <f t="shared" si="69"/>
        <v>43.499600000000001</v>
      </c>
      <c r="AJ60" s="840"/>
      <c r="AK60" s="1387">
        <f>HLOOKUP($AD60,'Описание сети'!$C$61:$AV$62,2,0)</f>
        <v>75</v>
      </c>
      <c r="AL60" s="840"/>
      <c r="AM60" s="917">
        <f t="shared" si="70"/>
        <v>0.42000533333333334</v>
      </c>
      <c r="AN60" s="918">
        <f>(AM60/1.2-AL60/1.2)/(AM60/1.2)</f>
        <v>1</v>
      </c>
      <c r="AO60" s="917">
        <f t="shared" si="77"/>
        <v>0.02</v>
      </c>
      <c r="AP60" s="918"/>
      <c r="AQ60" s="917">
        <f t="shared" si="71"/>
        <v>7.9480155826914548E-2</v>
      </c>
      <c r="AR60" s="918"/>
      <c r="AS60" s="1036">
        <f>IFERROR((((AI60-#REF!)*AO60/1.2)+((AI60-#REF!*1.2)*AQ60))/(AK60),0)</f>
        <v>0</v>
      </c>
      <c r="AT60" s="917" t="e">
        <f>((AO60/1.2*AR60)+(AO60*AS60))/(AP60/1.2)</f>
        <v>#DIV/0!</v>
      </c>
      <c r="AU60" s="1390">
        <f t="shared" si="73"/>
        <v>0.42000533333333334</v>
      </c>
      <c r="AV60" s="1391">
        <f>AR60+AU60</f>
        <v>0.42000533333333334</v>
      </c>
      <c r="AW60" s="1408">
        <f t="shared" si="74"/>
        <v>31.500399999999999</v>
      </c>
      <c r="AX60" s="1409">
        <f>AR60*AW60</f>
        <v>0</v>
      </c>
      <c r="AY60" s="1471">
        <f t="shared" si="75"/>
        <v>39.317251680258217</v>
      </c>
      <c r="AZ60" s="1472"/>
      <c r="BA60" s="738"/>
      <c r="BB60" s="739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  <c r="CE60" s="122" t="s">
        <v>91</v>
      </c>
      <c r="CF60" s="122"/>
      <c r="CG60" s="122"/>
      <c r="CH60" s="122"/>
      <c r="CI60" s="122"/>
      <c r="CJ60" s="122"/>
      <c r="CK60" s="122"/>
      <c r="CL60" s="122"/>
    </row>
    <row r="61" spans="1:90" ht="5.25" customHeight="1" thickBot="1" x14ac:dyDescent="0.3">
      <c r="A61" s="456"/>
      <c r="B61" s="456"/>
      <c r="C61" s="456"/>
      <c r="D61" s="456"/>
      <c r="E61" s="457"/>
      <c r="F61" s="457"/>
      <c r="G61" s="457"/>
      <c r="H61" s="457"/>
      <c r="I61" s="457"/>
      <c r="J61" s="457"/>
      <c r="K61" s="457"/>
      <c r="L61" s="457"/>
      <c r="M61" s="457"/>
      <c r="N61" s="457"/>
      <c r="O61" s="457"/>
      <c r="P61" s="457"/>
      <c r="Q61" s="457"/>
      <c r="R61" s="457"/>
      <c r="S61" s="457"/>
      <c r="T61" s="457"/>
      <c r="U61" s="457"/>
      <c r="V61" s="457"/>
      <c r="W61" s="457"/>
      <c r="X61" s="457"/>
      <c r="Y61" s="457"/>
      <c r="Z61" s="457"/>
      <c r="AA61" s="457"/>
      <c r="AB61" s="457"/>
      <c r="AC61" s="122"/>
      <c r="AD61" s="1339" t="s">
        <v>419</v>
      </c>
      <c r="AE61" s="1340"/>
      <c r="AF61" s="1340"/>
      <c r="AG61" s="1340"/>
      <c r="AH61" s="1341"/>
      <c r="AI61" s="1464">
        <f t="shared" si="69"/>
        <v>54.8504</v>
      </c>
      <c r="AJ61" s="1465"/>
      <c r="AK61" s="1517">
        <f>HLOOKUP($AD61,'Описание сети'!$C$61:$AV$62,2,0)</f>
        <v>100</v>
      </c>
      <c r="AL61" s="1517"/>
      <c r="AM61" s="1036">
        <f t="shared" si="70"/>
        <v>0.45149600000000001</v>
      </c>
      <c r="AN61" s="1036"/>
      <c r="AO61" s="1036">
        <f t="shared" si="77"/>
        <v>0.02</v>
      </c>
      <c r="AP61" s="1036"/>
      <c r="AQ61" s="1036">
        <f t="shared" si="71"/>
        <v>7.3327119877608107E-2</v>
      </c>
      <c r="AR61" s="1036"/>
      <c r="AS61" s="1036">
        <f t="shared" si="72"/>
        <v>4.9361951894680886E-2</v>
      </c>
      <c r="AT61" s="917"/>
      <c r="AU61" s="1390">
        <f t="shared" si="73"/>
        <v>0.50085795189468085</v>
      </c>
      <c r="AV61" s="1391"/>
      <c r="AW61" s="1408">
        <f t="shared" si="74"/>
        <v>50.085795189468087</v>
      </c>
      <c r="AX61" s="1409"/>
      <c r="AY61" s="1448">
        <f t="shared" si="75"/>
        <v>49.914204810531913</v>
      </c>
      <c r="AZ61" s="1449"/>
      <c r="BA61" s="1490">
        <f t="shared" si="76"/>
        <v>31878713.943331193</v>
      </c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2"/>
      <c r="CI61" s="122"/>
      <c r="CJ61" s="122"/>
      <c r="CK61" s="122"/>
      <c r="CL61" s="122"/>
    </row>
    <row r="62" spans="1:90" ht="19.5" customHeight="1" thickBot="1" x14ac:dyDescent="0.3">
      <c r="A62" s="1325" t="s">
        <v>632</v>
      </c>
      <c r="B62" s="1326"/>
      <c r="C62" s="1326"/>
      <c r="D62" s="1326"/>
      <c r="E62" s="1326"/>
      <c r="F62" s="1326"/>
      <c r="G62" s="1326"/>
      <c r="H62" s="1326"/>
      <c r="I62" s="1326"/>
      <c r="J62" s="1326"/>
      <c r="K62" s="1326"/>
      <c r="L62" s="1326"/>
      <c r="M62" s="1326"/>
      <c r="N62" s="1326"/>
      <c r="O62" s="1326"/>
      <c r="P62" s="1326"/>
      <c r="Q62" s="1326"/>
      <c r="R62" s="1326"/>
      <c r="S62" s="1326"/>
      <c r="T62" s="1326"/>
      <c r="U62" s="1326"/>
      <c r="V62" s="1326"/>
      <c r="W62" s="1326"/>
      <c r="X62" s="1326"/>
      <c r="Y62" s="1326"/>
      <c r="Z62" s="1326"/>
      <c r="AA62" s="1326"/>
      <c r="AB62" s="1327"/>
      <c r="AC62" s="122"/>
      <c r="AD62" s="1339"/>
      <c r="AE62" s="1340"/>
      <c r="AF62" s="1340"/>
      <c r="AG62" s="1340"/>
      <c r="AH62" s="1341"/>
      <c r="AI62" s="1466"/>
      <c r="AJ62" s="1349"/>
      <c r="AK62" s="1517"/>
      <c r="AL62" s="1517"/>
      <c r="AM62" s="1036"/>
      <c r="AN62" s="1036"/>
      <c r="AO62" s="1036"/>
      <c r="AP62" s="1036"/>
      <c r="AQ62" s="1036" t="e">
        <f t="shared" si="71"/>
        <v>#N/A</v>
      </c>
      <c r="AR62" s="1036"/>
      <c r="AS62" s="1036"/>
      <c r="AT62" s="917"/>
      <c r="AU62" s="1390"/>
      <c r="AV62" s="1391"/>
      <c r="AW62" s="1408"/>
      <c r="AX62" s="1409"/>
      <c r="AY62" s="1034"/>
      <c r="AZ62" s="1035"/>
      <c r="BA62" s="1490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  <c r="CE62" s="122"/>
      <c r="CF62" s="122"/>
      <c r="CG62" s="122"/>
      <c r="CH62" s="122"/>
      <c r="CI62" s="122"/>
      <c r="CJ62" s="122"/>
      <c r="CK62" s="122"/>
      <c r="CL62" s="122"/>
    </row>
    <row r="63" spans="1:90" ht="34.5" customHeight="1" thickBot="1" x14ac:dyDescent="0.3">
      <c r="A63" s="1514" t="s">
        <v>2</v>
      </c>
      <c r="B63" s="1515"/>
      <c r="C63" s="1515"/>
      <c r="D63" s="1516"/>
      <c r="E63" s="827" t="s">
        <v>412</v>
      </c>
      <c r="F63" s="827"/>
      <c r="G63" s="660" t="s">
        <v>417</v>
      </c>
      <c r="H63" s="645" t="s">
        <v>418</v>
      </c>
      <c r="I63" s="689" t="s">
        <v>633</v>
      </c>
      <c r="J63" s="689" t="s">
        <v>634</v>
      </c>
      <c r="K63" s="827" t="s">
        <v>419</v>
      </c>
      <c r="L63" s="932"/>
      <c r="M63" s="1132" t="s">
        <v>420</v>
      </c>
      <c r="N63" s="827"/>
      <c r="O63" s="827" t="s">
        <v>422</v>
      </c>
      <c r="P63" s="827"/>
      <c r="Q63" s="827" t="s">
        <v>423</v>
      </c>
      <c r="R63" s="932"/>
      <c r="S63" s="1132" t="s">
        <v>424</v>
      </c>
      <c r="T63" s="827"/>
      <c r="U63" s="827" t="s">
        <v>425</v>
      </c>
      <c r="V63" s="827"/>
      <c r="W63" s="827" t="s">
        <v>426</v>
      </c>
      <c r="X63" s="932"/>
      <c r="Y63" s="912" t="s">
        <v>427</v>
      </c>
      <c r="Z63" s="827"/>
      <c r="AA63" s="827" t="s">
        <v>429</v>
      </c>
      <c r="AB63" s="1338"/>
      <c r="AC63" s="122"/>
      <c r="AD63" s="836" t="s">
        <v>420</v>
      </c>
      <c r="AE63" s="837"/>
      <c r="AF63" s="837"/>
      <c r="AG63" s="837"/>
      <c r="AH63" s="838"/>
      <c r="AI63" s="839">
        <f t="shared" ref="AI63:AI70" si="78">VLOOKUP($AD63,$A$36:$J$50,9,0)</f>
        <v>31.636800000000001</v>
      </c>
      <c r="AJ63" s="840"/>
      <c r="AK63" s="1387">
        <f>HLOOKUP($AD63,'Описание сети'!$C$61:$AV$62,2,0)</f>
        <v>55</v>
      </c>
      <c r="AL63" s="840"/>
      <c r="AM63" s="917">
        <f t="shared" ref="AM63:AM66" si="79">IFERROR((AK63-AI63)/(AK63),0)</f>
        <v>0.42478545454545452</v>
      </c>
      <c r="AN63" s="918">
        <f t="shared" ref="AN63:AN66" si="80">(AM63/1.2-AL63/1.2)/(AM63/1.2)</f>
        <v>1</v>
      </c>
      <c r="AO63" s="917">
        <f t="shared" ref="AO63:AO70" si="81">VLOOKUP($AD63,$A$36:$V$51,21,0)</f>
        <v>0.02</v>
      </c>
      <c r="AP63" s="918"/>
      <c r="AQ63" s="917">
        <f t="shared" si="71"/>
        <v>2.8711483832453588E-2</v>
      </c>
      <c r="AR63" s="918"/>
      <c r="AS63" s="1036">
        <f t="shared" ref="AS63:AS66" si="82">IFERROR(((AI63*AO63/1.2)+(AI63*AQ63))/(AK63),0)</f>
        <v>2.6102172212919418E-2</v>
      </c>
      <c r="AT63" s="917" t="e">
        <f t="shared" ref="AT63:AT66" si="83">((AO63/1.2*AR63)+(AO63*AS63))/(AP63/1.2)</f>
        <v>#DIV/0!</v>
      </c>
      <c r="AU63" s="1390">
        <f t="shared" ref="AU63:AU66" si="84">AM63+AS63</f>
        <v>0.45088762675837396</v>
      </c>
      <c r="AV63" s="1391">
        <f t="shared" ref="AV63:AV66" si="85">AR63+AU63</f>
        <v>0.45088762675837396</v>
      </c>
      <c r="AW63" s="1408">
        <f t="shared" ref="AW63:AW66" si="86">AK63*AU63</f>
        <v>24.798819471710569</v>
      </c>
      <c r="AX63" s="1409">
        <f t="shared" ref="AX63:AX66" si="87">AR63*AW63</f>
        <v>0</v>
      </c>
      <c r="AY63" s="1034">
        <f t="shared" ref="AY63:AY66" si="88">IF(AK63=0,"",AI63-(AI63*AO63/1.2)-(AI63*AQ63))</f>
        <v>30.201180528289431</v>
      </c>
      <c r="AZ63" s="1035"/>
      <c r="BA63" s="620">
        <f t="shared" ref="BA63:BA70" si="89">VLOOKUP($AD63,$A$37:$P$51,15,0)</f>
        <v>57395503.408651248</v>
      </c>
      <c r="BB63" s="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  <c r="CE63" s="122"/>
      <c r="CF63" s="122"/>
      <c r="CG63" s="122"/>
      <c r="CH63" s="122"/>
      <c r="CI63" s="122"/>
      <c r="CJ63" s="122"/>
      <c r="CK63" s="122"/>
      <c r="CL63" s="122"/>
    </row>
    <row r="64" spans="1:90" ht="16.5" customHeight="1" x14ac:dyDescent="0.25">
      <c r="A64" s="1205" t="s">
        <v>0</v>
      </c>
      <c r="B64" s="1206"/>
      <c r="C64" s="1206"/>
      <c r="D64" s="1207"/>
      <c r="E64" s="948">
        <v>20</v>
      </c>
      <c r="F64" s="946"/>
      <c r="G64" s="662">
        <v>45</v>
      </c>
      <c r="H64" s="687">
        <v>70</v>
      </c>
      <c r="I64" s="649">
        <v>45</v>
      </c>
      <c r="J64" s="649">
        <v>70</v>
      </c>
      <c r="K64" s="948">
        <v>32</v>
      </c>
      <c r="L64" s="949"/>
      <c r="M64" s="945">
        <v>45</v>
      </c>
      <c r="N64" s="946"/>
      <c r="O64" s="948">
        <v>36</v>
      </c>
      <c r="P64" s="946"/>
      <c r="Q64" s="948">
        <v>16</v>
      </c>
      <c r="R64" s="949"/>
      <c r="S64" s="945">
        <v>45</v>
      </c>
      <c r="T64" s="946"/>
      <c r="U64" s="948">
        <v>36</v>
      </c>
      <c r="V64" s="946"/>
      <c r="W64" s="948">
        <v>16</v>
      </c>
      <c r="X64" s="949"/>
      <c r="Y64" s="1328">
        <v>18</v>
      </c>
      <c r="Z64" s="946"/>
      <c r="AA64" s="1498">
        <v>18</v>
      </c>
      <c r="AB64" s="1499"/>
      <c r="AC64" s="122"/>
      <c r="AD64" s="836" t="s">
        <v>422</v>
      </c>
      <c r="AE64" s="837"/>
      <c r="AF64" s="837"/>
      <c r="AG64" s="837"/>
      <c r="AH64" s="838"/>
      <c r="AI64" s="839">
        <f t="shared" si="78"/>
        <v>36.993600000000001</v>
      </c>
      <c r="AJ64" s="840"/>
      <c r="AK64" s="1387">
        <f>HLOOKUP($AD64,'Описание сети'!$C$61:$AV$62,2,0)</f>
        <v>60</v>
      </c>
      <c r="AL64" s="840"/>
      <c r="AM64" s="917">
        <f t="shared" si="79"/>
        <v>0.38344</v>
      </c>
      <c r="AN64" s="918">
        <f t="shared" si="80"/>
        <v>1</v>
      </c>
      <c r="AO64" s="917">
        <f t="shared" si="81"/>
        <v>0.02</v>
      </c>
      <c r="AP64" s="918"/>
      <c r="AQ64" s="917">
        <f t="shared" si="71"/>
        <v>0.15506705091388262</v>
      </c>
      <c r="AR64" s="918"/>
      <c r="AS64" s="1036">
        <f t="shared" si="82"/>
        <v>0.10588414091146346</v>
      </c>
      <c r="AT64" s="917" t="e">
        <f t="shared" si="83"/>
        <v>#DIV/0!</v>
      </c>
      <c r="AU64" s="1390">
        <f t="shared" si="84"/>
        <v>0.48932414091146348</v>
      </c>
      <c r="AV64" s="1391">
        <f t="shared" si="85"/>
        <v>0.48932414091146348</v>
      </c>
      <c r="AW64" s="1408">
        <f t="shared" si="86"/>
        <v>29.359448454687808</v>
      </c>
      <c r="AX64" s="1409">
        <f t="shared" si="87"/>
        <v>0</v>
      </c>
      <c r="AY64" s="1034">
        <f t="shared" si="88"/>
        <v>30.640551545312192</v>
      </c>
      <c r="AZ64" s="1035"/>
      <c r="BA64" s="620">
        <f t="shared" si="89"/>
        <v>17768952.41112664</v>
      </c>
      <c r="BC64" s="736"/>
      <c r="BD64" s="737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  <c r="CE64" s="122"/>
      <c r="CF64" s="122"/>
      <c r="CG64" s="122"/>
      <c r="CH64" s="122"/>
      <c r="CI64" s="122"/>
      <c r="CJ64" s="122"/>
      <c r="CK64" s="122"/>
      <c r="CL64" s="122"/>
    </row>
    <row r="65" spans="1:90" ht="16.5" customHeight="1" x14ac:dyDescent="0.25">
      <c r="A65" s="889" t="s">
        <v>254</v>
      </c>
      <c r="B65" s="890"/>
      <c r="C65" s="890"/>
      <c r="D65" s="891"/>
      <c r="E65" s="873">
        <v>15</v>
      </c>
      <c r="F65" s="866"/>
      <c r="G65" s="651">
        <v>36</v>
      </c>
      <c r="H65" s="688">
        <v>60</v>
      </c>
      <c r="I65" s="650">
        <v>36</v>
      </c>
      <c r="J65" s="650">
        <v>60</v>
      </c>
      <c r="K65" s="873">
        <v>32</v>
      </c>
      <c r="L65" s="874"/>
      <c r="M65" s="947">
        <v>36</v>
      </c>
      <c r="N65" s="866"/>
      <c r="O65" s="873">
        <v>36</v>
      </c>
      <c r="P65" s="866"/>
      <c r="Q65" s="873">
        <v>12</v>
      </c>
      <c r="R65" s="874"/>
      <c r="S65" s="947">
        <v>36</v>
      </c>
      <c r="T65" s="866"/>
      <c r="U65" s="873">
        <v>36</v>
      </c>
      <c r="V65" s="866"/>
      <c r="W65" s="873">
        <v>12</v>
      </c>
      <c r="X65" s="874"/>
      <c r="Y65" s="865">
        <v>14.661590524534688</v>
      </c>
      <c r="Z65" s="866"/>
      <c r="AA65" s="1384">
        <v>18</v>
      </c>
      <c r="AB65" s="1385"/>
      <c r="AC65" s="122"/>
      <c r="AD65" s="836" t="s">
        <v>423</v>
      </c>
      <c r="AE65" s="837"/>
      <c r="AF65" s="837"/>
      <c r="AG65" s="837"/>
      <c r="AH65" s="838"/>
      <c r="AI65" s="839">
        <f t="shared" si="78"/>
        <v>54.355199999999996</v>
      </c>
      <c r="AJ65" s="840"/>
      <c r="AK65" s="1387">
        <f>HLOOKUP($AD65,'Описание сети'!$C$61:$AV$62,2,0)</f>
        <v>100</v>
      </c>
      <c r="AL65" s="840"/>
      <c r="AM65" s="917">
        <f t="shared" si="79"/>
        <v>0.45644800000000002</v>
      </c>
      <c r="AN65" s="918">
        <f t="shared" si="80"/>
        <v>1</v>
      </c>
      <c r="AO65" s="917">
        <f t="shared" si="81"/>
        <v>0.02</v>
      </c>
      <c r="AP65" s="918"/>
      <c r="AQ65" s="917">
        <f t="shared" si="71"/>
        <v>0.03</v>
      </c>
      <c r="AR65" s="918"/>
      <c r="AS65" s="1036">
        <f t="shared" si="82"/>
        <v>2.5365759999999998E-2</v>
      </c>
      <c r="AT65" s="917" t="e">
        <f t="shared" si="83"/>
        <v>#DIV/0!</v>
      </c>
      <c r="AU65" s="1390">
        <f t="shared" si="84"/>
        <v>0.48181376000000004</v>
      </c>
      <c r="AV65" s="1391">
        <f t="shared" si="85"/>
        <v>0.48181376000000004</v>
      </c>
      <c r="AW65" s="1408">
        <f t="shared" si="86"/>
        <v>48.181376</v>
      </c>
      <c r="AX65" s="1409">
        <f t="shared" si="87"/>
        <v>0</v>
      </c>
      <c r="AY65" s="1034">
        <f t="shared" si="88"/>
        <v>51.818623999999993</v>
      </c>
      <c r="AZ65" s="1035"/>
      <c r="BA65" s="620">
        <f t="shared" si="89"/>
        <v>7714844.7485999269</v>
      </c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2"/>
      <c r="CI65" s="122"/>
      <c r="CJ65" s="122"/>
      <c r="CK65" s="122"/>
      <c r="CL65" s="122"/>
    </row>
    <row r="66" spans="1:90" ht="16.5" customHeight="1" x14ac:dyDescent="0.25">
      <c r="A66" s="889" t="s">
        <v>231</v>
      </c>
      <c r="B66" s="890"/>
      <c r="C66" s="890"/>
      <c r="D66" s="891"/>
      <c r="E66" s="873">
        <v>12</v>
      </c>
      <c r="F66" s="866"/>
      <c r="G66" s="651">
        <v>12</v>
      </c>
      <c r="H66" s="688">
        <v>24</v>
      </c>
      <c r="I66" s="650">
        <v>12</v>
      </c>
      <c r="J66" s="650">
        <v>24</v>
      </c>
      <c r="K66" s="873">
        <v>12</v>
      </c>
      <c r="L66" s="874"/>
      <c r="M66" s="947">
        <v>6</v>
      </c>
      <c r="N66" s="866"/>
      <c r="O66" s="873">
        <v>6</v>
      </c>
      <c r="P66" s="866"/>
      <c r="Q66" s="873">
        <v>4</v>
      </c>
      <c r="R66" s="874"/>
      <c r="S66" s="947">
        <v>6</v>
      </c>
      <c r="T66" s="866"/>
      <c r="U66" s="873">
        <v>6</v>
      </c>
      <c r="V66" s="866"/>
      <c r="W66" s="873">
        <v>4</v>
      </c>
      <c r="X66" s="874"/>
      <c r="Y66" s="865">
        <v>4</v>
      </c>
      <c r="Z66" s="866"/>
      <c r="AA66" s="1384">
        <v>3</v>
      </c>
      <c r="AB66" s="1385"/>
      <c r="AC66" s="122"/>
      <c r="AD66" s="836" t="s">
        <v>424</v>
      </c>
      <c r="AE66" s="837"/>
      <c r="AF66" s="837"/>
      <c r="AG66" s="837"/>
      <c r="AH66" s="838"/>
      <c r="AI66" s="1386">
        <f t="shared" si="78"/>
        <v>24.9192</v>
      </c>
      <c r="AJ66" s="840"/>
      <c r="AK66" s="1387">
        <f>HLOOKUP($AD66,'Описание сети'!$C$61:$AV$62,2,0)</f>
        <v>45</v>
      </c>
      <c r="AL66" s="840"/>
      <c r="AM66" s="917">
        <f t="shared" si="79"/>
        <v>0.44624000000000003</v>
      </c>
      <c r="AN66" s="918">
        <f t="shared" si="80"/>
        <v>1</v>
      </c>
      <c r="AO66" s="917">
        <f t="shared" si="81"/>
        <v>0.02</v>
      </c>
      <c r="AP66" s="918"/>
      <c r="AQ66" s="917">
        <f t="shared" si="71"/>
        <v>0.14125950109781157</v>
      </c>
      <c r="AR66" s="918"/>
      <c r="AS66" s="1036">
        <f t="shared" si="82"/>
        <v>8.7453194661257463E-2</v>
      </c>
      <c r="AT66" s="917" t="e">
        <f t="shared" si="83"/>
        <v>#DIV/0!</v>
      </c>
      <c r="AU66" s="1390">
        <f t="shared" si="84"/>
        <v>0.53369319466125753</v>
      </c>
      <c r="AV66" s="1391">
        <f t="shared" si="85"/>
        <v>0.53369319466125753</v>
      </c>
      <c r="AW66" s="1408">
        <f t="shared" si="86"/>
        <v>24.01619375975659</v>
      </c>
      <c r="AX66" s="1409">
        <f t="shared" si="87"/>
        <v>0</v>
      </c>
      <c r="AY66" s="1034">
        <f t="shared" si="88"/>
        <v>20.983806240243414</v>
      </c>
      <c r="AZ66" s="1035"/>
      <c r="BA66" s="620">
        <f t="shared" si="89"/>
        <v>12370164.699837044</v>
      </c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  <c r="CE66" s="122"/>
      <c r="CF66" s="122"/>
      <c r="CG66" s="122"/>
      <c r="CH66" s="122"/>
      <c r="CI66" s="122"/>
      <c r="CJ66" s="122"/>
      <c r="CK66" s="122"/>
      <c r="CL66" s="122"/>
    </row>
    <row r="67" spans="1:90" ht="16.5" customHeight="1" x14ac:dyDescent="0.25">
      <c r="A67" s="892" t="s">
        <v>255</v>
      </c>
      <c r="B67" s="893"/>
      <c r="C67" s="893"/>
      <c r="D67" s="894"/>
      <c r="E67" s="979">
        <v>5</v>
      </c>
      <c r="F67" s="868"/>
      <c r="G67" s="644">
        <v>12</v>
      </c>
      <c r="H67" s="642">
        <v>18</v>
      </c>
      <c r="I67" s="643">
        <v>12</v>
      </c>
      <c r="J67" s="643">
        <v>18</v>
      </c>
      <c r="K67" s="979">
        <v>8</v>
      </c>
      <c r="L67" s="980"/>
      <c r="M67" s="1329">
        <v>10</v>
      </c>
      <c r="N67" s="868"/>
      <c r="O67" s="979">
        <v>10</v>
      </c>
      <c r="P67" s="868"/>
      <c r="Q67" s="979">
        <v>6</v>
      </c>
      <c r="R67" s="980"/>
      <c r="S67" s="1329">
        <v>10</v>
      </c>
      <c r="T67" s="868"/>
      <c r="U67" s="979">
        <v>10</v>
      </c>
      <c r="V67" s="868"/>
      <c r="W67" s="979">
        <v>6</v>
      </c>
      <c r="X67" s="980"/>
      <c r="Y67" s="867">
        <v>6</v>
      </c>
      <c r="Z67" s="868"/>
      <c r="AA67" s="1384">
        <v>6</v>
      </c>
      <c r="AB67" s="1385"/>
      <c r="AC67" s="122"/>
      <c r="AD67" s="836" t="s">
        <v>425</v>
      </c>
      <c r="AE67" s="837"/>
      <c r="AF67" s="837"/>
      <c r="AG67" s="837"/>
      <c r="AH67" s="838"/>
      <c r="AI67" s="1386">
        <f t="shared" si="78"/>
        <v>40</v>
      </c>
      <c r="AJ67" s="840"/>
      <c r="AK67" s="1387">
        <f>HLOOKUP($AD67,'Описание сети'!$C$61:$AV$62,2,0)</f>
        <v>0</v>
      </c>
      <c r="AL67" s="840"/>
      <c r="AM67" s="917">
        <f t="shared" ref="AM67" si="90">IFERROR((AK67-AI67)/(AK67),0)</f>
        <v>0</v>
      </c>
      <c r="AN67" s="918" t="e">
        <f t="shared" ref="AN67" si="91">(AM67/1.2-AL67/1.2)/(AM67/1.2)</f>
        <v>#DIV/0!</v>
      </c>
      <c r="AO67" s="917">
        <f t="shared" si="81"/>
        <v>0</v>
      </c>
      <c r="AP67" s="918"/>
      <c r="AQ67" s="917">
        <f t="shared" si="71"/>
        <v>0</v>
      </c>
      <c r="AR67" s="918"/>
      <c r="AS67" s="1036">
        <f t="shared" ref="AS67" si="92">IFERROR(((AI67*AO67/1.2)+(AI67*AQ67))/(AK67),0)</f>
        <v>0</v>
      </c>
      <c r="AT67" s="917" t="e">
        <f t="shared" ref="AT67" si="93">((AO67/1.2*AR67)+(AO67*AS67))/(AP67/1.2)</f>
        <v>#DIV/0!</v>
      </c>
      <c r="AU67" s="1390">
        <f t="shared" ref="AU67" si="94">AM67+AS67</f>
        <v>0</v>
      </c>
      <c r="AV67" s="1391">
        <f t="shared" ref="AV67" si="95">AR67+AU67</f>
        <v>0</v>
      </c>
      <c r="AW67" s="1408">
        <f t="shared" ref="AW67" si="96">AK67*AU67</f>
        <v>0</v>
      </c>
      <c r="AX67" s="1409">
        <f t="shared" ref="AX67" si="97">AR67*AW67</f>
        <v>0</v>
      </c>
      <c r="AY67" s="1034" t="str">
        <f t="shared" ref="AY67" si="98">IF(AK67=0,"",AI67-(AI67*AO67/1.2)-(AI67*AQ67))</f>
        <v/>
      </c>
      <c r="AZ67" s="1035"/>
      <c r="BA67" s="620">
        <f t="shared" si="89"/>
        <v>0</v>
      </c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  <c r="CE67" s="122"/>
      <c r="CF67" s="122"/>
      <c r="CG67" s="122"/>
      <c r="CH67" s="122"/>
      <c r="CI67" s="122"/>
      <c r="CJ67" s="122"/>
      <c r="CK67" s="122"/>
      <c r="CL67" s="122"/>
    </row>
    <row r="68" spans="1:90" ht="16.5" customHeight="1" thickBot="1" x14ac:dyDescent="0.3">
      <c r="A68" s="895" t="s">
        <v>5</v>
      </c>
      <c r="B68" s="896"/>
      <c r="C68" s="896"/>
      <c r="D68" s="897"/>
      <c r="E68" s="955">
        <v>5</v>
      </c>
      <c r="F68" s="870"/>
      <c r="G68" s="664">
        <v>12</v>
      </c>
      <c r="H68" s="652">
        <v>18</v>
      </c>
      <c r="I68" s="647">
        <v>12</v>
      </c>
      <c r="J68" s="647">
        <v>18</v>
      </c>
      <c r="K68" s="955">
        <v>8</v>
      </c>
      <c r="L68" s="981"/>
      <c r="M68" s="1324">
        <v>10</v>
      </c>
      <c r="N68" s="870"/>
      <c r="O68" s="955">
        <v>10</v>
      </c>
      <c r="P68" s="870"/>
      <c r="Q68" s="955">
        <v>6</v>
      </c>
      <c r="R68" s="981"/>
      <c r="S68" s="1324">
        <v>10</v>
      </c>
      <c r="T68" s="870"/>
      <c r="U68" s="955">
        <v>10</v>
      </c>
      <c r="V68" s="870"/>
      <c r="W68" s="955">
        <v>6</v>
      </c>
      <c r="X68" s="981"/>
      <c r="Y68" s="869">
        <v>6</v>
      </c>
      <c r="Z68" s="870"/>
      <c r="AA68" s="1335">
        <v>6</v>
      </c>
      <c r="AB68" s="1336"/>
      <c r="AC68" s="122"/>
      <c r="AD68" s="836" t="s">
        <v>426</v>
      </c>
      <c r="AE68" s="837"/>
      <c r="AF68" s="837"/>
      <c r="AG68" s="837"/>
      <c r="AH68" s="838"/>
      <c r="AI68" s="1386">
        <f t="shared" si="78"/>
        <v>38.790400000000005</v>
      </c>
      <c r="AJ68" s="840"/>
      <c r="AK68" s="1387">
        <f>HLOOKUP($AD68,'Описание сети'!$C$61:$AV$62,2,0)</f>
        <v>80</v>
      </c>
      <c r="AL68" s="840"/>
      <c r="AM68" s="917">
        <f t="shared" ref="AM68:AM69" si="99">IFERROR((AK68-AI68)/(AK68),0)</f>
        <v>0.51511999999999991</v>
      </c>
      <c r="AN68" s="918">
        <f t="shared" ref="AN68:AN69" si="100">(AM68/1.2-AL68/1.2)/(AM68/1.2)</f>
        <v>1</v>
      </c>
      <c r="AO68" s="917">
        <f t="shared" si="81"/>
        <v>0.02</v>
      </c>
      <c r="AP68" s="918"/>
      <c r="AQ68" s="917">
        <f t="shared" si="71"/>
        <v>0.10303125218427944</v>
      </c>
      <c r="AR68" s="918"/>
      <c r="AS68" s="1036">
        <f t="shared" ref="AS68:AS69" si="101">IFERROR(((AI68*AO68/1.2)+(AI68*AQ68))/(AK68),0)</f>
        <v>5.8039126892446759E-2</v>
      </c>
      <c r="AT68" s="917" t="e">
        <f t="shared" ref="AT68:AT69" si="102">((AO68/1.2*AR68)+(AO68*AS68))/(AP68/1.2)</f>
        <v>#DIV/0!</v>
      </c>
      <c r="AU68" s="1390">
        <f t="shared" ref="AU68:AU69" si="103">AM68+AS68</f>
        <v>0.57315912689244664</v>
      </c>
      <c r="AV68" s="1391">
        <f t="shared" ref="AV68:AV69" si="104">AR68+AU68</f>
        <v>0.57315912689244664</v>
      </c>
      <c r="AW68" s="1408">
        <f t="shared" ref="AW68:AW69" si="105">AK68*AU68</f>
        <v>45.852730151395733</v>
      </c>
      <c r="AX68" s="1409">
        <f t="shared" ref="AX68:AX69" si="106">AR68*AW68</f>
        <v>0</v>
      </c>
      <c r="AY68" s="1034">
        <f t="shared" ref="AY68:AY69" si="107">IF(AK68=0,"",AI68-(AI68*AO68/1.2)-(AI68*AQ68))</f>
        <v>34.147269848604267</v>
      </c>
      <c r="AZ68" s="1035"/>
      <c r="BA68" s="620">
        <f t="shared" si="89"/>
        <v>6021828.9721838804</v>
      </c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</row>
    <row r="69" spans="1:90" ht="19.5" customHeight="1" thickBot="1" x14ac:dyDescent="0.3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3"/>
      <c r="AB69" s="227"/>
      <c r="AC69" s="122"/>
      <c r="AD69" s="1495" t="s">
        <v>427</v>
      </c>
      <c r="AE69" s="1496"/>
      <c r="AF69" s="1496"/>
      <c r="AG69" s="1496"/>
      <c r="AH69" s="1497"/>
      <c r="AI69" s="1386">
        <f t="shared" si="78"/>
        <v>22.589549999999999</v>
      </c>
      <c r="AJ69" s="840"/>
      <c r="AK69" s="1387">
        <f>HLOOKUP($AD69,'Описание сети'!$C$61:$AV$62,2,0)</f>
        <v>39.99</v>
      </c>
      <c r="AL69" s="840"/>
      <c r="AM69" s="917">
        <f t="shared" si="99"/>
        <v>0.43512003000750193</v>
      </c>
      <c r="AN69" s="918">
        <f t="shared" si="100"/>
        <v>1</v>
      </c>
      <c r="AO69" s="917">
        <f t="shared" si="81"/>
        <v>0.02</v>
      </c>
      <c r="AP69" s="918"/>
      <c r="AQ69" s="917">
        <f t="shared" si="71"/>
        <v>4.7692597032267678E-2</v>
      </c>
      <c r="AR69" s="918"/>
      <c r="AS69" s="1036">
        <f t="shared" si="101"/>
        <v>3.6355258946993305E-2</v>
      </c>
      <c r="AT69" s="917" t="e">
        <f t="shared" si="102"/>
        <v>#DIV/0!</v>
      </c>
      <c r="AU69" s="1390">
        <f t="shared" si="103"/>
        <v>0.47147528895449525</v>
      </c>
      <c r="AV69" s="1391">
        <f t="shared" si="104"/>
        <v>0.47147528895449525</v>
      </c>
      <c r="AW69" s="1408">
        <f t="shared" si="105"/>
        <v>18.854296805290264</v>
      </c>
      <c r="AX69" s="1409">
        <f t="shared" si="106"/>
        <v>0</v>
      </c>
      <c r="AY69" s="1034">
        <f t="shared" si="107"/>
        <v>21.135703194709734</v>
      </c>
      <c r="AZ69" s="1035"/>
      <c r="BA69" s="620">
        <f t="shared" si="89"/>
        <v>18055366.906086676</v>
      </c>
      <c r="BF69" s="588">
        <f>VLOOKUP($AD68,$A$37:$P$51,15,0)</f>
        <v>6021828.9721838804</v>
      </c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  <c r="CE69" s="122" t="s">
        <v>92</v>
      </c>
      <c r="CF69" s="122"/>
      <c r="CG69" s="122"/>
      <c r="CH69" s="122"/>
      <c r="CI69" s="122"/>
      <c r="CJ69" s="122"/>
      <c r="CK69" s="122"/>
      <c r="CL69" s="122"/>
    </row>
    <row r="70" spans="1:90" ht="16.5" customHeight="1" thickBot="1" x14ac:dyDescent="0.3">
      <c r="A70" s="1420" t="s">
        <v>337</v>
      </c>
      <c r="B70" s="1421"/>
      <c r="C70" s="1421"/>
      <c r="D70" s="1421"/>
      <c r="E70" s="1421"/>
      <c r="F70" s="1421"/>
      <c r="G70" s="1421"/>
      <c r="H70" s="1421"/>
      <c r="I70" s="1421"/>
      <c r="J70" s="1421"/>
      <c r="K70" s="1421"/>
      <c r="L70" s="1421"/>
      <c r="M70" s="1421"/>
      <c r="N70" s="1421"/>
      <c r="O70" s="1421"/>
      <c r="P70" s="1421"/>
      <c r="Q70" s="1421"/>
      <c r="R70" s="1421"/>
      <c r="S70" s="1421"/>
      <c r="T70" s="1421"/>
      <c r="U70" s="1421"/>
      <c r="V70" s="1421"/>
      <c r="W70" s="1421"/>
      <c r="X70" s="1421"/>
      <c r="Y70" s="1421"/>
      <c r="Z70" s="1421"/>
      <c r="AA70" s="1421"/>
      <c r="AB70" s="1422"/>
      <c r="AC70" s="122"/>
      <c r="AD70" s="1417" t="s">
        <v>429</v>
      </c>
      <c r="AE70" s="1418"/>
      <c r="AF70" s="1418"/>
      <c r="AG70" s="1418"/>
      <c r="AH70" s="1419"/>
      <c r="AI70" s="1432">
        <f t="shared" si="78"/>
        <v>45.5</v>
      </c>
      <c r="AJ70" s="1433"/>
      <c r="AK70" s="1434">
        <f>HLOOKUP($AD70,'Описание сети'!$C$61:$AV$62,2,0)</f>
        <v>79.989999999999995</v>
      </c>
      <c r="AL70" s="1433"/>
      <c r="AM70" s="1399">
        <f t="shared" ref="AM70" si="108">IFERROR((AK70-AI70)/(AK70),0)</f>
        <v>0.43117889736217024</v>
      </c>
      <c r="AN70" s="1400">
        <f t="shared" ref="AN70" si="109">(AM70/1.2-AL70/1.2)/(AM70/1.2)</f>
        <v>1</v>
      </c>
      <c r="AO70" s="1399">
        <f t="shared" si="81"/>
        <v>0.02</v>
      </c>
      <c r="AP70" s="1400"/>
      <c r="AQ70" s="1399">
        <f t="shared" si="71"/>
        <v>6.1181245096512002E-2</v>
      </c>
      <c r="AR70" s="1400"/>
      <c r="AS70" s="1401">
        <f t="shared" ref="AS70" si="110">IFERROR(((AI70*AO70/1.2)+(AI70*AQ70))/(AK70),0)</f>
        <v>4.4281535007183764E-2</v>
      </c>
      <c r="AT70" s="1399" t="e">
        <f t="shared" ref="AT70" si="111">((AO70/1.2*AR70)+(AO70*AS70))/(AP70/1.2)</f>
        <v>#DIV/0!</v>
      </c>
      <c r="AU70" s="1402">
        <f t="shared" ref="AU70" si="112">AM70+AS70</f>
        <v>0.47546043236935398</v>
      </c>
      <c r="AV70" s="1403">
        <f t="shared" ref="AV70" si="113">AR70+AU70</f>
        <v>0.47546043236935398</v>
      </c>
      <c r="AW70" s="1404">
        <f t="shared" ref="AW70" si="114">AK70*AU70</f>
        <v>38.03207998522462</v>
      </c>
      <c r="AX70" s="1405">
        <f t="shared" ref="AX70" si="115">AR70*AW70</f>
        <v>0</v>
      </c>
      <c r="AY70" s="1406">
        <f t="shared" ref="AY70" si="116">IF(AK70=0,"",AI70-(AI70*AO70/1.2)-(AI70*AQ70))</f>
        <v>41.957920014775368</v>
      </c>
      <c r="AZ70" s="1407"/>
      <c r="BA70" s="620">
        <f t="shared" si="89"/>
        <v>36424347.940054096</v>
      </c>
      <c r="BF70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  <c r="CE70" s="122" t="s">
        <v>93</v>
      </c>
      <c r="CF70" s="122"/>
      <c r="CG70" s="122"/>
      <c r="CH70" s="122"/>
      <c r="CI70" s="122"/>
      <c r="CJ70" s="122"/>
      <c r="CK70" s="122"/>
      <c r="CL70" s="122"/>
    </row>
    <row r="71" spans="1:90" ht="38.25" customHeight="1" thickBot="1" x14ac:dyDescent="0.3">
      <c r="A71" s="1208" t="s">
        <v>221</v>
      </c>
      <c r="B71" s="1209"/>
      <c r="C71" s="1209"/>
      <c r="D71" s="1210"/>
      <c r="E71" s="871" t="s">
        <v>412</v>
      </c>
      <c r="F71" s="871"/>
      <c r="G71" s="648" t="s">
        <v>417</v>
      </c>
      <c r="H71" s="646" t="s">
        <v>418</v>
      </c>
      <c r="I71" s="686" t="s">
        <v>633</v>
      </c>
      <c r="J71" s="686" t="s">
        <v>634</v>
      </c>
      <c r="K71" s="871" t="s">
        <v>419</v>
      </c>
      <c r="L71" s="872"/>
      <c r="M71" s="1323" t="s">
        <v>420</v>
      </c>
      <c r="N71" s="871"/>
      <c r="O71" s="871" t="s">
        <v>422</v>
      </c>
      <c r="P71" s="871"/>
      <c r="Q71" s="871" t="s">
        <v>423</v>
      </c>
      <c r="R71" s="872"/>
      <c r="S71" s="1323" t="s">
        <v>424</v>
      </c>
      <c r="T71" s="871"/>
      <c r="U71" s="871" t="s">
        <v>425</v>
      </c>
      <c r="V71" s="871"/>
      <c r="W71" s="871" t="s">
        <v>426</v>
      </c>
      <c r="X71" s="872"/>
      <c r="Y71" s="1392" t="s">
        <v>427</v>
      </c>
      <c r="Z71" s="871"/>
      <c r="AA71" s="871" t="s">
        <v>429</v>
      </c>
      <c r="AB71" s="1393"/>
      <c r="AC71" s="122"/>
      <c r="AD71" s="122"/>
      <c r="AE71" s="122"/>
      <c r="AF71" s="122"/>
      <c r="AG71" s="122"/>
      <c r="AH71" s="122"/>
      <c r="AS71" s="2"/>
      <c r="AT71" s="2"/>
      <c r="AU71" s="1395">
        <f>IFERROR(SUM(AU56*BA56,AU57*BA57,AU58*BA58,AU59*BA59,AU60*BA60,AU61*BA61,AU63*BA63,AU64*BA64,AU65*BA65,AU66*BA66,AU67*BA67,AU68*BA68,AU69*BA69,AU70*BA70)/SUM(BA56+BA57+BA58+BA59+BA60+BA61+BA63+BA64+BA65+BA66+BA67+BA68+BA69+BA70),0)</f>
        <v>0.47972315720535058</v>
      </c>
      <c r="AV71" s="1396"/>
      <c r="AW71" s="2"/>
      <c r="AX71" s="2"/>
      <c r="AY71" s="2"/>
      <c r="AZ71" s="2"/>
      <c r="BA71" s="2"/>
      <c r="BB71" s="2"/>
      <c r="BG71" s="14"/>
      <c r="BH71" s="14"/>
      <c r="BI71" s="14"/>
      <c r="BJ71" s="14"/>
      <c r="BK71" s="14"/>
      <c r="BL71" s="14"/>
      <c r="BM71" s="14"/>
      <c r="BN71" s="14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  <c r="CE71" s="122" t="s">
        <v>94</v>
      </c>
      <c r="CF71" s="122"/>
      <c r="CG71" s="122"/>
      <c r="CH71" s="122"/>
      <c r="CI71" s="122"/>
      <c r="CJ71" s="122"/>
      <c r="CK71" s="122"/>
      <c r="CL71" s="122"/>
    </row>
    <row r="72" spans="1:90" ht="15" customHeight="1" thickBot="1" x14ac:dyDescent="0.3">
      <c r="A72" s="907" t="s">
        <v>224</v>
      </c>
      <c r="B72" s="908"/>
      <c r="C72" s="908"/>
      <c r="D72" s="909"/>
      <c r="E72" s="834">
        <v>0.3574</v>
      </c>
      <c r="F72" s="834"/>
      <c r="G72" s="683">
        <v>0</v>
      </c>
      <c r="H72" s="680">
        <v>0.37109999999999999</v>
      </c>
      <c r="I72" s="680">
        <v>0</v>
      </c>
      <c r="J72" s="680">
        <v>0.36030000000000001</v>
      </c>
      <c r="K72" s="834">
        <v>0.40379999999999999</v>
      </c>
      <c r="L72" s="982"/>
      <c r="M72" s="1330">
        <v>0.34089999999999998</v>
      </c>
      <c r="N72" s="834"/>
      <c r="O72" s="834">
        <v>0.2293</v>
      </c>
      <c r="P72" s="834"/>
      <c r="Q72" s="834">
        <v>0.43380000000000002</v>
      </c>
      <c r="R72" s="982"/>
      <c r="S72" s="1330">
        <v>0.30780000000000002</v>
      </c>
      <c r="T72" s="834"/>
      <c r="U72" s="834">
        <v>0</v>
      </c>
      <c r="V72" s="834"/>
      <c r="W72" s="834">
        <v>0.39389999999999997</v>
      </c>
      <c r="X72" s="982"/>
      <c r="Y72" s="1394">
        <v>0.34749999999999998</v>
      </c>
      <c r="Z72" s="834"/>
      <c r="AA72" s="834">
        <v>0.09</v>
      </c>
      <c r="AB72" s="835"/>
      <c r="AC72" s="122"/>
      <c r="AD72" s="122"/>
      <c r="AE72" s="122"/>
      <c r="AF72" s="122"/>
      <c r="AG72" s="122"/>
      <c r="AH72" s="122"/>
      <c r="AJ72" s="122"/>
      <c r="AK72" s="122"/>
      <c r="AL72" s="122"/>
      <c r="AM72" s="122"/>
      <c r="AN72" s="122"/>
      <c r="AS72" s="2"/>
      <c r="AT72" s="2"/>
      <c r="AU72" s="1397"/>
      <c r="AV72" s="1398"/>
      <c r="AW72" s="2"/>
      <c r="AX72" s="2"/>
      <c r="AY72" s="2"/>
      <c r="AZ72" s="2"/>
      <c r="BA72" s="2"/>
      <c r="BB72" s="2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  <c r="CE72" s="122" t="s">
        <v>95</v>
      </c>
      <c r="CF72" s="122"/>
      <c r="CG72" s="122"/>
      <c r="CH72" s="122"/>
      <c r="CI72" s="122"/>
      <c r="CJ72" s="122"/>
      <c r="CK72" s="122"/>
      <c r="CL72" s="122"/>
    </row>
    <row r="73" spans="1:90" ht="15" customHeight="1" x14ac:dyDescent="0.25">
      <c r="A73" s="1169" t="s">
        <v>222</v>
      </c>
      <c r="B73" s="1170"/>
      <c r="C73" s="1170"/>
      <c r="D73" s="1171"/>
      <c r="E73" s="953">
        <v>0</v>
      </c>
      <c r="F73" s="953"/>
      <c r="G73" s="684">
        <v>0</v>
      </c>
      <c r="H73" s="681">
        <v>0</v>
      </c>
      <c r="I73" s="681">
        <v>0</v>
      </c>
      <c r="J73" s="681">
        <v>0</v>
      </c>
      <c r="K73" s="953">
        <v>0</v>
      </c>
      <c r="L73" s="954"/>
      <c r="M73" s="1331">
        <v>0</v>
      </c>
      <c r="N73" s="953"/>
      <c r="O73" s="953">
        <v>0</v>
      </c>
      <c r="P73" s="953"/>
      <c r="Q73" s="953">
        <v>0</v>
      </c>
      <c r="R73" s="954"/>
      <c r="S73" s="1331">
        <v>0</v>
      </c>
      <c r="T73" s="953"/>
      <c r="U73" s="953">
        <v>0</v>
      </c>
      <c r="V73" s="953"/>
      <c r="W73" s="953">
        <v>0</v>
      </c>
      <c r="X73" s="954"/>
      <c r="Y73" s="1518">
        <v>0</v>
      </c>
      <c r="Z73" s="953"/>
      <c r="AA73" s="953">
        <v>0</v>
      </c>
      <c r="AB73" s="1519"/>
      <c r="AC73" s="122"/>
      <c r="AD73" s="122"/>
      <c r="AE73" s="122"/>
      <c r="AF73" s="122"/>
      <c r="AG73" s="122"/>
      <c r="AH73" s="122"/>
      <c r="AJ73" s="122"/>
      <c r="AK73" s="122"/>
      <c r="AL73" s="122"/>
      <c r="AM73" s="122"/>
      <c r="AN73" s="122"/>
      <c r="AS73" s="2"/>
      <c r="AT73" s="2"/>
      <c r="AU73" s="2"/>
      <c r="AV73" s="2"/>
      <c r="AW73" s="2"/>
      <c r="AX73" s="2"/>
      <c r="AY73" s="2"/>
      <c r="AZ73" s="2"/>
      <c r="BA73" s="2"/>
      <c r="BB73" s="2"/>
      <c r="BE73" s="14"/>
      <c r="BF73" s="14"/>
      <c r="BG73" s="122"/>
      <c r="BH73" s="122"/>
      <c r="BI73" s="14"/>
      <c r="BJ73" s="14"/>
      <c r="BK73" s="14"/>
      <c r="BL73" s="14"/>
      <c r="BM73" s="14"/>
      <c r="BN73" s="14"/>
      <c r="BO73" s="14"/>
      <c r="BP73" s="14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s">
        <v>96</v>
      </c>
      <c r="CF73" s="122"/>
      <c r="CG73" s="122"/>
      <c r="CH73" s="122"/>
      <c r="CI73" s="122"/>
      <c r="CJ73" s="122"/>
      <c r="CK73" s="122"/>
      <c r="CL73" s="122"/>
    </row>
    <row r="74" spans="1:90" ht="15" customHeight="1" thickBot="1" x14ac:dyDescent="0.3">
      <c r="A74" s="1162" t="s">
        <v>223</v>
      </c>
      <c r="B74" s="1163"/>
      <c r="C74" s="1163"/>
      <c r="D74" s="1164"/>
      <c r="E74" s="822">
        <v>0</v>
      </c>
      <c r="F74" s="822"/>
      <c r="G74" s="685">
        <v>0</v>
      </c>
      <c r="H74" s="682">
        <v>0</v>
      </c>
      <c r="I74" s="682">
        <v>0</v>
      </c>
      <c r="J74" s="682">
        <v>0</v>
      </c>
      <c r="K74" s="822">
        <v>0</v>
      </c>
      <c r="L74" s="823"/>
      <c r="M74" s="1410">
        <v>0</v>
      </c>
      <c r="N74" s="822"/>
      <c r="O74" s="822">
        <v>0</v>
      </c>
      <c r="P74" s="822"/>
      <c r="Q74" s="822">
        <v>0</v>
      </c>
      <c r="R74" s="823"/>
      <c r="S74" s="1410">
        <v>0</v>
      </c>
      <c r="T74" s="822"/>
      <c r="U74" s="822">
        <v>0</v>
      </c>
      <c r="V74" s="822"/>
      <c r="W74" s="822">
        <v>0</v>
      </c>
      <c r="X74" s="823"/>
      <c r="Y74" s="1381">
        <v>0</v>
      </c>
      <c r="Z74" s="822"/>
      <c r="AA74" s="822">
        <v>0</v>
      </c>
      <c r="AB74" s="1440"/>
      <c r="AC74" s="122"/>
      <c r="AD74" s="122"/>
      <c r="AE74" s="122"/>
      <c r="AF74" s="122"/>
      <c r="AG74" s="122"/>
      <c r="AH74" s="122"/>
      <c r="AS74" s="2"/>
      <c r="AT74" s="2"/>
      <c r="AU74" s="2"/>
      <c r="AV74" s="2"/>
      <c r="AW74" s="2"/>
      <c r="AX74" s="2"/>
      <c r="AY74" s="2"/>
      <c r="AZ74" s="2"/>
      <c r="BA74" s="2"/>
      <c r="BB74" s="2"/>
      <c r="BE74" s="14"/>
      <c r="BF74" s="14"/>
      <c r="BG74" s="122"/>
      <c r="BH74" s="122"/>
      <c r="BI74" s="14"/>
      <c r="BJ74" s="14"/>
      <c r="BK74" s="14"/>
      <c r="BL74" s="14"/>
      <c r="BM74" s="14"/>
      <c r="BN74" s="14"/>
      <c r="BO74" s="14"/>
      <c r="BP74" s="14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  <c r="CE74" s="122" t="s">
        <v>97</v>
      </c>
      <c r="CF74" s="122"/>
      <c r="CG74" s="122"/>
      <c r="CH74" s="122"/>
      <c r="CI74" s="122"/>
      <c r="CJ74" s="122"/>
      <c r="CK74" s="122"/>
      <c r="CL74" s="122"/>
    </row>
    <row r="75" spans="1:90" ht="6.75" customHeight="1" thickBot="1" x14ac:dyDescent="0.3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3"/>
      <c r="AB75" s="227"/>
      <c r="AC75" s="122"/>
      <c r="AD75" s="122"/>
      <c r="AE75" s="122"/>
      <c r="AF75" s="122"/>
      <c r="AG75" s="122"/>
      <c r="AH75" s="122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324"/>
      <c r="AZ75" s="150"/>
      <c r="BA75" s="150"/>
      <c r="BB75" s="326"/>
      <c r="BC75" s="326"/>
      <c r="BD75" s="326"/>
      <c r="BE75" s="150"/>
      <c r="BF75" s="150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  <c r="CE75" s="122" t="s">
        <v>92</v>
      </c>
      <c r="CF75" s="122"/>
      <c r="CG75" s="122"/>
      <c r="CH75" s="122"/>
      <c r="CI75" s="122"/>
      <c r="CJ75" s="122"/>
      <c r="CK75" s="122"/>
      <c r="CL75" s="122"/>
    </row>
    <row r="76" spans="1:90" ht="18.75" customHeight="1" thickBot="1" x14ac:dyDescent="0.3">
      <c r="A76" s="1420" t="s">
        <v>153</v>
      </c>
      <c r="B76" s="1421"/>
      <c r="C76" s="1421"/>
      <c r="D76" s="1421"/>
      <c r="E76" s="1421"/>
      <c r="F76" s="1421"/>
      <c r="G76" s="1421"/>
      <c r="H76" s="1421"/>
      <c r="I76" s="1421"/>
      <c r="J76" s="1421"/>
      <c r="K76" s="1421"/>
      <c r="L76" s="1421"/>
      <c r="M76" s="1421"/>
      <c r="N76" s="1421"/>
      <c r="O76" s="1421"/>
      <c r="P76" s="1421"/>
      <c r="Q76" s="1421"/>
      <c r="R76" s="1421"/>
      <c r="S76" s="1421"/>
      <c r="T76" s="1421"/>
      <c r="U76" s="1421"/>
      <c r="V76" s="1421"/>
      <c r="W76" s="1421"/>
      <c r="X76" s="1421"/>
      <c r="Y76" s="1421"/>
      <c r="Z76" s="1421"/>
      <c r="AA76" s="1421"/>
      <c r="AB76" s="1421"/>
      <c r="AC76" s="1421"/>
      <c r="AD76" s="1421"/>
      <c r="AE76" s="1421"/>
      <c r="AF76" s="1421"/>
      <c r="AG76" s="1421"/>
      <c r="AH76" s="1422"/>
      <c r="AI76" s="455"/>
      <c r="AJ76" s="455"/>
      <c r="AK76" s="455"/>
      <c r="AL76" s="455"/>
      <c r="AM76" s="455"/>
      <c r="AN76" s="455"/>
      <c r="AO76" s="455"/>
      <c r="AP76" s="455"/>
      <c r="AQ76" s="455"/>
      <c r="AR76" s="455"/>
      <c r="AS76" s="455"/>
      <c r="AT76" s="455"/>
      <c r="AU76" s="455"/>
      <c r="AV76" s="455"/>
      <c r="AW76" s="455"/>
      <c r="AX76" s="455"/>
      <c r="AY76" s="455"/>
      <c r="AZ76" s="455"/>
      <c r="BA76" s="455"/>
      <c r="BB76" s="455"/>
      <c r="BC76" s="455"/>
      <c r="BD76" s="455"/>
      <c r="BE76" s="14"/>
      <c r="BF76" s="14"/>
      <c r="BG76" s="122"/>
      <c r="BH76" s="122"/>
      <c r="BI76" s="14"/>
      <c r="BJ76" s="14"/>
      <c r="BK76" s="14"/>
      <c r="BL76" s="14"/>
      <c r="BM76" s="14"/>
      <c r="BN76" s="14"/>
      <c r="BO76" s="14"/>
      <c r="BP76" s="14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  <c r="CE76" s="122"/>
      <c r="CF76" s="122"/>
      <c r="CG76" s="122"/>
      <c r="CH76" s="122"/>
      <c r="CI76" s="122"/>
      <c r="CJ76" s="122"/>
      <c r="CK76" s="122"/>
      <c r="CL76" s="122"/>
    </row>
    <row r="77" spans="1:90" ht="21" customHeight="1" x14ac:dyDescent="0.25">
      <c r="A77" s="1423" t="s">
        <v>654</v>
      </c>
      <c r="B77" s="1424"/>
      <c r="C77" s="1424"/>
      <c r="D77" s="1424"/>
      <c r="E77" s="1424"/>
      <c r="F77" s="1424"/>
      <c r="G77" s="1424"/>
      <c r="H77" s="1424"/>
      <c r="I77" s="1424"/>
      <c r="J77" s="1424"/>
      <c r="K77" s="1424"/>
      <c r="L77" s="1424"/>
      <c r="M77" s="1424"/>
      <c r="N77" s="1424"/>
      <c r="O77" s="1424"/>
      <c r="P77" s="1424"/>
      <c r="Q77" s="1424"/>
      <c r="R77" s="1424"/>
      <c r="S77" s="1424"/>
      <c r="T77" s="1424"/>
      <c r="U77" s="1424"/>
      <c r="V77" s="1424"/>
      <c r="W77" s="1424"/>
      <c r="X77" s="1424"/>
      <c r="Y77" s="1424"/>
      <c r="Z77" s="1424"/>
      <c r="AA77" s="1424"/>
      <c r="AB77" s="1424"/>
      <c r="AC77" s="1424"/>
      <c r="AD77" s="1424"/>
      <c r="AE77" s="1424"/>
      <c r="AF77" s="1424"/>
      <c r="AG77" s="1424"/>
      <c r="AH77" s="1425"/>
      <c r="AI77" s="455"/>
      <c r="AJ77" s="455"/>
      <c r="AK77" s="455"/>
      <c r="AL77" s="455"/>
      <c r="AM77" s="455"/>
      <c r="AN77" s="455"/>
      <c r="AO77" s="455"/>
      <c r="AP77" s="455"/>
      <c r="AQ77" s="455"/>
      <c r="AR77" s="455"/>
      <c r="AS77" s="455"/>
      <c r="AT77" s="455"/>
      <c r="AU77" s="455"/>
      <c r="AV77" s="455"/>
      <c r="AW77" s="455"/>
      <c r="AX77" s="455"/>
      <c r="AY77" s="455"/>
      <c r="AZ77" s="455"/>
      <c r="BA77" s="455"/>
      <c r="BB77" s="455"/>
      <c r="BC77" s="455"/>
      <c r="BD77" s="455"/>
      <c r="BE77" s="14"/>
      <c r="BF77" s="14"/>
      <c r="BG77" s="122"/>
      <c r="BH77" s="122"/>
      <c r="BI77" s="14"/>
      <c r="BJ77" s="14"/>
      <c r="BK77" s="14"/>
      <c r="BL77" s="14"/>
      <c r="BM77" s="14"/>
      <c r="BN77" s="14"/>
      <c r="BO77" s="14"/>
      <c r="BP77" s="14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  <c r="CE77" s="122"/>
      <c r="CF77" s="122"/>
      <c r="CG77" s="122"/>
      <c r="CH77" s="122"/>
      <c r="CI77" s="122"/>
      <c r="CJ77" s="122"/>
      <c r="CK77" s="122"/>
      <c r="CL77" s="122"/>
    </row>
    <row r="78" spans="1:90" ht="21" customHeight="1" x14ac:dyDescent="0.25">
      <c r="A78" s="1426"/>
      <c r="B78" s="1427"/>
      <c r="C78" s="1427"/>
      <c r="D78" s="1427"/>
      <c r="E78" s="1427"/>
      <c r="F78" s="1427"/>
      <c r="G78" s="1427"/>
      <c r="H78" s="1427"/>
      <c r="I78" s="1427"/>
      <c r="J78" s="1427"/>
      <c r="K78" s="1427"/>
      <c r="L78" s="1427"/>
      <c r="M78" s="1427"/>
      <c r="N78" s="1427"/>
      <c r="O78" s="1427"/>
      <c r="P78" s="1427"/>
      <c r="Q78" s="1427"/>
      <c r="R78" s="1427"/>
      <c r="S78" s="1427"/>
      <c r="T78" s="1427"/>
      <c r="U78" s="1427"/>
      <c r="V78" s="1427"/>
      <c r="W78" s="1427"/>
      <c r="X78" s="1427"/>
      <c r="Y78" s="1427"/>
      <c r="Z78" s="1427"/>
      <c r="AA78" s="1427"/>
      <c r="AB78" s="1427"/>
      <c r="AC78" s="1427"/>
      <c r="AD78" s="1427"/>
      <c r="AE78" s="1427"/>
      <c r="AF78" s="1427"/>
      <c r="AG78" s="1427"/>
      <c r="AH78" s="1428"/>
      <c r="AI78" s="455"/>
      <c r="AJ78" s="455"/>
      <c r="AK78" s="455"/>
      <c r="AL78" s="455"/>
      <c r="AM78" s="455"/>
      <c r="AN78" s="455"/>
      <c r="AO78" s="455"/>
      <c r="AP78" s="455"/>
      <c r="AQ78" s="455"/>
      <c r="AR78" s="455"/>
      <c r="AS78" s="455"/>
      <c r="AT78" s="455"/>
      <c r="AU78" s="455"/>
      <c r="AV78" s="455"/>
      <c r="AW78" s="455"/>
      <c r="AX78" s="455"/>
      <c r="AY78" s="455"/>
      <c r="AZ78" s="455"/>
      <c r="BA78" s="455"/>
      <c r="BB78" s="455"/>
      <c r="BC78" s="455"/>
      <c r="BD78" s="455"/>
      <c r="BE78" s="14"/>
      <c r="BF78" s="14"/>
      <c r="BG78" s="122"/>
      <c r="BH78" s="122"/>
      <c r="BI78" s="14"/>
      <c r="BJ78" s="14"/>
      <c r="BK78" s="14"/>
      <c r="BL78" s="14"/>
      <c r="BM78" s="14"/>
      <c r="BN78" s="14"/>
      <c r="BO78" s="14"/>
      <c r="BP78" s="14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</row>
    <row r="79" spans="1:90" ht="21" customHeight="1" x14ac:dyDescent="0.25">
      <c r="A79" s="1426"/>
      <c r="B79" s="1427"/>
      <c r="C79" s="1427"/>
      <c r="D79" s="1427"/>
      <c r="E79" s="1427"/>
      <c r="F79" s="1427"/>
      <c r="G79" s="1427"/>
      <c r="H79" s="1427"/>
      <c r="I79" s="1427"/>
      <c r="J79" s="1427"/>
      <c r="K79" s="1427"/>
      <c r="L79" s="1427"/>
      <c r="M79" s="1427"/>
      <c r="N79" s="1427"/>
      <c r="O79" s="1427"/>
      <c r="P79" s="1427"/>
      <c r="Q79" s="1427"/>
      <c r="R79" s="1427"/>
      <c r="S79" s="1427"/>
      <c r="T79" s="1427"/>
      <c r="U79" s="1427"/>
      <c r="V79" s="1427"/>
      <c r="W79" s="1427"/>
      <c r="X79" s="1427"/>
      <c r="Y79" s="1427"/>
      <c r="Z79" s="1427"/>
      <c r="AA79" s="1427"/>
      <c r="AB79" s="1427"/>
      <c r="AC79" s="1427"/>
      <c r="AD79" s="1427"/>
      <c r="AE79" s="1427"/>
      <c r="AF79" s="1427"/>
      <c r="AG79" s="1427"/>
      <c r="AH79" s="1428"/>
      <c r="AI79" s="455"/>
      <c r="AJ79" s="455"/>
      <c r="AK79" s="455"/>
      <c r="AL79" s="455"/>
      <c r="AM79" s="455"/>
      <c r="AN79" s="455"/>
      <c r="AO79" s="455"/>
      <c r="AP79" s="455"/>
      <c r="AQ79" s="455"/>
      <c r="AR79" s="455"/>
      <c r="AS79" s="455"/>
      <c r="AT79" s="455"/>
      <c r="AU79" s="455"/>
      <c r="AV79" s="455"/>
      <c r="AW79" s="455"/>
      <c r="AX79" s="455"/>
      <c r="AY79" s="455"/>
      <c r="AZ79" s="455"/>
      <c r="BA79" s="455"/>
      <c r="BB79" s="455"/>
      <c r="BC79" s="455"/>
      <c r="BD79" s="455"/>
      <c r="BE79" s="14"/>
      <c r="BF79" s="14"/>
      <c r="BG79" s="122"/>
      <c r="BH79" s="122"/>
      <c r="BI79" s="14"/>
      <c r="BJ79" s="14"/>
      <c r="BK79" s="14"/>
      <c r="BL79" s="14"/>
      <c r="BM79" s="14"/>
      <c r="BN79" s="14"/>
      <c r="BO79" s="14"/>
      <c r="BP79" s="14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/>
      <c r="CF79" s="122"/>
      <c r="CG79" s="122"/>
      <c r="CH79" s="122"/>
      <c r="CI79" s="122"/>
      <c r="CJ79" s="122"/>
      <c r="CK79" s="122"/>
      <c r="CL79" s="122"/>
    </row>
    <row r="80" spans="1:90" ht="21" customHeight="1" thickBot="1" x14ac:dyDescent="0.3">
      <c r="A80" s="1429"/>
      <c r="B80" s="1430"/>
      <c r="C80" s="1430"/>
      <c r="D80" s="1430"/>
      <c r="E80" s="1430"/>
      <c r="F80" s="1430"/>
      <c r="G80" s="1430"/>
      <c r="H80" s="1430"/>
      <c r="I80" s="1430"/>
      <c r="J80" s="1430"/>
      <c r="K80" s="1430"/>
      <c r="L80" s="1430"/>
      <c r="M80" s="1430"/>
      <c r="N80" s="1430"/>
      <c r="O80" s="1430"/>
      <c r="P80" s="1430"/>
      <c r="Q80" s="1430"/>
      <c r="R80" s="1430"/>
      <c r="S80" s="1430"/>
      <c r="T80" s="1430"/>
      <c r="U80" s="1430"/>
      <c r="V80" s="1430"/>
      <c r="W80" s="1430"/>
      <c r="X80" s="1430"/>
      <c r="Y80" s="1430"/>
      <c r="Z80" s="1430"/>
      <c r="AA80" s="1430"/>
      <c r="AB80" s="1430"/>
      <c r="AC80" s="1430"/>
      <c r="AD80" s="1430"/>
      <c r="AE80" s="1430"/>
      <c r="AF80" s="1430"/>
      <c r="AG80" s="1430"/>
      <c r="AH80" s="1431"/>
      <c r="AI80" s="455"/>
      <c r="AJ80" s="455"/>
      <c r="AK80" s="455"/>
      <c r="AL80" s="455"/>
      <c r="AM80" s="455"/>
      <c r="AN80" s="455"/>
      <c r="AO80" s="455"/>
      <c r="AP80" s="455"/>
      <c r="AQ80" s="455"/>
      <c r="AR80" s="455"/>
      <c r="AS80" s="455"/>
      <c r="AT80" s="455"/>
      <c r="AU80" s="455"/>
      <c r="AV80" s="455"/>
      <c r="AW80" s="455"/>
      <c r="AX80" s="455"/>
      <c r="AY80" s="455"/>
      <c r="AZ80" s="455"/>
      <c r="BA80" s="455"/>
      <c r="BB80" s="455"/>
      <c r="BC80" s="455"/>
      <c r="BD80" s="455"/>
      <c r="BE80" s="14"/>
      <c r="BF80" s="14"/>
      <c r="BG80" s="122"/>
      <c r="BH80" s="122"/>
      <c r="BI80" s="14"/>
      <c r="BJ80" s="14"/>
      <c r="BK80" s="14"/>
      <c r="BL80" s="14"/>
      <c r="BM80" s="14"/>
      <c r="BN80" s="14"/>
      <c r="BO80" s="14"/>
      <c r="BP80" s="14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  <c r="CE80" s="122"/>
      <c r="CF80" s="122"/>
      <c r="CG80" s="122"/>
      <c r="CH80" s="122"/>
      <c r="CI80" s="122"/>
      <c r="CJ80" s="122"/>
      <c r="CK80" s="122"/>
      <c r="CL80" s="122"/>
    </row>
    <row r="81" spans="1:90" ht="7.5" customHeight="1" thickBot="1" x14ac:dyDescent="0.3">
      <c r="A81" s="175"/>
      <c r="B81" s="175"/>
      <c r="C81" s="175"/>
      <c r="D81" s="175"/>
      <c r="E81" s="176"/>
      <c r="F81" s="176"/>
      <c r="G81" s="176"/>
      <c r="H81" s="176"/>
      <c r="I81" s="176"/>
      <c r="J81" s="176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4"/>
      <c r="AZ81" s="14"/>
      <c r="BA81" s="14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  <c r="CE81" s="122"/>
      <c r="CF81" s="122"/>
      <c r="CG81" s="122"/>
      <c r="CH81" s="122"/>
      <c r="CI81" s="122"/>
      <c r="CJ81" s="122"/>
      <c r="CK81" s="122"/>
      <c r="CL81" s="122"/>
    </row>
    <row r="82" spans="1:90" ht="20.25" customHeight="1" thickBot="1" x14ac:dyDescent="0.3">
      <c r="A82" s="1179" t="s">
        <v>40</v>
      </c>
      <c r="B82" s="1180"/>
      <c r="C82" s="1180"/>
      <c r="D82" s="1181"/>
      <c r="E82" s="795" t="s">
        <v>343</v>
      </c>
      <c r="F82" s="796"/>
      <c r="G82" s="796"/>
      <c r="H82" s="796"/>
      <c r="I82" s="796"/>
      <c r="J82" s="796"/>
      <c r="K82" s="796"/>
      <c r="L82" s="796"/>
      <c r="M82" s="796"/>
      <c r="N82" s="796"/>
      <c r="O82" s="796"/>
      <c r="P82" s="796"/>
      <c r="Q82" s="796"/>
      <c r="R82" s="796"/>
      <c r="S82" s="796"/>
      <c r="T82" s="796"/>
      <c r="U82" s="796"/>
      <c r="V82" s="796"/>
      <c r="W82" s="796"/>
      <c r="X82" s="796"/>
      <c r="Y82" s="796"/>
      <c r="Z82" s="796"/>
      <c r="AA82" s="796"/>
      <c r="AB82" s="796"/>
      <c r="AC82" s="796"/>
      <c r="AD82" s="796"/>
      <c r="AE82" s="796"/>
      <c r="AF82" s="797"/>
      <c r="AG82" s="795" t="s">
        <v>344</v>
      </c>
      <c r="AH82" s="796"/>
      <c r="AI82" s="796"/>
      <c r="AJ82" s="796"/>
      <c r="AK82" s="796"/>
      <c r="AL82" s="796"/>
      <c r="AM82" s="796"/>
      <c r="AN82" s="796"/>
      <c r="AO82" s="796"/>
      <c r="AP82" s="796"/>
      <c r="AQ82" s="796"/>
      <c r="AR82" s="796"/>
      <c r="AS82" s="796"/>
      <c r="AT82" s="796"/>
      <c r="AU82" s="796"/>
      <c r="AV82" s="796"/>
      <c r="AW82" s="796"/>
      <c r="AX82" s="796"/>
      <c r="AY82" s="796"/>
      <c r="AZ82" s="796"/>
      <c r="BA82" s="796"/>
      <c r="BB82" s="796"/>
      <c r="BC82" s="796"/>
      <c r="BD82" s="796"/>
      <c r="BE82" s="796"/>
      <c r="BF82" s="797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 t="s">
        <v>241</v>
      </c>
      <c r="CF82" s="122"/>
      <c r="CG82" s="122"/>
      <c r="CH82" s="122"/>
      <c r="CI82" s="122"/>
      <c r="CJ82" s="122"/>
      <c r="CK82" s="122"/>
      <c r="CL82" s="122"/>
    </row>
    <row r="83" spans="1:90" ht="33" customHeight="1" thickBot="1" x14ac:dyDescent="0.3">
      <c r="A83" s="1182"/>
      <c r="B83" s="1183"/>
      <c r="C83" s="1183"/>
      <c r="D83" s="1184"/>
      <c r="E83" s="798" t="s">
        <v>44</v>
      </c>
      <c r="F83" s="799"/>
      <c r="G83" s="916" t="s">
        <v>45</v>
      </c>
      <c r="H83" s="799"/>
      <c r="I83" s="916" t="s">
        <v>46</v>
      </c>
      <c r="J83" s="799"/>
      <c r="K83" s="916" t="s">
        <v>47</v>
      </c>
      <c r="L83" s="799"/>
      <c r="M83" s="916" t="s">
        <v>48</v>
      </c>
      <c r="N83" s="799"/>
      <c r="O83" s="916" t="s">
        <v>49</v>
      </c>
      <c r="P83" s="799"/>
      <c r="Q83" s="916" t="s">
        <v>50</v>
      </c>
      <c r="R83" s="799"/>
      <c r="S83" s="916" t="s">
        <v>51</v>
      </c>
      <c r="T83" s="799"/>
      <c r="U83" s="916" t="s">
        <v>52</v>
      </c>
      <c r="V83" s="799"/>
      <c r="W83" s="916" t="s">
        <v>53</v>
      </c>
      <c r="X83" s="799"/>
      <c r="Y83" s="916" t="s">
        <v>54</v>
      </c>
      <c r="Z83" s="799"/>
      <c r="AA83" s="916" t="s">
        <v>55</v>
      </c>
      <c r="AB83" s="798"/>
      <c r="AC83" s="1354" t="s">
        <v>43</v>
      </c>
      <c r="AD83" s="1355"/>
      <c r="AE83" s="1352">
        <f>SUM(AC84:AC99)</f>
        <v>18600000</v>
      </c>
      <c r="AF83" s="1353"/>
      <c r="AG83" s="1350" t="s">
        <v>44</v>
      </c>
      <c r="AH83" s="1351"/>
      <c r="AI83" s="1350" t="s">
        <v>45</v>
      </c>
      <c r="AJ83" s="1351"/>
      <c r="AK83" s="1350" t="s">
        <v>46</v>
      </c>
      <c r="AL83" s="1351"/>
      <c r="AM83" s="1350" t="s">
        <v>47</v>
      </c>
      <c r="AN83" s="1351"/>
      <c r="AO83" s="1350" t="s">
        <v>48</v>
      </c>
      <c r="AP83" s="1351"/>
      <c r="AQ83" s="1350" t="s">
        <v>49</v>
      </c>
      <c r="AR83" s="1351"/>
      <c r="AS83" s="1350" t="s">
        <v>50</v>
      </c>
      <c r="AT83" s="1351"/>
      <c r="AU83" s="1350" t="s">
        <v>51</v>
      </c>
      <c r="AV83" s="1351"/>
      <c r="AW83" s="1350" t="s">
        <v>52</v>
      </c>
      <c r="AX83" s="1351"/>
      <c r="AY83" s="1350" t="s">
        <v>53</v>
      </c>
      <c r="AZ83" s="1351"/>
      <c r="BA83" s="1350" t="s">
        <v>54</v>
      </c>
      <c r="BB83" s="1351"/>
      <c r="BC83" s="1350" t="s">
        <v>55</v>
      </c>
      <c r="BD83" s="1377"/>
      <c r="BE83" s="253" t="s">
        <v>43</v>
      </c>
      <c r="BF83" s="252">
        <f>SUM(BE84:BE99)</f>
        <v>0</v>
      </c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  <c r="CE83" s="122" t="s">
        <v>242</v>
      </c>
      <c r="CF83" s="122"/>
      <c r="CG83" s="122"/>
      <c r="CH83" s="122"/>
      <c r="CI83" s="122"/>
      <c r="CJ83" s="122"/>
      <c r="CK83" s="122"/>
      <c r="CL83" s="122"/>
    </row>
    <row r="84" spans="1:90" ht="12.75" hidden="1" customHeight="1" x14ac:dyDescent="0.25">
      <c r="A84" s="898" t="s">
        <v>411</v>
      </c>
      <c r="B84" s="899"/>
      <c r="C84" s="899"/>
      <c r="D84" s="900"/>
      <c r="E84" s="1389"/>
      <c r="F84" s="952"/>
      <c r="G84" s="952"/>
      <c r="H84" s="952"/>
      <c r="I84" s="952"/>
      <c r="J84" s="952"/>
      <c r="K84" s="952"/>
      <c r="L84" s="952"/>
      <c r="M84" s="952"/>
      <c r="N84" s="952"/>
      <c r="O84" s="952"/>
      <c r="P84" s="952"/>
      <c r="Q84" s="952"/>
      <c r="R84" s="952"/>
      <c r="S84" s="952"/>
      <c r="T84" s="952"/>
      <c r="U84" s="952"/>
      <c r="V84" s="952"/>
      <c r="W84" s="952"/>
      <c r="X84" s="952"/>
      <c r="Y84" s="952"/>
      <c r="Z84" s="952"/>
      <c r="AA84" s="952"/>
      <c r="AB84" s="1359"/>
      <c r="AC84" s="969">
        <f>SUM(E84:AB84)</f>
        <v>0</v>
      </c>
      <c r="AD84" s="970"/>
      <c r="AE84" s="1143"/>
      <c r="AF84" s="1144"/>
      <c r="AG84" s="1337"/>
      <c r="AH84" s="952"/>
      <c r="AI84" s="952"/>
      <c r="AJ84" s="952"/>
      <c r="AK84" s="952"/>
      <c r="AL84" s="952"/>
      <c r="AM84" s="952"/>
      <c r="AN84" s="952"/>
      <c r="AO84" s="952"/>
      <c r="AP84" s="952"/>
      <c r="AQ84" s="952"/>
      <c r="AR84" s="952"/>
      <c r="AS84" s="952"/>
      <c r="AT84" s="952"/>
      <c r="AU84" s="952"/>
      <c r="AV84" s="952"/>
      <c r="AW84" s="952"/>
      <c r="AX84" s="952"/>
      <c r="AY84" s="952"/>
      <c r="AZ84" s="952"/>
      <c r="BA84" s="952"/>
      <c r="BB84" s="952"/>
      <c r="BC84" s="952"/>
      <c r="BD84" s="1359"/>
      <c r="BE84" s="254">
        <f t="shared" ref="BE84:BE99" si="117">SUM(AG84:BC84)</f>
        <v>0</v>
      </c>
      <c r="BF84" s="1369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 t="s">
        <v>102</v>
      </c>
      <c r="CF84" s="122"/>
      <c r="CG84" s="122"/>
      <c r="CH84" s="122"/>
      <c r="CI84" s="122"/>
      <c r="CJ84" s="122"/>
      <c r="CK84" s="122"/>
      <c r="CL84" s="122"/>
    </row>
    <row r="85" spans="1:90" ht="12.75" customHeight="1" x14ac:dyDescent="0.25">
      <c r="A85" s="901" t="s">
        <v>412</v>
      </c>
      <c r="B85" s="902"/>
      <c r="C85" s="902"/>
      <c r="D85" s="903"/>
      <c r="E85" s="813"/>
      <c r="F85" s="794"/>
      <c r="G85" s="794"/>
      <c r="H85" s="794"/>
      <c r="I85" s="794"/>
      <c r="J85" s="794"/>
      <c r="K85" s="794"/>
      <c r="L85" s="794"/>
      <c r="M85" s="794"/>
      <c r="N85" s="794"/>
      <c r="O85" s="794"/>
      <c r="P85" s="794"/>
      <c r="Q85" s="794"/>
      <c r="R85" s="794"/>
      <c r="S85" s="794"/>
      <c r="T85" s="794"/>
      <c r="U85" s="794"/>
      <c r="V85" s="794"/>
      <c r="W85" s="794"/>
      <c r="X85" s="794"/>
      <c r="Y85" s="794"/>
      <c r="Z85" s="794"/>
      <c r="AA85" s="794"/>
      <c r="AB85" s="804"/>
      <c r="AC85" s="805">
        <f t="shared" ref="AC85:AC99" si="118">SUM(E85:AB85)</f>
        <v>0</v>
      </c>
      <c r="AD85" s="806"/>
      <c r="AE85" s="1145"/>
      <c r="AF85" s="1146"/>
      <c r="AG85" s="812"/>
      <c r="AH85" s="794"/>
      <c r="AI85" s="794"/>
      <c r="AJ85" s="794"/>
      <c r="AK85" s="794"/>
      <c r="AL85" s="794"/>
      <c r="AM85" s="794"/>
      <c r="AN85" s="794"/>
      <c r="AO85" s="794"/>
      <c r="AP85" s="794"/>
      <c r="AQ85" s="794"/>
      <c r="AR85" s="794"/>
      <c r="AS85" s="794"/>
      <c r="AT85" s="794"/>
      <c r="AU85" s="794"/>
      <c r="AV85" s="794"/>
      <c r="AW85" s="794"/>
      <c r="AX85" s="794"/>
      <c r="AY85" s="794"/>
      <c r="AZ85" s="794"/>
      <c r="BA85" s="794"/>
      <c r="BB85" s="794"/>
      <c r="BC85" s="794"/>
      <c r="BD85" s="804"/>
      <c r="BE85" s="255">
        <f t="shared" si="117"/>
        <v>0</v>
      </c>
      <c r="BF85" s="1370"/>
      <c r="BG85" s="122"/>
      <c r="BH85" s="122"/>
      <c r="BI85" s="14"/>
      <c r="BJ85" s="14"/>
      <c r="BK85" s="14"/>
      <c r="BL85" s="14"/>
      <c r="BM85" s="14"/>
      <c r="BN85" s="14"/>
      <c r="BO85" s="14"/>
      <c r="BP85" s="14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  <c r="CE85" s="122" t="s">
        <v>103</v>
      </c>
      <c r="CF85" s="122"/>
      <c r="CG85" s="122"/>
      <c r="CH85" s="122"/>
      <c r="CI85" s="122"/>
      <c r="CJ85" s="122"/>
      <c r="CK85" s="122"/>
      <c r="CL85" s="122"/>
    </row>
    <row r="86" spans="1:90" ht="12.75" hidden="1" customHeight="1" x14ac:dyDescent="0.35">
      <c r="A86" s="901" t="s">
        <v>416</v>
      </c>
      <c r="B86" s="902"/>
      <c r="C86" s="902"/>
      <c r="D86" s="903"/>
      <c r="E86" s="813"/>
      <c r="F86" s="794"/>
      <c r="G86" s="794"/>
      <c r="H86" s="794"/>
      <c r="I86" s="794"/>
      <c r="J86" s="794"/>
      <c r="K86" s="794"/>
      <c r="L86" s="794"/>
      <c r="M86" s="794"/>
      <c r="N86" s="794"/>
      <c r="O86" s="794"/>
      <c r="P86" s="794"/>
      <c r="Q86" s="794"/>
      <c r="R86" s="794"/>
      <c r="S86" s="794"/>
      <c r="T86" s="794"/>
      <c r="U86" s="794"/>
      <c r="V86" s="794"/>
      <c r="W86" s="794"/>
      <c r="X86" s="794"/>
      <c r="Y86" s="794"/>
      <c r="Z86" s="794"/>
      <c r="AA86" s="794"/>
      <c r="AB86" s="804"/>
      <c r="AC86" s="805">
        <f t="shared" si="118"/>
        <v>0</v>
      </c>
      <c r="AD86" s="806"/>
      <c r="AE86" s="1145"/>
      <c r="AF86" s="1146"/>
      <c r="AG86" s="812"/>
      <c r="AH86" s="794"/>
      <c r="AI86" s="794"/>
      <c r="AJ86" s="794"/>
      <c r="AK86" s="794"/>
      <c r="AL86" s="794"/>
      <c r="AM86" s="794"/>
      <c r="AN86" s="794"/>
      <c r="AO86" s="794"/>
      <c r="AP86" s="794"/>
      <c r="AQ86" s="794"/>
      <c r="AR86" s="794"/>
      <c r="AS86" s="794"/>
      <c r="AT86" s="794"/>
      <c r="AU86" s="794"/>
      <c r="AV86" s="794"/>
      <c r="AW86" s="794"/>
      <c r="AX86" s="794"/>
      <c r="AY86" s="794"/>
      <c r="AZ86" s="794"/>
      <c r="BA86" s="794"/>
      <c r="BB86" s="794"/>
      <c r="BC86" s="794"/>
      <c r="BD86" s="804"/>
      <c r="BE86" s="255">
        <f t="shared" si="117"/>
        <v>0</v>
      </c>
      <c r="BF86" s="1370"/>
      <c r="BG86" s="14"/>
      <c r="BH86" s="14"/>
      <c r="BI86" s="14"/>
      <c r="BJ86" s="14"/>
      <c r="BK86" s="14"/>
      <c r="BL86" s="14"/>
      <c r="BM86" s="14" t="e">
        <f>BN86/BP86</f>
        <v>#N/A</v>
      </c>
      <c r="BN86" s="14" t="e">
        <f>SUM(BN87:BN102)</f>
        <v>#N/A</v>
      </c>
      <c r="BO86" s="14"/>
      <c r="BP86" s="205" t="e">
        <f>SUM(BP87:BP102)</f>
        <v>#REF!</v>
      </c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  <c r="CE86" s="122" t="s">
        <v>104</v>
      </c>
      <c r="CF86" s="122"/>
      <c r="CG86" s="122"/>
      <c r="CH86" s="122"/>
      <c r="CI86" s="122"/>
      <c r="CJ86" s="122"/>
      <c r="CK86" s="122"/>
      <c r="CL86" s="122"/>
    </row>
    <row r="87" spans="1:90" ht="12.75" customHeight="1" x14ac:dyDescent="0.25">
      <c r="A87" s="901" t="s">
        <v>417</v>
      </c>
      <c r="B87" s="902"/>
      <c r="C87" s="902"/>
      <c r="D87" s="903"/>
      <c r="E87" s="813"/>
      <c r="F87" s="794"/>
      <c r="G87" s="794"/>
      <c r="H87" s="794"/>
      <c r="I87" s="794"/>
      <c r="J87" s="794"/>
      <c r="K87" s="794"/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4"/>
      <c r="AA87" s="794"/>
      <c r="AB87" s="804"/>
      <c r="AC87" s="805">
        <f t="shared" si="118"/>
        <v>0</v>
      </c>
      <c r="AD87" s="806"/>
      <c r="AE87" s="1145"/>
      <c r="AF87" s="1146"/>
      <c r="AG87" s="812"/>
      <c r="AH87" s="794"/>
      <c r="AI87" s="794"/>
      <c r="AJ87" s="794"/>
      <c r="AK87" s="794"/>
      <c r="AL87" s="794"/>
      <c r="AM87" s="794"/>
      <c r="AN87" s="794"/>
      <c r="AO87" s="794"/>
      <c r="AP87" s="794"/>
      <c r="AQ87" s="794"/>
      <c r="AR87" s="794"/>
      <c r="AS87" s="794"/>
      <c r="AT87" s="794"/>
      <c r="AU87" s="794"/>
      <c r="AV87" s="794"/>
      <c r="AW87" s="794"/>
      <c r="AX87" s="794"/>
      <c r="AY87" s="794"/>
      <c r="AZ87" s="794"/>
      <c r="BA87" s="794"/>
      <c r="BB87" s="794"/>
      <c r="BC87" s="794"/>
      <c r="BD87" s="804"/>
      <c r="BE87" s="255">
        <f t="shared" si="117"/>
        <v>0</v>
      </c>
      <c r="BF87" s="1370"/>
      <c r="BG87" s="14"/>
      <c r="BH87" s="14"/>
      <c r="BI87" s="206">
        <v>0</v>
      </c>
      <c r="BJ87" s="121">
        <v>1.5</v>
      </c>
      <c r="BK87" s="14" t="s">
        <v>411</v>
      </c>
      <c r="BL87" s="14"/>
      <c r="BM87" s="14" t="e">
        <f>((VLOOKUP($AC$6,$A$55:$V$60,MATCH($BK87,$A$55:$V$55,0),0)-#REF!)*#REF!)/(#REF!*VLOOKUP($AC$6,$A$55:$V$60,MATCH($BK87,$A$55:$V$55,0),0))</f>
        <v>#N/A</v>
      </c>
      <c r="BN87" s="14" t="e">
        <f>((VLOOKUP($AC$6,$A$55:$V$60,MATCH($BK87,$A$55:$V$55,0),0)-#REF!)*#REF!)</f>
        <v>#N/A</v>
      </c>
      <c r="BO87" s="14"/>
      <c r="BP87" s="14" t="e">
        <f>(#REF!*VLOOKUP($AC$6,$A$55:$V$60,MATCH($BK87,$A$55:$V$55,0),0))</f>
        <v>#REF!</v>
      </c>
      <c r="BQ87" s="122"/>
      <c r="BR87" s="122"/>
      <c r="BS87" s="122"/>
      <c r="BT87" s="122"/>
      <c r="BU87" s="122"/>
      <c r="BV87" s="122"/>
      <c r="BW87" s="122"/>
      <c r="BX87" s="122"/>
      <c r="BY87" s="122"/>
      <c r="BZ87" s="122"/>
      <c r="CA87" s="122"/>
      <c r="CB87" s="122"/>
      <c r="CC87" s="122"/>
      <c r="CD87" s="122"/>
      <c r="CE87" s="122" t="s">
        <v>105</v>
      </c>
      <c r="CF87" s="122"/>
      <c r="CG87" s="122"/>
      <c r="CH87" s="122"/>
      <c r="CI87" s="122"/>
      <c r="CJ87" s="122"/>
      <c r="CK87" s="122"/>
      <c r="CL87" s="122"/>
    </row>
    <row r="88" spans="1:90" ht="12.75" customHeight="1" x14ac:dyDescent="0.25">
      <c r="A88" s="901" t="s">
        <v>418</v>
      </c>
      <c r="B88" s="902"/>
      <c r="C88" s="902"/>
      <c r="D88" s="903"/>
      <c r="E88" s="813"/>
      <c r="F88" s="794"/>
      <c r="G88" s="794"/>
      <c r="H88" s="794"/>
      <c r="I88" s="794"/>
      <c r="J88" s="794"/>
      <c r="K88" s="794"/>
      <c r="L88" s="794"/>
      <c r="M88" s="794"/>
      <c r="N88" s="794"/>
      <c r="O88" s="794"/>
      <c r="P88" s="794"/>
      <c r="Q88" s="794"/>
      <c r="R88" s="794"/>
      <c r="S88" s="794"/>
      <c r="T88" s="794"/>
      <c r="U88" s="794"/>
      <c r="V88" s="794"/>
      <c r="W88" s="794"/>
      <c r="X88" s="794"/>
      <c r="Y88" s="794"/>
      <c r="Z88" s="794"/>
      <c r="AA88" s="794"/>
      <c r="AB88" s="804"/>
      <c r="AC88" s="805">
        <f t="shared" si="118"/>
        <v>0</v>
      </c>
      <c r="AD88" s="806"/>
      <c r="AE88" s="1145"/>
      <c r="AF88" s="1146"/>
      <c r="AG88" s="812"/>
      <c r="AH88" s="794"/>
      <c r="AI88" s="794"/>
      <c r="AJ88" s="794"/>
      <c r="AK88" s="794"/>
      <c r="AL88" s="794"/>
      <c r="AM88" s="794"/>
      <c r="AN88" s="794"/>
      <c r="AO88" s="794"/>
      <c r="AP88" s="794"/>
      <c r="AQ88" s="794"/>
      <c r="AR88" s="794"/>
      <c r="AS88" s="794"/>
      <c r="AT88" s="794"/>
      <c r="AU88" s="794"/>
      <c r="AV88" s="794"/>
      <c r="AW88" s="794"/>
      <c r="AX88" s="794"/>
      <c r="AY88" s="794"/>
      <c r="AZ88" s="794"/>
      <c r="BA88" s="794"/>
      <c r="BB88" s="794"/>
      <c r="BC88" s="794"/>
      <c r="BD88" s="804"/>
      <c r="BE88" s="255">
        <f t="shared" si="117"/>
        <v>0</v>
      </c>
      <c r="BF88" s="1370"/>
      <c r="BG88" s="14"/>
      <c r="BH88" s="14"/>
      <c r="BI88" s="206">
        <v>0.15</v>
      </c>
      <c r="BJ88" s="121">
        <v>1.75</v>
      </c>
      <c r="BK88" s="14" t="s">
        <v>412</v>
      </c>
      <c r="BL88" s="14"/>
      <c r="BM88" s="14">
        <f>((VLOOKUP($AC$6,$A$55:$V$60,MATCH($BK88,$A$55:$V$55,0),0)-W37)*M37)/(M37*VLOOKUP($AC$6,$A$55:$V$60,MATCH($BK88,$A$55:$V$55,0),0))</f>
        <v>0.35740000000000005</v>
      </c>
      <c r="BN88" s="14">
        <f>((VLOOKUP($AC$6,$A$55:$V$60,MATCH($BK88,$A$55:$V$55,0),0)-W37)*M37)</f>
        <v>117009.90080000002</v>
      </c>
      <c r="BO88" s="14"/>
      <c r="BP88" s="14">
        <f>(M37*VLOOKUP($AC$6,$A$55:$V$60,MATCH($BK88,$A$55:$V$55,0),0))</f>
        <v>327392</v>
      </c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 t="s">
        <v>106</v>
      </c>
      <c r="CF88" s="122"/>
      <c r="CG88" s="122"/>
      <c r="CH88" s="122"/>
      <c r="CI88" s="122"/>
      <c r="CJ88" s="122"/>
      <c r="CK88" s="122"/>
      <c r="CL88" s="122"/>
    </row>
    <row r="89" spans="1:90" ht="12.75" customHeight="1" x14ac:dyDescent="0.25">
      <c r="A89" s="1437" t="s">
        <v>633</v>
      </c>
      <c r="B89" s="1438"/>
      <c r="C89" s="1438"/>
      <c r="D89" s="1439"/>
      <c r="E89" s="813"/>
      <c r="F89" s="794"/>
      <c r="G89" s="794"/>
      <c r="H89" s="794"/>
      <c r="I89" s="794"/>
      <c r="J89" s="794"/>
      <c r="K89" s="794"/>
      <c r="L89" s="794"/>
      <c r="M89" s="794"/>
      <c r="N89" s="794"/>
      <c r="O89" s="794"/>
      <c r="P89" s="794"/>
      <c r="Q89" s="794"/>
      <c r="R89" s="794"/>
      <c r="S89" s="794"/>
      <c r="T89" s="794"/>
      <c r="U89" s="794"/>
      <c r="V89" s="794"/>
      <c r="W89" s="794"/>
      <c r="X89" s="794"/>
      <c r="Y89" s="794"/>
      <c r="Z89" s="794"/>
      <c r="AA89" s="794"/>
      <c r="AB89" s="804"/>
      <c r="AC89" s="805">
        <f t="shared" ref="AC89:AC90" si="119">SUM(E89:AB89)</f>
        <v>0</v>
      </c>
      <c r="AD89" s="806"/>
      <c r="AE89" s="1145"/>
      <c r="AF89" s="1146"/>
      <c r="AG89" s="812"/>
      <c r="AH89" s="794"/>
      <c r="AI89" s="794"/>
      <c r="AJ89" s="794"/>
      <c r="AK89" s="794"/>
      <c r="AL89" s="794"/>
      <c r="AM89" s="794"/>
      <c r="AN89" s="794"/>
      <c r="AO89" s="794"/>
      <c r="AP89" s="794"/>
      <c r="AQ89" s="794"/>
      <c r="AR89" s="794"/>
      <c r="AS89" s="794"/>
      <c r="AT89" s="794"/>
      <c r="AU89" s="794"/>
      <c r="AV89" s="794"/>
      <c r="AW89" s="794"/>
      <c r="AX89" s="794"/>
      <c r="AY89" s="794"/>
      <c r="AZ89" s="794"/>
      <c r="BA89" s="794"/>
      <c r="BB89" s="794"/>
      <c r="BC89" s="794"/>
      <c r="BD89" s="804"/>
      <c r="BE89" s="255">
        <f t="shared" ref="BE89:BE90" si="120">SUM(AG89:BC89)</f>
        <v>0</v>
      </c>
      <c r="BF89" s="1370"/>
      <c r="BG89" s="14"/>
      <c r="BH89" s="14"/>
      <c r="BI89" s="206"/>
      <c r="BJ89" s="121"/>
      <c r="BK89" s="14"/>
      <c r="BL89" s="14"/>
      <c r="BM89" s="14"/>
      <c r="BN89" s="14"/>
      <c r="BO89" s="14"/>
      <c r="BP89" s="14"/>
      <c r="BQ89" s="122"/>
      <c r="BR89" s="122"/>
      <c r="BS89" s="122"/>
      <c r="BT89" s="122"/>
      <c r="BU89" s="122"/>
      <c r="BV89" s="122"/>
      <c r="BW89" s="122"/>
      <c r="BX89" s="122"/>
      <c r="BY89" s="122"/>
      <c r="BZ89" s="122"/>
      <c r="CA89" s="122"/>
      <c r="CB89" s="122"/>
      <c r="CC89" s="122"/>
      <c r="CD89" s="122"/>
      <c r="CE89" s="122"/>
      <c r="CF89" s="122"/>
      <c r="CG89" s="122"/>
      <c r="CH89" s="122"/>
      <c r="CI89" s="122"/>
      <c r="CJ89" s="122"/>
      <c r="CK89" s="122"/>
      <c r="CL89" s="122"/>
    </row>
    <row r="90" spans="1:90" ht="12.75" customHeight="1" x14ac:dyDescent="0.25">
      <c r="A90" s="1437" t="s">
        <v>634</v>
      </c>
      <c r="B90" s="1438"/>
      <c r="C90" s="1438"/>
      <c r="D90" s="1439"/>
      <c r="E90" s="813"/>
      <c r="F90" s="794"/>
      <c r="G90" s="794"/>
      <c r="H90" s="794"/>
      <c r="I90" s="794"/>
      <c r="J90" s="794"/>
      <c r="K90" s="794"/>
      <c r="L90" s="794"/>
      <c r="M90" s="794"/>
      <c r="N90" s="794"/>
      <c r="O90" s="794"/>
      <c r="P90" s="794"/>
      <c r="Q90" s="794"/>
      <c r="R90" s="794"/>
      <c r="S90" s="794"/>
      <c r="T90" s="794"/>
      <c r="U90" s="794"/>
      <c r="V90" s="794"/>
      <c r="W90" s="794"/>
      <c r="X90" s="794"/>
      <c r="Y90" s="794"/>
      <c r="Z90" s="794"/>
      <c r="AA90" s="794">
        <v>10000000</v>
      </c>
      <c r="AB90" s="804"/>
      <c r="AC90" s="805">
        <f t="shared" si="119"/>
        <v>10000000</v>
      </c>
      <c r="AD90" s="806"/>
      <c r="AE90" s="1145"/>
      <c r="AF90" s="1146"/>
      <c r="AG90" s="812"/>
      <c r="AH90" s="794"/>
      <c r="AI90" s="794"/>
      <c r="AJ90" s="794"/>
      <c r="AK90" s="794"/>
      <c r="AL90" s="794"/>
      <c r="AM90" s="794"/>
      <c r="AN90" s="794"/>
      <c r="AO90" s="794"/>
      <c r="AP90" s="794"/>
      <c r="AQ90" s="794"/>
      <c r="AR90" s="794"/>
      <c r="AS90" s="794"/>
      <c r="AT90" s="794"/>
      <c r="AU90" s="794"/>
      <c r="AV90" s="794"/>
      <c r="AW90" s="794"/>
      <c r="AX90" s="794"/>
      <c r="AY90" s="794"/>
      <c r="AZ90" s="794"/>
      <c r="BA90" s="794"/>
      <c r="BB90" s="794"/>
      <c r="BC90" s="794"/>
      <c r="BD90" s="804"/>
      <c r="BE90" s="255">
        <f t="shared" si="120"/>
        <v>0</v>
      </c>
      <c r="BF90" s="1370"/>
      <c r="BG90" s="14"/>
      <c r="BH90" s="14"/>
      <c r="BI90" s="206"/>
      <c r="BJ90" s="121"/>
      <c r="BK90" s="14"/>
      <c r="BL90" s="14"/>
      <c r="BM90" s="14"/>
      <c r="BN90" s="14"/>
      <c r="BO90" s="14"/>
      <c r="BP90" s="14"/>
      <c r="BQ90" s="122"/>
      <c r="BR90" s="122"/>
      <c r="BS90" s="122"/>
      <c r="BT90" s="122"/>
      <c r="BU90" s="122"/>
      <c r="BV90" s="122"/>
      <c r="BW90" s="122"/>
      <c r="BX90" s="122"/>
      <c r="BY90" s="122"/>
      <c r="BZ90" s="122"/>
      <c r="CA90" s="122"/>
      <c r="CB90" s="122"/>
      <c r="CC90" s="122"/>
      <c r="CD90" s="122"/>
      <c r="CE90" s="122"/>
      <c r="CF90" s="122"/>
      <c r="CG90" s="122"/>
      <c r="CH90" s="122"/>
      <c r="CI90" s="122"/>
      <c r="CJ90" s="122"/>
      <c r="CK90" s="122"/>
      <c r="CL90" s="122"/>
    </row>
    <row r="91" spans="1:90" ht="12.75" customHeight="1" x14ac:dyDescent="0.25">
      <c r="A91" s="901" t="s">
        <v>419</v>
      </c>
      <c r="B91" s="902"/>
      <c r="C91" s="902"/>
      <c r="D91" s="903"/>
      <c r="E91" s="813"/>
      <c r="F91" s="794"/>
      <c r="G91" s="794"/>
      <c r="H91" s="794"/>
      <c r="I91" s="794"/>
      <c r="J91" s="794"/>
      <c r="K91" s="794"/>
      <c r="L91" s="794"/>
      <c r="M91" s="794"/>
      <c r="N91" s="794"/>
      <c r="O91" s="794"/>
      <c r="P91" s="794"/>
      <c r="Q91" s="794"/>
      <c r="R91" s="794"/>
      <c r="S91" s="794"/>
      <c r="T91" s="794"/>
      <c r="U91" s="794"/>
      <c r="V91" s="794"/>
      <c r="W91" s="794"/>
      <c r="X91" s="794"/>
      <c r="Y91" s="794"/>
      <c r="Z91" s="794"/>
      <c r="AA91" s="794">
        <v>1700000</v>
      </c>
      <c r="AB91" s="804"/>
      <c r="AC91" s="805">
        <f t="shared" si="118"/>
        <v>1700000</v>
      </c>
      <c r="AD91" s="806"/>
      <c r="AE91" s="1145"/>
      <c r="AF91" s="1146"/>
      <c r="AG91" s="812"/>
      <c r="AH91" s="794"/>
      <c r="AI91" s="794"/>
      <c r="AJ91" s="794"/>
      <c r="AK91" s="794"/>
      <c r="AL91" s="794"/>
      <c r="AM91" s="794"/>
      <c r="AN91" s="794"/>
      <c r="AO91" s="794"/>
      <c r="AP91" s="794"/>
      <c r="AQ91" s="794"/>
      <c r="AR91" s="794"/>
      <c r="AS91" s="794"/>
      <c r="AT91" s="794"/>
      <c r="AU91" s="794"/>
      <c r="AV91" s="794"/>
      <c r="AW91" s="794"/>
      <c r="AX91" s="794"/>
      <c r="AY91" s="794"/>
      <c r="AZ91" s="794"/>
      <c r="BA91" s="794"/>
      <c r="BB91" s="794"/>
      <c r="BC91" s="794"/>
      <c r="BD91" s="804"/>
      <c r="BE91" s="255">
        <f t="shared" si="117"/>
        <v>0</v>
      </c>
      <c r="BF91" s="1370"/>
      <c r="BG91" s="14"/>
      <c r="BH91" s="14"/>
      <c r="BI91" s="206">
        <v>0.25</v>
      </c>
      <c r="BJ91" s="121">
        <v>2.2000000000000002</v>
      </c>
      <c r="BK91" s="14" t="s">
        <v>416</v>
      </c>
      <c r="BL91" s="14"/>
      <c r="BM91" s="14" t="e">
        <f>((VLOOKUP($AC$6,$A$55:$V$60,MATCH($BK91,$A$55:$V$55,0),0)-#REF!)*#REF!)/(#REF!*VLOOKUP($AC$6,$A$55:$V$60,MATCH($BK91,$A$55:$V$55,0),0))</f>
        <v>#N/A</v>
      </c>
      <c r="BN91" s="14" t="e">
        <f>((VLOOKUP($AC$6,$A$55:$V$60,MATCH($BK91,$A$55:$V$55,0),0)-#REF!)*#REF!)</f>
        <v>#N/A</v>
      </c>
      <c r="BO91" s="14"/>
      <c r="BP91" s="14" t="e">
        <f>(#REF!*VLOOKUP($AC$6,$A$55:$V$60,MATCH($BK91,$A$55:$V$55,0),0))</f>
        <v>#REF!</v>
      </c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2"/>
      <c r="CE91" s="122" t="s">
        <v>107</v>
      </c>
      <c r="CF91" s="122"/>
      <c r="CG91" s="122"/>
      <c r="CH91" s="122"/>
      <c r="CI91" s="122"/>
      <c r="CJ91" s="122"/>
      <c r="CK91" s="122"/>
      <c r="CL91" s="122"/>
    </row>
    <row r="92" spans="1:90" ht="12.75" customHeight="1" x14ac:dyDescent="0.25">
      <c r="A92" s="901" t="s">
        <v>420</v>
      </c>
      <c r="B92" s="902"/>
      <c r="C92" s="902"/>
      <c r="D92" s="903"/>
      <c r="E92" s="813"/>
      <c r="F92" s="794"/>
      <c r="G92" s="794"/>
      <c r="H92" s="794"/>
      <c r="I92" s="794"/>
      <c r="J92" s="794"/>
      <c r="K92" s="794"/>
      <c r="L92" s="794"/>
      <c r="M92" s="794"/>
      <c r="N92" s="794"/>
      <c r="O92" s="794"/>
      <c r="P92" s="794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804">
        <v>500000</v>
      </c>
      <c r="AB92" s="1411"/>
      <c r="AC92" s="805">
        <f t="shared" si="118"/>
        <v>500000</v>
      </c>
      <c r="AD92" s="806"/>
      <c r="AE92" s="1145"/>
      <c r="AF92" s="1146"/>
      <c r="AG92" s="812"/>
      <c r="AH92" s="794"/>
      <c r="AI92" s="794"/>
      <c r="AJ92" s="794"/>
      <c r="AK92" s="794"/>
      <c r="AL92" s="794"/>
      <c r="AM92" s="794"/>
      <c r="AN92" s="794"/>
      <c r="AO92" s="794"/>
      <c r="AP92" s="794"/>
      <c r="AQ92" s="794"/>
      <c r="AR92" s="794"/>
      <c r="AS92" s="794"/>
      <c r="AT92" s="794"/>
      <c r="AU92" s="794"/>
      <c r="AV92" s="794"/>
      <c r="AW92" s="794"/>
      <c r="AX92" s="794"/>
      <c r="AY92" s="794"/>
      <c r="AZ92" s="794"/>
      <c r="BA92" s="794"/>
      <c r="BB92" s="794"/>
      <c r="BC92" s="794"/>
      <c r="BD92" s="804"/>
      <c r="BE92" s="255">
        <f t="shared" si="117"/>
        <v>0</v>
      </c>
      <c r="BF92" s="1370"/>
      <c r="BG92" s="14"/>
      <c r="BH92" s="14"/>
      <c r="BI92" s="206">
        <v>0.35</v>
      </c>
      <c r="BJ92" s="121">
        <v>2.2000000000000002</v>
      </c>
      <c r="BK92" s="14" t="s">
        <v>417</v>
      </c>
      <c r="BL92" s="14"/>
      <c r="BM92" s="14" t="e">
        <f>((VLOOKUP($AC$6,$A$55:$V$60,MATCH($BK92,$A$55:$V$55,0),0)-W38)*M38)/(M38*VLOOKUP($AC$6,$A$55:$V$60,MATCH($BK92,$A$55:$V$55,0),0))</f>
        <v>#DIV/0!</v>
      </c>
      <c r="BN92" s="14">
        <f>((VLOOKUP($AC$6,$A$55:$V$60,MATCH($BK92,$A$55:$V$55,0),0)-W38)*M38)</f>
        <v>0</v>
      </c>
      <c r="BO92" s="14"/>
      <c r="BP92" s="14">
        <f>(M38*VLOOKUP($AC$6,$A$55:$V$60,MATCH($BK92,$A$55:$V$55,0),0))</f>
        <v>0</v>
      </c>
      <c r="BQ92" s="122"/>
      <c r="BR92" s="122"/>
      <c r="BS92" s="122"/>
      <c r="BT92" s="122"/>
      <c r="BU92" s="122"/>
      <c r="BV92" s="122"/>
      <c r="BW92" s="122"/>
      <c r="BX92" s="122"/>
      <c r="BY92" s="122"/>
      <c r="BZ92" s="122"/>
      <c r="CA92" s="122"/>
      <c r="CB92" s="122"/>
      <c r="CC92" s="122"/>
      <c r="CD92" s="122"/>
      <c r="CE92" s="122" t="s">
        <v>108</v>
      </c>
      <c r="CF92" s="122"/>
      <c r="CG92" s="122"/>
      <c r="CH92" s="122"/>
      <c r="CI92" s="122"/>
      <c r="CJ92" s="122"/>
      <c r="CK92" s="122"/>
      <c r="CL92" s="122"/>
    </row>
    <row r="93" spans="1:90" ht="12.75" customHeight="1" x14ac:dyDescent="0.25">
      <c r="A93" s="1152" t="s">
        <v>422</v>
      </c>
      <c r="B93" s="1153"/>
      <c r="C93" s="1153"/>
      <c r="D93" s="1154"/>
      <c r="E93" s="936"/>
      <c r="F93" s="813"/>
      <c r="G93" s="804"/>
      <c r="H93" s="813"/>
      <c r="I93" s="804"/>
      <c r="J93" s="813"/>
      <c r="K93" s="804"/>
      <c r="L93" s="813"/>
      <c r="M93" s="804"/>
      <c r="N93" s="813"/>
      <c r="O93" s="804"/>
      <c r="P93" s="813"/>
      <c r="Q93" s="804"/>
      <c r="R93" s="813"/>
      <c r="S93" s="804"/>
      <c r="T93" s="813"/>
      <c r="U93" s="804"/>
      <c r="V93" s="813"/>
      <c r="W93" s="804"/>
      <c r="X93" s="813"/>
      <c r="Y93" s="804"/>
      <c r="Z93" s="813"/>
      <c r="AA93" s="804">
        <v>2400000</v>
      </c>
      <c r="AB93" s="1411"/>
      <c r="AC93" s="805">
        <f t="shared" ref="AC93" si="121">SUM(E93:AB93)</f>
        <v>2400000</v>
      </c>
      <c r="AD93" s="806"/>
      <c r="AE93" s="1145"/>
      <c r="AF93" s="1146"/>
      <c r="AG93" s="936"/>
      <c r="AH93" s="813"/>
      <c r="AI93" s="804"/>
      <c r="AJ93" s="813"/>
      <c r="AK93" s="804"/>
      <c r="AL93" s="813"/>
      <c r="AM93" s="804"/>
      <c r="AN93" s="813"/>
      <c r="AO93" s="804"/>
      <c r="AP93" s="813"/>
      <c r="AQ93" s="804"/>
      <c r="AR93" s="813"/>
      <c r="AS93" s="804"/>
      <c r="AT93" s="813"/>
      <c r="AU93" s="804"/>
      <c r="AV93" s="813"/>
      <c r="AW93" s="804"/>
      <c r="AX93" s="813"/>
      <c r="AY93" s="804"/>
      <c r="AZ93" s="813"/>
      <c r="BA93" s="804"/>
      <c r="BB93" s="813"/>
      <c r="BC93" s="804"/>
      <c r="BD93" s="1411"/>
      <c r="BE93" s="255">
        <f t="shared" si="117"/>
        <v>0</v>
      </c>
      <c r="BF93" s="1370"/>
      <c r="BG93" s="14"/>
      <c r="BH93" s="14"/>
      <c r="BI93" s="206"/>
      <c r="BJ93" s="121"/>
      <c r="BK93" s="14" t="s">
        <v>422</v>
      </c>
      <c r="BL93" s="14"/>
      <c r="BM93" s="14">
        <f>((VLOOKUP($AC$6,$A$55:$V$60,MATCH($BK93,$A$55:$V$55,0),0)-W44)*M44)/(M39*VLOOKUP($AC$6,$A$55:$V$60,MATCH($BK93,$A$55:$V$55,0),0))</f>
        <v>1.1691988507702114</v>
      </c>
      <c r="BN93" s="14">
        <f>((VLOOKUP($AC$6,$A$55:$V$60,MATCH($BK93,$A$55:$V$55,0),0)-W44)*M44)</f>
        <v>5286649.5236425875</v>
      </c>
      <c r="BO93" s="14"/>
      <c r="BP93" s="14">
        <f>(M44*VLOOKUP($AC$6,$A$55:$V$60,MATCH($BK93,$A$55:$V$55,0),0))</f>
        <v>23055601.934769228</v>
      </c>
      <c r="BQ93" s="122"/>
      <c r="BR93" s="122"/>
      <c r="BS93" s="122"/>
      <c r="BT93" s="122"/>
      <c r="BU93" s="122"/>
      <c r="BV93" s="122"/>
      <c r="BW93" s="122"/>
      <c r="BX93" s="122"/>
      <c r="BY93" s="122"/>
      <c r="BZ93" s="122"/>
      <c r="CA93" s="122"/>
      <c r="CB93" s="122"/>
      <c r="CC93" s="122"/>
      <c r="CD93" s="122"/>
      <c r="CE93" s="122"/>
      <c r="CF93" s="122"/>
      <c r="CG93" s="122"/>
      <c r="CH93" s="122"/>
      <c r="CI93" s="122"/>
      <c r="CJ93" s="122"/>
      <c r="CK93" s="122"/>
      <c r="CL93" s="122"/>
    </row>
    <row r="94" spans="1:90" ht="12.75" customHeight="1" x14ac:dyDescent="0.25">
      <c r="A94" s="901" t="s">
        <v>423</v>
      </c>
      <c r="B94" s="902"/>
      <c r="C94" s="902"/>
      <c r="D94" s="903"/>
      <c r="E94" s="813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794"/>
      <c r="Y94" s="794"/>
      <c r="Z94" s="794"/>
      <c r="AA94" s="794"/>
      <c r="AB94" s="804"/>
      <c r="AC94" s="805">
        <f t="shared" si="118"/>
        <v>0</v>
      </c>
      <c r="AD94" s="806"/>
      <c r="AE94" s="1145"/>
      <c r="AF94" s="1146"/>
      <c r="AG94" s="812"/>
      <c r="AH94" s="794"/>
      <c r="AI94" s="794"/>
      <c r="AJ94" s="794"/>
      <c r="AK94" s="794"/>
      <c r="AL94" s="794"/>
      <c r="AM94" s="794"/>
      <c r="AN94" s="794"/>
      <c r="AO94" s="794"/>
      <c r="AP94" s="794"/>
      <c r="AQ94" s="794"/>
      <c r="AR94" s="794"/>
      <c r="AS94" s="794"/>
      <c r="AT94" s="794"/>
      <c r="AU94" s="794"/>
      <c r="AV94" s="794"/>
      <c r="AW94" s="794"/>
      <c r="AX94" s="794"/>
      <c r="AY94" s="794"/>
      <c r="AZ94" s="794"/>
      <c r="BA94" s="794"/>
      <c r="BB94" s="794"/>
      <c r="BC94" s="794"/>
      <c r="BD94" s="804"/>
      <c r="BE94" s="255">
        <f t="shared" si="117"/>
        <v>0</v>
      </c>
      <c r="BF94" s="1370"/>
      <c r="BG94" s="14"/>
      <c r="BH94" s="14"/>
      <c r="BI94" s="206">
        <v>0.4</v>
      </c>
      <c r="BJ94" s="121">
        <v>3</v>
      </c>
      <c r="BK94" s="14" t="s">
        <v>418</v>
      </c>
      <c r="BL94" s="14"/>
      <c r="BM94" s="14">
        <f>((VLOOKUP($AC$6,$A$55:$V$60,MATCH($BK94,$A$55:$V$55,0),0)-W39)*M39)/(M39*VLOOKUP($AC$6,$A$55:$V$60,MATCH($BK94,$A$55:$V$55,0),0))</f>
        <v>0.37109999999999993</v>
      </c>
      <c r="BN94" s="14">
        <f>((VLOOKUP($AC$6,$A$55:$V$60,MATCH($BK94,$A$55:$V$55,0),0)-W39)*M39)</f>
        <v>2097457.1999999997</v>
      </c>
      <c r="BO94" s="14"/>
      <c r="BP94" s="14">
        <f>(M39*VLOOKUP($AC$6,$A$55:$V$60,MATCH($BK94,$A$55:$V$55,0),0))</f>
        <v>5652000</v>
      </c>
      <c r="BQ94" s="122"/>
      <c r="BR94" s="122"/>
      <c r="BS94" s="122"/>
      <c r="BT94" s="122"/>
      <c r="BU94" s="122"/>
      <c r="BV94" s="122"/>
      <c r="BW94" s="122"/>
      <c r="BX94" s="122"/>
      <c r="BY94" s="122"/>
      <c r="BZ94" s="122"/>
      <c r="CA94" s="122"/>
      <c r="CB94" s="122"/>
      <c r="CC94" s="122"/>
      <c r="CD94" s="122"/>
      <c r="CE94" s="122" t="s">
        <v>108</v>
      </c>
      <c r="CF94" s="122"/>
      <c r="CG94" s="122"/>
      <c r="CH94" s="122"/>
      <c r="CI94" s="122"/>
      <c r="CJ94" s="122"/>
      <c r="CK94" s="122"/>
      <c r="CL94" s="122"/>
    </row>
    <row r="95" spans="1:90" ht="12.75" customHeight="1" x14ac:dyDescent="0.25">
      <c r="A95" s="901" t="s">
        <v>424</v>
      </c>
      <c r="B95" s="902"/>
      <c r="C95" s="902"/>
      <c r="D95" s="903"/>
      <c r="E95" s="813"/>
      <c r="F95" s="794"/>
      <c r="G95" s="794"/>
      <c r="H95" s="794"/>
      <c r="I95" s="794"/>
      <c r="J95" s="794"/>
      <c r="K95" s="794"/>
      <c r="L95" s="794"/>
      <c r="M95" s="794"/>
      <c r="N95" s="794"/>
      <c r="O95" s="794"/>
      <c r="P95" s="794"/>
      <c r="Q95" s="794"/>
      <c r="R95" s="794"/>
      <c r="S95" s="794"/>
      <c r="T95" s="794"/>
      <c r="U95" s="794"/>
      <c r="V95" s="794"/>
      <c r="W95" s="794"/>
      <c r="X95" s="794"/>
      <c r="Y95" s="794"/>
      <c r="Z95" s="794"/>
      <c r="AA95" s="794">
        <v>1500000</v>
      </c>
      <c r="AB95" s="804"/>
      <c r="AC95" s="805">
        <f t="shared" ref="AC95" si="122">SUM(E95:AB95)</f>
        <v>1500000</v>
      </c>
      <c r="AD95" s="806"/>
      <c r="AE95" s="1145"/>
      <c r="AF95" s="1146"/>
      <c r="AG95" s="812"/>
      <c r="AH95" s="794"/>
      <c r="AI95" s="794"/>
      <c r="AJ95" s="794"/>
      <c r="AK95" s="794"/>
      <c r="AL95" s="794"/>
      <c r="AM95" s="794"/>
      <c r="AN95" s="794"/>
      <c r="AO95" s="794"/>
      <c r="AP95" s="794"/>
      <c r="AQ95" s="794"/>
      <c r="AR95" s="794"/>
      <c r="AS95" s="794"/>
      <c r="AT95" s="794"/>
      <c r="AU95" s="794"/>
      <c r="AV95" s="794"/>
      <c r="AW95" s="794"/>
      <c r="AX95" s="794"/>
      <c r="AY95" s="794"/>
      <c r="AZ95" s="794"/>
      <c r="BA95" s="794"/>
      <c r="BB95" s="794"/>
      <c r="BC95" s="794"/>
      <c r="BD95" s="804"/>
      <c r="BE95" s="255">
        <f t="shared" si="117"/>
        <v>0</v>
      </c>
      <c r="BF95" s="1370"/>
      <c r="BG95" s="14"/>
      <c r="BH95" s="14"/>
      <c r="BI95" s="206"/>
      <c r="BJ95" s="121"/>
      <c r="BK95" s="14"/>
      <c r="BL95" s="14"/>
      <c r="BM95" s="14"/>
      <c r="BN95" s="14"/>
      <c r="BO95" s="14"/>
      <c r="BP95" s="14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  <c r="CE95" s="122"/>
      <c r="CF95" s="122"/>
      <c r="CG95" s="122"/>
      <c r="CH95" s="122"/>
      <c r="CI95" s="122"/>
      <c r="CJ95" s="122"/>
      <c r="CK95" s="122"/>
      <c r="CL95" s="122"/>
    </row>
    <row r="96" spans="1:90" ht="12.75" customHeight="1" x14ac:dyDescent="0.25">
      <c r="A96" s="901" t="s">
        <v>425</v>
      </c>
      <c r="B96" s="902"/>
      <c r="C96" s="902"/>
      <c r="D96" s="903"/>
      <c r="E96" s="813"/>
      <c r="F96" s="794"/>
      <c r="G96" s="794"/>
      <c r="H96" s="794"/>
      <c r="I96" s="794"/>
      <c r="J96" s="794"/>
      <c r="K96" s="794"/>
      <c r="L96" s="794"/>
      <c r="M96" s="794"/>
      <c r="N96" s="794"/>
      <c r="O96" s="794"/>
      <c r="P96" s="794"/>
      <c r="Q96" s="794"/>
      <c r="R96" s="794"/>
      <c r="S96" s="794"/>
      <c r="T96" s="794"/>
      <c r="U96" s="794"/>
      <c r="V96" s="794"/>
      <c r="W96" s="794"/>
      <c r="X96" s="794"/>
      <c r="Y96" s="794"/>
      <c r="Z96" s="794"/>
      <c r="AA96" s="794"/>
      <c r="AB96" s="804"/>
      <c r="AC96" s="805">
        <f t="shared" ref="AC96:AC97" si="123">SUM(E96:AB96)</f>
        <v>0</v>
      </c>
      <c r="AD96" s="806"/>
      <c r="AE96" s="1145"/>
      <c r="AF96" s="1146"/>
      <c r="AG96" s="812"/>
      <c r="AH96" s="794"/>
      <c r="AI96" s="794"/>
      <c r="AJ96" s="794"/>
      <c r="AK96" s="794"/>
      <c r="AL96" s="794"/>
      <c r="AM96" s="794"/>
      <c r="AN96" s="794"/>
      <c r="AO96" s="794"/>
      <c r="AP96" s="794"/>
      <c r="AQ96" s="794"/>
      <c r="AR96" s="794"/>
      <c r="AS96" s="794"/>
      <c r="AT96" s="794"/>
      <c r="AU96" s="794"/>
      <c r="AV96" s="794"/>
      <c r="AW96" s="794"/>
      <c r="AX96" s="794"/>
      <c r="AY96" s="794"/>
      <c r="AZ96" s="794"/>
      <c r="BA96" s="794"/>
      <c r="BB96" s="794"/>
      <c r="BC96" s="794"/>
      <c r="BD96" s="804"/>
      <c r="BE96" s="255">
        <f t="shared" si="117"/>
        <v>0</v>
      </c>
      <c r="BF96" s="1370"/>
      <c r="BG96" s="14"/>
      <c r="BH96" s="14"/>
      <c r="BI96" s="206"/>
      <c r="BJ96" s="121"/>
      <c r="BK96" s="14"/>
      <c r="BL96" s="14"/>
      <c r="BM96" s="14"/>
      <c r="BN96" s="14"/>
      <c r="BO96" s="14"/>
      <c r="BP96" s="14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  <c r="CE96" s="122"/>
      <c r="CF96" s="122"/>
      <c r="CG96" s="122"/>
      <c r="CH96" s="122"/>
      <c r="CI96" s="122"/>
      <c r="CJ96" s="122"/>
      <c r="CK96" s="122"/>
      <c r="CL96" s="122"/>
    </row>
    <row r="97" spans="1:90" ht="12.75" customHeight="1" x14ac:dyDescent="0.25">
      <c r="A97" s="901" t="s">
        <v>426</v>
      </c>
      <c r="B97" s="902"/>
      <c r="C97" s="902"/>
      <c r="D97" s="903"/>
      <c r="E97" s="813"/>
      <c r="F97" s="794"/>
      <c r="G97" s="794"/>
      <c r="H97" s="794"/>
      <c r="I97" s="794"/>
      <c r="J97" s="794"/>
      <c r="K97" s="794"/>
      <c r="L97" s="794"/>
      <c r="M97" s="794"/>
      <c r="N97" s="794"/>
      <c r="O97" s="794"/>
      <c r="P97" s="794"/>
      <c r="Q97" s="794"/>
      <c r="R97" s="794"/>
      <c r="S97" s="794"/>
      <c r="T97" s="794"/>
      <c r="U97" s="794"/>
      <c r="V97" s="794"/>
      <c r="W97" s="794"/>
      <c r="X97" s="794"/>
      <c r="Y97" s="794"/>
      <c r="Z97" s="794"/>
      <c r="AA97" s="794">
        <v>500000</v>
      </c>
      <c r="AB97" s="804"/>
      <c r="AC97" s="805">
        <f t="shared" si="123"/>
        <v>500000</v>
      </c>
      <c r="AD97" s="806"/>
      <c r="AE97" s="1145"/>
      <c r="AF97" s="1146"/>
      <c r="AG97" s="812"/>
      <c r="AH97" s="794"/>
      <c r="AI97" s="794"/>
      <c r="AJ97" s="794"/>
      <c r="AK97" s="794"/>
      <c r="AL97" s="794"/>
      <c r="AM97" s="794"/>
      <c r="AN97" s="794"/>
      <c r="AO97" s="794"/>
      <c r="AP97" s="794"/>
      <c r="AQ97" s="794"/>
      <c r="AR97" s="794"/>
      <c r="AS97" s="794"/>
      <c r="AT97" s="794"/>
      <c r="AU97" s="794"/>
      <c r="AV97" s="794"/>
      <c r="AW97" s="794"/>
      <c r="AX97" s="794"/>
      <c r="AY97" s="794"/>
      <c r="AZ97" s="794"/>
      <c r="BA97" s="794"/>
      <c r="BB97" s="794"/>
      <c r="BC97" s="794"/>
      <c r="BD97" s="804"/>
      <c r="BE97" s="255">
        <f t="shared" si="117"/>
        <v>0</v>
      </c>
      <c r="BF97" s="1370"/>
      <c r="BG97" s="14"/>
      <c r="BH97" s="14"/>
      <c r="BI97" s="206"/>
      <c r="BJ97" s="121"/>
      <c r="BK97" s="14"/>
      <c r="BL97" s="14"/>
      <c r="BM97" s="14"/>
      <c r="BN97" s="14"/>
      <c r="BO97" s="14"/>
      <c r="BP97" s="14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  <c r="CE97" s="122"/>
      <c r="CF97" s="122"/>
      <c r="CG97" s="122"/>
      <c r="CH97" s="122"/>
      <c r="CI97" s="122"/>
      <c r="CJ97" s="122"/>
      <c r="CK97" s="122"/>
      <c r="CL97" s="122"/>
    </row>
    <row r="98" spans="1:90" ht="12.75" customHeight="1" x14ac:dyDescent="0.25">
      <c r="A98" s="901" t="s">
        <v>427</v>
      </c>
      <c r="B98" s="902"/>
      <c r="C98" s="902"/>
      <c r="D98" s="903"/>
      <c r="E98" s="813"/>
      <c r="F98" s="794"/>
      <c r="G98" s="794"/>
      <c r="H98" s="794"/>
      <c r="I98" s="794"/>
      <c r="J98" s="794"/>
      <c r="K98" s="794"/>
      <c r="L98" s="794"/>
      <c r="M98" s="794"/>
      <c r="N98" s="794"/>
      <c r="O98" s="794"/>
      <c r="P98" s="794"/>
      <c r="Q98" s="794"/>
      <c r="R98" s="794"/>
      <c r="S98" s="794"/>
      <c r="T98" s="794"/>
      <c r="U98" s="794"/>
      <c r="V98" s="794"/>
      <c r="W98" s="794"/>
      <c r="X98" s="794"/>
      <c r="Y98" s="794"/>
      <c r="Z98" s="794"/>
      <c r="AA98" s="794">
        <v>500000</v>
      </c>
      <c r="AB98" s="804"/>
      <c r="AC98" s="805">
        <f t="shared" si="118"/>
        <v>500000</v>
      </c>
      <c r="AD98" s="806"/>
      <c r="AE98" s="1145"/>
      <c r="AF98" s="1146"/>
      <c r="AG98" s="812"/>
      <c r="AH98" s="794"/>
      <c r="AI98" s="794"/>
      <c r="AJ98" s="794"/>
      <c r="AK98" s="794"/>
      <c r="AL98" s="794"/>
      <c r="AM98" s="794"/>
      <c r="AN98" s="794"/>
      <c r="AO98" s="794"/>
      <c r="AP98" s="794"/>
      <c r="AQ98" s="794"/>
      <c r="AR98" s="794"/>
      <c r="AS98" s="794"/>
      <c r="AT98" s="794"/>
      <c r="AU98" s="794"/>
      <c r="AV98" s="794"/>
      <c r="AW98" s="794"/>
      <c r="AX98" s="794"/>
      <c r="AY98" s="794"/>
      <c r="AZ98" s="794"/>
      <c r="BA98" s="794"/>
      <c r="BB98" s="794"/>
      <c r="BC98" s="794"/>
      <c r="BD98" s="804"/>
      <c r="BE98" s="255">
        <f t="shared" si="117"/>
        <v>0</v>
      </c>
      <c r="BF98" s="1370"/>
      <c r="BG98" s="14"/>
      <c r="BH98" s="14"/>
      <c r="BI98" s="206"/>
      <c r="BJ98" s="121"/>
      <c r="BK98" s="14" t="s">
        <v>419</v>
      </c>
      <c r="BL98" s="14"/>
      <c r="BM98" s="14">
        <f>((VLOOKUP($AC$6,$A$55:$V$60,MATCH($BK98,$A$55:$V$55,0),0)-W42)*M42)/(M42*VLOOKUP($AC$6,$A$55:$V$60,MATCH($BK98,$A$55:$V$55,0),0))</f>
        <v>0.40380000000000005</v>
      </c>
      <c r="BN98" s="14">
        <f>((VLOOKUP($AC$6,$A$55:$V$60,MATCH($BK98,$A$55:$V$55,0),0)-W42)*M42)</f>
        <v>21591118.232668802</v>
      </c>
      <c r="BO98" s="14"/>
      <c r="BP98" s="14">
        <f>(M42*VLOOKUP($AC$6,$A$55:$V$60,MATCH($BK98,$A$55:$V$55,0),0))</f>
        <v>53469832.175999999</v>
      </c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  <c r="CE98" s="122"/>
      <c r="CF98" s="122"/>
      <c r="CG98" s="122"/>
      <c r="CH98" s="122"/>
      <c r="CI98" s="122"/>
      <c r="CJ98" s="122"/>
      <c r="CK98" s="122"/>
      <c r="CL98" s="122"/>
    </row>
    <row r="99" spans="1:90" ht="12.75" customHeight="1" thickBot="1" x14ac:dyDescent="0.3">
      <c r="A99" s="904" t="s">
        <v>429</v>
      </c>
      <c r="B99" s="905"/>
      <c r="C99" s="905"/>
      <c r="D99" s="906"/>
      <c r="E99" s="1161"/>
      <c r="F99" s="935"/>
      <c r="G99" s="935"/>
      <c r="H99" s="935"/>
      <c r="I99" s="935"/>
      <c r="J99" s="935"/>
      <c r="K99" s="935"/>
      <c r="L99" s="935"/>
      <c r="M99" s="935"/>
      <c r="N99" s="935"/>
      <c r="O99" s="935"/>
      <c r="P99" s="935"/>
      <c r="Q99" s="935"/>
      <c r="R99" s="935"/>
      <c r="S99" s="935"/>
      <c r="T99" s="935"/>
      <c r="U99" s="935"/>
      <c r="V99" s="935"/>
      <c r="W99" s="935"/>
      <c r="X99" s="935"/>
      <c r="Y99" s="935"/>
      <c r="Z99" s="935"/>
      <c r="AA99" s="935">
        <v>1500000</v>
      </c>
      <c r="AB99" s="1412"/>
      <c r="AC99" s="1372">
        <f t="shared" si="118"/>
        <v>1500000</v>
      </c>
      <c r="AD99" s="1373"/>
      <c r="AE99" s="1147"/>
      <c r="AF99" s="1148"/>
      <c r="AG99" s="985"/>
      <c r="AH99" s="935"/>
      <c r="AI99" s="935"/>
      <c r="AJ99" s="935"/>
      <c r="AK99" s="935"/>
      <c r="AL99" s="935"/>
      <c r="AM99" s="935"/>
      <c r="AN99" s="935"/>
      <c r="AO99" s="935"/>
      <c r="AP99" s="935"/>
      <c r="AQ99" s="935"/>
      <c r="AR99" s="935"/>
      <c r="AS99" s="935"/>
      <c r="AT99" s="935"/>
      <c r="AU99" s="935"/>
      <c r="AV99" s="935"/>
      <c r="AW99" s="935"/>
      <c r="AX99" s="935"/>
      <c r="AY99" s="935"/>
      <c r="AZ99" s="935"/>
      <c r="BA99" s="935"/>
      <c r="BB99" s="935"/>
      <c r="BC99" s="935"/>
      <c r="BD99" s="1412"/>
      <c r="BE99" s="256">
        <f t="shared" si="117"/>
        <v>0</v>
      </c>
      <c r="BF99" s="1371"/>
      <c r="BG99" s="14"/>
      <c r="BH99" s="14"/>
      <c r="BI99" s="206"/>
      <c r="BJ99" s="121"/>
      <c r="BK99" s="14" t="s">
        <v>420</v>
      </c>
      <c r="BL99" s="14"/>
      <c r="BM99" s="14">
        <f>((VLOOKUP($AC$6,$A$55:$V$60,MATCH($BK99,$A$55:$V$55,0),0)-W43)*M43)/(M43*VLOOKUP($AC$6,$A$55:$V$60,MATCH($BK99,$A$55:$V$55,0),0))</f>
        <v>0.34089999999999993</v>
      </c>
      <c r="BN99" s="14">
        <f>((VLOOKUP($AC$6,$A$55:$V$60,MATCH($BK99,$A$55:$V$55,0),0)-W43)*M43)</f>
        <v>29686128.223348811</v>
      </c>
      <c r="BO99" s="14"/>
      <c r="BP99" s="14">
        <f>(M43*VLOOKUP($AC$6,$A$55:$V$60,MATCH($BK99,$A$55:$V$55,0),0))</f>
        <v>87081631.632000059</v>
      </c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  <c r="CE99" s="122"/>
      <c r="CF99" s="122"/>
      <c r="CG99" s="122"/>
      <c r="CH99" s="122"/>
      <c r="CI99" s="122"/>
      <c r="CJ99" s="122"/>
      <c r="CK99" s="122"/>
      <c r="CL99" s="122"/>
    </row>
    <row r="100" spans="1:90" ht="12.75" customHeight="1" thickBot="1" x14ac:dyDescent="0.3">
      <c r="BE100" s="14"/>
      <c r="BF100" s="122"/>
      <c r="BG100" s="122"/>
      <c r="BH100" s="122"/>
      <c r="BI100" s="121"/>
      <c r="BJ100" s="121"/>
      <c r="BK100" s="14" t="s">
        <v>423</v>
      </c>
      <c r="BL100" s="14"/>
      <c r="BM100" s="14">
        <f>((VLOOKUP($AC$6,$A$55:$V$60,MATCH($BK100,$A$55:$V$55,0),0)-W45)*M45)/(M45*VLOOKUP($AC$6,$A$55:$V$60,MATCH($BK100,$A$55:$V$55,0),0))</f>
        <v>0.43379999999999996</v>
      </c>
      <c r="BN100" s="14">
        <f>((VLOOKUP($AC$6,$A$55:$V$60,MATCH($BK100,$A$55:$V$55,0),0)-W45)*M45)</f>
        <v>5910808.2867231499</v>
      </c>
      <c r="BO100" s="14"/>
      <c r="BP100" s="14">
        <f>(M45*VLOOKUP($AC$6,$A$55:$V$60,MATCH($BK100,$A$55:$V$55,0),0))</f>
        <v>13625653.035323076</v>
      </c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  <c r="CE100" s="122" t="s">
        <v>109</v>
      </c>
      <c r="CF100" s="122"/>
      <c r="CG100" s="122"/>
      <c r="CH100" s="122"/>
      <c r="CI100" s="122"/>
      <c r="CJ100" s="122"/>
      <c r="CK100" s="122"/>
      <c r="CL100" s="122"/>
    </row>
    <row r="101" spans="1:90" ht="24" customHeight="1" thickBot="1" x14ac:dyDescent="0.3">
      <c r="A101" s="1441" t="s">
        <v>631</v>
      </c>
      <c r="B101" s="1442"/>
      <c r="C101" s="1442"/>
      <c r="D101" s="1442"/>
      <c r="E101" s="1442"/>
      <c r="F101" s="1442"/>
      <c r="G101" s="1442"/>
      <c r="H101" s="1442"/>
      <c r="I101" s="1442"/>
      <c r="J101" s="1442"/>
      <c r="K101" s="1442"/>
      <c r="L101" s="1442"/>
      <c r="M101" s="1442"/>
      <c r="N101" s="1442"/>
      <c r="O101" s="1442"/>
      <c r="P101" s="1442"/>
      <c r="Q101" s="1442"/>
      <c r="R101" s="1442"/>
      <c r="S101" s="1442"/>
      <c r="T101" s="1442"/>
      <c r="U101" s="1442"/>
      <c r="V101" s="1442"/>
      <c r="W101" s="1442"/>
      <c r="X101" s="1442"/>
      <c r="Y101" s="1442"/>
      <c r="Z101" s="1442"/>
      <c r="AA101" s="1442"/>
      <c r="AB101" s="1442"/>
      <c r="AC101" s="1442"/>
      <c r="AD101" s="1442"/>
      <c r="AE101" s="1442"/>
      <c r="AF101" s="1442"/>
      <c r="AG101" s="1442"/>
      <c r="AH101" s="1442"/>
      <c r="AI101" s="1442"/>
      <c r="AJ101" s="1442"/>
      <c r="AK101" s="1442"/>
      <c r="AL101" s="1442"/>
      <c r="AM101" s="1442"/>
      <c r="AN101" s="1442"/>
      <c r="AO101" s="1442"/>
      <c r="AP101" s="1442"/>
      <c r="AQ101" s="1442"/>
      <c r="AR101" s="1442"/>
      <c r="AS101" s="1442"/>
      <c r="AT101" s="1442"/>
      <c r="AU101" s="1442"/>
      <c r="AV101" s="1442"/>
      <c r="AW101" s="1442"/>
      <c r="AX101" s="1442"/>
      <c r="AY101" s="1442"/>
      <c r="AZ101" s="1442"/>
      <c r="BA101" s="1442"/>
      <c r="BB101" s="1442"/>
      <c r="BC101" s="1442"/>
      <c r="BD101" s="1442"/>
      <c r="BE101" s="1442"/>
      <c r="BF101" s="1443"/>
      <c r="BG101" s="122"/>
      <c r="BH101" s="122"/>
      <c r="BI101" s="121"/>
      <c r="BJ101" s="121"/>
      <c r="BK101" s="14" t="s">
        <v>427</v>
      </c>
      <c r="BL101" s="14"/>
      <c r="BM101" s="14" t="e">
        <f>((VLOOKUP($AC$6,$A$55:$V$60,MATCH($BK101,$A$55:$V$55,0),0)-W49)*M49)/(M49*VLOOKUP($AC$6,$A$55:$V$60,MATCH($BK101,$A$55:$V$55,0),0))</f>
        <v>#N/A</v>
      </c>
      <c r="BN101" s="14" t="e">
        <f>((VLOOKUP($AC$6,$A$55:$V$60,MATCH($BK101,$A$55:$V$55,0),0)-W49)*M49)</f>
        <v>#N/A</v>
      </c>
      <c r="BO101" s="14"/>
      <c r="BP101" s="14" t="e">
        <f>(M49*VLOOKUP($AC$6,$A$55:$V$60,MATCH($BK101,$A$55:$V$55,0),0))</f>
        <v>#N/A</v>
      </c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  <c r="CE101" s="122" t="s">
        <v>110</v>
      </c>
      <c r="CF101" s="122"/>
      <c r="CG101" s="122"/>
      <c r="CH101" s="122"/>
      <c r="CI101" s="122"/>
      <c r="CJ101" s="122"/>
      <c r="CK101" s="122"/>
      <c r="CL101" s="122"/>
    </row>
    <row r="102" spans="1:90" s="239" customFormat="1" ht="12.75" customHeight="1" thickBot="1" x14ac:dyDescent="0.3">
      <c r="A102" s="233"/>
      <c r="B102" s="234"/>
      <c r="C102" s="234"/>
      <c r="D102" s="234"/>
      <c r="E102" s="1378" t="s">
        <v>345</v>
      </c>
      <c r="F102" s="1379"/>
      <c r="G102" s="1379"/>
      <c r="H102" s="1380"/>
      <c r="I102" s="824" t="s">
        <v>346</v>
      </c>
      <c r="J102" s="825"/>
      <c r="K102" s="825"/>
      <c r="L102" s="826"/>
      <c r="M102" s="809" t="s">
        <v>347</v>
      </c>
      <c r="N102" s="810"/>
      <c r="O102" s="810"/>
      <c r="P102" s="810"/>
      <c r="Q102" s="811"/>
      <c r="R102" s="824" t="s">
        <v>348</v>
      </c>
      <c r="S102" s="825"/>
      <c r="T102" s="825"/>
      <c r="U102" s="826"/>
      <c r="V102" s="809" t="s">
        <v>349</v>
      </c>
      <c r="W102" s="810"/>
      <c r="X102" s="810"/>
      <c r="Y102" s="810"/>
      <c r="Z102" s="811"/>
      <c r="AA102" s="824" t="s">
        <v>350</v>
      </c>
      <c r="AB102" s="825"/>
      <c r="AC102" s="825"/>
      <c r="AD102" s="826"/>
      <c r="AE102" s="809" t="s">
        <v>351</v>
      </c>
      <c r="AF102" s="810"/>
      <c r="AG102" s="810"/>
      <c r="AH102" s="810"/>
      <c r="AI102" s="824" t="s">
        <v>352</v>
      </c>
      <c r="AJ102" s="825"/>
      <c r="AK102" s="825"/>
      <c r="AL102" s="825"/>
      <c r="AM102" s="826"/>
      <c r="AN102" s="809" t="s">
        <v>353</v>
      </c>
      <c r="AO102" s="810"/>
      <c r="AP102" s="810"/>
      <c r="AQ102" s="810"/>
      <c r="AR102" s="824" t="s">
        <v>354</v>
      </c>
      <c r="AS102" s="825"/>
      <c r="AT102" s="825"/>
      <c r="AU102" s="826"/>
      <c r="AV102" s="809" t="s">
        <v>355</v>
      </c>
      <c r="AW102" s="810"/>
      <c r="AX102" s="810"/>
      <c r="AY102" s="811"/>
      <c r="AZ102" s="825" t="s">
        <v>356</v>
      </c>
      <c r="BA102" s="825"/>
      <c r="BB102" s="825"/>
      <c r="BC102" s="825"/>
      <c r="BD102" s="826"/>
      <c r="BE102" s="234"/>
      <c r="BF102" s="235"/>
      <c r="BG102" s="236"/>
      <c r="BH102" s="236"/>
      <c r="BI102" s="237"/>
      <c r="BJ102" s="237"/>
      <c r="BK102" s="238"/>
      <c r="BL102" s="238"/>
      <c r="BM102" s="238"/>
      <c r="BN102" s="238"/>
      <c r="BO102" s="238"/>
      <c r="BP102" s="238"/>
      <c r="BQ102" s="236"/>
      <c r="BR102" s="236"/>
      <c r="BS102" s="236"/>
      <c r="BT102" s="236"/>
      <c r="BU102" s="236"/>
      <c r="BV102" s="236"/>
      <c r="BW102" s="236"/>
      <c r="BX102" s="236"/>
      <c r="BY102" s="236"/>
      <c r="BZ102" s="236"/>
      <c r="CA102" s="236"/>
      <c r="CB102" s="236"/>
      <c r="CC102" s="236"/>
      <c r="CD102" s="236"/>
      <c r="CE102" s="236"/>
      <c r="CF102" s="236"/>
      <c r="CG102" s="236"/>
      <c r="CH102" s="236"/>
      <c r="CI102" s="236"/>
      <c r="CJ102" s="236"/>
      <c r="CK102" s="236"/>
      <c r="CL102" s="236"/>
    </row>
    <row r="103" spans="1:90" ht="13.5" customHeight="1" thickBot="1" x14ac:dyDescent="0.3">
      <c r="A103" s="876" t="s">
        <v>40</v>
      </c>
      <c r="B103" s="877"/>
      <c r="C103" s="877"/>
      <c r="D103" s="877"/>
      <c r="E103" s="279" t="s">
        <v>279</v>
      </c>
      <c r="F103" s="251" t="s">
        <v>280</v>
      </c>
      <c r="G103" s="251" t="s">
        <v>281</v>
      </c>
      <c r="H103" s="280" t="s">
        <v>282</v>
      </c>
      <c r="I103" s="275" t="s">
        <v>283</v>
      </c>
      <c r="J103" s="112" t="s">
        <v>284</v>
      </c>
      <c r="K103" s="112" t="s">
        <v>285</v>
      </c>
      <c r="L103" s="215" t="s">
        <v>286</v>
      </c>
      <c r="M103" s="279" t="s">
        <v>287</v>
      </c>
      <c r="N103" s="251" t="s">
        <v>288</v>
      </c>
      <c r="O103" s="251" t="s">
        <v>289</v>
      </c>
      <c r="P103" s="251" t="s">
        <v>290</v>
      </c>
      <c r="Q103" s="280" t="s">
        <v>291</v>
      </c>
      <c r="R103" s="275" t="s">
        <v>292</v>
      </c>
      <c r="S103" s="112" t="s">
        <v>293</v>
      </c>
      <c r="T103" s="112" t="s">
        <v>294</v>
      </c>
      <c r="U103" s="112" t="s">
        <v>295</v>
      </c>
      <c r="V103" s="279" t="s">
        <v>296</v>
      </c>
      <c r="W103" s="251" t="s">
        <v>297</v>
      </c>
      <c r="X103" s="251" t="s">
        <v>298</v>
      </c>
      <c r="Y103" s="251" t="s">
        <v>299</v>
      </c>
      <c r="Z103" s="280" t="s">
        <v>300</v>
      </c>
      <c r="AA103" s="275" t="s">
        <v>301</v>
      </c>
      <c r="AB103" s="112" t="s">
        <v>302</v>
      </c>
      <c r="AC103" s="112" t="s">
        <v>303</v>
      </c>
      <c r="AD103" s="215" t="s">
        <v>304</v>
      </c>
      <c r="AE103" s="279" t="s">
        <v>305</v>
      </c>
      <c r="AF103" s="251" t="s">
        <v>306</v>
      </c>
      <c r="AG103" s="251" t="s">
        <v>307</v>
      </c>
      <c r="AH103" s="280" t="s">
        <v>308</v>
      </c>
      <c r="AI103" s="396" t="s">
        <v>309</v>
      </c>
      <c r="AJ103" s="275" t="s">
        <v>310</v>
      </c>
      <c r="AK103" s="112" t="s">
        <v>311</v>
      </c>
      <c r="AL103" s="112" t="s">
        <v>312</v>
      </c>
      <c r="AM103" s="215" t="s">
        <v>313</v>
      </c>
      <c r="AN103" s="279" t="s">
        <v>314</v>
      </c>
      <c r="AO103" s="251" t="s">
        <v>315</v>
      </c>
      <c r="AP103" s="251" t="s">
        <v>316</v>
      </c>
      <c r="AQ103" s="280" t="s">
        <v>317</v>
      </c>
      <c r="AR103" s="396" t="s">
        <v>318</v>
      </c>
      <c r="AS103" s="275" t="s">
        <v>319</v>
      </c>
      <c r="AT103" s="112" t="s">
        <v>320</v>
      </c>
      <c r="AU103" s="112" t="s">
        <v>321</v>
      </c>
      <c r="AV103" s="279" t="s">
        <v>322</v>
      </c>
      <c r="AW103" s="251" t="s">
        <v>323</v>
      </c>
      <c r="AX103" s="251" t="s">
        <v>324</v>
      </c>
      <c r="AY103" s="280" t="s">
        <v>325</v>
      </c>
      <c r="AZ103" s="436" t="s">
        <v>326</v>
      </c>
      <c r="BA103" s="112" t="s">
        <v>327</v>
      </c>
      <c r="BB103" s="112" t="s">
        <v>328</v>
      </c>
      <c r="BC103" s="112" t="s">
        <v>329</v>
      </c>
      <c r="BD103" s="215" t="s">
        <v>330</v>
      </c>
      <c r="BE103" s="190" t="s">
        <v>43</v>
      </c>
      <c r="BF103" s="191" t="s">
        <v>57</v>
      </c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  <c r="CE103" s="122"/>
      <c r="CF103" s="122"/>
      <c r="CG103" s="122"/>
      <c r="CH103" s="122"/>
      <c r="CI103" s="122"/>
      <c r="CJ103" s="122"/>
      <c r="CK103" s="122"/>
      <c r="CL103" s="122"/>
    </row>
    <row r="104" spans="1:90" ht="13.5" hidden="1" customHeight="1" x14ac:dyDescent="0.3">
      <c r="A104" s="16"/>
      <c r="B104" s="17"/>
      <c r="C104" s="17"/>
      <c r="D104" s="276"/>
      <c r="E104" s="293" t="s">
        <v>279</v>
      </c>
      <c r="F104" s="178" t="s">
        <v>280</v>
      </c>
      <c r="G104" s="178" t="s">
        <v>281</v>
      </c>
      <c r="H104" s="294" t="s">
        <v>282</v>
      </c>
      <c r="I104" s="188" t="s">
        <v>283</v>
      </c>
      <c r="J104" s="178" t="s">
        <v>284</v>
      </c>
      <c r="K104" s="178" t="s">
        <v>285</v>
      </c>
      <c r="L104" s="207" t="s">
        <v>286</v>
      </c>
      <c r="M104" s="293" t="s">
        <v>287</v>
      </c>
      <c r="N104" s="178" t="s">
        <v>288</v>
      </c>
      <c r="O104" s="178" t="s">
        <v>289</v>
      </c>
      <c r="P104" s="178" t="s">
        <v>290</v>
      </c>
      <c r="Q104" s="294" t="s">
        <v>291</v>
      </c>
      <c r="R104" s="188" t="s">
        <v>292</v>
      </c>
      <c r="S104" s="178" t="s">
        <v>293</v>
      </c>
      <c r="T104" s="178" t="s">
        <v>294</v>
      </c>
      <c r="U104" s="178" t="s">
        <v>295</v>
      </c>
      <c r="V104" s="293" t="s">
        <v>296</v>
      </c>
      <c r="W104" s="178" t="s">
        <v>297</v>
      </c>
      <c r="X104" s="178" t="s">
        <v>298</v>
      </c>
      <c r="Y104" s="178" t="s">
        <v>299</v>
      </c>
      <c r="Z104" s="294" t="s">
        <v>300</v>
      </c>
      <c r="AA104" s="188" t="s">
        <v>301</v>
      </c>
      <c r="AB104" s="178" t="s">
        <v>302</v>
      </c>
      <c r="AC104" s="178" t="s">
        <v>303</v>
      </c>
      <c r="AD104" s="207" t="s">
        <v>304</v>
      </c>
      <c r="AE104" s="293" t="s">
        <v>305</v>
      </c>
      <c r="AF104" s="178" t="s">
        <v>306</v>
      </c>
      <c r="AG104" s="178" t="s">
        <v>307</v>
      </c>
      <c r="AH104" s="294" t="s">
        <v>308</v>
      </c>
      <c r="AI104" s="188" t="s">
        <v>309</v>
      </c>
      <c r="AJ104" s="188" t="s">
        <v>310</v>
      </c>
      <c r="AK104" s="178" t="s">
        <v>311</v>
      </c>
      <c r="AL104" s="178" t="s">
        <v>312</v>
      </c>
      <c r="AM104" s="207" t="s">
        <v>313</v>
      </c>
      <c r="AN104" s="293" t="s">
        <v>314</v>
      </c>
      <c r="AO104" s="178" t="s">
        <v>315</v>
      </c>
      <c r="AP104" s="178" t="s">
        <v>316</v>
      </c>
      <c r="AQ104" s="294" t="s">
        <v>317</v>
      </c>
      <c r="AR104" s="188" t="s">
        <v>318</v>
      </c>
      <c r="AS104" s="188" t="s">
        <v>319</v>
      </c>
      <c r="AT104" s="178" t="s">
        <v>320</v>
      </c>
      <c r="AU104" s="178" t="s">
        <v>321</v>
      </c>
      <c r="AV104" s="293" t="s">
        <v>322</v>
      </c>
      <c r="AW104" s="178" t="s">
        <v>323</v>
      </c>
      <c r="AX104" s="178" t="s">
        <v>324</v>
      </c>
      <c r="AY104" s="294" t="s">
        <v>325</v>
      </c>
      <c r="AZ104" s="188" t="s">
        <v>326</v>
      </c>
      <c r="BA104" s="178" t="s">
        <v>327</v>
      </c>
      <c r="BB104" s="178" t="s">
        <v>328</v>
      </c>
      <c r="BC104" s="178" t="s">
        <v>329</v>
      </c>
      <c r="BD104" s="207" t="s">
        <v>330</v>
      </c>
      <c r="BE104" s="218"/>
      <c r="BF104" s="189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  <c r="CE104" s="122" t="s">
        <v>111</v>
      </c>
      <c r="CF104" s="122"/>
      <c r="CG104" s="122"/>
      <c r="CH104" s="122"/>
      <c r="CI104" s="122"/>
      <c r="CJ104" s="122"/>
      <c r="CK104" s="122"/>
      <c r="CL104" s="122"/>
    </row>
    <row r="105" spans="1:90" ht="13.5" hidden="1" customHeight="1" x14ac:dyDescent="0.3">
      <c r="A105" s="19"/>
      <c r="B105" s="20"/>
      <c r="C105" s="20"/>
      <c r="D105" s="277"/>
      <c r="E105" s="295">
        <f>VLOOKUP($A108,Сезонность!$A$26:$BA$42,MATCH(E104,Сезонность!$A$25:$BA$25,0),0)</f>
        <v>0.58860000000000001</v>
      </c>
      <c r="F105" s="179">
        <f>VLOOKUP($A108,Сезонность!$A$26:$BA$42,MATCH(F104,Сезонность!$A$25:$BA$25,0),0)</f>
        <v>0.58860000000000001</v>
      </c>
      <c r="G105" s="179">
        <f>VLOOKUP($A108,Сезонность!$A$26:$BA$42,MATCH(G104,Сезонность!$A$25:$BA$25,0),0)</f>
        <v>0.58860000000000001</v>
      </c>
      <c r="H105" s="296">
        <f>VLOOKUP($A108,Сезонность!$A$26:$BA$42,MATCH(H104,Сезонность!$A$25:$BA$25,0),0)</f>
        <v>0.58860000000000001</v>
      </c>
      <c r="I105" s="183">
        <f>VLOOKUP($A108,Сезонность!$A$26:$BA$42,MATCH(I104,Сезонность!$A$25:$BA$25,0),0)</f>
        <v>0.66710000000000003</v>
      </c>
      <c r="J105" s="179">
        <f>VLOOKUP($A108,Сезонность!$A$26:$BA$42,MATCH(J104,Сезонность!$A$25:$BA$25,0),0)</f>
        <v>0.66710000000000003</v>
      </c>
      <c r="K105" s="179">
        <f>VLOOKUP($A108,Сезонность!$A$26:$BA$42,MATCH(K104,Сезонность!$A$25:$BA$25,0),0)</f>
        <v>0.66710000000000003</v>
      </c>
      <c r="L105" s="216">
        <f>VLOOKUP($A108,Сезонность!$A$26:$BA$42,MATCH(L104,Сезонность!$A$25:$BA$25,0),0)</f>
        <v>0.66710000000000003</v>
      </c>
      <c r="M105" s="295">
        <f>VLOOKUP($A108,Сезонность!$A$26:$BA$42,MATCH(M104,Сезонность!$A$25:$BA$25,0),0)</f>
        <v>0.85109999999999997</v>
      </c>
      <c r="N105" s="179">
        <f>VLOOKUP($A108,Сезонность!$A$26:$BA$42,MATCH(N104,Сезонность!$A$25:$BA$25,0),0)</f>
        <v>0.85109999999999997</v>
      </c>
      <c r="O105" s="179">
        <f>VLOOKUP($A108,Сезонность!$A$26:$BA$42,MATCH(O104,Сезонность!$A$25:$BA$25,0),0)</f>
        <v>0.85109999999999997</v>
      </c>
      <c r="P105" s="179">
        <f>VLOOKUP($A108,Сезонность!$A$26:$BA$42,MATCH(P104,Сезонность!$A$25:$BA$25,0),0)</f>
        <v>0.85109999999999997</v>
      </c>
      <c r="Q105" s="296">
        <f>VLOOKUP($A108,Сезонность!$A$26:$BA$42,MATCH(Q104,Сезонность!$A$25:$BA$25,0),0)</f>
        <v>0.85109999999999997</v>
      </c>
      <c r="R105" s="183">
        <f>VLOOKUP($A108,Сезонность!$A$26:$BA$42,MATCH(R104,Сезонность!$A$25:$BA$25,0),0)</f>
        <v>0.99990000000000001</v>
      </c>
      <c r="S105" s="179">
        <f>VLOOKUP($A108,Сезонность!$A$26:$BA$42,MATCH(S104,Сезонность!$A$25:$BA$25,0),0)</f>
        <v>0.99990000000000001</v>
      </c>
      <c r="T105" s="179">
        <f>VLOOKUP($A108,Сезонность!$A$26:$BA$42,MATCH(T104,Сезонность!$A$25:$BA$25,0),0)</f>
        <v>0.99990000000000001</v>
      </c>
      <c r="U105" s="179">
        <f>VLOOKUP($A108,Сезонность!$A$26:$BA$42,MATCH(U104,Сезонность!$A$25:$BA$25,0),0)</f>
        <v>0.99990000000000001</v>
      </c>
      <c r="V105" s="295">
        <f>VLOOKUP($A108,Сезонность!$A$26:$BA$42,MATCH(V104,Сезонность!$A$25:$BA$25,0),0)</f>
        <v>1.0874999999999999</v>
      </c>
      <c r="W105" s="179">
        <f>VLOOKUP($A108,Сезонность!$A$26:$BA$42,MATCH(W104,Сезонность!$A$25:$BA$25,0),0)</f>
        <v>1.0874999999999999</v>
      </c>
      <c r="X105" s="179">
        <f>VLOOKUP($A108,Сезонность!$A$26:$BA$42,MATCH(X104,Сезонность!$A$25:$BA$25,0),0)</f>
        <v>1.0874999999999999</v>
      </c>
      <c r="Y105" s="179">
        <f>VLOOKUP($A108,Сезонность!$A$26:$BA$42,MATCH(Y104,Сезонность!$A$25:$BA$25,0),0)</f>
        <v>1.0874999999999999</v>
      </c>
      <c r="Z105" s="296">
        <f>VLOOKUP($A108,Сезонность!$A$26:$BA$42,MATCH(Z104,Сезонность!$A$25:$BA$25,0),0)</f>
        <v>1.0874999999999999</v>
      </c>
      <c r="AA105" s="183">
        <f>VLOOKUP($A108,Сезонность!$A$26:$BA$42,MATCH(AA104,Сезонность!$A$25:$BA$25,0),0)</f>
        <v>1.2606999999999999</v>
      </c>
      <c r="AB105" s="179">
        <f>VLOOKUP($A108,Сезонность!$A$26:$BA$42,MATCH(AB104,Сезонность!$A$25:$BA$25,0),0)</f>
        <v>1.2606999999999999</v>
      </c>
      <c r="AC105" s="179">
        <f>VLOOKUP($A108,Сезонность!$A$26:$BA$42,MATCH(AC104,Сезонность!$A$25:$BA$25,0),0)</f>
        <v>1.2606999999999999</v>
      </c>
      <c r="AD105" s="216">
        <f>VLOOKUP($A108,Сезонность!$A$26:$BA$42,MATCH(AD104,Сезонность!$A$25:$BA$25,0),0)</f>
        <v>1.2606999999999999</v>
      </c>
      <c r="AE105" s="295">
        <f>VLOOKUP($A108,Сезонность!$A$26:$BA$42,MATCH(AE104,Сезонность!$A$25:$BA$25,0),0)</f>
        <v>1.2978000000000001</v>
      </c>
      <c r="AF105" s="179">
        <f>VLOOKUP($A108,Сезонность!$A$26:$BA$42,MATCH(AF104,Сезонность!$A$25:$BA$25,0),0)</f>
        <v>1.2978000000000001</v>
      </c>
      <c r="AG105" s="179">
        <f>VLOOKUP($A108,Сезонность!$A$26:$BA$42,MATCH(AG104,Сезонность!$A$25:$BA$25,0),0)</f>
        <v>1.2978000000000001</v>
      </c>
      <c r="AH105" s="296">
        <f>VLOOKUP($A108,Сезонность!$A$26:$BA$42,MATCH(AH104,Сезонность!$A$25:$BA$25,0),0)</f>
        <v>1.2978000000000001</v>
      </c>
      <c r="AI105" s="183">
        <f>VLOOKUP($A108,Сезонность!$A$26:$BA$42,MATCH(AI104,Сезонность!$A$25:$BA$25,0),0)</f>
        <v>1.2362</v>
      </c>
      <c r="AJ105" s="183">
        <f>VLOOKUP($A108,Сезонность!$A$26:$BA$42,MATCH(AJ104,Сезонность!$A$25:$BA$25,0),0)</f>
        <v>1.2362</v>
      </c>
      <c r="AK105" s="179">
        <f>VLOOKUP($A108,Сезонность!$A$26:$BA$42,MATCH(AK104,Сезонность!$A$25:$BA$25,0),0)</f>
        <v>1.2362</v>
      </c>
      <c r="AL105" s="179">
        <f>VLOOKUP($A108,Сезонность!$A$26:$BA$42,MATCH(AL104,Сезонность!$A$25:$BA$25,0),0)</f>
        <v>1.2362</v>
      </c>
      <c r="AM105" s="216">
        <f>VLOOKUP($A108,Сезонность!$A$26:$BA$42,MATCH(AM104,Сезонность!$A$25:$BA$25,0),0)</f>
        <v>1.2362</v>
      </c>
      <c r="AN105" s="295">
        <f>VLOOKUP($A108,Сезонность!$A$26:$BA$42,MATCH(AN104,Сезонность!$A$25:$BA$25,0),0)</f>
        <v>1.0524</v>
      </c>
      <c r="AO105" s="179">
        <f>VLOOKUP($A108,Сезонность!$A$26:$BA$42,MATCH(AO104,Сезонность!$A$25:$BA$25,0),0)</f>
        <v>1.0524</v>
      </c>
      <c r="AP105" s="179">
        <f>VLOOKUP($A108,Сезонность!$A$26:$BA$42,MATCH(AP104,Сезонность!$A$25:$BA$25,0),0)</f>
        <v>1.0524</v>
      </c>
      <c r="AQ105" s="296">
        <f>VLOOKUP($A108,Сезонность!$A$26:$BA$42,MATCH(AQ104,Сезонность!$A$25:$BA$25,0),0)</f>
        <v>1.0524</v>
      </c>
      <c r="AR105" s="183">
        <f>VLOOKUP($A108,Сезонность!$A$26:$BA$42,MATCH(AR104,Сезонность!$A$25:$BA$25,0),0)</f>
        <v>1.0005999999999999</v>
      </c>
      <c r="AS105" s="183">
        <f>VLOOKUP($A108,Сезонность!$A$26:$BA$42,MATCH(AS104,Сезонность!$A$25:$BA$25,0),0)</f>
        <v>1.0005999999999999</v>
      </c>
      <c r="AT105" s="179">
        <f>VLOOKUP($A108,Сезонность!$A$26:$BA$42,MATCH(AT104,Сезонность!$A$25:$BA$25,0),0)</f>
        <v>1.0005999999999999</v>
      </c>
      <c r="AU105" s="179">
        <f>VLOOKUP($A108,Сезонность!$A$26:$BA$42,MATCH(AU104,Сезонность!$A$25:$BA$25,0),0)</f>
        <v>1.0005999999999999</v>
      </c>
      <c r="AV105" s="295">
        <f>VLOOKUP($A108,Сезонность!$A$26:$BA$42,MATCH(AV104,Сезонность!$A$25:$BA$25,0),0)</f>
        <v>0.90310000000000001</v>
      </c>
      <c r="AW105" s="179">
        <f>VLOOKUP($A108,Сезонность!$A$26:$BA$42,MATCH(AW104,Сезонность!$A$25:$BA$25,0),0)</f>
        <v>0.90310000000000001</v>
      </c>
      <c r="AX105" s="179">
        <f>VLOOKUP($A108,Сезонность!$A$26:$BA$42,MATCH(AX104,Сезонность!$A$25:$BA$25,0),0)</f>
        <v>0.90310000000000001</v>
      </c>
      <c r="AY105" s="296">
        <f>VLOOKUP($A108,Сезонность!$A$26:$BA$42,MATCH(AY104,Сезонность!$A$25:$BA$25,0),0)</f>
        <v>0.90310000000000001</v>
      </c>
      <c r="AZ105" s="183">
        <f>VLOOKUP($A108,Сезонность!$A$26:$BA$42,MATCH(AZ104,Сезонность!$A$25:$BA$25,0),0)</f>
        <v>0.90310000000000001</v>
      </c>
      <c r="BA105" s="179">
        <f>VLOOKUP($A108,Сезонность!$A$26:$BA$42,MATCH(BA104,Сезонность!$A$25:$BA$25,0),0)</f>
        <v>1.0550999999999999</v>
      </c>
      <c r="BB105" s="179">
        <f>VLOOKUP($A108,Сезонность!$A$26:$BA$42,MATCH(BB104,Сезонность!$A$25:$BA$25,0),0)</f>
        <v>1.0550999999999999</v>
      </c>
      <c r="BC105" s="179">
        <f>VLOOKUP($A108,Сезонность!$A$26:$BA$42,MATCH(BC104,Сезонность!$A$25:$BA$25,0),0)</f>
        <v>1.0550999999999999</v>
      </c>
      <c r="BD105" s="216">
        <f>VLOOKUP($A108,Сезонность!$A$26:$BA$42,MATCH(BD104,Сезонность!$A$25:$BA$25,0),0)</f>
        <v>1.0550999999999999</v>
      </c>
      <c r="BE105" s="211"/>
      <c r="BF105" s="30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  <c r="CE105" s="122" t="s">
        <v>112</v>
      </c>
      <c r="CF105" s="122"/>
      <c r="CG105" s="122"/>
      <c r="CH105" s="122"/>
      <c r="CI105" s="122"/>
      <c r="CJ105" s="122"/>
      <c r="CK105" s="122"/>
      <c r="CL105" s="122"/>
    </row>
    <row r="106" spans="1:90" ht="13.5" hidden="1" customHeight="1" thickBot="1" x14ac:dyDescent="0.3">
      <c r="A106" s="185"/>
      <c r="B106" s="186"/>
      <c r="C106" s="187"/>
      <c r="D106" s="419">
        <f>VLOOKUP($A107,$A$37:$R$50,17,0)-(VLOOKUP($A107,$A$37:$R$50,17,0)*VLOOKUP($A107,$A$37:$T$50,19,0))</f>
        <v>40.458095999999998</v>
      </c>
      <c r="E106" s="297">
        <f>IF((E111&lt;0%),0,(SUM(E109:E110)*E107))</f>
        <v>4045.8095999999996</v>
      </c>
      <c r="F106" s="180">
        <f t="shared" ref="F106" si="124">IF((F111&lt;0%),0,(SUM(F109:F110)*F107))</f>
        <v>40458.095999999998</v>
      </c>
      <c r="G106" s="180">
        <f t="shared" ref="G106" si="125">IF((G111&lt;0%),0,(SUM(G109:G110)*G107))</f>
        <v>40458.095999999998</v>
      </c>
      <c r="H106" s="298">
        <f t="shared" ref="H106" si="126">IF((H111&lt;0%),0,(SUM(H109:H110)*H107))</f>
        <v>40458.095999999998</v>
      </c>
      <c r="I106" s="184">
        <f t="shared" ref="I106" si="127">IF((I111&lt;0%),0,(SUM(I109:I110)*I107))</f>
        <v>40458.095999999998</v>
      </c>
      <c r="J106" s="180">
        <f t="shared" ref="J106" si="128">IF((J111&lt;0%),0,(SUM(J109:J110)*J107))</f>
        <v>40458.095999999998</v>
      </c>
      <c r="K106" s="180">
        <f t="shared" ref="K106" si="129">IF((K111&lt;0%),0,(SUM(K109:K110)*K107))</f>
        <v>4045.8095999999996</v>
      </c>
      <c r="L106" s="217">
        <f t="shared" ref="L106" si="130">IF((L111&lt;0%),0,(SUM(L109:L110)*L107))</f>
        <v>0</v>
      </c>
      <c r="M106" s="297">
        <f t="shared" ref="M106" si="131">IF((M111&lt;0%),0,(SUM(M109:M110)*M107))</f>
        <v>0</v>
      </c>
      <c r="N106" s="180">
        <f t="shared" ref="N106" si="132">IF((N111&lt;0%),0,(SUM(N109:N110)*N107))</f>
        <v>0</v>
      </c>
      <c r="O106" s="180">
        <f t="shared" ref="O106" si="133">IF((O111&lt;0%),0,(SUM(O109:O110)*O107))</f>
        <v>0</v>
      </c>
      <c r="P106" s="180">
        <f t="shared" ref="P106" si="134">IF((P111&lt;0%),0,(SUM(P109:P110)*P107))</f>
        <v>0</v>
      </c>
      <c r="Q106" s="298">
        <f t="shared" ref="Q106" si="135">IF((Q111&lt;0%),0,(SUM(Q109:Q110)*Q107))</f>
        <v>0</v>
      </c>
      <c r="R106" s="184">
        <f t="shared" ref="R106" si="136">IF((R111&lt;0%),0,(SUM(R109:R110)*R107))</f>
        <v>0</v>
      </c>
      <c r="S106" s="180">
        <f t="shared" ref="S106" si="137">IF((S111&lt;0%),0,(SUM(S109:S110)*S107))</f>
        <v>0</v>
      </c>
      <c r="T106" s="180">
        <f t="shared" ref="T106" si="138">IF((T111&lt;0%),0,(SUM(T109:T110)*T107))</f>
        <v>0</v>
      </c>
      <c r="U106" s="180">
        <f t="shared" ref="U106" si="139">IF((U111&lt;0%),0,(SUM(U109:U110)*U107))</f>
        <v>0</v>
      </c>
      <c r="V106" s="297">
        <f t="shared" ref="V106" si="140">IF((V111&lt;0%),0,(SUM(V109:V110)*V107))</f>
        <v>0</v>
      </c>
      <c r="W106" s="180">
        <f t="shared" ref="W106" si="141">IF((W111&lt;0%),0,(SUM(W109:W110)*W107))</f>
        <v>0</v>
      </c>
      <c r="X106" s="180">
        <f t="shared" ref="X106" si="142">IF((X111&lt;0%),0,(SUM(X109:X110)*X107))</f>
        <v>0</v>
      </c>
      <c r="Y106" s="180">
        <f t="shared" ref="Y106" si="143">IF((Y111&lt;0%),0,(SUM(Y109:Y110)*Y107))</f>
        <v>0</v>
      </c>
      <c r="Z106" s="298">
        <f t="shared" ref="Z106" si="144">IF((Z111&lt;0%),0,(SUM(Z109:Z110)*Z107))</f>
        <v>0</v>
      </c>
      <c r="AA106" s="184">
        <f t="shared" ref="AA106" si="145">IF((AA111&lt;0%),0,(SUM(AA109:AA110)*AA107))</f>
        <v>0</v>
      </c>
      <c r="AB106" s="180">
        <f t="shared" ref="AB106" si="146">IF((AB111&lt;0%),0,(SUM(AB109:AB110)*AB107))</f>
        <v>0</v>
      </c>
      <c r="AC106" s="180">
        <f t="shared" ref="AC106" si="147">IF((AC111&lt;0%),0,(SUM(AC109:AC110)*AC107))</f>
        <v>0</v>
      </c>
      <c r="AD106" s="217">
        <f t="shared" ref="AD106" si="148">IF((AD111&lt;0%),0,(SUM(AD109:AD110)*AD107))</f>
        <v>0</v>
      </c>
      <c r="AE106" s="297">
        <f t="shared" ref="AE106" si="149">IF((AE111&lt;0%),0,(SUM(AE109:AE110)*AE107))</f>
        <v>0</v>
      </c>
      <c r="AF106" s="180">
        <f t="shared" ref="AF106" si="150">IF((AF111&lt;0%),0,(SUM(AF109:AF110)*AF107))</f>
        <v>0</v>
      </c>
      <c r="AG106" s="180">
        <f t="shared" ref="AG106" si="151">IF((AG111&lt;0%),0,(SUM(AG109:AG110)*AG107))</f>
        <v>0</v>
      </c>
      <c r="AH106" s="298">
        <f t="shared" ref="AH106" si="152">IF((AH111&lt;0%),0,(SUM(AH109:AH110)*AH107))</f>
        <v>0</v>
      </c>
      <c r="AI106" s="184">
        <f t="shared" ref="AI106" si="153">IF((AI111&lt;0%),0,(SUM(AI109:AI110)*AI107))</f>
        <v>0</v>
      </c>
      <c r="AJ106" s="184">
        <f t="shared" ref="AJ106" si="154">IF((AJ111&lt;0%),0,(SUM(AJ109:AJ110)*AJ107))</f>
        <v>0</v>
      </c>
      <c r="AK106" s="180">
        <f t="shared" ref="AK106" si="155">IF((AK111&lt;0%),0,(SUM(AK109:AK110)*AK107))</f>
        <v>0</v>
      </c>
      <c r="AL106" s="180">
        <f t="shared" ref="AL106" si="156">IF((AL111&lt;0%),0,(SUM(AL109:AL110)*AL107))</f>
        <v>0</v>
      </c>
      <c r="AM106" s="217">
        <f t="shared" ref="AM106" si="157">IF((AM111&lt;0%),0,(SUM(AM109:AM110)*AM107))</f>
        <v>0</v>
      </c>
      <c r="AN106" s="297">
        <f t="shared" ref="AN106" si="158">IF((AN111&lt;0%),0,(SUM(AN109:AN110)*AN107))</f>
        <v>0</v>
      </c>
      <c r="AO106" s="180">
        <f t="shared" ref="AO106" si="159">IF((AO111&lt;0%),0,(SUM(AO109:AO110)*AO107))</f>
        <v>0</v>
      </c>
      <c r="AP106" s="180">
        <f t="shared" ref="AP106" si="160">IF((AP111&lt;0%),0,(SUM(AP109:AP110)*AP107))</f>
        <v>0</v>
      </c>
      <c r="AQ106" s="298">
        <f t="shared" ref="AQ106" si="161">IF((AQ111&lt;0%),0,(SUM(AQ109:AQ110)*AQ107))</f>
        <v>0</v>
      </c>
      <c r="AR106" s="184">
        <f t="shared" ref="AR106" si="162">IF((AR111&lt;0%),0,(SUM(AR109:AR110)*AR107))</f>
        <v>0</v>
      </c>
      <c r="AS106" s="184">
        <f t="shared" ref="AS106" si="163">IF((AS111&lt;0%),0,(SUM(AS109:AS110)*AS107))</f>
        <v>0</v>
      </c>
      <c r="AT106" s="180">
        <f t="shared" ref="AT106" si="164">IF((AT111&lt;0%),0,(SUM(AT109:AT110)*AT107))</f>
        <v>0</v>
      </c>
      <c r="AU106" s="180">
        <f t="shared" ref="AU106" si="165">IF((AU111&lt;0%),0,(SUM(AU109:AU110)*AU107))</f>
        <v>0</v>
      </c>
      <c r="AV106" s="297">
        <f t="shared" ref="AV106" si="166">IF((AV111&lt;0%),0,(SUM(AV109:AV110)*AV107))</f>
        <v>0</v>
      </c>
      <c r="AW106" s="180">
        <f t="shared" ref="AW106" si="167">IF((AW111&lt;0%),0,(SUM(AW109:AW110)*AW107))</f>
        <v>0</v>
      </c>
      <c r="AX106" s="180">
        <f t="shared" ref="AX106" si="168">IF((AX111&lt;0%),0,(SUM(AX109:AX110)*AX107))</f>
        <v>0</v>
      </c>
      <c r="AY106" s="298">
        <f t="shared" ref="AY106" si="169">IF((AY111&lt;0%),0,(SUM(AY109:AY110)*AY107))</f>
        <v>0</v>
      </c>
      <c r="AZ106" s="184">
        <f t="shared" ref="AZ106" si="170">IF((AZ111&lt;0%),0,(SUM(AZ109:AZ110)*AZ107))</f>
        <v>0</v>
      </c>
      <c r="BA106" s="180">
        <f t="shared" ref="BA106" si="171">IF((BA111&lt;0%),0,(SUM(BA109:BA110)*BA107))</f>
        <v>0</v>
      </c>
      <c r="BB106" s="180">
        <f t="shared" ref="BB106" si="172">IF((BB111&lt;0%),0,(SUM(BB109:BB110)*BB107))</f>
        <v>0</v>
      </c>
      <c r="BC106" s="180">
        <f t="shared" ref="BC106" si="173">IF((BC111&lt;0%),0,(SUM(BC109:BC110)*BC107))</f>
        <v>0</v>
      </c>
      <c r="BD106" s="217">
        <f t="shared" ref="BD106" si="174">IF((BD111&lt;0%),0,(SUM(BD109:BD110)*BD107))</f>
        <v>0</v>
      </c>
      <c r="BE106" s="219"/>
      <c r="BF106" s="181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  <c r="CE106" s="122" t="s">
        <v>113</v>
      </c>
      <c r="CF106" s="122"/>
      <c r="CG106" s="122"/>
      <c r="CH106" s="122"/>
      <c r="CI106" s="122"/>
      <c r="CJ106" s="122"/>
      <c r="CK106" s="122"/>
      <c r="CL106" s="122"/>
    </row>
    <row r="107" spans="1:90" ht="13.5" customHeight="1" thickBot="1" x14ac:dyDescent="0.3">
      <c r="A107" s="800" t="s">
        <v>412</v>
      </c>
      <c r="B107" s="801"/>
      <c r="C107" s="776" t="s">
        <v>37</v>
      </c>
      <c r="D107" s="791"/>
      <c r="E107" s="413">
        <f t="shared" ref="E107:AJ107" si="175">VLOOKUP($A107,$A$37:$R$50,17,0)-(VLOOKUP($A107,$A$37:$R$50,17,0)*VLOOKUP($A107,$A$37:$T$50,19,0))</f>
        <v>40.458095999999998</v>
      </c>
      <c r="F107" s="414">
        <f t="shared" si="175"/>
        <v>40.458095999999998</v>
      </c>
      <c r="G107" s="414">
        <f t="shared" si="175"/>
        <v>40.458095999999998</v>
      </c>
      <c r="H107" s="415">
        <f t="shared" si="175"/>
        <v>40.458095999999998</v>
      </c>
      <c r="I107" s="416">
        <f t="shared" si="175"/>
        <v>40.458095999999998</v>
      </c>
      <c r="J107" s="414">
        <f t="shared" si="175"/>
        <v>40.458095999999998</v>
      </c>
      <c r="K107" s="414">
        <f t="shared" si="175"/>
        <v>40.458095999999998</v>
      </c>
      <c r="L107" s="417">
        <f t="shared" si="175"/>
        <v>40.458095999999998</v>
      </c>
      <c r="M107" s="413">
        <f t="shared" si="175"/>
        <v>40.458095999999998</v>
      </c>
      <c r="N107" s="414">
        <f t="shared" si="175"/>
        <v>40.458095999999998</v>
      </c>
      <c r="O107" s="414">
        <f t="shared" si="175"/>
        <v>40.458095999999998</v>
      </c>
      <c r="P107" s="414">
        <f t="shared" si="175"/>
        <v>40.458095999999998</v>
      </c>
      <c r="Q107" s="415">
        <f t="shared" si="175"/>
        <v>40.458095999999998</v>
      </c>
      <c r="R107" s="416">
        <f t="shared" si="175"/>
        <v>40.458095999999998</v>
      </c>
      <c r="S107" s="414">
        <f t="shared" si="175"/>
        <v>40.458095999999998</v>
      </c>
      <c r="T107" s="414">
        <f t="shared" si="175"/>
        <v>40.458095999999998</v>
      </c>
      <c r="U107" s="414">
        <f t="shared" si="175"/>
        <v>40.458095999999998</v>
      </c>
      <c r="V107" s="413">
        <f t="shared" si="175"/>
        <v>40.458095999999998</v>
      </c>
      <c r="W107" s="414">
        <f t="shared" si="175"/>
        <v>40.458095999999998</v>
      </c>
      <c r="X107" s="414">
        <f t="shared" si="175"/>
        <v>40.458095999999998</v>
      </c>
      <c r="Y107" s="414">
        <f t="shared" si="175"/>
        <v>40.458095999999998</v>
      </c>
      <c r="Z107" s="415">
        <f t="shared" si="175"/>
        <v>40.458095999999998</v>
      </c>
      <c r="AA107" s="416">
        <f t="shared" si="175"/>
        <v>40.458095999999998</v>
      </c>
      <c r="AB107" s="414">
        <f t="shared" si="175"/>
        <v>40.458095999999998</v>
      </c>
      <c r="AC107" s="414">
        <f t="shared" si="175"/>
        <v>40.458095999999998</v>
      </c>
      <c r="AD107" s="417">
        <f t="shared" si="175"/>
        <v>40.458095999999998</v>
      </c>
      <c r="AE107" s="413">
        <f t="shared" si="175"/>
        <v>40.458095999999998</v>
      </c>
      <c r="AF107" s="414">
        <f t="shared" si="175"/>
        <v>40.458095999999998</v>
      </c>
      <c r="AG107" s="414">
        <f t="shared" si="175"/>
        <v>40.458095999999998</v>
      </c>
      <c r="AH107" s="415">
        <f t="shared" si="175"/>
        <v>40.458095999999998</v>
      </c>
      <c r="AI107" s="416">
        <f t="shared" si="175"/>
        <v>40.458095999999998</v>
      </c>
      <c r="AJ107" s="416">
        <f t="shared" si="175"/>
        <v>40.458095999999998</v>
      </c>
      <c r="AK107" s="414">
        <f t="shared" ref="AK107:BD107" si="176">VLOOKUP($A107,$A$37:$R$50,17,0)-(VLOOKUP($A107,$A$37:$R$50,17,0)*VLOOKUP($A107,$A$37:$T$50,19,0))</f>
        <v>40.458095999999998</v>
      </c>
      <c r="AL107" s="414">
        <f t="shared" si="176"/>
        <v>40.458095999999998</v>
      </c>
      <c r="AM107" s="417">
        <f t="shared" si="176"/>
        <v>40.458095999999998</v>
      </c>
      <c r="AN107" s="413">
        <f t="shared" si="176"/>
        <v>40.458095999999998</v>
      </c>
      <c r="AO107" s="414">
        <f t="shared" si="176"/>
        <v>40.458095999999998</v>
      </c>
      <c r="AP107" s="414">
        <f t="shared" si="176"/>
        <v>40.458095999999998</v>
      </c>
      <c r="AQ107" s="415">
        <f t="shared" si="176"/>
        <v>40.458095999999998</v>
      </c>
      <c r="AR107" s="416">
        <f t="shared" si="176"/>
        <v>40.458095999999998</v>
      </c>
      <c r="AS107" s="416">
        <f t="shared" si="176"/>
        <v>40.458095999999998</v>
      </c>
      <c r="AT107" s="414">
        <f t="shared" si="176"/>
        <v>40.458095999999998</v>
      </c>
      <c r="AU107" s="414">
        <f t="shared" si="176"/>
        <v>40.458095999999998</v>
      </c>
      <c r="AV107" s="413">
        <f t="shared" si="176"/>
        <v>40.458095999999998</v>
      </c>
      <c r="AW107" s="414">
        <f t="shared" si="176"/>
        <v>40.458095999999998</v>
      </c>
      <c r="AX107" s="414">
        <f t="shared" si="176"/>
        <v>40.458095999999998</v>
      </c>
      <c r="AY107" s="415">
        <f t="shared" si="176"/>
        <v>40.458095999999998</v>
      </c>
      <c r="AZ107" s="416">
        <f t="shared" si="176"/>
        <v>40.458095999999998</v>
      </c>
      <c r="BA107" s="414">
        <f t="shared" si="176"/>
        <v>40.458095999999998</v>
      </c>
      <c r="BB107" s="414">
        <f t="shared" si="176"/>
        <v>40.458095999999998</v>
      </c>
      <c r="BC107" s="414">
        <f t="shared" si="176"/>
        <v>40.458095999999998</v>
      </c>
      <c r="BD107" s="417">
        <f t="shared" si="176"/>
        <v>40.458095999999998</v>
      </c>
      <c r="BE107" s="213"/>
      <c r="BF107" s="24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  <c r="CE107" s="122"/>
      <c r="CF107" s="122"/>
      <c r="CG107" s="122"/>
      <c r="CH107" s="122"/>
      <c r="CI107" s="122"/>
      <c r="CJ107" s="122"/>
      <c r="CK107" s="122"/>
      <c r="CL107" s="122"/>
    </row>
    <row r="108" spans="1:90" s="244" customFormat="1" ht="13.5" customHeight="1" x14ac:dyDescent="0.2">
      <c r="A108" s="800" t="s">
        <v>412</v>
      </c>
      <c r="B108" s="801"/>
      <c r="C108" s="776" t="s">
        <v>58</v>
      </c>
      <c r="D108" s="777"/>
      <c r="E108" s="283">
        <v>0</v>
      </c>
      <c r="F108" s="241">
        <v>0</v>
      </c>
      <c r="G108" s="241">
        <v>0</v>
      </c>
      <c r="H108" s="284">
        <v>0</v>
      </c>
      <c r="I108" s="240">
        <v>0</v>
      </c>
      <c r="J108" s="241">
        <v>0</v>
      </c>
      <c r="K108" s="241">
        <v>0</v>
      </c>
      <c r="L108" s="242">
        <v>0</v>
      </c>
      <c r="M108" s="283">
        <v>0</v>
      </c>
      <c r="N108" s="241">
        <v>0</v>
      </c>
      <c r="O108" s="241">
        <v>0</v>
      </c>
      <c r="P108" s="241">
        <v>0</v>
      </c>
      <c r="Q108" s="284">
        <v>0</v>
      </c>
      <c r="R108" s="240">
        <v>0</v>
      </c>
      <c r="S108" s="241">
        <v>0</v>
      </c>
      <c r="T108" s="241">
        <v>0</v>
      </c>
      <c r="U108" s="241">
        <v>0</v>
      </c>
      <c r="V108" s="283">
        <v>0</v>
      </c>
      <c r="W108" s="241">
        <v>0</v>
      </c>
      <c r="X108" s="241">
        <v>0</v>
      </c>
      <c r="Y108" s="241">
        <v>0</v>
      </c>
      <c r="Z108" s="284">
        <v>0</v>
      </c>
      <c r="AA108" s="240">
        <v>0</v>
      </c>
      <c r="AB108" s="241">
        <v>0</v>
      </c>
      <c r="AC108" s="241">
        <v>0</v>
      </c>
      <c r="AD108" s="242">
        <v>0</v>
      </c>
      <c r="AE108" s="283">
        <v>0</v>
      </c>
      <c r="AF108" s="241">
        <v>0</v>
      </c>
      <c r="AG108" s="241">
        <v>0</v>
      </c>
      <c r="AH108" s="284">
        <v>0</v>
      </c>
      <c r="AI108" s="240">
        <v>0</v>
      </c>
      <c r="AJ108" s="240">
        <v>0</v>
      </c>
      <c r="AK108" s="241">
        <v>0</v>
      </c>
      <c r="AL108" s="241">
        <v>0</v>
      </c>
      <c r="AM108" s="242">
        <v>0</v>
      </c>
      <c r="AN108" s="283">
        <v>0</v>
      </c>
      <c r="AO108" s="241">
        <v>0</v>
      </c>
      <c r="AP108" s="241">
        <v>0</v>
      </c>
      <c r="AQ108" s="284">
        <v>0</v>
      </c>
      <c r="AR108" s="240">
        <v>0</v>
      </c>
      <c r="AS108" s="240">
        <v>0</v>
      </c>
      <c r="AT108" s="241">
        <v>0</v>
      </c>
      <c r="AU108" s="241">
        <v>0</v>
      </c>
      <c r="AV108" s="283">
        <v>0</v>
      </c>
      <c r="AW108" s="241">
        <v>0</v>
      </c>
      <c r="AX108" s="241">
        <v>0</v>
      </c>
      <c r="AY108" s="284">
        <v>0</v>
      </c>
      <c r="AZ108" s="240">
        <v>0</v>
      </c>
      <c r="BA108" s="241">
        <v>0</v>
      </c>
      <c r="BB108" s="241">
        <v>0</v>
      </c>
      <c r="BC108" s="241">
        <v>0</v>
      </c>
      <c r="BD108" s="242">
        <v>0</v>
      </c>
      <c r="BE108" s="272">
        <f>SUM(E108:BD108)</f>
        <v>0</v>
      </c>
      <c r="BF108" s="258">
        <v>-1</v>
      </c>
      <c r="BG108" s="243"/>
      <c r="BH108" s="243"/>
      <c r="BI108" s="243"/>
      <c r="BJ108" s="243"/>
      <c r="BK108" s="243"/>
      <c r="BL108" s="243"/>
      <c r="BM108" s="243"/>
      <c r="BN108" s="243"/>
      <c r="BO108" s="243"/>
      <c r="BP108" s="243"/>
      <c r="BQ108" s="243"/>
      <c r="BR108" s="243"/>
      <c r="BS108" s="243"/>
      <c r="BT108" s="243"/>
      <c r="BU108" s="243"/>
      <c r="BV108" s="243"/>
      <c r="BW108" s="243"/>
      <c r="BX108" s="243"/>
      <c r="BY108" s="243"/>
      <c r="BZ108" s="243"/>
      <c r="CA108" s="243"/>
      <c r="CB108" s="243"/>
      <c r="CC108" s="243"/>
      <c r="CD108" s="243"/>
      <c r="CE108" s="243" t="s">
        <v>114</v>
      </c>
      <c r="CF108" s="243"/>
      <c r="CG108" s="243"/>
      <c r="CH108" s="243"/>
      <c r="CI108" s="243"/>
      <c r="CJ108" s="243"/>
      <c r="CK108" s="243"/>
      <c r="CL108" s="243"/>
    </row>
    <row r="109" spans="1:90" s="244" customFormat="1" ht="13.5" customHeight="1" thickBot="1" x14ac:dyDescent="0.25">
      <c r="A109" s="802" t="s">
        <v>412</v>
      </c>
      <c r="B109" s="803"/>
      <c r="C109" s="807" t="s">
        <v>59</v>
      </c>
      <c r="D109" s="808"/>
      <c r="E109" s="285">
        <f t="shared" ref="E109:AJ109" si="177">E108*($BF$108+1)*IF(E111=$BI$87,1,IF(E111&lt;=$BI$88,1*$BJ$87,IF(E111&lt;=$BI$91,1*$BJ$88,IF(E111&lt;=$BI$92,1*$BJ$91,IF(E111&lt;=$BI$94,1*$BJ$92,1*$BJ$94)))))</f>
        <v>0</v>
      </c>
      <c r="F109" s="246">
        <f t="shared" si="177"/>
        <v>0</v>
      </c>
      <c r="G109" s="246">
        <f t="shared" si="177"/>
        <v>0</v>
      </c>
      <c r="H109" s="286">
        <f t="shared" si="177"/>
        <v>0</v>
      </c>
      <c r="I109" s="245">
        <f t="shared" si="177"/>
        <v>0</v>
      </c>
      <c r="J109" s="246">
        <f t="shared" si="177"/>
        <v>0</v>
      </c>
      <c r="K109" s="246">
        <f t="shared" si="177"/>
        <v>0</v>
      </c>
      <c r="L109" s="247">
        <f t="shared" si="177"/>
        <v>0</v>
      </c>
      <c r="M109" s="285">
        <f t="shared" si="177"/>
        <v>0</v>
      </c>
      <c r="N109" s="246">
        <f t="shared" si="177"/>
        <v>0</v>
      </c>
      <c r="O109" s="246">
        <f t="shared" si="177"/>
        <v>0</v>
      </c>
      <c r="P109" s="246">
        <f t="shared" si="177"/>
        <v>0</v>
      </c>
      <c r="Q109" s="286">
        <f t="shared" si="177"/>
        <v>0</v>
      </c>
      <c r="R109" s="245">
        <f t="shared" si="177"/>
        <v>0</v>
      </c>
      <c r="S109" s="246">
        <f t="shared" si="177"/>
        <v>0</v>
      </c>
      <c r="T109" s="246">
        <f t="shared" si="177"/>
        <v>0</v>
      </c>
      <c r="U109" s="246">
        <f t="shared" si="177"/>
        <v>0</v>
      </c>
      <c r="V109" s="285">
        <f t="shared" si="177"/>
        <v>0</v>
      </c>
      <c r="W109" s="246">
        <f t="shared" si="177"/>
        <v>0</v>
      </c>
      <c r="X109" s="246">
        <f t="shared" si="177"/>
        <v>0</v>
      </c>
      <c r="Y109" s="246">
        <f t="shared" si="177"/>
        <v>0</v>
      </c>
      <c r="Z109" s="286">
        <f t="shared" si="177"/>
        <v>0</v>
      </c>
      <c r="AA109" s="245">
        <f t="shared" si="177"/>
        <v>0</v>
      </c>
      <c r="AB109" s="246">
        <f t="shared" si="177"/>
        <v>0</v>
      </c>
      <c r="AC109" s="246">
        <f t="shared" si="177"/>
        <v>0</v>
      </c>
      <c r="AD109" s="247">
        <f t="shared" si="177"/>
        <v>0</v>
      </c>
      <c r="AE109" s="285">
        <f t="shared" si="177"/>
        <v>0</v>
      </c>
      <c r="AF109" s="246">
        <f t="shared" si="177"/>
        <v>0</v>
      </c>
      <c r="AG109" s="246">
        <f t="shared" si="177"/>
        <v>0</v>
      </c>
      <c r="AH109" s="286">
        <f t="shared" si="177"/>
        <v>0</v>
      </c>
      <c r="AI109" s="245">
        <f t="shared" si="177"/>
        <v>0</v>
      </c>
      <c r="AJ109" s="245">
        <f t="shared" si="177"/>
        <v>0</v>
      </c>
      <c r="AK109" s="246">
        <f t="shared" ref="AK109:BD109" si="178">AK108*($BF$108+1)*IF(AK111=$BI$87,1,IF(AK111&lt;=$BI$88,1*$BJ$87,IF(AK111&lt;=$BI$91,1*$BJ$88,IF(AK111&lt;=$BI$92,1*$BJ$91,IF(AK111&lt;=$BI$94,1*$BJ$92,1*$BJ$94)))))</f>
        <v>0</v>
      </c>
      <c r="AL109" s="246">
        <f t="shared" si="178"/>
        <v>0</v>
      </c>
      <c r="AM109" s="247">
        <f t="shared" si="178"/>
        <v>0</v>
      </c>
      <c r="AN109" s="285">
        <f t="shared" si="178"/>
        <v>0</v>
      </c>
      <c r="AO109" s="246">
        <f t="shared" si="178"/>
        <v>0</v>
      </c>
      <c r="AP109" s="246">
        <f t="shared" si="178"/>
        <v>0</v>
      </c>
      <c r="AQ109" s="286">
        <f t="shared" si="178"/>
        <v>0</v>
      </c>
      <c r="AR109" s="245">
        <f t="shared" si="178"/>
        <v>0</v>
      </c>
      <c r="AS109" s="245">
        <f t="shared" si="178"/>
        <v>0</v>
      </c>
      <c r="AT109" s="246">
        <f t="shared" si="178"/>
        <v>0</v>
      </c>
      <c r="AU109" s="246">
        <f t="shared" si="178"/>
        <v>0</v>
      </c>
      <c r="AV109" s="285">
        <f t="shared" si="178"/>
        <v>0</v>
      </c>
      <c r="AW109" s="246">
        <f t="shared" si="178"/>
        <v>0</v>
      </c>
      <c r="AX109" s="246">
        <f t="shared" si="178"/>
        <v>0</v>
      </c>
      <c r="AY109" s="286">
        <f t="shared" si="178"/>
        <v>0</v>
      </c>
      <c r="AZ109" s="245">
        <f t="shared" si="178"/>
        <v>0</v>
      </c>
      <c r="BA109" s="246">
        <f t="shared" si="178"/>
        <v>0</v>
      </c>
      <c r="BB109" s="246">
        <f t="shared" si="178"/>
        <v>0</v>
      </c>
      <c r="BC109" s="246">
        <f t="shared" si="178"/>
        <v>0</v>
      </c>
      <c r="BD109" s="247">
        <f t="shared" si="178"/>
        <v>0</v>
      </c>
      <c r="BE109" s="259">
        <f t="shared" ref="BE109:BE110" si="179">SUM(E109:BD109)</f>
        <v>0</v>
      </c>
      <c r="BF109" s="260"/>
      <c r="BG109" s="243"/>
      <c r="BH109" s="243"/>
      <c r="BI109" s="243"/>
      <c r="BJ109" s="243"/>
      <c r="BK109" s="243"/>
      <c r="BL109" s="243"/>
      <c r="BM109" s="243"/>
      <c r="BN109" s="243"/>
      <c r="BO109" s="243"/>
      <c r="BP109" s="243"/>
      <c r="BQ109" s="243"/>
      <c r="BR109" s="243"/>
      <c r="BS109" s="243"/>
      <c r="BT109" s="243"/>
      <c r="BU109" s="243"/>
      <c r="BV109" s="243"/>
      <c r="BW109" s="243"/>
      <c r="BX109" s="243"/>
      <c r="BY109" s="243"/>
      <c r="BZ109" s="243"/>
      <c r="CA109" s="243"/>
      <c r="CB109" s="243"/>
      <c r="CC109" s="243"/>
      <c r="CD109" s="243"/>
      <c r="CE109" s="243" t="s">
        <v>115</v>
      </c>
      <c r="CF109" s="243"/>
      <c r="CG109" s="243"/>
      <c r="CH109" s="243"/>
      <c r="CI109" s="243"/>
      <c r="CJ109" s="243"/>
      <c r="CK109" s="243"/>
      <c r="CL109" s="243"/>
    </row>
    <row r="110" spans="1:90" s="244" customFormat="1" ht="13.5" customHeight="1" thickBot="1" x14ac:dyDescent="0.25">
      <c r="A110" s="792" t="s">
        <v>412</v>
      </c>
      <c r="B110" s="793"/>
      <c r="C110" s="778" t="s">
        <v>60</v>
      </c>
      <c r="D110" s="779"/>
      <c r="E110" s="287">
        <v>100</v>
      </c>
      <c r="F110" s="249">
        <v>1000</v>
      </c>
      <c r="G110" s="249">
        <v>1000</v>
      </c>
      <c r="H110" s="249">
        <v>1000</v>
      </c>
      <c r="I110" s="249">
        <v>1000</v>
      </c>
      <c r="J110" s="249">
        <v>1000</v>
      </c>
      <c r="K110" s="249">
        <v>100</v>
      </c>
      <c r="L110" s="250">
        <v>0</v>
      </c>
      <c r="M110" s="287"/>
      <c r="N110" s="249"/>
      <c r="O110" s="249"/>
      <c r="P110" s="249"/>
      <c r="Q110" s="288"/>
      <c r="R110" s="248"/>
      <c r="S110" s="249"/>
      <c r="T110" s="249"/>
      <c r="U110" s="249"/>
      <c r="V110" s="287"/>
      <c r="W110" s="249"/>
      <c r="X110" s="249"/>
      <c r="Y110" s="249"/>
      <c r="Z110" s="288"/>
      <c r="AA110" s="248"/>
      <c r="AB110" s="249"/>
      <c r="AC110" s="249"/>
      <c r="AD110" s="250"/>
      <c r="AE110" s="287"/>
      <c r="AF110" s="249"/>
      <c r="AG110" s="249"/>
      <c r="AH110" s="288"/>
      <c r="AI110" s="248"/>
      <c r="AJ110" s="248"/>
      <c r="AK110" s="249"/>
      <c r="AL110" s="249"/>
      <c r="AM110" s="250"/>
      <c r="AN110" s="287"/>
      <c r="AO110" s="249"/>
      <c r="AP110" s="249"/>
      <c r="AQ110" s="288"/>
      <c r="AR110" s="248"/>
      <c r="AS110" s="248"/>
      <c r="AT110" s="249"/>
      <c r="AU110" s="249"/>
      <c r="AV110" s="287"/>
      <c r="AW110" s="249"/>
      <c r="AX110" s="249"/>
      <c r="AY110" s="288"/>
      <c r="AZ110" s="248"/>
      <c r="BA110" s="249"/>
      <c r="BB110" s="249"/>
      <c r="BC110" s="249"/>
      <c r="BD110" s="250"/>
      <c r="BE110" s="261">
        <f t="shared" si="179"/>
        <v>5200</v>
      </c>
      <c r="BF110" s="262" t="s">
        <v>61</v>
      </c>
      <c r="BG110" s="243"/>
      <c r="BH110" s="243"/>
      <c r="BI110" s="243"/>
      <c r="BJ110" s="243"/>
      <c r="BK110" s="243"/>
      <c r="BL110" s="243"/>
      <c r="BM110" s="243"/>
      <c r="BN110" s="243"/>
      <c r="BO110" s="243"/>
      <c r="BP110" s="243"/>
      <c r="BQ110" s="243"/>
      <c r="BR110" s="243"/>
      <c r="BS110" s="243"/>
      <c r="BT110" s="243"/>
      <c r="BU110" s="243"/>
      <c r="BV110" s="243"/>
      <c r="BW110" s="243"/>
      <c r="BX110" s="243"/>
      <c r="BY110" s="243"/>
      <c r="BZ110" s="243"/>
      <c r="CA110" s="243"/>
      <c r="CB110" s="243"/>
      <c r="CC110" s="243"/>
      <c r="CD110" s="243"/>
      <c r="CE110" s="243" t="s">
        <v>116</v>
      </c>
      <c r="CF110" s="243"/>
      <c r="CG110" s="243"/>
      <c r="CH110" s="243"/>
      <c r="CI110" s="243"/>
      <c r="CJ110" s="243"/>
      <c r="CK110" s="243"/>
      <c r="CL110" s="243"/>
    </row>
    <row r="111" spans="1:90" ht="13.5" customHeight="1" thickBot="1" x14ac:dyDescent="0.3">
      <c r="A111" s="885" t="s">
        <v>412</v>
      </c>
      <c r="B111" s="886"/>
      <c r="C111" s="887" t="s">
        <v>56</v>
      </c>
      <c r="D111" s="888"/>
      <c r="E111" s="289">
        <v>0</v>
      </c>
      <c r="F111" s="25">
        <v>0</v>
      </c>
      <c r="G111" s="25">
        <v>0</v>
      </c>
      <c r="H111" s="290">
        <v>0</v>
      </c>
      <c r="I111" s="173">
        <v>0</v>
      </c>
      <c r="J111" s="25">
        <v>0</v>
      </c>
      <c r="K111" s="25">
        <v>0</v>
      </c>
      <c r="L111" s="209">
        <v>0</v>
      </c>
      <c r="M111" s="289">
        <v>0</v>
      </c>
      <c r="N111" s="25">
        <v>0</v>
      </c>
      <c r="O111" s="25">
        <v>0</v>
      </c>
      <c r="P111" s="25">
        <v>0</v>
      </c>
      <c r="Q111" s="290">
        <v>0</v>
      </c>
      <c r="R111" s="173">
        <v>0</v>
      </c>
      <c r="S111" s="25">
        <v>0</v>
      </c>
      <c r="T111" s="25">
        <v>0</v>
      </c>
      <c r="U111" s="25">
        <v>0</v>
      </c>
      <c r="V111" s="289">
        <v>0</v>
      </c>
      <c r="W111" s="25">
        <v>0</v>
      </c>
      <c r="X111" s="25">
        <v>0</v>
      </c>
      <c r="Y111" s="25">
        <v>0</v>
      </c>
      <c r="Z111" s="290">
        <v>0</v>
      </c>
      <c r="AA111" s="173">
        <v>0</v>
      </c>
      <c r="AB111" s="25">
        <v>0</v>
      </c>
      <c r="AC111" s="25">
        <v>0</v>
      </c>
      <c r="AD111" s="209">
        <v>0</v>
      </c>
      <c r="AE111" s="289">
        <v>0</v>
      </c>
      <c r="AF111" s="25">
        <v>0</v>
      </c>
      <c r="AG111" s="25">
        <v>0</v>
      </c>
      <c r="AH111" s="290">
        <v>0</v>
      </c>
      <c r="AI111" s="173">
        <v>0</v>
      </c>
      <c r="AJ111" s="173">
        <v>0</v>
      </c>
      <c r="AK111" s="25">
        <v>0</v>
      </c>
      <c r="AL111" s="25">
        <v>0</v>
      </c>
      <c r="AM111" s="209">
        <v>0</v>
      </c>
      <c r="AN111" s="289">
        <v>0</v>
      </c>
      <c r="AO111" s="25">
        <v>0</v>
      </c>
      <c r="AP111" s="25">
        <v>0</v>
      </c>
      <c r="AQ111" s="290">
        <v>0</v>
      </c>
      <c r="AR111" s="173">
        <v>0</v>
      </c>
      <c r="AS111" s="173">
        <v>0</v>
      </c>
      <c r="AT111" s="25">
        <v>0</v>
      </c>
      <c r="AU111" s="25">
        <v>0</v>
      </c>
      <c r="AV111" s="289">
        <v>0</v>
      </c>
      <c r="AW111" s="25">
        <v>0</v>
      </c>
      <c r="AX111" s="25">
        <v>0</v>
      </c>
      <c r="AY111" s="290">
        <v>0</v>
      </c>
      <c r="AZ111" s="173">
        <v>0</v>
      </c>
      <c r="BA111" s="25">
        <v>0</v>
      </c>
      <c r="BB111" s="25">
        <v>0</v>
      </c>
      <c r="BC111" s="25">
        <v>0</v>
      </c>
      <c r="BD111" s="209">
        <v>0</v>
      </c>
      <c r="BE111" s="214"/>
      <c r="BF111" s="26">
        <f>VLOOKUP($AC$6,$A$63:$AC$68,MATCH($A111,$A$63:$AC$63,0),0)*IF(VLOOKUP($A111,$A$36:$F$50,5,0)&lt;=3,VLOOKUP($A111,$A$36:$F$50,5,0),IF(VLOOKUP($A111,$A$36:$F$50,5,0)&lt;=4,3.5,3.8+0.2*(ROUNDUP(VLOOKUP($A111,$A$36:$F$50,5,0),0)-5)))</f>
        <v>40</v>
      </c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  <c r="CE111" s="122" t="s">
        <v>117</v>
      </c>
      <c r="CF111" s="122"/>
      <c r="CG111" s="122"/>
      <c r="CH111" s="122"/>
      <c r="CI111" s="122"/>
      <c r="CJ111" s="122"/>
      <c r="CK111" s="122"/>
      <c r="CL111" s="122"/>
    </row>
    <row r="112" spans="1:90" ht="5.25" customHeight="1" thickBot="1" x14ac:dyDescent="0.3">
      <c r="A112" s="27"/>
      <c r="B112" s="28"/>
      <c r="C112" s="28"/>
      <c r="D112" s="28"/>
      <c r="E112" s="291"/>
      <c r="F112" s="28"/>
      <c r="G112" s="28"/>
      <c r="H112" s="292"/>
      <c r="I112" s="28"/>
      <c r="J112" s="28"/>
      <c r="K112" s="28"/>
      <c r="L112" s="28"/>
      <c r="M112" s="291"/>
      <c r="N112" s="28"/>
      <c r="O112" s="28"/>
      <c r="P112" s="28"/>
      <c r="Q112" s="292"/>
      <c r="R112" s="28"/>
      <c r="S112" s="28"/>
      <c r="T112" s="28"/>
      <c r="U112" s="28"/>
      <c r="V112" s="291"/>
      <c r="W112" s="28"/>
      <c r="X112" s="28"/>
      <c r="Y112" s="28"/>
      <c r="Z112" s="292"/>
      <c r="AA112" s="28"/>
      <c r="AB112" s="28"/>
      <c r="AC112"/>
      <c r="AD112"/>
      <c r="AE112" s="305"/>
      <c r="AF112" s="303"/>
      <c r="AG112" s="32"/>
      <c r="AH112" s="306"/>
      <c r="AI112" s="15"/>
      <c r="AJ112" s="15"/>
      <c r="AK112" s="15"/>
      <c r="AL112" s="15"/>
      <c r="AM112" s="15"/>
      <c r="AN112" s="307"/>
      <c r="AO112" s="308"/>
      <c r="AP112" s="308"/>
      <c r="AQ112" s="306"/>
      <c r="AR112" s="15"/>
      <c r="AS112" s="15"/>
      <c r="AT112" s="15"/>
      <c r="AU112" s="15"/>
      <c r="AV112" s="307"/>
      <c r="AW112" s="308"/>
      <c r="AX112" s="308"/>
      <c r="AY112" s="306"/>
      <c r="AZ112" s="15"/>
      <c r="BA112" s="3"/>
      <c r="BB112" s="3"/>
      <c r="BC112" s="3"/>
      <c r="BD112" s="3"/>
      <c r="BE112" s="28"/>
      <c r="BF112" s="3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CC112" s="122"/>
      <c r="CD112" s="122"/>
      <c r="CE112" s="122" t="s">
        <v>118</v>
      </c>
      <c r="CF112" s="122"/>
      <c r="CG112" s="122"/>
      <c r="CH112" s="122"/>
      <c r="CI112" s="122"/>
      <c r="CJ112" s="122"/>
      <c r="CK112" s="122"/>
      <c r="CL112" s="122"/>
    </row>
    <row r="113" spans="1:90" ht="13.5" customHeight="1" thickBot="1" x14ac:dyDescent="0.3">
      <c r="A113" s="876" t="s">
        <v>40</v>
      </c>
      <c r="B113" s="877"/>
      <c r="C113" s="877"/>
      <c r="D113" s="877"/>
      <c r="E113" s="279" t="s">
        <v>279</v>
      </c>
      <c r="F113" s="251" t="s">
        <v>280</v>
      </c>
      <c r="G113" s="251" t="s">
        <v>281</v>
      </c>
      <c r="H113" s="280" t="s">
        <v>282</v>
      </c>
      <c r="I113" s="275" t="s">
        <v>283</v>
      </c>
      <c r="J113" s="112" t="s">
        <v>284</v>
      </c>
      <c r="K113" s="112" t="s">
        <v>285</v>
      </c>
      <c r="L113" s="215" t="s">
        <v>286</v>
      </c>
      <c r="M113" s="279" t="s">
        <v>287</v>
      </c>
      <c r="N113" s="251" t="s">
        <v>288</v>
      </c>
      <c r="O113" s="251" t="s">
        <v>289</v>
      </c>
      <c r="P113" s="251" t="s">
        <v>290</v>
      </c>
      <c r="Q113" s="280" t="s">
        <v>291</v>
      </c>
      <c r="R113" s="275" t="s">
        <v>292</v>
      </c>
      <c r="S113" s="112" t="s">
        <v>293</v>
      </c>
      <c r="T113" s="112" t="s">
        <v>294</v>
      </c>
      <c r="U113" s="112" t="s">
        <v>295</v>
      </c>
      <c r="V113" s="279" t="s">
        <v>296</v>
      </c>
      <c r="W113" s="251" t="s">
        <v>297</v>
      </c>
      <c r="X113" s="251" t="s">
        <v>298</v>
      </c>
      <c r="Y113" s="251" t="s">
        <v>299</v>
      </c>
      <c r="Z113" s="280" t="s">
        <v>300</v>
      </c>
      <c r="AA113" s="275" t="s">
        <v>301</v>
      </c>
      <c r="AB113" s="112" t="s">
        <v>302</v>
      </c>
      <c r="AC113" s="112" t="s">
        <v>303</v>
      </c>
      <c r="AD113" s="215" t="s">
        <v>304</v>
      </c>
      <c r="AE113" s="279" t="s">
        <v>305</v>
      </c>
      <c r="AF113" s="251" t="s">
        <v>306</v>
      </c>
      <c r="AG113" s="251" t="s">
        <v>307</v>
      </c>
      <c r="AH113" s="280" t="s">
        <v>308</v>
      </c>
      <c r="AI113" s="396" t="s">
        <v>309</v>
      </c>
      <c r="AJ113" s="275" t="s">
        <v>310</v>
      </c>
      <c r="AK113" s="112" t="s">
        <v>311</v>
      </c>
      <c r="AL113" s="112" t="s">
        <v>312</v>
      </c>
      <c r="AM113" s="215" t="s">
        <v>313</v>
      </c>
      <c r="AN113" s="279" t="s">
        <v>314</v>
      </c>
      <c r="AO113" s="251" t="s">
        <v>315</v>
      </c>
      <c r="AP113" s="251" t="s">
        <v>316</v>
      </c>
      <c r="AQ113" s="280" t="s">
        <v>317</v>
      </c>
      <c r="AR113" s="396" t="s">
        <v>318</v>
      </c>
      <c r="AS113" s="275" t="s">
        <v>319</v>
      </c>
      <c r="AT113" s="112" t="s">
        <v>320</v>
      </c>
      <c r="AU113" s="112" t="s">
        <v>321</v>
      </c>
      <c r="AV113" s="279" t="s">
        <v>322</v>
      </c>
      <c r="AW113" s="251" t="s">
        <v>323</v>
      </c>
      <c r="AX113" s="251" t="s">
        <v>324</v>
      </c>
      <c r="AY113" s="280" t="s">
        <v>325</v>
      </c>
      <c r="AZ113" s="436" t="s">
        <v>326</v>
      </c>
      <c r="BA113" s="112" t="s">
        <v>327</v>
      </c>
      <c r="BB113" s="112" t="s">
        <v>328</v>
      </c>
      <c r="BC113" s="112" t="s">
        <v>329</v>
      </c>
      <c r="BD113" s="215" t="s">
        <v>330</v>
      </c>
      <c r="BE113" s="210" t="s">
        <v>43</v>
      </c>
      <c r="BF113" s="29" t="s">
        <v>57</v>
      </c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CC113" s="122"/>
      <c r="CD113" s="122"/>
      <c r="CE113" s="122" t="s">
        <v>119</v>
      </c>
      <c r="CF113" s="122"/>
      <c r="CG113" s="122"/>
      <c r="CH113" s="122"/>
      <c r="CI113" s="122"/>
      <c r="CJ113" s="122"/>
      <c r="CK113" s="122"/>
      <c r="CL113" s="122"/>
    </row>
    <row r="114" spans="1:90" ht="13.5" hidden="1" customHeight="1" x14ac:dyDescent="0.3">
      <c r="A114" s="16"/>
      <c r="B114" s="17"/>
      <c r="C114" s="17"/>
      <c r="D114" s="276"/>
      <c r="E114" s="281" t="s">
        <v>279</v>
      </c>
      <c r="F114" s="177" t="s">
        <v>280</v>
      </c>
      <c r="G114" s="177" t="s">
        <v>281</v>
      </c>
      <c r="H114" s="282" t="s">
        <v>282</v>
      </c>
      <c r="I114" s="182" t="s">
        <v>283</v>
      </c>
      <c r="J114" s="177" t="s">
        <v>284</v>
      </c>
      <c r="K114" s="177" t="s">
        <v>285</v>
      </c>
      <c r="L114" s="208" t="s">
        <v>286</v>
      </c>
      <c r="M114" s="281" t="s">
        <v>287</v>
      </c>
      <c r="N114" s="177" t="s">
        <v>288</v>
      </c>
      <c r="O114" s="177" t="s">
        <v>289</v>
      </c>
      <c r="P114" s="177" t="s">
        <v>290</v>
      </c>
      <c r="Q114" s="282" t="s">
        <v>291</v>
      </c>
      <c r="R114" s="182" t="s">
        <v>292</v>
      </c>
      <c r="S114" s="177" t="s">
        <v>293</v>
      </c>
      <c r="T114" s="177" t="s">
        <v>294</v>
      </c>
      <c r="U114" s="177" t="s">
        <v>295</v>
      </c>
      <c r="V114" s="281" t="s">
        <v>296</v>
      </c>
      <c r="W114" s="177" t="s">
        <v>297</v>
      </c>
      <c r="X114" s="177" t="s">
        <v>298</v>
      </c>
      <c r="Y114" s="177" t="s">
        <v>299</v>
      </c>
      <c r="Z114" s="282" t="s">
        <v>300</v>
      </c>
      <c r="AA114" s="182" t="s">
        <v>301</v>
      </c>
      <c r="AB114" s="177" t="s">
        <v>302</v>
      </c>
      <c r="AC114" s="177" t="s">
        <v>303</v>
      </c>
      <c r="AD114" s="208" t="s">
        <v>304</v>
      </c>
      <c r="AE114" s="281" t="s">
        <v>305</v>
      </c>
      <c r="AF114" s="177" t="s">
        <v>306</v>
      </c>
      <c r="AG114" s="177" t="s">
        <v>307</v>
      </c>
      <c r="AH114" s="282" t="s">
        <v>308</v>
      </c>
      <c r="AI114" s="182" t="s">
        <v>309</v>
      </c>
      <c r="AJ114" s="182" t="s">
        <v>310</v>
      </c>
      <c r="AK114" s="177" t="s">
        <v>311</v>
      </c>
      <c r="AL114" s="177" t="s">
        <v>312</v>
      </c>
      <c r="AM114" s="208" t="s">
        <v>313</v>
      </c>
      <c r="AN114" s="281" t="s">
        <v>314</v>
      </c>
      <c r="AO114" s="177" t="s">
        <v>315</v>
      </c>
      <c r="AP114" s="177" t="s">
        <v>316</v>
      </c>
      <c r="AQ114" s="282" t="s">
        <v>317</v>
      </c>
      <c r="AR114" s="182" t="s">
        <v>318</v>
      </c>
      <c r="AS114" s="182" t="s">
        <v>319</v>
      </c>
      <c r="AT114" s="177" t="s">
        <v>320</v>
      </c>
      <c r="AU114" s="177" t="s">
        <v>321</v>
      </c>
      <c r="AV114" s="281" t="s">
        <v>322</v>
      </c>
      <c r="AW114" s="177" t="s">
        <v>323</v>
      </c>
      <c r="AX114" s="177" t="s">
        <v>324</v>
      </c>
      <c r="AY114" s="282" t="s">
        <v>325</v>
      </c>
      <c r="AZ114" s="182" t="s">
        <v>326</v>
      </c>
      <c r="BA114" s="177" t="s">
        <v>327</v>
      </c>
      <c r="BB114" s="177" t="s">
        <v>328</v>
      </c>
      <c r="BC114" s="177" t="s">
        <v>329</v>
      </c>
      <c r="BD114" s="208" t="s">
        <v>330</v>
      </c>
      <c r="BE114" s="211"/>
      <c r="BF114" s="30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CC114" s="122"/>
      <c r="CD114" s="122"/>
      <c r="CE114" s="122" t="s">
        <v>120</v>
      </c>
      <c r="CF114" s="122"/>
      <c r="CG114" s="122"/>
      <c r="CH114" s="122"/>
      <c r="CI114" s="122"/>
      <c r="CJ114" s="122"/>
      <c r="CK114" s="122"/>
      <c r="CL114" s="122"/>
    </row>
    <row r="115" spans="1:90" ht="13.5" hidden="1" customHeight="1" x14ac:dyDescent="0.3">
      <c r="A115" s="19"/>
      <c r="B115" s="20"/>
      <c r="C115" s="20"/>
      <c r="D115" s="277"/>
      <c r="E115" s="295">
        <f>VLOOKUP($A118,Сезонность!$A$26:$BA$42,MATCH(E114,Сезонность!$A$25:$BA$25,0),0)</f>
        <v>0.58860000000000001</v>
      </c>
      <c r="F115" s="179">
        <f>VLOOKUP($A118,Сезонность!$A$26:$BA$42,MATCH(F114,Сезонность!$A$25:$BA$25,0),0)</f>
        <v>0.58860000000000001</v>
      </c>
      <c r="G115" s="179">
        <f>VLOOKUP($A118,Сезонность!$A$26:$BA$42,MATCH(G114,Сезонность!$A$25:$BA$25,0),0)</f>
        <v>0.58860000000000001</v>
      </c>
      <c r="H115" s="296">
        <f>VLOOKUP($A118,Сезонность!$A$26:$BA$42,MATCH(H114,Сезонность!$A$25:$BA$25,0),0)</f>
        <v>0.58860000000000001</v>
      </c>
      <c r="I115" s="183">
        <f>VLOOKUP($A118,Сезонность!$A$26:$BA$42,MATCH(I114,Сезонность!$A$25:$BA$25,0),0)</f>
        <v>0.66710000000000003</v>
      </c>
      <c r="J115" s="179">
        <f>VLOOKUP($A118,Сезонность!$A$26:$BA$42,MATCH(J114,Сезонность!$A$25:$BA$25,0),0)</f>
        <v>0.66710000000000003</v>
      </c>
      <c r="K115" s="179">
        <f>VLOOKUP($A118,Сезонность!$A$26:$BA$42,MATCH(K114,Сезонность!$A$25:$BA$25,0),0)</f>
        <v>0.66710000000000003</v>
      </c>
      <c r="L115" s="216">
        <f>VLOOKUP($A118,Сезонность!$A$26:$BA$42,MATCH(L114,Сезонность!$A$25:$BA$25,0),0)</f>
        <v>0.66710000000000003</v>
      </c>
      <c r="M115" s="295">
        <f>VLOOKUP($A118,Сезонность!$A$26:$BA$42,MATCH(M114,Сезонность!$A$25:$BA$25,0),0)</f>
        <v>0.85109999999999997</v>
      </c>
      <c r="N115" s="179">
        <f>VLOOKUP($A118,Сезонность!$A$26:$BA$42,MATCH(N114,Сезонность!$A$25:$BA$25,0),0)</f>
        <v>0.85109999999999997</v>
      </c>
      <c r="O115" s="179">
        <f>VLOOKUP($A118,Сезонность!$A$26:$BA$42,MATCH(O114,Сезонность!$A$25:$BA$25,0),0)</f>
        <v>0.85109999999999997</v>
      </c>
      <c r="P115" s="179">
        <f>VLOOKUP($A118,Сезонность!$A$26:$BA$42,MATCH(P114,Сезонность!$A$25:$BA$25,0),0)</f>
        <v>0.85109999999999997</v>
      </c>
      <c r="Q115" s="296">
        <f>VLOOKUP($A118,Сезонность!$A$26:$BA$42,MATCH(Q114,Сезонность!$A$25:$BA$25,0),0)</f>
        <v>0.85109999999999997</v>
      </c>
      <c r="R115" s="183">
        <f>VLOOKUP($A118,Сезонность!$A$26:$BA$42,MATCH(R114,Сезонность!$A$25:$BA$25,0),0)</f>
        <v>0.99990000000000001</v>
      </c>
      <c r="S115" s="179">
        <f>VLOOKUP($A118,Сезонность!$A$26:$BA$42,MATCH(S114,Сезонность!$A$25:$BA$25,0),0)</f>
        <v>0.99990000000000001</v>
      </c>
      <c r="T115" s="179">
        <f>VLOOKUP($A118,Сезонность!$A$26:$BA$42,MATCH(T114,Сезонность!$A$25:$BA$25,0),0)</f>
        <v>0.99990000000000001</v>
      </c>
      <c r="U115" s="179">
        <f>VLOOKUP($A118,Сезонность!$A$26:$BA$42,MATCH(U114,Сезонность!$A$25:$BA$25,0),0)</f>
        <v>0.99990000000000001</v>
      </c>
      <c r="V115" s="295">
        <f>VLOOKUP($A118,Сезонность!$A$26:$BA$42,MATCH(V114,Сезонность!$A$25:$BA$25,0),0)</f>
        <v>1.0874999999999999</v>
      </c>
      <c r="W115" s="179">
        <f>VLOOKUP($A118,Сезонность!$A$26:$BA$42,MATCH(W114,Сезонность!$A$25:$BA$25,0),0)</f>
        <v>1.0874999999999999</v>
      </c>
      <c r="X115" s="179">
        <f>VLOOKUP($A118,Сезонность!$A$26:$BA$42,MATCH(X114,Сезонность!$A$25:$BA$25,0),0)</f>
        <v>1.0874999999999999</v>
      </c>
      <c r="Y115" s="179">
        <f>VLOOKUP($A118,Сезонность!$A$26:$BA$42,MATCH(Y114,Сезонность!$A$25:$BA$25,0),0)</f>
        <v>1.0874999999999999</v>
      </c>
      <c r="Z115" s="296">
        <f>VLOOKUP($A118,Сезонность!$A$26:$BA$42,MATCH(Z114,Сезонность!$A$25:$BA$25,0),0)</f>
        <v>1.0874999999999999</v>
      </c>
      <c r="AA115" s="183">
        <f>VLOOKUP($A118,Сезонность!$A$26:$BA$42,MATCH(AA114,Сезонность!$A$25:$BA$25,0),0)</f>
        <v>1.2606999999999999</v>
      </c>
      <c r="AB115" s="179">
        <f>VLOOKUP($A118,Сезонность!$A$26:$BA$42,MATCH(AB114,Сезонность!$A$25:$BA$25,0),0)</f>
        <v>1.2606999999999999</v>
      </c>
      <c r="AC115" s="179">
        <f>VLOOKUP($A118,Сезонность!$A$26:$BA$42,MATCH(AC114,Сезонность!$A$25:$BA$25,0),0)</f>
        <v>1.2606999999999999</v>
      </c>
      <c r="AD115" s="216">
        <f>VLOOKUP($A118,Сезонность!$A$26:$BA$42,MATCH(AD114,Сезонность!$A$25:$BA$25,0),0)</f>
        <v>1.2606999999999999</v>
      </c>
      <c r="AE115" s="295">
        <f>VLOOKUP($A118,Сезонность!$A$26:$BA$42,MATCH(AE114,Сезонность!$A$25:$BA$25,0),0)</f>
        <v>1.2978000000000001</v>
      </c>
      <c r="AF115" s="179">
        <f>VLOOKUP($A118,Сезонность!$A$26:$BA$42,MATCH(AF114,Сезонность!$A$25:$BA$25,0),0)</f>
        <v>1.2978000000000001</v>
      </c>
      <c r="AG115" s="179">
        <f>VLOOKUP($A118,Сезонность!$A$26:$BA$42,MATCH(AG114,Сезонность!$A$25:$BA$25,0),0)</f>
        <v>1.2978000000000001</v>
      </c>
      <c r="AH115" s="296">
        <f>VLOOKUP($A118,Сезонность!$A$26:$BA$42,MATCH(AH114,Сезонность!$A$25:$BA$25,0),0)</f>
        <v>1.2978000000000001</v>
      </c>
      <c r="AI115" s="183">
        <f>VLOOKUP($A118,Сезонность!$A$26:$BA$42,MATCH(AI114,Сезонность!$A$25:$BA$25,0),0)</f>
        <v>1.2362</v>
      </c>
      <c r="AJ115" s="183">
        <f>VLOOKUP($A118,Сезонность!$A$26:$BA$42,MATCH(AJ114,Сезонность!$A$25:$BA$25,0),0)</f>
        <v>1.2362</v>
      </c>
      <c r="AK115" s="179">
        <f>VLOOKUP($A118,Сезонность!$A$26:$BA$42,MATCH(AK114,Сезонность!$A$25:$BA$25,0),0)</f>
        <v>1.2362</v>
      </c>
      <c r="AL115" s="179">
        <f>VLOOKUP($A118,Сезонность!$A$26:$BA$42,MATCH(AL114,Сезонность!$A$25:$BA$25,0),0)</f>
        <v>1.2362</v>
      </c>
      <c r="AM115" s="216">
        <f>VLOOKUP($A118,Сезонность!$A$26:$BA$42,MATCH(AM114,Сезонность!$A$25:$BA$25,0),0)</f>
        <v>1.2362</v>
      </c>
      <c r="AN115" s="295">
        <f>VLOOKUP($A118,Сезонность!$A$26:$BA$42,MATCH(AN114,Сезонность!$A$25:$BA$25,0),0)</f>
        <v>1.0524</v>
      </c>
      <c r="AO115" s="179">
        <f>VLOOKUP($A118,Сезонность!$A$26:$BA$42,MATCH(AO114,Сезонность!$A$25:$BA$25,0),0)</f>
        <v>1.0524</v>
      </c>
      <c r="AP115" s="179">
        <f>VLOOKUP($A118,Сезонность!$A$26:$BA$42,MATCH(AP114,Сезонность!$A$25:$BA$25,0),0)</f>
        <v>1.0524</v>
      </c>
      <c r="AQ115" s="296">
        <f>VLOOKUP($A118,Сезонность!$A$26:$BA$42,MATCH(AQ114,Сезонность!$A$25:$BA$25,0),0)</f>
        <v>1.0524</v>
      </c>
      <c r="AR115" s="183">
        <f>VLOOKUP($A118,Сезонность!$A$26:$BA$42,MATCH(AR114,Сезонность!$A$25:$BA$25,0),0)</f>
        <v>1.0005999999999999</v>
      </c>
      <c r="AS115" s="183">
        <f>VLOOKUP($A118,Сезонность!$A$26:$BA$42,MATCH(AS114,Сезонность!$A$25:$BA$25,0),0)</f>
        <v>1.0005999999999999</v>
      </c>
      <c r="AT115" s="179">
        <f>VLOOKUP($A118,Сезонность!$A$26:$BA$42,MATCH(AT114,Сезонность!$A$25:$BA$25,0),0)</f>
        <v>1.0005999999999999</v>
      </c>
      <c r="AU115" s="179">
        <f>VLOOKUP($A118,Сезонность!$A$26:$BA$42,MATCH(AU114,Сезонность!$A$25:$BA$25,0),0)</f>
        <v>1.0005999999999999</v>
      </c>
      <c r="AV115" s="295">
        <f>VLOOKUP($A118,Сезонность!$A$26:$BA$42,MATCH(AV114,Сезонность!$A$25:$BA$25,0),0)</f>
        <v>0.90310000000000001</v>
      </c>
      <c r="AW115" s="179">
        <f>VLOOKUP($A118,Сезонность!$A$26:$BA$42,MATCH(AW114,Сезонность!$A$25:$BA$25,0),0)</f>
        <v>0.90310000000000001</v>
      </c>
      <c r="AX115" s="179">
        <f>VLOOKUP($A118,Сезонность!$A$26:$BA$42,MATCH(AX114,Сезонность!$A$25:$BA$25,0),0)</f>
        <v>0.90310000000000001</v>
      </c>
      <c r="AY115" s="296">
        <f>VLOOKUP($A118,Сезонность!$A$26:$BA$42,MATCH(AY114,Сезонность!$A$25:$BA$25,0),0)</f>
        <v>0.90310000000000001</v>
      </c>
      <c r="AZ115" s="183">
        <f>VLOOKUP($A118,Сезонность!$A$26:$BA$42,MATCH(AZ114,Сезонность!$A$25:$BA$25,0),0)</f>
        <v>0.90310000000000001</v>
      </c>
      <c r="BA115" s="179">
        <f>VLOOKUP($A118,Сезонность!$A$26:$BA$42,MATCH(BA114,Сезонность!$A$25:$BA$25,0),0)</f>
        <v>1.0550999999999999</v>
      </c>
      <c r="BB115" s="179">
        <f>VLOOKUP($A118,Сезонность!$A$26:$BA$42,MATCH(BB114,Сезонность!$A$25:$BA$25,0),0)</f>
        <v>1.0550999999999999</v>
      </c>
      <c r="BC115" s="179">
        <f>VLOOKUP($A118,Сезонность!$A$26:$BA$42,MATCH(BC114,Сезонность!$A$25:$BA$25,0),0)</f>
        <v>1.0550999999999999</v>
      </c>
      <c r="BD115" s="216">
        <f>VLOOKUP($A118,Сезонность!$A$26:$BA$42,MATCH(BD114,Сезонность!$A$25:$BA$25,0),0)</f>
        <v>1.0550999999999999</v>
      </c>
      <c r="BE115" s="212"/>
      <c r="BF115" s="18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CC115" s="122"/>
      <c r="CD115" s="122"/>
      <c r="CE115" s="122" t="s">
        <v>121</v>
      </c>
      <c r="CF115" s="122"/>
      <c r="CG115" s="122"/>
      <c r="CH115" s="122"/>
      <c r="CI115" s="122"/>
      <c r="CJ115" s="122"/>
      <c r="CK115" s="122"/>
      <c r="CL115" s="122"/>
    </row>
    <row r="116" spans="1:90" ht="13.5" hidden="1" customHeight="1" thickBot="1" x14ac:dyDescent="0.3">
      <c r="A116" s="185"/>
      <c r="B116" s="186"/>
      <c r="C116" s="187"/>
      <c r="D116" s="419">
        <f>VLOOKUP($A117,$A$37:$R$50,17,0)-(VLOOKUP($A117,$A$37:$R$50,17,0)*VLOOKUP($A117,$A$37:$T$50,19,0))</f>
        <v>52</v>
      </c>
      <c r="E116" s="297">
        <f>IF((E121&lt;0%),0,(SUM(E119:E120)*E117))</f>
        <v>0</v>
      </c>
      <c r="F116" s="180">
        <f t="shared" ref="F116" si="180">IF((F121&lt;0%),0,(SUM(F119:F120)*F117))</f>
        <v>0</v>
      </c>
      <c r="G116" s="180">
        <f t="shared" ref="G116" si="181">IF((G121&lt;0%),0,(SUM(G119:G120)*G117))</f>
        <v>0</v>
      </c>
      <c r="H116" s="298">
        <f t="shared" ref="H116" si="182">IF((H121&lt;0%),0,(SUM(H119:H120)*H117))</f>
        <v>0</v>
      </c>
      <c r="I116" s="184">
        <f t="shared" ref="I116" si="183">IF((I121&lt;0%),0,(SUM(I119:I120)*I117))</f>
        <v>0</v>
      </c>
      <c r="J116" s="180">
        <f t="shared" ref="J116" si="184">IF((J121&lt;0%),0,(SUM(J119:J120)*J117))</f>
        <v>0</v>
      </c>
      <c r="K116" s="180">
        <f t="shared" ref="K116" si="185">IF((K121&lt;0%),0,(SUM(K119:K120)*K117))</f>
        <v>0</v>
      </c>
      <c r="L116" s="217">
        <f t="shared" ref="L116" si="186">IF((L121&lt;0%),0,(SUM(L119:L120)*L117))</f>
        <v>0</v>
      </c>
      <c r="M116" s="297">
        <f t="shared" ref="M116" si="187">IF((M121&lt;0%),0,(SUM(M119:M120)*M117))</f>
        <v>0</v>
      </c>
      <c r="N116" s="180">
        <f t="shared" ref="N116" si="188">IF((N121&lt;0%),0,(SUM(N119:N120)*N117))</f>
        <v>0</v>
      </c>
      <c r="O116" s="180">
        <f t="shared" ref="O116" si="189">IF((O121&lt;0%),0,(SUM(O119:O120)*O117))</f>
        <v>0</v>
      </c>
      <c r="P116" s="180">
        <f t="shared" ref="P116" si="190">IF((P121&lt;0%),0,(SUM(P119:P120)*P117))</f>
        <v>0</v>
      </c>
      <c r="Q116" s="298">
        <f t="shared" ref="Q116" si="191">IF((Q121&lt;0%),0,(SUM(Q119:Q120)*Q117))</f>
        <v>0</v>
      </c>
      <c r="R116" s="184">
        <f t="shared" ref="R116" si="192">IF((R121&lt;0%),0,(SUM(R119:R120)*R117))</f>
        <v>0</v>
      </c>
      <c r="S116" s="180">
        <f t="shared" ref="S116" si="193">IF((S121&lt;0%),0,(SUM(S119:S120)*S117))</f>
        <v>0</v>
      </c>
      <c r="T116" s="180">
        <f t="shared" ref="T116" si="194">IF((T121&lt;0%),0,(SUM(T119:T120)*T117))</f>
        <v>0</v>
      </c>
      <c r="U116" s="180">
        <f t="shared" ref="U116" si="195">IF((U121&lt;0%),0,(SUM(U119:U120)*U117))</f>
        <v>0</v>
      </c>
      <c r="V116" s="297">
        <f t="shared" ref="V116" si="196">IF((V121&lt;0%),0,(SUM(V119:V120)*V117))</f>
        <v>0</v>
      </c>
      <c r="W116" s="180">
        <f t="shared" ref="W116" si="197">IF((W121&lt;0%),0,(SUM(W119:W120)*W117))</f>
        <v>0</v>
      </c>
      <c r="X116" s="180">
        <f t="shared" ref="X116" si="198">IF((X121&lt;0%),0,(SUM(X119:X120)*X117))</f>
        <v>0</v>
      </c>
      <c r="Y116" s="180">
        <f t="shared" ref="Y116" si="199">IF((Y121&lt;0%),0,(SUM(Y119:Y120)*Y117))</f>
        <v>0</v>
      </c>
      <c r="Z116" s="298">
        <f t="shared" ref="Z116" si="200">IF((Z121&lt;0%),0,(SUM(Z119:Z120)*Z117))</f>
        <v>0</v>
      </c>
      <c r="AA116" s="184">
        <f t="shared" ref="AA116" si="201">IF((AA121&lt;0%),0,(SUM(AA119:AA120)*AA117))</f>
        <v>0</v>
      </c>
      <c r="AB116" s="180">
        <f t="shared" ref="AB116" si="202">IF((AB121&lt;0%),0,(SUM(AB119:AB120)*AB117))</f>
        <v>0</v>
      </c>
      <c r="AC116" s="180">
        <f t="shared" ref="AC116" si="203">IF((AC121&lt;0%),0,(SUM(AC119:AC120)*AC117))</f>
        <v>0</v>
      </c>
      <c r="AD116" s="217">
        <f t="shared" ref="AD116" si="204">IF((AD121&lt;0%),0,(SUM(AD119:AD120)*AD117))</f>
        <v>0</v>
      </c>
      <c r="AE116" s="297">
        <f t="shared" ref="AE116" si="205">IF((AE121&lt;0%),0,(SUM(AE119:AE120)*AE117))</f>
        <v>0</v>
      </c>
      <c r="AF116" s="180">
        <f t="shared" ref="AF116" si="206">IF((AF121&lt;0%),0,(SUM(AF119:AF120)*AF117))</f>
        <v>0</v>
      </c>
      <c r="AG116" s="180">
        <f t="shared" ref="AG116" si="207">IF((AG121&lt;0%),0,(SUM(AG119:AG120)*AG117))</f>
        <v>0</v>
      </c>
      <c r="AH116" s="298">
        <f t="shared" ref="AH116" si="208">IF((AH121&lt;0%),0,(SUM(AH119:AH120)*AH117))</f>
        <v>0</v>
      </c>
      <c r="AI116" s="184">
        <f t="shared" ref="AI116" si="209">IF((AI121&lt;0%),0,(SUM(AI119:AI120)*AI117))</f>
        <v>0</v>
      </c>
      <c r="AJ116" s="184">
        <f t="shared" ref="AJ116" si="210">IF((AJ121&lt;0%),0,(SUM(AJ119:AJ120)*AJ117))</f>
        <v>0</v>
      </c>
      <c r="AK116" s="180">
        <f t="shared" ref="AK116" si="211">IF((AK121&lt;0%),0,(SUM(AK119:AK120)*AK117))</f>
        <v>0</v>
      </c>
      <c r="AL116" s="180">
        <f t="shared" ref="AL116" si="212">IF((AL121&lt;0%),0,(SUM(AL119:AL120)*AL117))</f>
        <v>0</v>
      </c>
      <c r="AM116" s="217">
        <f t="shared" ref="AM116" si="213">IF((AM121&lt;0%),0,(SUM(AM119:AM120)*AM117))</f>
        <v>0</v>
      </c>
      <c r="AN116" s="297">
        <f t="shared" ref="AN116" si="214">IF((AN121&lt;0%),0,(SUM(AN119:AN120)*AN117))</f>
        <v>0</v>
      </c>
      <c r="AO116" s="180">
        <f t="shared" ref="AO116" si="215">IF((AO121&lt;0%),0,(SUM(AO119:AO120)*AO117))</f>
        <v>0</v>
      </c>
      <c r="AP116" s="180">
        <f t="shared" ref="AP116" si="216">IF((AP121&lt;0%),0,(SUM(AP119:AP120)*AP117))</f>
        <v>0</v>
      </c>
      <c r="AQ116" s="298">
        <f t="shared" ref="AQ116" si="217">IF((AQ121&lt;0%),0,(SUM(AQ119:AQ120)*AQ117))</f>
        <v>0</v>
      </c>
      <c r="AR116" s="184">
        <f t="shared" ref="AR116" si="218">IF((AR121&lt;0%),0,(SUM(AR119:AR120)*AR117))</f>
        <v>0</v>
      </c>
      <c r="AS116" s="184">
        <f t="shared" ref="AS116" si="219">IF((AS121&lt;0%),0,(SUM(AS119:AS120)*AS117))</f>
        <v>0</v>
      </c>
      <c r="AT116" s="180">
        <f t="shared" ref="AT116" si="220">IF((AT121&lt;0%),0,(SUM(AT119:AT120)*AT117))</f>
        <v>0</v>
      </c>
      <c r="AU116" s="180">
        <f t="shared" ref="AU116" si="221">IF((AU121&lt;0%),0,(SUM(AU119:AU120)*AU117))</f>
        <v>0</v>
      </c>
      <c r="AV116" s="297">
        <f t="shared" ref="AV116" si="222">IF((AV121&lt;0%),0,(SUM(AV119:AV120)*AV117))</f>
        <v>0</v>
      </c>
      <c r="AW116" s="180">
        <f t="shared" ref="AW116" si="223">IF((AW121&lt;0%),0,(SUM(AW119:AW120)*AW117))</f>
        <v>0</v>
      </c>
      <c r="AX116" s="180">
        <f t="shared" ref="AX116" si="224">IF((AX121&lt;0%),0,(SUM(AX119:AX120)*AX117))</f>
        <v>0</v>
      </c>
      <c r="AY116" s="298">
        <f t="shared" ref="AY116" si="225">IF((AY121&lt;0%),0,(SUM(AY119:AY120)*AY117))</f>
        <v>0</v>
      </c>
      <c r="AZ116" s="184">
        <f t="shared" ref="AZ116" si="226">IF((AZ121&lt;0%),0,(SUM(AZ119:AZ120)*AZ117))</f>
        <v>0</v>
      </c>
      <c r="BA116" s="180">
        <f t="shared" ref="BA116" si="227">IF((BA121&lt;0%),0,(SUM(BA119:BA120)*BA117))</f>
        <v>0</v>
      </c>
      <c r="BB116" s="180">
        <f t="shared" ref="BB116" si="228">IF((BB121&lt;0%),0,(SUM(BB119:BB120)*BB117))</f>
        <v>0</v>
      </c>
      <c r="BC116" s="180">
        <f t="shared" ref="BC116" si="229">IF((BC121&lt;0%),0,(SUM(BC119:BC120)*BC117))</f>
        <v>0</v>
      </c>
      <c r="BD116" s="217">
        <f t="shared" ref="BD116" si="230">IF((BD121&lt;0%),0,(SUM(BD119:BD120)*BD117))</f>
        <v>0</v>
      </c>
      <c r="BE116" s="213"/>
      <c r="BF116" s="24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CC116" s="122"/>
      <c r="CD116" s="122"/>
      <c r="CE116" s="122" t="s">
        <v>122</v>
      </c>
      <c r="CF116" s="122"/>
      <c r="CG116" s="122"/>
      <c r="CH116" s="122"/>
      <c r="CI116" s="122"/>
      <c r="CJ116" s="122"/>
      <c r="CK116" s="122"/>
      <c r="CL116" s="122"/>
    </row>
    <row r="117" spans="1:90" ht="13.5" customHeight="1" thickBot="1" x14ac:dyDescent="0.3">
      <c r="A117" s="800" t="s">
        <v>417</v>
      </c>
      <c r="B117" s="801"/>
      <c r="C117" s="776" t="s">
        <v>37</v>
      </c>
      <c r="D117" s="791"/>
      <c r="E117" s="413">
        <f t="shared" ref="E117:AJ117" si="231">VLOOKUP($A117,$A$37:$R$50,17,0)-(VLOOKUP($A117,$A$37:$R$50,17,0)*VLOOKUP($A117,$A$37:$T$50,19,0))</f>
        <v>52</v>
      </c>
      <c r="F117" s="414">
        <f t="shared" si="231"/>
        <v>52</v>
      </c>
      <c r="G117" s="414">
        <f t="shared" si="231"/>
        <v>52</v>
      </c>
      <c r="H117" s="415">
        <f t="shared" si="231"/>
        <v>52</v>
      </c>
      <c r="I117" s="416">
        <f t="shared" si="231"/>
        <v>52</v>
      </c>
      <c r="J117" s="414">
        <f t="shared" si="231"/>
        <v>52</v>
      </c>
      <c r="K117" s="414">
        <f t="shared" si="231"/>
        <v>52</v>
      </c>
      <c r="L117" s="417">
        <f t="shared" si="231"/>
        <v>52</v>
      </c>
      <c r="M117" s="413">
        <f t="shared" si="231"/>
        <v>52</v>
      </c>
      <c r="N117" s="414">
        <f t="shared" si="231"/>
        <v>52</v>
      </c>
      <c r="O117" s="414">
        <f t="shared" si="231"/>
        <v>52</v>
      </c>
      <c r="P117" s="414">
        <f t="shared" si="231"/>
        <v>52</v>
      </c>
      <c r="Q117" s="415">
        <f t="shared" si="231"/>
        <v>52</v>
      </c>
      <c r="R117" s="416">
        <f t="shared" si="231"/>
        <v>52</v>
      </c>
      <c r="S117" s="414">
        <f t="shared" si="231"/>
        <v>52</v>
      </c>
      <c r="T117" s="414">
        <f t="shared" si="231"/>
        <v>52</v>
      </c>
      <c r="U117" s="414">
        <f t="shared" si="231"/>
        <v>52</v>
      </c>
      <c r="V117" s="413">
        <f t="shared" si="231"/>
        <v>52</v>
      </c>
      <c r="W117" s="414">
        <f t="shared" si="231"/>
        <v>52</v>
      </c>
      <c r="X117" s="414">
        <f t="shared" si="231"/>
        <v>52</v>
      </c>
      <c r="Y117" s="414">
        <f t="shared" si="231"/>
        <v>52</v>
      </c>
      <c r="Z117" s="415">
        <f t="shared" si="231"/>
        <v>52</v>
      </c>
      <c r="AA117" s="416">
        <f t="shared" si="231"/>
        <v>52</v>
      </c>
      <c r="AB117" s="414">
        <f t="shared" si="231"/>
        <v>52</v>
      </c>
      <c r="AC117" s="414">
        <f t="shared" si="231"/>
        <v>52</v>
      </c>
      <c r="AD117" s="417">
        <f t="shared" si="231"/>
        <v>52</v>
      </c>
      <c r="AE117" s="413">
        <f t="shared" si="231"/>
        <v>52</v>
      </c>
      <c r="AF117" s="414">
        <f t="shared" si="231"/>
        <v>52</v>
      </c>
      <c r="AG117" s="414">
        <f t="shared" si="231"/>
        <v>52</v>
      </c>
      <c r="AH117" s="415">
        <f t="shared" si="231"/>
        <v>52</v>
      </c>
      <c r="AI117" s="416">
        <f t="shared" si="231"/>
        <v>52</v>
      </c>
      <c r="AJ117" s="416">
        <f t="shared" si="231"/>
        <v>52</v>
      </c>
      <c r="AK117" s="414">
        <f t="shared" ref="AK117:BD117" si="232">VLOOKUP($A117,$A$37:$R$50,17,0)-(VLOOKUP($A117,$A$37:$R$50,17,0)*VLOOKUP($A117,$A$37:$T$50,19,0))</f>
        <v>52</v>
      </c>
      <c r="AL117" s="414">
        <f t="shared" si="232"/>
        <v>52</v>
      </c>
      <c r="AM117" s="417">
        <f t="shared" si="232"/>
        <v>52</v>
      </c>
      <c r="AN117" s="413">
        <f t="shared" si="232"/>
        <v>52</v>
      </c>
      <c r="AO117" s="414">
        <f t="shared" si="232"/>
        <v>52</v>
      </c>
      <c r="AP117" s="414">
        <f t="shared" si="232"/>
        <v>52</v>
      </c>
      <c r="AQ117" s="415">
        <f t="shared" si="232"/>
        <v>52</v>
      </c>
      <c r="AR117" s="416">
        <f t="shared" si="232"/>
        <v>52</v>
      </c>
      <c r="AS117" s="416">
        <f t="shared" si="232"/>
        <v>52</v>
      </c>
      <c r="AT117" s="414">
        <f t="shared" si="232"/>
        <v>52</v>
      </c>
      <c r="AU117" s="414">
        <f t="shared" si="232"/>
        <v>52</v>
      </c>
      <c r="AV117" s="413">
        <f t="shared" si="232"/>
        <v>52</v>
      </c>
      <c r="AW117" s="414">
        <f t="shared" si="232"/>
        <v>52</v>
      </c>
      <c r="AX117" s="414">
        <f t="shared" si="232"/>
        <v>52</v>
      </c>
      <c r="AY117" s="415">
        <f t="shared" si="232"/>
        <v>52</v>
      </c>
      <c r="AZ117" s="416">
        <f t="shared" si="232"/>
        <v>52</v>
      </c>
      <c r="BA117" s="414">
        <f t="shared" si="232"/>
        <v>52</v>
      </c>
      <c r="BB117" s="414">
        <f t="shared" si="232"/>
        <v>52</v>
      </c>
      <c r="BC117" s="414">
        <f t="shared" si="232"/>
        <v>52</v>
      </c>
      <c r="BD117" s="417">
        <f t="shared" si="232"/>
        <v>52</v>
      </c>
      <c r="BE117" s="213"/>
      <c r="BF117" s="24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CC117" s="122"/>
      <c r="CD117" s="122"/>
      <c r="CE117" s="122"/>
      <c r="CF117" s="122"/>
      <c r="CG117" s="122"/>
      <c r="CH117" s="122"/>
      <c r="CI117" s="122"/>
      <c r="CJ117" s="122"/>
      <c r="CK117" s="122"/>
      <c r="CL117" s="122"/>
    </row>
    <row r="118" spans="1:90" s="244" customFormat="1" ht="13.5" customHeight="1" x14ac:dyDescent="0.2">
      <c r="A118" s="800" t="s">
        <v>417</v>
      </c>
      <c r="B118" s="801"/>
      <c r="C118" s="776" t="s">
        <v>58</v>
      </c>
      <c r="D118" s="777"/>
      <c r="E118" s="283">
        <v>0</v>
      </c>
      <c r="F118" s="241">
        <v>0</v>
      </c>
      <c r="G118" s="241">
        <v>0</v>
      </c>
      <c r="H118" s="284">
        <v>0</v>
      </c>
      <c r="I118" s="240">
        <v>0</v>
      </c>
      <c r="J118" s="241">
        <v>0</v>
      </c>
      <c r="K118" s="241">
        <v>0</v>
      </c>
      <c r="L118" s="242">
        <v>0</v>
      </c>
      <c r="M118" s="283">
        <v>0</v>
      </c>
      <c r="N118" s="241">
        <v>0</v>
      </c>
      <c r="O118" s="241">
        <v>0</v>
      </c>
      <c r="P118" s="241">
        <v>0</v>
      </c>
      <c r="Q118" s="284">
        <v>0</v>
      </c>
      <c r="R118" s="240">
        <v>0</v>
      </c>
      <c r="S118" s="241">
        <v>0</v>
      </c>
      <c r="T118" s="241">
        <v>0</v>
      </c>
      <c r="U118" s="241">
        <v>0</v>
      </c>
      <c r="V118" s="283">
        <v>0</v>
      </c>
      <c r="W118" s="241">
        <v>0</v>
      </c>
      <c r="X118" s="241">
        <v>0</v>
      </c>
      <c r="Y118" s="241">
        <v>0</v>
      </c>
      <c r="Z118" s="284">
        <v>0</v>
      </c>
      <c r="AA118" s="240">
        <v>0</v>
      </c>
      <c r="AB118" s="241">
        <v>0</v>
      </c>
      <c r="AC118" s="241">
        <v>0</v>
      </c>
      <c r="AD118" s="242">
        <v>0</v>
      </c>
      <c r="AE118" s="283">
        <v>0</v>
      </c>
      <c r="AF118" s="241">
        <v>0</v>
      </c>
      <c r="AG118" s="241">
        <v>0</v>
      </c>
      <c r="AH118" s="284">
        <v>0</v>
      </c>
      <c r="AI118" s="240">
        <v>0</v>
      </c>
      <c r="AJ118" s="240">
        <v>0</v>
      </c>
      <c r="AK118" s="241">
        <v>0</v>
      </c>
      <c r="AL118" s="241">
        <v>0</v>
      </c>
      <c r="AM118" s="242">
        <v>0</v>
      </c>
      <c r="AN118" s="283">
        <v>0</v>
      </c>
      <c r="AO118" s="241">
        <v>0</v>
      </c>
      <c r="AP118" s="241">
        <v>0</v>
      </c>
      <c r="AQ118" s="284">
        <v>0</v>
      </c>
      <c r="AR118" s="240">
        <v>0</v>
      </c>
      <c r="AS118" s="240">
        <v>0</v>
      </c>
      <c r="AT118" s="241">
        <v>0</v>
      </c>
      <c r="AU118" s="241">
        <v>0</v>
      </c>
      <c r="AV118" s="283">
        <v>0</v>
      </c>
      <c r="AW118" s="241">
        <v>0</v>
      </c>
      <c r="AX118" s="241">
        <v>0</v>
      </c>
      <c r="AY118" s="284">
        <v>0</v>
      </c>
      <c r="AZ118" s="240">
        <v>0</v>
      </c>
      <c r="BA118" s="241">
        <v>0</v>
      </c>
      <c r="BB118" s="241">
        <v>0</v>
      </c>
      <c r="BC118" s="241">
        <v>0</v>
      </c>
      <c r="BD118" s="242">
        <v>0</v>
      </c>
      <c r="BE118" s="272">
        <f>SUM(E118:BD118)</f>
        <v>0</v>
      </c>
      <c r="BF118" s="258">
        <v>-1</v>
      </c>
      <c r="BG118" s="243"/>
      <c r="BH118" s="243"/>
      <c r="BI118" s="243"/>
      <c r="BJ118" s="243"/>
      <c r="BK118" s="243"/>
      <c r="BL118" s="243"/>
      <c r="BM118" s="243"/>
      <c r="BN118" s="243"/>
      <c r="BO118" s="243"/>
      <c r="BP118" s="243"/>
      <c r="BQ118" s="243"/>
      <c r="BR118" s="243"/>
      <c r="BS118" s="243"/>
      <c r="BT118" s="243"/>
      <c r="BU118" s="243"/>
      <c r="BV118" s="243"/>
      <c r="BW118" s="243"/>
      <c r="BX118" s="243"/>
      <c r="BY118" s="243"/>
      <c r="CC118" s="243"/>
      <c r="CD118" s="243"/>
      <c r="CE118" s="243" t="s">
        <v>123</v>
      </c>
      <c r="CF118" s="243"/>
      <c r="CG118" s="243"/>
      <c r="CH118" s="243"/>
      <c r="CI118" s="243"/>
      <c r="CJ118" s="243"/>
      <c r="CK118" s="243"/>
      <c r="CL118" s="243"/>
    </row>
    <row r="119" spans="1:90" s="244" customFormat="1" ht="13.5" customHeight="1" thickBot="1" x14ac:dyDescent="0.25">
      <c r="A119" s="802" t="s">
        <v>417</v>
      </c>
      <c r="B119" s="803"/>
      <c r="C119" s="807" t="s">
        <v>59</v>
      </c>
      <c r="D119" s="808"/>
      <c r="E119" s="285">
        <f t="shared" ref="E119:AJ119" si="233">E118*($BF$118+1)*IF(E121=$BI$87,1,IF(E121&lt;=$BI$88,1*$BJ$87,IF(E121&lt;=$BI$91,1*$BJ$88,IF(E121&lt;=$BI$92,1*$BJ$91,IF(E121&lt;=$BI$94,1*$BJ$92,1*$BJ$94)))))</f>
        <v>0</v>
      </c>
      <c r="F119" s="246">
        <f t="shared" si="233"/>
        <v>0</v>
      </c>
      <c r="G119" s="246">
        <f t="shared" si="233"/>
        <v>0</v>
      </c>
      <c r="H119" s="286">
        <f t="shared" si="233"/>
        <v>0</v>
      </c>
      <c r="I119" s="245">
        <f t="shared" si="233"/>
        <v>0</v>
      </c>
      <c r="J119" s="246">
        <f t="shared" si="233"/>
        <v>0</v>
      </c>
      <c r="K119" s="246">
        <f t="shared" si="233"/>
        <v>0</v>
      </c>
      <c r="L119" s="247">
        <f t="shared" si="233"/>
        <v>0</v>
      </c>
      <c r="M119" s="285">
        <f t="shared" si="233"/>
        <v>0</v>
      </c>
      <c r="N119" s="246">
        <f t="shared" si="233"/>
        <v>0</v>
      </c>
      <c r="O119" s="246">
        <f t="shared" si="233"/>
        <v>0</v>
      </c>
      <c r="P119" s="246">
        <f t="shared" si="233"/>
        <v>0</v>
      </c>
      <c r="Q119" s="286">
        <f t="shared" si="233"/>
        <v>0</v>
      </c>
      <c r="R119" s="245">
        <f t="shared" si="233"/>
        <v>0</v>
      </c>
      <c r="S119" s="246">
        <f t="shared" si="233"/>
        <v>0</v>
      </c>
      <c r="T119" s="246">
        <f t="shared" si="233"/>
        <v>0</v>
      </c>
      <c r="U119" s="246">
        <f t="shared" si="233"/>
        <v>0</v>
      </c>
      <c r="V119" s="285">
        <f t="shared" si="233"/>
        <v>0</v>
      </c>
      <c r="W119" s="246">
        <f t="shared" si="233"/>
        <v>0</v>
      </c>
      <c r="X119" s="246">
        <f t="shared" si="233"/>
        <v>0</v>
      </c>
      <c r="Y119" s="246">
        <f t="shared" si="233"/>
        <v>0</v>
      </c>
      <c r="Z119" s="286">
        <f t="shared" si="233"/>
        <v>0</v>
      </c>
      <c r="AA119" s="245">
        <f t="shared" si="233"/>
        <v>0</v>
      </c>
      <c r="AB119" s="246">
        <f t="shared" si="233"/>
        <v>0</v>
      </c>
      <c r="AC119" s="246">
        <f t="shared" si="233"/>
        <v>0</v>
      </c>
      <c r="AD119" s="247">
        <f t="shared" si="233"/>
        <v>0</v>
      </c>
      <c r="AE119" s="285">
        <f t="shared" si="233"/>
        <v>0</v>
      </c>
      <c r="AF119" s="246">
        <f t="shared" si="233"/>
        <v>0</v>
      </c>
      <c r="AG119" s="246">
        <f t="shared" si="233"/>
        <v>0</v>
      </c>
      <c r="AH119" s="286">
        <f t="shared" si="233"/>
        <v>0</v>
      </c>
      <c r="AI119" s="245">
        <f t="shared" si="233"/>
        <v>0</v>
      </c>
      <c r="AJ119" s="245">
        <f t="shared" si="233"/>
        <v>0</v>
      </c>
      <c r="AK119" s="246">
        <f t="shared" ref="AK119:BD119" si="234">AK118*($BF$118+1)*IF(AK121=$BI$87,1,IF(AK121&lt;=$BI$88,1*$BJ$87,IF(AK121&lt;=$BI$91,1*$BJ$88,IF(AK121&lt;=$BI$92,1*$BJ$91,IF(AK121&lt;=$BI$94,1*$BJ$92,1*$BJ$94)))))</f>
        <v>0</v>
      </c>
      <c r="AL119" s="246">
        <f t="shared" si="234"/>
        <v>0</v>
      </c>
      <c r="AM119" s="247">
        <f t="shared" si="234"/>
        <v>0</v>
      </c>
      <c r="AN119" s="285">
        <f t="shared" si="234"/>
        <v>0</v>
      </c>
      <c r="AO119" s="246">
        <f t="shared" si="234"/>
        <v>0</v>
      </c>
      <c r="AP119" s="246">
        <f t="shared" si="234"/>
        <v>0</v>
      </c>
      <c r="AQ119" s="286">
        <f t="shared" si="234"/>
        <v>0</v>
      </c>
      <c r="AR119" s="245">
        <f t="shared" si="234"/>
        <v>0</v>
      </c>
      <c r="AS119" s="245">
        <f t="shared" si="234"/>
        <v>0</v>
      </c>
      <c r="AT119" s="246">
        <f t="shared" si="234"/>
        <v>0</v>
      </c>
      <c r="AU119" s="246">
        <f t="shared" si="234"/>
        <v>0</v>
      </c>
      <c r="AV119" s="285">
        <f t="shared" si="234"/>
        <v>0</v>
      </c>
      <c r="AW119" s="246">
        <f t="shared" si="234"/>
        <v>0</v>
      </c>
      <c r="AX119" s="246">
        <f t="shared" si="234"/>
        <v>0</v>
      </c>
      <c r="AY119" s="286">
        <f t="shared" si="234"/>
        <v>0</v>
      </c>
      <c r="AZ119" s="245">
        <f t="shared" si="234"/>
        <v>0</v>
      </c>
      <c r="BA119" s="246">
        <f t="shared" si="234"/>
        <v>0</v>
      </c>
      <c r="BB119" s="246">
        <f t="shared" si="234"/>
        <v>0</v>
      </c>
      <c r="BC119" s="246">
        <f t="shared" si="234"/>
        <v>0</v>
      </c>
      <c r="BD119" s="247">
        <f t="shared" si="234"/>
        <v>0</v>
      </c>
      <c r="BE119" s="259">
        <f t="shared" ref="BE119:BE120" si="235">SUM(E119:BD119)</f>
        <v>0</v>
      </c>
      <c r="BF119" s="260"/>
      <c r="BG119" s="243"/>
      <c r="BH119" s="243"/>
      <c r="BI119" s="243"/>
      <c r="BJ119" s="243"/>
      <c r="BK119" s="243"/>
      <c r="BL119" s="243"/>
      <c r="BM119" s="243"/>
      <c r="BN119" s="243"/>
      <c r="BO119" s="243"/>
      <c r="BP119" s="243"/>
      <c r="BQ119" s="243"/>
      <c r="BR119" s="243"/>
      <c r="BS119" s="243"/>
      <c r="BT119" s="243"/>
      <c r="BU119" s="243"/>
      <c r="BV119" s="243"/>
      <c r="BW119" s="243"/>
      <c r="BX119" s="243"/>
      <c r="BY119" s="243"/>
      <c r="CC119" s="243"/>
      <c r="CD119" s="243"/>
      <c r="CE119" s="243" t="s">
        <v>124</v>
      </c>
      <c r="CF119" s="243"/>
      <c r="CG119" s="243"/>
      <c r="CH119" s="243"/>
      <c r="CI119" s="243"/>
      <c r="CJ119" s="243"/>
      <c r="CK119" s="243"/>
      <c r="CL119" s="243"/>
    </row>
    <row r="120" spans="1:90" s="244" customFormat="1" ht="13.5" customHeight="1" thickBot="1" x14ac:dyDescent="0.25">
      <c r="A120" s="792" t="s">
        <v>417</v>
      </c>
      <c r="B120" s="793"/>
      <c r="C120" s="778" t="s">
        <v>60</v>
      </c>
      <c r="D120" s="779"/>
      <c r="E120" s="287">
        <f>($BF121*$G$38*HLOOKUP(E$113,$E$114:$BD$115,2,0))*IF(E121=$BI$87,1,IF(E121&lt;=$BI$88,1*$BJ$87,IF(E121&lt;=$BI$91,1*$BJ$88,IF(E121&lt;=$BI$92,1*$BJ$91,IF(E121&lt;=$BI$94,1*$BJ$92,1*$BJ$94)))))/Сезонность!$O$3</f>
        <v>0</v>
      </c>
      <c r="F120" s="248">
        <f>($BF121*$G$38*HLOOKUP(F$113,$E$114:$BD$115,2,0))*IF(F121=$BI$87,1,IF(F121&lt;=$BI$88,1*$BJ$87,IF(F121&lt;=$BI$91,1*$BJ$88,IF(F121&lt;=$BI$92,1*$BJ$91,IF(F121&lt;=$BI$94,1*$BJ$92,1*$BJ$94)))))/Сезонность!$O$3</f>
        <v>0</v>
      </c>
      <c r="G120" s="248">
        <f>($BF121*$G$38*HLOOKUP(G$113,$E$114:$BD$115,2,0))*IF(G121=$BI$87,1,IF(G121&lt;=$BI$88,1*$BJ$87,IF(G121&lt;=$BI$91,1*$BJ$88,IF(G121&lt;=$BI$92,1*$BJ$91,IF(G121&lt;=$BI$94,1*$BJ$92,1*$BJ$94)))))/Сезонность!$O$3</f>
        <v>0</v>
      </c>
      <c r="H120" s="299">
        <f>($BF121*$G$38*HLOOKUP(H$113,$E$114:$BD$115,2,0))*IF(H121=$BI$87,1,IF(H121&lt;=$BI$88,1*$BJ$87,IF(H121&lt;=$BI$91,1*$BJ$88,IF(H121&lt;=$BI$92,1*$BJ$91,IF(H121&lt;=$BI$94,1*$BJ$92,1*$BJ$94)))))/Сезонность!$O$3</f>
        <v>0</v>
      </c>
      <c r="I120" s="248">
        <f>($BF121*$G$38*HLOOKUP(I$113,$E$114:$BD$115,2,0))*IF(I121=$BI$87,1,IF(I121&lt;=$BI$88,1*$BJ$87,IF(I121&lt;=$BI$91,1*$BJ$88,IF(I121&lt;=$BI$92,1*$BJ$91,IF(I121&lt;=$BI$94,1*$BJ$92,1*$BJ$94)))))/Сезонность!$O$3</f>
        <v>0</v>
      </c>
      <c r="J120" s="248">
        <f>($BF121*$G$38*HLOOKUP(J$113,$E$114:$BD$115,2,0))*IF(J121=$BI$87,1,IF(J121&lt;=$BI$88,1*$BJ$87,IF(J121&lt;=$BI$91,1*$BJ$88,IF(J121&lt;=$BI$92,1*$BJ$91,IF(J121&lt;=$BI$94,1*$BJ$92,1*$BJ$94)))))/Сезонность!$O$3</f>
        <v>0</v>
      </c>
      <c r="K120" s="248">
        <f>($BF121*$G$38*HLOOKUP(K$113,$E$114:$BD$115,2,0))*IF(K121=$BI$87,1,IF(K121&lt;=$BI$88,1*$BJ$87,IF(K121&lt;=$BI$91,1*$BJ$88,IF(K121&lt;=$BI$92,1*$BJ$91,IF(K121&lt;=$BI$94,1*$BJ$92,1*$BJ$94)))))/Сезонность!$O$3</f>
        <v>0</v>
      </c>
      <c r="L120" s="302">
        <f>($BF121*$G$38*HLOOKUP(L$113,$E$114:$BD$115,2,0))*IF(L121=$BI$87,1,IF(L121&lt;=$BI$88,1*$BJ$87,IF(L121&lt;=$BI$91,1*$BJ$88,IF(L121&lt;=$BI$92,1*$BJ$91,IF(L121&lt;=$BI$94,1*$BJ$92,1*$BJ$94)))))/Сезонность!$O$3</f>
        <v>0</v>
      </c>
      <c r="M120" s="287">
        <f>($BF121*$G$38*HLOOKUP(M$113,$E$114:$BD$115,2,0))*IF(M121=$BI$87,1,IF(M121&lt;=$BI$88,1*$BJ$87,IF(M121&lt;=$BI$91,1*$BJ$88,IF(M121&lt;=$BI$92,1*$BJ$91,IF(M121&lt;=$BI$94,1*$BJ$92,1*$BJ$94)))))/Сезонность!$O$3</f>
        <v>0</v>
      </c>
      <c r="N120" s="248">
        <f>($BF121*$G$38*HLOOKUP(N$113,$E$114:$BD$115,2,0))*IF(N121=$BI$87,1,IF(N121&lt;=$BI$88,1*$BJ$87,IF(N121&lt;=$BI$91,1*$BJ$88,IF(N121&lt;=$BI$92,1*$BJ$91,IF(N121&lt;=$BI$94,1*$BJ$92,1*$BJ$94)))))/Сезонность!$O$3</f>
        <v>0</v>
      </c>
      <c r="O120" s="248">
        <f>($BF121*$G$38*HLOOKUP(O$113,$E$114:$BD$115,2,0))*IF(O121=$BI$87,1,IF(O121&lt;=$BI$88,1*$BJ$87,IF(O121&lt;=$BI$91,1*$BJ$88,IF(O121&lt;=$BI$92,1*$BJ$91,IF(O121&lt;=$BI$94,1*$BJ$92,1*$BJ$94)))))/Сезонность!$O$3</f>
        <v>0</v>
      </c>
      <c r="P120" s="248">
        <f>($BF121*$G$38*HLOOKUP(P$113,$E$114:$BD$115,2,0))*IF(P121=$BI$87,1,IF(P121&lt;=$BI$88,1*$BJ$87,IF(P121&lt;=$BI$91,1*$BJ$88,IF(P121&lt;=$BI$92,1*$BJ$91,IF(P121&lt;=$BI$94,1*$BJ$92,1*$BJ$94)))))/Сезонность!$O$3</f>
        <v>0</v>
      </c>
      <c r="Q120" s="299">
        <f>($BF121*$G$38*HLOOKUP(Q$113,$E$114:$BD$115,2,0))*IF(Q121=$BI$87,1,IF(Q121&lt;=$BI$88,1*$BJ$87,IF(Q121&lt;=$BI$91,1*$BJ$88,IF(Q121&lt;=$BI$92,1*$BJ$91,IF(Q121&lt;=$BI$94,1*$BJ$92,1*$BJ$94)))))/Сезонность!$O$3</f>
        <v>0</v>
      </c>
      <c r="R120" s="248">
        <f>($BF121*$G$38*HLOOKUP(R$113,$E$114:$BD$115,2,0))*IF(R121=$BI$87,1,IF(R121&lt;=$BI$88,1*$BJ$87,IF(R121&lt;=$BI$91,1*$BJ$88,IF(R121&lt;=$BI$92,1*$BJ$91,IF(R121&lt;=$BI$94,1*$BJ$92,1*$BJ$94)))))/Сезонность!$O$3</f>
        <v>0</v>
      </c>
      <c r="S120" s="248">
        <f>($BF121*$G$38*HLOOKUP(S$113,$E$114:$BD$115,2,0))*IF(S121=$BI$87,1,IF(S121&lt;=$BI$88,1*$BJ$87,IF(S121&lt;=$BI$91,1*$BJ$88,IF(S121&lt;=$BI$92,1*$BJ$91,IF(S121&lt;=$BI$94,1*$BJ$92,1*$BJ$94)))))/Сезонность!$O$3</f>
        <v>0</v>
      </c>
      <c r="T120" s="248">
        <f>($BF121*$G$38*HLOOKUP(T$113,$E$114:$BD$115,2,0))*IF(T121=$BI$87,1,IF(T121&lt;=$BI$88,1*$BJ$87,IF(T121&lt;=$BI$91,1*$BJ$88,IF(T121&lt;=$BI$92,1*$BJ$91,IF(T121&lt;=$BI$94,1*$BJ$92,1*$BJ$94)))))/Сезонность!$O$3</f>
        <v>0</v>
      </c>
      <c r="U120" s="248">
        <f>($BF121*$G$38*HLOOKUP(U$113,$E$114:$BD$115,2,0))*IF(U121=$BI$87,1,IF(U121&lt;=$BI$88,1*$BJ$87,IF(U121&lt;=$BI$91,1*$BJ$88,IF(U121&lt;=$BI$92,1*$BJ$91,IF(U121&lt;=$BI$94,1*$BJ$92,1*$BJ$94)))))/Сезонность!$O$3</f>
        <v>0</v>
      </c>
      <c r="V120" s="287">
        <f>($BF121*$G$38*HLOOKUP(V$113,$E$114:$BD$115,2,0))*IF(V121=$BI$87,1,IF(V121&lt;=$BI$88,1*$BJ$87,IF(V121&lt;=$BI$91,1*$BJ$88,IF(V121&lt;=$BI$92,1*$BJ$91,IF(V121&lt;=$BI$94,1*$BJ$92,1*$BJ$94)))))/Сезонность!$O$3</f>
        <v>0</v>
      </c>
      <c r="W120" s="248">
        <f>($BF121*$G$38*HLOOKUP(W$113,$E$114:$BD$115,2,0))*IF(W121=$BI$87,1,IF(W121&lt;=$BI$88,1*$BJ$87,IF(W121&lt;=$BI$91,1*$BJ$88,IF(W121&lt;=$BI$92,1*$BJ$91,IF(W121&lt;=$BI$94,1*$BJ$92,1*$BJ$94)))))/Сезонность!$O$3</f>
        <v>0</v>
      </c>
      <c r="X120" s="248">
        <f>($BF121*$G$38*HLOOKUP(X$113,$E$114:$BD$115,2,0))*IF(X121=$BI$87,1,IF(X121&lt;=$BI$88,1*$BJ$87,IF(X121&lt;=$BI$91,1*$BJ$88,IF(X121&lt;=$BI$92,1*$BJ$91,IF(X121&lt;=$BI$94,1*$BJ$92,1*$BJ$94)))))/Сезонность!$O$3</f>
        <v>0</v>
      </c>
      <c r="Y120" s="248">
        <f>($BF121*$G$38*HLOOKUP(Y$113,$E$114:$BD$115,2,0))*IF(Y121=$BI$87,1,IF(Y121&lt;=$BI$88,1*$BJ$87,IF(Y121&lt;=$BI$91,1*$BJ$88,IF(Y121&lt;=$BI$92,1*$BJ$91,IF(Y121&lt;=$BI$94,1*$BJ$92,1*$BJ$94)))))/Сезонность!$O$3</f>
        <v>0</v>
      </c>
      <c r="Z120" s="299">
        <f>($BF121*$G$38*HLOOKUP(Z$113,$E$114:$BD$115,2,0))*IF(Z121=$BI$87,1,IF(Z121&lt;=$BI$88,1*$BJ$87,IF(Z121&lt;=$BI$91,1*$BJ$88,IF(Z121&lt;=$BI$92,1*$BJ$91,IF(Z121&lt;=$BI$94,1*$BJ$92,1*$BJ$94)))))/Сезонность!$O$3</f>
        <v>0</v>
      </c>
      <c r="AA120" s="248">
        <f>($BF121*$G$38*HLOOKUP(AA$113,$E$114:$BD$115,2,0))*IF(AA121=$BI$87,1,IF(AA121&lt;=$BI$88,1*$BJ$87,IF(AA121&lt;=$BI$91,1*$BJ$88,IF(AA121&lt;=$BI$92,1*$BJ$91,IF(AA121&lt;=$BI$94,1*$BJ$92,1*$BJ$94)))))/Сезонность!$O$3</f>
        <v>0</v>
      </c>
      <c r="AB120" s="248">
        <f>($BF121*$G$38*HLOOKUP(AB$113,$E$114:$BD$115,2,0))*IF(AB121=$BI$87,1,IF(AB121&lt;=$BI$88,1*$BJ$87,IF(AB121&lt;=$BI$91,1*$BJ$88,IF(AB121&lt;=$BI$92,1*$BJ$91,IF(AB121&lt;=$BI$94,1*$BJ$92,1*$BJ$94)))))/Сезонность!$O$3</f>
        <v>0</v>
      </c>
      <c r="AC120" s="248">
        <f>($BF121*$G$38*HLOOKUP(AC$113,$E$114:$BD$115,2,0))*IF(AC121=$BI$87,1,IF(AC121&lt;=$BI$88,1*$BJ$87,IF(AC121&lt;=$BI$91,1*$BJ$88,IF(AC121&lt;=$BI$92,1*$BJ$91,IF(AC121&lt;=$BI$94,1*$BJ$92,1*$BJ$94)))))/Сезонность!$O$3</f>
        <v>0</v>
      </c>
      <c r="AD120" s="302">
        <f>($BF121*$G$38*HLOOKUP(AD$113,$E$114:$BD$115,2,0))*IF(AD121=$BI$87,1,IF(AD121&lt;=$BI$88,1*$BJ$87,IF(AD121&lt;=$BI$91,1*$BJ$88,IF(AD121&lt;=$BI$92,1*$BJ$91,IF(AD121&lt;=$BI$94,1*$BJ$92,1*$BJ$94)))))/Сезонность!$O$3</f>
        <v>0</v>
      </c>
      <c r="AE120" s="287">
        <f>($BF121*$G$38*HLOOKUP(AE$113,$E$114:$BD$115,2,0))*IF(AE121=$BI$87,1,IF(AE121&lt;=$BI$88,1*$BJ$87,IF(AE121&lt;=$BI$91,1*$BJ$88,IF(AE121&lt;=$BI$92,1*$BJ$91,IF(AE121&lt;=$BI$94,1*$BJ$92,1*$BJ$94)))))/Сезонность!$O$3</f>
        <v>0</v>
      </c>
      <c r="AF120" s="248">
        <f>($BF121*$G$38*HLOOKUP(AF$113,$E$114:$BD$115,2,0))*IF(AF121=$BI$87,1,IF(AF121&lt;=$BI$88,1*$BJ$87,IF(AF121&lt;=$BI$91,1*$BJ$88,IF(AF121&lt;=$BI$92,1*$BJ$91,IF(AF121&lt;=$BI$94,1*$BJ$92,1*$BJ$94)))))/Сезонность!$O$3</f>
        <v>0</v>
      </c>
      <c r="AG120" s="248">
        <f>($BF121*$G$38*HLOOKUP(AG$113,$E$114:$BD$115,2,0))*IF(AG121=$BI$87,1,IF(AG121&lt;=$BI$88,1*$BJ$87,IF(AG121&lt;=$BI$91,1*$BJ$88,IF(AG121&lt;=$BI$92,1*$BJ$91,IF(AG121&lt;=$BI$94,1*$BJ$92,1*$BJ$94)))))/Сезонность!$O$3</f>
        <v>0</v>
      </c>
      <c r="AH120" s="299">
        <f>($BF121*$G$38*HLOOKUP(AH$113,$E$114:$BD$115,2,0))*IF(AH121=$BI$87,1,IF(AH121&lt;=$BI$88,1*$BJ$87,IF(AH121&lt;=$BI$91,1*$BJ$88,IF(AH121&lt;=$BI$92,1*$BJ$91,IF(AH121&lt;=$BI$94,1*$BJ$92,1*$BJ$94)))))/Сезонность!$O$3</f>
        <v>0</v>
      </c>
      <c r="AI120" s="248">
        <f>($BF121*$G$38*HLOOKUP(AI$113,$E$114:$BD$115,2,0))*IF(AI121=$BI$87,1,IF(AI121&lt;=$BI$88,1*$BJ$87,IF(AI121&lt;=$BI$91,1*$BJ$88,IF(AI121&lt;=$BI$92,1*$BJ$91,IF(AI121&lt;=$BI$94,1*$BJ$92,1*$BJ$94)))))/Сезонность!$O$3</f>
        <v>0</v>
      </c>
      <c r="AJ120" s="248">
        <f>($BF121*$G$38*HLOOKUP(AJ$113,$E$114:$BD$115,2,0))*IF(AJ121=$BI$87,1,IF(AJ121&lt;=$BI$88,1*$BJ$87,IF(AJ121&lt;=$BI$91,1*$BJ$88,IF(AJ121&lt;=$BI$92,1*$BJ$91,IF(AJ121&lt;=$BI$94,1*$BJ$92,1*$BJ$94)))))/Сезонность!$O$3</f>
        <v>0</v>
      </c>
      <c r="AK120" s="248">
        <f>($BF121*$G$38*HLOOKUP(AK$113,$E$114:$BD$115,2,0))*IF(AK121=$BI$87,1,IF(AK121&lt;=$BI$88,1*$BJ$87,IF(AK121&lt;=$BI$91,1*$BJ$88,IF(AK121&lt;=$BI$92,1*$BJ$91,IF(AK121&lt;=$BI$94,1*$BJ$92,1*$BJ$94)))))/Сезонность!$O$3</f>
        <v>0</v>
      </c>
      <c r="AL120" s="248">
        <f>($BF121*$G$38*HLOOKUP(AL$113,$E$114:$BD$115,2,0))*IF(AL121=$BI$87,1,IF(AL121&lt;=$BI$88,1*$BJ$87,IF(AL121&lt;=$BI$91,1*$BJ$88,IF(AL121&lt;=$BI$92,1*$BJ$91,IF(AL121&lt;=$BI$94,1*$BJ$92,1*$BJ$94)))))/Сезонность!$O$3</f>
        <v>0</v>
      </c>
      <c r="AM120" s="302">
        <f>($BF121*$G$38*HLOOKUP(AM$113,$E$114:$BD$115,2,0))*IF(AM121=$BI$87,1,IF(AM121&lt;=$BI$88,1*$BJ$87,IF(AM121&lt;=$BI$91,1*$BJ$88,IF(AM121&lt;=$BI$92,1*$BJ$91,IF(AM121&lt;=$BI$94,1*$BJ$92,1*$BJ$94)))))/Сезонность!$O$3</f>
        <v>0</v>
      </c>
      <c r="AN120" s="287">
        <f>($BF121*$G$38*HLOOKUP(AN$113,$E$114:$BD$115,2,0))*IF(AN121=$BI$87,1,IF(AN121&lt;=$BI$88,1*$BJ$87,IF(AN121&lt;=$BI$91,1*$BJ$88,IF(AN121&lt;=$BI$92,1*$BJ$91,IF(AN121&lt;=$BI$94,1*$BJ$92,1*$BJ$94)))))/Сезонность!$O$3</f>
        <v>0</v>
      </c>
      <c r="AO120" s="248">
        <f>($BF121*$G$38*HLOOKUP(AO$113,$E$114:$BD$115,2,0))*IF(AO121=$BI$87,1,IF(AO121&lt;=$BI$88,1*$BJ$87,IF(AO121&lt;=$BI$91,1*$BJ$88,IF(AO121&lt;=$BI$92,1*$BJ$91,IF(AO121&lt;=$BI$94,1*$BJ$92,1*$BJ$94)))))/Сезонность!$O$3</f>
        <v>0</v>
      </c>
      <c r="AP120" s="248">
        <f>($BF121*$G$38*HLOOKUP(AP$113,$E$114:$BD$115,2,0))*IF(AP121=$BI$87,1,IF(AP121&lt;=$BI$88,1*$BJ$87,IF(AP121&lt;=$BI$91,1*$BJ$88,IF(AP121&lt;=$BI$92,1*$BJ$91,IF(AP121&lt;=$BI$94,1*$BJ$92,1*$BJ$94)))))/Сезонность!$O$3</f>
        <v>0</v>
      </c>
      <c r="AQ120" s="299">
        <f>($BF121*$G$38*HLOOKUP(AQ$113,$E$114:$BD$115,2,0))*IF(AQ121=$BI$87,1,IF(AQ121&lt;=$BI$88,1*$BJ$87,IF(AQ121&lt;=$BI$91,1*$BJ$88,IF(AQ121&lt;=$BI$92,1*$BJ$91,IF(AQ121&lt;=$BI$94,1*$BJ$92,1*$BJ$94)))))/Сезонность!$O$3</f>
        <v>0</v>
      </c>
      <c r="AR120" s="248">
        <f>($BF121*$G$38*HLOOKUP(AR$113,$E$114:$BD$115,2,0))*IF(AR121=$BI$87,1,IF(AR121&lt;=$BI$88,1*$BJ$87,IF(AR121&lt;=$BI$91,1*$BJ$88,IF(AR121&lt;=$BI$92,1*$BJ$91,IF(AR121&lt;=$BI$94,1*$BJ$92,1*$BJ$94)))))/Сезонность!$O$3</f>
        <v>0</v>
      </c>
      <c r="AS120" s="248">
        <f>($BF121*$G$38*HLOOKUP(AS$113,$E$114:$BD$115,2,0))*IF(AS121=$BI$87,1,IF(AS121&lt;=$BI$88,1*$BJ$87,IF(AS121&lt;=$BI$91,1*$BJ$88,IF(AS121&lt;=$BI$92,1*$BJ$91,IF(AS121&lt;=$BI$94,1*$BJ$92,1*$BJ$94)))))/Сезонность!$O$3</f>
        <v>0</v>
      </c>
      <c r="AT120" s="248">
        <f>($BF121*$G$38*HLOOKUP(AT$113,$E$114:$BD$115,2,0))*IF(AT121=$BI$87,1,IF(AT121&lt;=$BI$88,1*$BJ$87,IF(AT121&lt;=$BI$91,1*$BJ$88,IF(AT121&lt;=$BI$92,1*$BJ$91,IF(AT121&lt;=$BI$94,1*$BJ$92,1*$BJ$94)))))/Сезонность!$O$3</f>
        <v>0</v>
      </c>
      <c r="AU120" s="248">
        <f>($BF121*$G$38*HLOOKUP(AU$113,$E$114:$BD$115,2,0))*IF(AU121=$BI$87,1,IF(AU121&lt;=$BI$88,1*$BJ$87,IF(AU121&lt;=$BI$91,1*$BJ$88,IF(AU121&lt;=$BI$92,1*$BJ$91,IF(AU121&lt;=$BI$94,1*$BJ$92,1*$BJ$94)))))/Сезонность!$O$3</f>
        <v>0</v>
      </c>
      <c r="AV120" s="287">
        <f>($BF121*$G$38*HLOOKUP(AV$113,$E$114:$BD$115,2,0))*IF(AV121=$BI$87,1,IF(AV121&lt;=$BI$88,1*$BJ$87,IF(AV121&lt;=$BI$91,1*$BJ$88,IF(AV121&lt;=$BI$92,1*$BJ$91,IF(AV121&lt;=$BI$94,1*$BJ$92,1*$BJ$94)))))/Сезонность!$O$3</f>
        <v>0</v>
      </c>
      <c r="AW120" s="248">
        <f>($BF121*$G$38*HLOOKUP(AW$113,$E$114:$BD$115,2,0))*IF(AW121=$BI$87,1,IF(AW121&lt;=$BI$88,1*$BJ$87,IF(AW121&lt;=$BI$91,1*$BJ$88,IF(AW121&lt;=$BI$92,1*$BJ$91,IF(AW121&lt;=$BI$94,1*$BJ$92,1*$BJ$94)))))/Сезонность!$O$3</f>
        <v>0</v>
      </c>
      <c r="AX120" s="248">
        <f>($BF121*$G$38*HLOOKUP(AX$113,$E$114:$BD$115,2,0))*IF(AX121=$BI$87,1,IF(AX121&lt;=$BI$88,1*$BJ$87,IF(AX121&lt;=$BI$91,1*$BJ$88,IF(AX121&lt;=$BI$92,1*$BJ$91,IF(AX121&lt;=$BI$94,1*$BJ$92,1*$BJ$94)))))/Сезонность!$O$3</f>
        <v>0</v>
      </c>
      <c r="AY120" s="299">
        <f>($BF121*$G$38*HLOOKUP(AY$113,$E$114:$BD$115,2,0))*IF(AY121=$BI$87,1,IF(AY121&lt;=$BI$88,1*$BJ$87,IF(AY121&lt;=$BI$91,1*$BJ$88,IF(AY121&lt;=$BI$92,1*$BJ$91,IF(AY121&lt;=$BI$94,1*$BJ$92,1*$BJ$94)))))/Сезонность!$O$3</f>
        <v>0</v>
      </c>
      <c r="AZ120" s="248">
        <f>($BF121*$G$38*HLOOKUP(AZ$113,$E$114:$BD$115,2,0))*IF(AZ121=$BI$87,1,IF(AZ121&lt;=$BI$88,1*$BJ$87,IF(AZ121&lt;=$BI$91,1*$BJ$88,IF(AZ121&lt;=$BI$92,1*$BJ$91,IF(AZ121&lt;=$BI$94,1*$BJ$92,1*$BJ$94)))))/Сезонность!$O$3</f>
        <v>0</v>
      </c>
      <c r="BA120" s="248">
        <f>($BF121*$G$38*HLOOKUP(BA$113,$E$114:$BD$115,2,0))*IF(BA121=$BI$87,1,IF(BA121&lt;=$BI$88,1*$BJ$87,IF(BA121&lt;=$BI$91,1*$BJ$88,IF(BA121&lt;=$BI$92,1*$BJ$91,IF(BA121&lt;=$BI$94,1*$BJ$92,1*$BJ$94)))))/Сезонность!$O$3</f>
        <v>0</v>
      </c>
      <c r="BB120" s="248">
        <f>($BF121*$G$38*HLOOKUP(BB$113,$E$114:$BD$115,2,0))*IF(BB121=$BI$87,1,IF(BB121&lt;=$BI$88,1*$BJ$87,IF(BB121&lt;=$BI$91,1*$BJ$88,IF(BB121&lt;=$BI$92,1*$BJ$91,IF(BB121&lt;=$BI$94,1*$BJ$92,1*$BJ$94)))))/Сезонность!$O$3</f>
        <v>0</v>
      </c>
      <c r="BC120" s="248">
        <f>($BF121*$G$38*HLOOKUP(BC$113,$E$114:$BD$115,2,0))*IF(BC121=$BI$87,1,IF(BC121&lt;=$BI$88,1*$BJ$87,IF(BC121&lt;=$BI$91,1*$BJ$88,IF(BC121&lt;=$BI$92,1*$BJ$91,IF(BC121&lt;=$BI$94,1*$BJ$92,1*$BJ$94)))))/Сезонность!$O$3</f>
        <v>0</v>
      </c>
      <c r="BD120" s="248">
        <f>($BF121*$G$38*HLOOKUP(BD$113,$E$114:$BD$115,2,0))*IF(BD121=$BI$87,1,IF(BD121&lt;=$BI$88,1*$BJ$87,IF(BD121&lt;=$BI$91,1*$BJ$88,IF(BD121&lt;=$BI$92,1*$BJ$91,IF(BD121&lt;=$BI$94,1*$BJ$92,1*$BJ$94)))))/Сезонность!$O$3</f>
        <v>0</v>
      </c>
      <c r="BE120" s="261">
        <f t="shared" si="235"/>
        <v>0</v>
      </c>
      <c r="BF120" s="262" t="s">
        <v>61</v>
      </c>
      <c r="BG120" s="243"/>
      <c r="BH120" s="243"/>
      <c r="BI120" s="243"/>
      <c r="BJ120" s="243"/>
      <c r="BK120" s="243"/>
      <c r="BL120" s="243"/>
      <c r="BM120" s="243"/>
      <c r="BN120" s="243"/>
      <c r="BO120" s="243"/>
      <c r="BP120" s="243"/>
      <c r="BQ120" s="243"/>
      <c r="BR120" s="243"/>
      <c r="BS120" s="243"/>
      <c r="BT120" s="243"/>
      <c r="BU120" s="243"/>
      <c r="BV120" s="243"/>
      <c r="BW120" s="243"/>
      <c r="BX120" s="243"/>
      <c r="BY120" s="243"/>
      <c r="CC120" s="243"/>
      <c r="CD120" s="243"/>
      <c r="CE120" s="243" t="s">
        <v>125</v>
      </c>
      <c r="CF120" s="243"/>
      <c r="CG120" s="243"/>
      <c r="CH120" s="243"/>
      <c r="CI120" s="243"/>
      <c r="CJ120" s="243"/>
      <c r="CK120" s="243"/>
      <c r="CL120" s="243"/>
    </row>
    <row r="121" spans="1:90" ht="13.5" customHeight="1" thickBot="1" x14ac:dyDescent="0.3">
      <c r="A121" s="885" t="s">
        <v>417</v>
      </c>
      <c r="B121" s="886"/>
      <c r="C121" s="887" t="s">
        <v>56</v>
      </c>
      <c r="D121" s="888"/>
      <c r="E121" s="289">
        <v>0</v>
      </c>
      <c r="F121" s="25">
        <v>0</v>
      </c>
      <c r="G121" s="25">
        <v>0</v>
      </c>
      <c r="H121" s="290">
        <v>0</v>
      </c>
      <c r="I121" s="173">
        <v>0</v>
      </c>
      <c r="J121" s="25">
        <v>0</v>
      </c>
      <c r="K121" s="25">
        <v>0</v>
      </c>
      <c r="L121" s="209">
        <v>0</v>
      </c>
      <c r="M121" s="289">
        <v>0</v>
      </c>
      <c r="N121" s="25">
        <v>0</v>
      </c>
      <c r="O121" s="25">
        <v>0</v>
      </c>
      <c r="P121" s="25">
        <v>0</v>
      </c>
      <c r="Q121" s="290">
        <v>0</v>
      </c>
      <c r="R121" s="173">
        <v>0</v>
      </c>
      <c r="S121" s="25">
        <v>0</v>
      </c>
      <c r="T121" s="25">
        <v>0</v>
      </c>
      <c r="U121" s="25">
        <v>0</v>
      </c>
      <c r="V121" s="289">
        <v>0</v>
      </c>
      <c r="W121" s="25">
        <v>0</v>
      </c>
      <c r="X121" s="25">
        <v>0</v>
      </c>
      <c r="Y121" s="25">
        <v>0</v>
      </c>
      <c r="Z121" s="290">
        <v>0</v>
      </c>
      <c r="AA121" s="173">
        <v>0</v>
      </c>
      <c r="AB121" s="25">
        <v>0</v>
      </c>
      <c r="AC121" s="25">
        <v>0</v>
      </c>
      <c r="AD121" s="209">
        <v>0</v>
      </c>
      <c r="AE121" s="289">
        <v>0</v>
      </c>
      <c r="AF121" s="25">
        <v>0</v>
      </c>
      <c r="AG121" s="25">
        <v>0</v>
      </c>
      <c r="AH121" s="290">
        <v>0</v>
      </c>
      <c r="AI121" s="173">
        <v>0</v>
      </c>
      <c r="AJ121" s="173">
        <v>0</v>
      </c>
      <c r="AK121" s="25">
        <v>0</v>
      </c>
      <c r="AL121" s="25">
        <v>0</v>
      </c>
      <c r="AM121" s="209">
        <v>0</v>
      </c>
      <c r="AN121" s="289">
        <v>0</v>
      </c>
      <c r="AO121" s="25">
        <v>0</v>
      </c>
      <c r="AP121" s="25">
        <v>0</v>
      </c>
      <c r="AQ121" s="290">
        <v>0</v>
      </c>
      <c r="AR121" s="173">
        <v>0</v>
      </c>
      <c r="AS121" s="173">
        <v>0</v>
      </c>
      <c r="AT121" s="25">
        <v>0</v>
      </c>
      <c r="AU121" s="25">
        <v>0</v>
      </c>
      <c r="AV121" s="289">
        <v>0</v>
      </c>
      <c r="AW121" s="25">
        <v>0</v>
      </c>
      <c r="AX121" s="25">
        <v>0</v>
      </c>
      <c r="AY121" s="290">
        <v>0</v>
      </c>
      <c r="AZ121" s="173">
        <v>0</v>
      </c>
      <c r="BA121" s="25">
        <v>0</v>
      </c>
      <c r="BB121" s="25">
        <v>0</v>
      </c>
      <c r="BC121" s="25">
        <v>0</v>
      </c>
      <c r="BD121" s="209">
        <v>0</v>
      </c>
      <c r="BE121" s="214"/>
      <c r="BF121" s="26">
        <f>VLOOKUP($AC$6,$A$63:$AC$68,MATCH($A121,$A$63:$AC$63,0),0)*IF(VLOOKUP($A121,$A$36:$F$50,5,0)&lt;=3,VLOOKUP($A121,$A$36:$F$50,5,0),IF(VLOOKUP($A121,$A$36:$F$50,5,0)&lt;=4,3.5,3.8+0.2*(ROUNDUP(VLOOKUP($A121,$A$36:$F$50,5,0),0)-5)))</f>
        <v>0</v>
      </c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CC121" s="122"/>
      <c r="CD121" s="122"/>
      <c r="CE121" s="122" t="s">
        <v>126</v>
      </c>
      <c r="CF121" s="122"/>
      <c r="CG121" s="122"/>
      <c r="CH121" s="122"/>
      <c r="CI121" s="122"/>
      <c r="CJ121" s="122"/>
      <c r="CK121" s="122"/>
      <c r="CL121" s="122"/>
    </row>
    <row r="122" spans="1:90" ht="6" customHeight="1" thickBot="1" x14ac:dyDescent="0.3">
      <c r="A122" s="28"/>
      <c r="B122" s="28"/>
      <c r="C122" s="28"/>
      <c r="D122" s="28"/>
      <c r="E122" s="291"/>
      <c r="F122" s="28"/>
      <c r="G122" s="28"/>
      <c r="H122" s="292"/>
      <c r="I122" s="28"/>
      <c r="J122" s="28"/>
      <c r="K122" s="28"/>
      <c r="L122" s="28"/>
      <c r="M122" s="291"/>
      <c r="N122" s="28"/>
      <c r="O122" s="28"/>
      <c r="P122" s="28"/>
      <c r="Q122" s="292"/>
      <c r="R122" s="28"/>
      <c r="S122" s="28"/>
      <c r="T122" s="28"/>
      <c r="U122" s="28"/>
      <c r="V122" s="291"/>
      <c r="W122" s="28"/>
      <c r="X122" s="28"/>
      <c r="Y122" s="28"/>
      <c r="Z122" s="292"/>
      <c r="AA122" s="28"/>
      <c r="AB122" s="28"/>
      <c r="AC122"/>
      <c r="AD122"/>
      <c r="AE122" s="305"/>
      <c r="AF122" s="303"/>
      <c r="AG122" s="32"/>
      <c r="AH122" s="304"/>
      <c r="AI122"/>
      <c r="AJ122"/>
      <c r="AK122"/>
      <c r="AL122"/>
      <c r="AM122"/>
      <c r="AN122" s="305"/>
      <c r="AO122" s="303"/>
      <c r="AP122" s="303"/>
      <c r="AQ122" s="304"/>
      <c r="AR122" s="3"/>
      <c r="AS122" s="3"/>
      <c r="AT122" s="3"/>
      <c r="AU122" s="3"/>
      <c r="AV122" s="309"/>
      <c r="AW122" s="310"/>
      <c r="AX122" s="310"/>
      <c r="AY122" s="311"/>
      <c r="AZ122" s="3"/>
      <c r="BA122" s="3"/>
      <c r="BB122" s="3"/>
      <c r="BC122"/>
      <c r="BD122"/>
      <c r="BE122" s="28"/>
      <c r="BF122" s="3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CC122" s="122"/>
      <c r="CD122" s="122"/>
      <c r="CE122" s="122" t="s">
        <v>127</v>
      </c>
      <c r="CF122" s="122"/>
      <c r="CG122" s="122"/>
      <c r="CH122" s="122"/>
      <c r="CI122" s="122"/>
      <c r="CJ122" s="122"/>
      <c r="CK122" s="122"/>
      <c r="CL122" s="122"/>
    </row>
    <row r="123" spans="1:90" ht="13.5" customHeight="1" thickBot="1" x14ac:dyDescent="0.3">
      <c r="A123" s="876" t="s">
        <v>40</v>
      </c>
      <c r="B123" s="877"/>
      <c r="C123" s="877"/>
      <c r="D123" s="877"/>
      <c r="E123" s="279" t="s">
        <v>279</v>
      </c>
      <c r="F123" s="251" t="s">
        <v>280</v>
      </c>
      <c r="G123" s="251" t="s">
        <v>281</v>
      </c>
      <c r="H123" s="280" t="s">
        <v>282</v>
      </c>
      <c r="I123" s="275" t="s">
        <v>283</v>
      </c>
      <c r="J123" s="112" t="s">
        <v>284</v>
      </c>
      <c r="K123" s="112" t="s">
        <v>285</v>
      </c>
      <c r="L123" s="215" t="s">
        <v>286</v>
      </c>
      <c r="M123" s="279" t="s">
        <v>287</v>
      </c>
      <c r="N123" s="251" t="s">
        <v>288</v>
      </c>
      <c r="O123" s="251" t="s">
        <v>289</v>
      </c>
      <c r="P123" s="251" t="s">
        <v>290</v>
      </c>
      <c r="Q123" s="280" t="s">
        <v>291</v>
      </c>
      <c r="R123" s="275" t="s">
        <v>292</v>
      </c>
      <c r="S123" s="112" t="s">
        <v>293</v>
      </c>
      <c r="T123" s="112" t="s">
        <v>294</v>
      </c>
      <c r="U123" s="112" t="s">
        <v>295</v>
      </c>
      <c r="V123" s="279" t="s">
        <v>296</v>
      </c>
      <c r="W123" s="251" t="s">
        <v>297</v>
      </c>
      <c r="X123" s="251" t="s">
        <v>298</v>
      </c>
      <c r="Y123" s="251" t="s">
        <v>299</v>
      </c>
      <c r="Z123" s="280" t="s">
        <v>300</v>
      </c>
      <c r="AA123" s="275" t="s">
        <v>301</v>
      </c>
      <c r="AB123" s="112" t="s">
        <v>302</v>
      </c>
      <c r="AC123" s="112" t="s">
        <v>303</v>
      </c>
      <c r="AD123" s="215" t="s">
        <v>304</v>
      </c>
      <c r="AE123" s="279" t="s">
        <v>305</v>
      </c>
      <c r="AF123" s="251" t="s">
        <v>306</v>
      </c>
      <c r="AG123" s="251" t="s">
        <v>307</v>
      </c>
      <c r="AH123" s="280" t="s">
        <v>308</v>
      </c>
      <c r="AI123" s="396" t="s">
        <v>309</v>
      </c>
      <c r="AJ123" s="275" t="s">
        <v>310</v>
      </c>
      <c r="AK123" s="112" t="s">
        <v>311</v>
      </c>
      <c r="AL123" s="112" t="s">
        <v>312</v>
      </c>
      <c r="AM123" s="215" t="s">
        <v>313</v>
      </c>
      <c r="AN123" s="279" t="s">
        <v>314</v>
      </c>
      <c r="AO123" s="251" t="s">
        <v>315</v>
      </c>
      <c r="AP123" s="251" t="s">
        <v>316</v>
      </c>
      <c r="AQ123" s="280" t="s">
        <v>317</v>
      </c>
      <c r="AR123" s="396" t="s">
        <v>318</v>
      </c>
      <c r="AS123" s="275" t="s">
        <v>319</v>
      </c>
      <c r="AT123" s="112" t="s">
        <v>320</v>
      </c>
      <c r="AU123" s="112" t="s">
        <v>321</v>
      </c>
      <c r="AV123" s="279" t="s">
        <v>322</v>
      </c>
      <c r="AW123" s="251" t="s">
        <v>323</v>
      </c>
      <c r="AX123" s="251" t="s">
        <v>324</v>
      </c>
      <c r="AY123" s="280" t="s">
        <v>325</v>
      </c>
      <c r="AZ123" s="436" t="s">
        <v>326</v>
      </c>
      <c r="BA123" s="112" t="s">
        <v>327</v>
      </c>
      <c r="BB123" s="112" t="s">
        <v>328</v>
      </c>
      <c r="BC123" s="112" t="s">
        <v>329</v>
      </c>
      <c r="BD123" s="215" t="s">
        <v>330</v>
      </c>
      <c r="BE123" s="210" t="s">
        <v>43</v>
      </c>
      <c r="BF123" s="29" t="s">
        <v>57</v>
      </c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CC123" s="122"/>
      <c r="CD123" s="122"/>
      <c r="CE123" s="122" t="s">
        <v>128</v>
      </c>
      <c r="CF123" s="122"/>
      <c r="CG123" s="122"/>
      <c r="CH123" s="122"/>
      <c r="CI123" s="122"/>
      <c r="CJ123" s="122"/>
      <c r="CK123" s="122"/>
      <c r="CL123" s="122"/>
    </row>
    <row r="124" spans="1:90" ht="13.5" hidden="1" customHeight="1" x14ac:dyDescent="0.3">
      <c r="A124" s="16"/>
      <c r="B124" s="17"/>
      <c r="C124" s="17"/>
      <c r="D124" s="276"/>
      <c r="E124" s="281" t="s">
        <v>279</v>
      </c>
      <c r="F124" s="177" t="s">
        <v>280</v>
      </c>
      <c r="G124" s="177" t="s">
        <v>281</v>
      </c>
      <c r="H124" s="282" t="s">
        <v>282</v>
      </c>
      <c r="I124" s="182" t="s">
        <v>283</v>
      </c>
      <c r="J124" s="177" t="s">
        <v>284</v>
      </c>
      <c r="K124" s="177" t="s">
        <v>285</v>
      </c>
      <c r="L124" s="208" t="s">
        <v>286</v>
      </c>
      <c r="M124" s="281" t="s">
        <v>287</v>
      </c>
      <c r="N124" s="177" t="s">
        <v>288</v>
      </c>
      <c r="O124" s="177" t="s">
        <v>289</v>
      </c>
      <c r="P124" s="177" t="s">
        <v>290</v>
      </c>
      <c r="Q124" s="282" t="s">
        <v>291</v>
      </c>
      <c r="R124" s="182" t="s">
        <v>292</v>
      </c>
      <c r="S124" s="177" t="s">
        <v>293</v>
      </c>
      <c r="T124" s="177" t="s">
        <v>294</v>
      </c>
      <c r="U124" s="177" t="s">
        <v>295</v>
      </c>
      <c r="V124" s="281" t="s">
        <v>296</v>
      </c>
      <c r="W124" s="177" t="s">
        <v>297</v>
      </c>
      <c r="X124" s="177" t="s">
        <v>298</v>
      </c>
      <c r="Y124" s="177" t="s">
        <v>299</v>
      </c>
      <c r="Z124" s="282" t="s">
        <v>300</v>
      </c>
      <c r="AA124" s="182" t="s">
        <v>301</v>
      </c>
      <c r="AB124" s="177" t="s">
        <v>302</v>
      </c>
      <c r="AC124" s="177" t="s">
        <v>303</v>
      </c>
      <c r="AD124" s="208" t="s">
        <v>304</v>
      </c>
      <c r="AE124" s="281" t="s">
        <v>305</v>
      </c>
      <c r="AF124" s="177" t="s">
        <v>306</v>
      </c>
      <c r="AG124" s="177" t="s">
        <v>307</v>
      </c>
      <c r="AH124" s="282" t="s">
        <v>308</v>
      </c>
      <c r="AI124" s="182" t="s">
        <v>309</v>
      </c>
      <c r="AJ124" s="182" t="s">
        <v>310</v>
      </c>
      <c r="AK124" s="177" t="s">
        <v>311</v>
      </c>
      <c r="AL124" s="177" t="s">
        <v>312</v>
      </c>
      <c r="AM124" s="208" t="s">
        <v>313</v>
      </c>
      <c r="AN124" s="281" t="s">
        <v>314</v>
      </c>
      <c r="AO124" s="177" t="s">
        <v>315</v>
      </c>
      <c r="AP124" s="177" t="s">
        <v>316</v>
      </c>
      <c r="AQ124" s="282" t="s">
        <v>317</v>
      </c>
      <c r="AR124" s="182" t="s">
        <v>318</v>
      </c>
      <c r="AS124" s="182" t="s">
        <v>319</v>
      </c>
      <c r="AT124" s="177" t="s">
        <v>320</v>
      </c>
      <c r="AU124" s="177" t="s">
        <v>321</v>
      </c>
      <c r="AV124" s="281" t="s">
        <v>322</v>
      </c>
      <c r="AW124" s="177" t="s">
        <v>323</v>
      </c>
      <c r="AX124" s="177" t="s">
        <v>324</v>
      </c>
      <c r="AY124" s="282" t="s">
        <v>325</v>
      </c>
      <c r="AZ124" s="182" t="s">
        <v>326</v>
      </c>
      <c r="BA124" s="177" t="s">
        <v>327</v>
      </c>
      <c r="BB124" s="177" t="s">
        <v>328</v>
      </c>
      <c r="BC124" s="177" t="s">
        <v>329</v>
      </c>
      <c r="BD124" s="208" t="s">
        <v>330</v>
      </c>
      <c r="BE124" s="211"/>
      <c r="BF124" s="30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CC124" s="122"/>
      <c r="CD124" s="122"/>
      <c r="CE124" s="122" t="s">
        <v>129</v>
      </c>
      <c r="CF124" s="122"/>
      <c r="CG124" s="122"/>
      <c r="CH124" s="122"/>
      <c r="CI124" s="122"/>
      <c r="CJ124" s="122"/>
      <c r="CK124" s="122"/>
      <c r="CL124" s="122"/>
    </row>
    <row r="125" spans="1:90" ht="13.5" hidden="1" customHeight="1" x14ac:dyDescent="0.3">
      <c r="A125" s="19"/>
      <c r="B125" s="20"/>
      <c r="C125" s="20"/>
      <c r="D125" s="277"/>
      <c r="E125" s="295">
        <f>VLOOKUP($A128,Сезонность!$A$26:$BA$42,MATCH(E124,Сезонность!$A$25:$BA$25,0),0)</f>
        <v>0.58860000000000001</v>
      </c>
      <c r="F125" s="179">
        <f>VLOOKUP($A128,Сезонность!$A$26:$BA$42,MATCH(F124,Сезонность!$A$25:$BA$25,0),0)</f>
        <v>0.58860000000000001</v>
      </c>
      <c r="G125" s="179">
        <f>VLOOKUP($A128,Сезонность!$A$26:$BA$42,MATCH(G124,Сезонность!$A$25:$BA$25,0),0)</f>
        <v>0.58860000000000001</v>
      </c>
      <c r="H125" s="296">
        <f>VLOOKUP($A128,Сезонность!$A$26:$BA$42,MATCH(H124,Сезонность!$A$25:$BA$25,0),0)</f>
        <v>0.58860000000000001</v>
      </c>
      <c r="I125" s="183">
        <f>VLOOKUP($A128,Сезонность!$A$26:$BA$42,MATCH(I124,Сезонность!$A$25:$BA$25,0),0)</f>
        <v>0.66710000000000003</v>
      </c>
      <c r="J125" s="179">
        <f>VLOOKUP($A128,Сезонность!$A$26:$BA$42,MATCH(J124,Сезонность!$A$25:$BA$25,0),0)</f>
        <v>0.66710000000000003</v>
      </c>
      <c r="K125" s="179">
        <f>VLOOKUP($A128,Сезонность!$A$26:$BA$42,MATCH(K124,Сезонность!$A$25:$BA$25,0),0)</f>
        <v>0.66710000000000003</v>
      </c>
      <c r="L125" s="216">
        <f>VLOOKUP($A128,Сезонность!$A$26:$BA$42,MATCH(L124,Сезонность!$A$25:$BA$25,0),0)</f>
        <v>0.66710000000000003</v>
      </c>
      <c r="M125" s="295">
        <f>VLOOKUP($A128,Сезонность!$A$26:$BA$42,MATCH(M124,Сезонность!$A$25:$BA$25,0),0)</f>
        <v>0.85109999999999997</v>
      </c>
      <c r="N125" s="179">
        <f>VLOOKUP($A128,Сезонность!$A$26:$BA$42,MATCH(N124,Сезонность!$A$25:$BA$25,0),0)</f>
        <v>0.85109999999999997</v>
      </c>
      <c r="O125" s="179">
        <f>VLOOKUP($A128,Сезонность!$A$26:$BA$42,MATCH(O124,Сезонность!$A$25:$BA$25,0),0)</f>
        <v>0.85109999999999997</v>
      </c>
      <c r="P125" s="179">
        <f>VLOOKUP($A128,Сезонность!$A$26:$BA$42,MATCH(P124,Сезонность!$A$25:$BA$25,0),0)</f>
        <v>0.85109999999999997</v>
      </c>
      <c r="Q125" s="296">
        <f>VLOOKUP($A128,Сезонность!$A$26:$BA$42,MATCH(Q124,Сезонность!$A$25:$BA$25,0),0)</f>
        <v>0.85109999999999997</v>
      </c>
      <c r="R125" s="183">
        <f>VLOOKUP($A128,Сезонность!$A$26:$BA$42,MATCH(R124,Сезонность!$A$25:$BA$25,0),0)</f>
        <v>0.99990000000000001</v>
      </c>
      <c r="S125" s="179">
        <f>VLOOKUP($A128,Сезонность!$A$26:$BA$42,MATCH(S124,Сезонность!$A$25:$BA$25,0),0)</f>
        <v>0.99990000000000001</v>
      </c>
      <c r="T125" s="179">
        <f>VLOOKUP($A128,Сезонность!$A$26:$BA$42,MATCH(T124,Сезонность!$A$25:$BA$25,0),0)</f>
        <v>0.99990000000000001</v>
      </c>
      <c r="U125" s="179">
        <f>VLOOKUP($A128,Сезонность!$A$26:$BA$42,MATCH(U124,Сезонность!$A$25:$BA$25,0),0)</f>
        <v>0.99990000000000001</v>
      </c>
      <c r="V125" s="295">
        <f>VLOOKUP($A128,Сезонность!$A$26:$BA$42,MATCH(V124,Сезонность!$A$25:$BA$25,0),0)</f>
        <v>1.0874999999999999</v>
      </c>
      <c r="W125" s="179">
        <f>VLOOKUP($A128,Сезонность!$A$26:$BA$42,MATCH(W124,Сезонность!$A$25:$BA$25,0),0)</f>
        <v>1.0874999999999999</v>
      </c>
      <c r="X125" s="179">
        <f>VLOOKUP($A128,Сезонность!$A$26:$BA$42,MATCH(X124,Сезонность!$A$25:$BA$25,0),0)</f>
        <v>1.0874999999999999</v>
      </c>
      <c r="Y125" s="179">
        <f>VLOOKUP($A128,Сезонность!$A$26:$BA$42,MATCH(Y124,Сезонность!$A$25:$BA$25,0),0)</f>
        <v>1.0874999999999999</v>
      </c>
      <c r="Z125" s="296">
        <f>VLOOKUP($A128,Сезонность!$A$26:$BA$42,MATCH(Z124,Сезонность!$A$25:$BA$25,0),0)</f>
        <v>1.0874999999999999</v>
      </c>
      <c r="AA125" s="183">
        <f>VLOOKUP($A128,Сезонность!$A$26:$BA$42,MATCH(AA124,Сезонность!$A$25:$BA$25,0),0)</f>
        <v>1.2606999999999999</v>
      </c>
      <c r="AB125" s="179">
        <f>VLOOKUP($A128,Сезонность!$A$26:$BA$42,MATCH(AB124,Сезонность!$A$25:$BA$25,0),0)</f>
        <v>1.2606999999999999</v>
      </c>
      <c r="AC125" s="179">
        <f>VLOOKUP($A128,Сезонность!$A$26:$BA$42,MATCH(AC124,Сезонность!$A$25:$BA$25,0),0)</f>
        <v>1.2606999999999999</v>
      </c>
      <c r="AD125" s="216">
        <f>VLOOKUP($A128,Сезонность!$A$26:$BA$42,MATCH(AD124,Сезонность!$A$25:$BA$25,0),0)</f>
        <v>1.2606999999999999</v>
      </c>
      <c r="AE125" s="295">
        <f>VLOOKUP($A128,Сезонность!$A$26:$BA$42,MATCH(AE124,Сезонность!$A$25:$BA$25,0),0)</f>
        <v>1.2978000000000001</v>
      </c>
      <c r="AF125" s="179">
        <f>VLOOKUP($A128,Сезонность!$A$26:$BA$42,MATCH(AF124,Сезонность!$A$25:$BA$25,0),0)</f>
        <v>1.2978000000000001</v>
      </c>
      <c r="AG125" s="179">
        <f>VLOOKUP($A128,Сезонность!$A$26:$BA$42,MATCH(AG124,Сезонность!$A$25:$BA$25,0),0)</f>
        <v>1.2978000000000001</v>
      </c>
      <c r="AH125" s="296">
        <f>VLOOKUP($A128,Сезонность!$A$26:$BA$42,MATCH(AH124,Сезонность!$A$25:$BA$25,0),0)</f>
        <v>1.2978000000000001</v>
      </c>
      <c r="AI125" s="183">
        <f>VLOOKUP($A128,Сезонность!$A$26:$BA$42,MATCH(AI124,Сезонность!$A$25:$BA$25,0),0)</f>
        <v>1.2362</v>
      </c>
      <c r="AJ125" s="183">
        <f>VLOOKUP($A128,Сезонность!$A$26:$BA$42,MATCH(AJ124,Сезонность!$A$25:$BA$25,0),0)</f>
        <v>1.2362</v>
      </c>
      <c r="AK125" s="179">
        <f>VLOOKUP($A128,Сезонность!$A$26:$BA$42,MATCH(AK124,Сезонность!$A$25:$BA$25,0),0)</f>
        <v>1.2362</v>
      </c>
      <c r="AL125" s="179">
        <f>VLOOKUP($A128,Сезонность!$A$26:$BA$42,MATCH(AL124,Сезонность!$A$25:$BA$25,0),0)</f>
        <v>1.2362</v>
      </c>
      <c r="AM125" s="216">
        <f>VLOOKUP($A128,Сезонность!$A$26:$BA$42,MATCH(AM124,Сезонность!$A$25:$BA$25,0),0)</f>
        <v>1.2362</v>
      </c>
      <c r="AN125" s="295">
        <f>VLOOKUP($A128,Сезонность!$A$26:$BA$42,MATCH(AN124,Сезонность!$A$25:$BA$25,0),0)</f>
        <v>1.0524</v>
      </c>
      <c r="AO125" s="179">
        <f>VLOOKUP($A128,Сезонность!$A$26:$BA$42,MATCH(AO124,Сезонность!$A$25:$BA$25,0),0)</f>
        <v>1.0524</v>
      </c>
      <c r="AP125" s="179">
        <f>VLOOKUP($A128,Сезонность!$A$26:$BA$42,MATCH(AP124,Сезонность!$A$25:$BA$25,0),0)</f>
        <v>1.0524</v>
      </c>
      <c r="AQ125" s="296">
        <f>VLOOKUP($A128,Сезонность!$A$26:$BA$42,MATCH(AQ124,Сезонность!$A$25:$BA$25,0),0)</f>
        <v>1.0524</v>
      </c>
      <c r="AR125" s="183">
        <f>VLOOKUP($A128,Сезонность!$A$26:$BA$42,MATCH(AR124,Сезонность!$A$25:$BA$25,0),0)</f>
        <v>1.0005999999999999</v>
      </c>
      <c r="AS125" s="183">
        <f>VLOOKUP($A128,Сезонность!$A$26:$BA$42,MATCH(AS124,Сезонность!$A$25:$BA$25,0),0)</f>
        <v>1.0005999999999999</v>
      </c>
      <c r="AT125" s="179">
        <f>VLOOKUP($A128,Сезонность!$A$26:$BA$42,MATCH(AT124,Сезонность!$A$25:$BA$25,0),0)</f>
        <v>1.0005999999999999</v>
      </c>
      <c r="AU125" s="179">
        <f>VLOOKUP($A128,Сезонность!$A$26:$BA$42,MATCH(AU124,Сезонность!$A$25:$BA$25,0),0)</f>
        <v>1.0005999999999999</v>
      </c>
      <c r="AV125" s="295">
        <f>VLOOKUP($A128,Сезонность!$A$26:$BA$42,MATCH(AV124,Сезонность!$A$25:$BA$25,0),0)</f>
        <v>0.90310000000000001</v>
      </c>
      <c r="AW125" s="179">
        <f>VLOOKUP($A128,Сезонность!$A$26:$BA$42,MATCH(AW124,Сезонность!$A$25:$BA$25,0),0)</f>
        <v>0.90310000000000001</v>
      </c>
      <c r="AX125" s="179">
        <f>VLOOKUP($A128,Сезонность!$A$26:$BA$42,MATCH(AX124,Сезонность!$A$25:$BA$25,0),0)</f>
        <v>0.90310000000000001</v>
      </c>
      <c r="AY125" s="296">
        <f>VLOOKUP($A128,Сезонность!$A$26:$BA$42,MATCH(AY124,Сезонность!$A$25:$BA$25,0),0)</f>
        <v>0.90310000000000001</v>
      </c>
      <c r="AZ125" s="183">
        <f>VLOOKUP($A128,Сезонность!$A$26:$BA$42,MATCH(AZ124,Сезонность!$A$25:$BA$25,0),0)</f>
        <v>0.90310000000000001</v>
      </c>
      <c r="BA125" s="179">
        <f>VLOOKUP($A128,Сезонность!$A$26:$BA$42,MATCH(BA124,Сезонность!$A$25:$BA$25,0),0)</f>
        <v>1.0550999999999999</v>
      </c>
      <c r="BB125" s="179">
        <f>VLOOKUP($A128,Сезонность!$A$26:$BA$42,MATCH(BB124,Сезонность!$A$25:$BA$25,0),0)</f>
        <v>1.0550999999999999</v>
      </c>
      <c r="BC125" s="179">
        <f>VLOOKUP($A128,Сезонность!$A$26:$BA$42,MATCH(BC124,Сезонность!$A$25:$BA$25,0),0)</f>
        <v>1.0550999999999999</v>
      </c>
      <c r="BD125" s="216">
        <f>VLOOKUP($A128,Сезонность!$A$26:$BA$42,MATCH(BD124,Сезонность!$A$25:$BA$25,0),0)</f>
        <v>1.0550999999999999</v>
      </c>
      <c r="BE125" s="212"/>
      <c r="BF125" s="18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CC125" s="122"/>
      <c r="CD125" s="122"/>
      <c r="CE125" s="122" t="s">
        <v>155</v>
      </c>
      <c r="CF125" s="122"/>
      <c r="CG125" s="122"/>
      <c r="CH125" s="122"/>
      <c r="CI125" s="122"/>
      <c r="CJ125" s="122"/>
      <c r="CK125" s="122"/>
      <c r="CL125" s="122"/>
    </row>
    <row r="126" spans="1:90" ht="13.5" hidden="1" customHeight="1" thickBot="1" x14ac:dyDescent="0.3">
      <c r="A126" s="185"/>
      <c r="B126" s="186"/>
      <c r="C126" s="187"/>
      <c r="D126" s="419">
        <f>VLOOKUP($A127,$A$37:$R$50,17,0)-(VLOOKUP($A127,$A$37:$R$50,17,0)*VLOOKUP($A127,$A$37:$T$50,19,0))</f>
        <v>37.734000000000002</v>
      </c>
      <c r="E126" s="297">
        <f>IF((E131&lt;0%),0,(SUM(E129:E130)*E127))</f>
        <v>3773.4</v>
      </c>
      <c r="F126" s="180">
        <f t="shared" ref="F126:BD126" si="236">IF((F131&lt;0%),0,(SUM(F129:F130)*F127))</f>
        <v>1132020</v>
      </c>
      <c r="G126" s="180">
        <f t="shared" si="236"/>
        <v>1132020</v>
      </c>
      <c r="H126" s="298">
        <f t="shared" si="236"/>
        <v>3773.4</v>
      </c>
      <c r="I126" s="184">
        <f t="shared" si="236"/>
        <v>75468</v>
      </c>
      <c r="J126" s="180">
        <f t="shared" si="236"/>
        <v>75468</v>
      </c>
      <c r="K126" s="180">
        <f t="shared" si="236"/>
        <v>754680</v>
      </c>
      <c r="L126" s="217">
        <f t="shared" si="236"/>
        <v>0</v>
      </c>
      <c r="M126" s="297">
        <f t="shared" si="236"/>
        <v>0</v>
      </c>
      <c r="N126" s="180">
        <f t="shared" si="236"/>
        <v>377340</v>
      </c>
      <c r="O126" s="180">
        <f t="shared" si="236"/>
        <v>0</v>
      </c>
      <c r="P126" s="180">
        <f t="shared" si="236"/>
        <v>0</v>
      </c>
      <c r="Q126" s="298">
        <f t="shared" si="236"/>
        <v>0</v>
      </c>
      <c r="R126" s="184">
        <f t="shared" si="236"/>
        <v>0</v>
      </c>
      <c r="S126" s="180">
        <f t="shared" si="236"/>
        <v>0</v>
      </c>
      <c r="T126" s="180">
        <f t="shared" si="236"/>
        <v>0</v>
      </c>
      <c r="U126" s="180">
        <f t="shared" si="236"/>
        <v>0</v>
      </c>
      <c r="V126" s="297">
        <f t="shared" si="236"/>
        <v>0</v>
      </c>
      <c r="W126" s="180">
        <f t="shared" si="236"/>
        <v>0</v>
      </c>
      <c r="X126" s="180">
        <f t="shared" si="236"/>
        <v>0</v>
      </c>
      <c r="Y126" s="180">
        <f t="shared" si="236"/>
        <v>0</v>
      </c>
      <c r="Z126" s="298">
        <f t="shared" si="236"/>
        <v>0</v>
      </c>
      <c r="AA126" s="184">
        <f t="shared" si="236"/>
        <v>0</v>
      </c>
      <c r="AB126" s="180">
        <f t="shared" si="236"/>
        <v>0</v>
      </c>
      <c r="AC126" s="180">
        <f t="shared" si="236"/>
        <v>0</v>
      </c>
      <c r="AD126" s="217">
        <f t="shared" si="236"/>
        <v>0</v>
      </c>
      <c r="AE126" s="297">
        <f t="shared" si="236"/>
        <v>0</v>
      </c>
      <c r="AF126" s="180">
        <f t="shared" si="236"/>
        <v>0</v>
      </c>
      <c r="AG126" s="180">
        <f t="shared" si="236"/>
        <v>0</v>
      </c>
      <c r="AH126" s="298">
        <f t="shared" si="236"/>
        <v>0</v>
      </c>
      <c r="AI126" s="184">
        <f t="shared" si="236"/>
        <v>0</v>
      </c>
      <c r="AJ126" s="184">
        <f t="shared" si="236"/>
        <v>0</v>
      </c>
      <c r="AK126" s="180">
        <f t="shared" si="236"/>
        <v>0</v>
      </c>
      <c r="AL126" s="180">
        <f t="shared" si="236"/>
        <v>0</v>
      </c>
      <c r="AM126" s="217">
        <f t="shared" si="236"/>
        <v>0</v>
      </c>
      <c r="AN126" s="297">
        <f t="shared" si="236"/>
        <v>0</v>
      </c>
      <c r="AO126" s="180">
        <f t="shared" si="236"/>
        <v>0</v>
      </c>
      <c r="AP126" s="180">
        <f t="shared" si="236"/>
        <v>0</v>
      </c>
      <c r="AQ126" s="298">
        <f t="shared" si="236"/>
        <v>0</v>
      </c>
      <c r="AR126" s="184">
        <f t="shared" si="236"/>
        <v>0</v>
      </c>
      <c r="AS126" s="184">
        <f t="shared" si="236"/>
        <v>0</v>
      </c>
      <c r="AT126" s="180">
        <f t="shared" si="236"/>
        <v>0</v>
      </c>
      <c r="AU126" s="180">
        <f t="shared" si="236"/>
        <v>0</v>
      </c>
      <c r="AV126" s="297">
        <f t="shared" si="236"/>
        <v>0</v>
      </c>
      <c r="AW126" s="180">
        <f t="shared" si="236"/>
        <v>0</v>
      </c>
      <c r="AX126" s="180">
        <f t="shared" si="236"/>
        <v>0</v>
      </c>
      <c r="AY126" s="298">
        <f t="shared" si="236"/>
        <v>0</v>
      </c>
      <c r="AZ126" s="184">
        <f t="shared" si="236"/>
        <v>0</v>
      </c>
      <c r="BA126" s="180">
        <f t="shared" si="236"/>
        <v>0</v>
      </c>
      <c r="BB126" s="180">
        <f t="shared" si="236"/>
        <v>0</v>
      </c>
      <c r="BC126" s="180">
        <f t="shared" si="236"/>
        <v>0</v>
      </c>
      <c r="BD126" s="217">
        <f t="shared" si="236"/>
        <v>0</v>
      </c>
      <c r="BE126" s="213"/>
      <c r="BF126" s="24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CC126" s="122"/>
      <c r="CD126" s="122"/>
      <c r="CE126" s="122" t="s">
        <v>156</v>
      </c>
      <c r="CF126" s="122"/>
      <c r="CG126" s="122"/>
      <c r="CH126" s="122"/>
      <c r="CI126" s="122"/>
      <c r="CJ126" s="122"/>
      <c r="CK126" s="122"/>
      <c r="CL126" s="122"/>
    </row>
    <row r="127" spans="1:90" ht="13.5" customHeight="1" thickBot="1" x14ac:dyDescent="0.3">
      <c r="A127" s="774" t="s">
        <v>418</v>
      </c>
      <c r="B127" s="775"/>
      <c r="C127" s="776" t="s">
        <v>37</v>
      </c>
      <c r="D127" s="791"/>
      <c r="E127" s="413">
        <f t="shared" ref="E127:AJ127" si="237">VLOOKUP($A127,$A$37:$R$50,17,0)-(VLOOKUP($A127,$A$37:$R$50,17,0)*VLOOKUP($A127,$A$37:$T$50,19,0))</f>
        <v>37.734000000000002</v>
      </c>
      <c r="F127" s="414">
        <f t="shared" si="237"/>
        <v>37.734000000000002</v>
      </c>
      <c r="G127" s="414">
        <f t="shared" si="237"/>
        <v>37.734000000000002</v>
      </c>
      <c r="H127" s="415">
        <f t="shared" si="237"/>
        <v>37.734000000000002</v>
      </c>
      <c r="I127" s="416">
        <f t="shared" si="237"/>
        <v>37.734000000000002</v>
      </c>
      <c r="J127" s="414">
        <f t="shared" si="237"/>
        <v>37.734000000000002</v>
      </c>
      <c r="K127" s="414">
        <f t="shared" si="237"/>
        <v>37.734000000000002</v>
      </c>
      <c r="L127" s="417">
        <f t="shared" si="237"/>
        <v>37.734000000000002</v>
      </c>
      <c r="M127" s="413">
        <f t="shared" si="237"/>
        <v>37.734000000000002</v>
      </c>
      <c r="N127" s="414">
        <f t="shared" si="237"/>
        <v>37.734000000000002</v>
      </c>
      <c r="O127" s="414">
        <f t="shared" si="237"/>
        <v>37.734000000000002</v>
      </c>
      <c r="P127" s="414">
        <f t="shared" si="237"/>
        <v>37.734000000000002</v>
      </c>
      <c r="Q127" s="415">
        <f t="shared" si="237"/>
        <v>37.734000000000002</v>
      </c>
      <c r="R127" s="416">
        <f t="shared" si="237"/>
        <v>37.734000000000002</v>
      </c>
      <c r="S127" s="414">
        <f t="shared" si="237"/>
        <v>37.734000000000002</v>
      </c>
      <c r="T127" s="414">
        <f t="shared" si="237"/>
        <v>37.734000000000002</v>
      </c>
      <c r="U127" s="414">
        <f t="shared" si="237"/>
        <v>37.734000000000002</v>
      </c>
      <c r="V127" s="413">
        <f t="shared" si="237"/>
        <v>37.734000000000002</v>
      </c>
      <c r="W127" s="414">
        <f t="shared" si="237"/>
        <v>37.734000000000002</v>
      </c>
      <c r="X127" s="414">
        <f t="shared" si="237"/>
        <v>37.734000000000002</v>
      </c>
      <c r="Y127" s="414">
        <f t="shared" si="237"/>
        <v>37.734000000000002</v>
      </c>
      <c r="Z127" s="415">
        <f t="shared" si="237"/>
        <v>37.734000000000002</v>
      </c>
      <c r="AA127" s="416">
        <f t="shared" si="237"/>
        <v>37.734000000000002</v>
      </c>
      <c r="AB127" s="414">
        <f t="shared" si="237"/>
        <v>37.734000000000002</v>
      </c>
      <c r="AC127" s="414">
        <f t="shared" si="237"/>
        <v>37.734000000000002</v>
      </c>
      <c r="AD127" s="417">
        <f t="shared" si="237"/>
        <v>37.734000000000002</v>
      </c>
      <c r="AE127" s="413">
        <f t="shared" si="237"/>
        <v>37.734000000000002</v>
      </c>
      <c r="AF127" s="414">
        <f t="shared" si="237"/>
        <v>37.734000000000002</v>
      </c>
      <c r="AG127" s="414">
        <f t="shared" si="237"/>
        <v>37.734000000000002</v>
      </c>
      <c r="AH127" s="415">
        <f t="shared" si="237"/>
        <v>37.734000000000002</v>
      </c>
      <c r="AI127" s="416">
        <f t="shared" si="237"/>
        <v>37.734000000000002</v>
      </c>
      <c r="AJ127" s="416">
        <f t="shared" si="237"/>
        <v>37.734000000000002</v>
      </c>
      <c r="AK127" s="414">
        <f t="shared" ref="AK127:BD127" si="238">VLOOKUP($A127,$A$37:$R$50,17,0)-(VLOOKUP($A127,$A$37:$R$50,17,0)*VLOOKUP($A127,$A$37:$T$50,19,0))</f>
        <v>37.734000000000002</v>
      </c>
      <c r="AL127" s="414">
        <f t="shared" si="238"/>
        <v>37.734000000000002</v>
      </c>
      <c r="AM127" s="417">
        <f t="shared" si="238"/>
        <v>37.734000000000002</v>
      </c>
      <c r="AN127" s="413">
        <f t="shared" si="238"/>
        <v>37.734000000000002</v>
      </c>
      <c r="AO127" s="414">
        <f t="shared" si="238"/>
        <v>37.734000000000002</v>
      </c>
      <c r="AP127" s="414">
        <f t="shared" si="238"/>
        <v>37.734000000000002</v>
      </c>
      <c r="AQ127" s="415">
        <f t="shared" si="238"/>
        <v>37.734000000000002</v>
      </c>
      <c r="AR127" s="416">
        <f t="shared" si="238"/>
        <v>37.734000000000002</v>
      </c>
      <c r="AS127" s="416">
        <f t="shared" si="238"/>
        <v>37.734000000000002</v>
      </c>
      <c r="AT127" s="414">
        <f t="shared" si="238"/>
        <v>37.734000000000002</v>
      </c>
      <c r="AU127" s="414">
        <f t="shared" si="238"/>
        <v>37.734000000000002</v>
      </c>
      <c r="AV127" s="413">
        <f t="shared" si="238"/>
        <v>37.734000000000002</v>
      </c>
      <c r="AW127" s="414">
        <f t="shared" si="238"/>
        <v>37.734000000000002</v>
      </c>
      <c r="AX127" s="414">
        <f t="shared" si="238"/>
        <v>37.734000000000002</v>
      </c>
      <c r="AY127" s="415">
        <f t="shared" si="238"/>
        <v>37.734000000000002</v>
      </c>
      <c r="AZ127" s="416">
        <f t="shared" si="238"/>
        <v>37.734000000000002</v>
      </c>
      <c r="BA127" s="414">
        <f t="shared" si="238"/>
        <v>37.734000000000002</v>
      </c>
      <c r="BB127" s="414">
        <f t="shared" si="238"/>
        <v>37.734000000000002</v>
      </c>
      <c r="BC127" s="414">
        <f t="shared" si="238"/>
        <v>37.734000000000002</v>
      </c>
      <c r="BD127" s="417">
        <f t="shared" si="238"/>
        <v>37.734000000000002</v>
      </c>
      <c r="BE127" s="213"/>
      <c r="BF127" s="24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2"/>
    </row>
    <row r="128" spans="1:90" s="244" customFormat="1" ht="13.5" customHeight="1" x14ac:dyDescent="0.2">
      <c r="A128" s="774" t="s">
        <v>418</v>
      </c>
      <c r="B128" s="775"/>
      <c r="C128" s="776" t="s">
        <v>58</v>
      </c>
      <c r="D128" s="791"/>
      <c r="E128" s="283">
        <v>0</v>
      </c>
      <c r="F128" s="241">
        <v>0</v>
      </c>
      <c r="G128" s="241">
        <v>0</v>
      </c>
      <c r="H128" s="284">
        <v>0</v>
      </c>
      <c r="I128" s="240">
        <v>0</v>
      </c>
      <c r="J128" s="241">
        <v>0</v>
      </c>
      <c r="K128" s="241">
        <v>0</v>
      </c>
      <c r="L128" s="242">
        <v>0</v>
      </c>
      <c r="M128" s="283">
        <v>0</v>
      </c>
      <c r="N128" s="241">
        <v>0</v>
      </c>
      <c r="O128" s="241">
        <v>0</v>
      </c>
      <c r="P128" s="241">
        <v>0</v>
      </c>
      <c r="Q128" s="284">
        <v>0</v>
      </c>
      <c r="R128" s="240">
        <v>0</v>
      </c>
      <c r="S128" s="241">
        <v>0</v>
      </c>
      <c r="T128" s="241">
        <v>0</v>
      </c>
      <c r="U128" s="241">
        <v>0</v>
      </c>
      <c r="V128" s="283">
        <v>0</v>
      </c>
      <c r="W128" s="241">
        <v>0</v>
      </c>
      <c r="X128" s="241">
        <v>0</v>
      </c>
      <c r="Y128" s="241">
        <v>0</v>
      </c>
      <c r="Z128" s="284">
        <v>0</v>
      </c>
      <c r="AA128" s="240">
        <v>0</v>
      </c>
      <c r="AB128" s="241">
        <v>0</v>
      </c>
      <c r="AC128" s="241">
        <v>0</v>
      </c>
      <c r="AD128" s="242">
        <v>0</v>
      </c>
      <c r="AE128" s="283">
        <v>0</v>
      </c>
      <c r="AF128" s="241">
        <v>0</v>
      </c>
      <c r="AG128" s="241">
        <v>0</v>
      </c>
      <c r="AH128" s="284">
        <v>0</v>
      </c>
      <c r="AI128" s="240">
        <v>0</v>
      </c>
      <c r="AJ128" s="240">
        <v>0</v>
      </c>
      <c r="AK128" s="241">
        <v>0</v>
      </c>
      <c r="AL128" s="241">
        <v>0</v>
      </c>
      <c r="AM128" s="242">
        <v>0</v>
      </c>
      <c r="AN128" s="283">
        <v>0</v>
      </c>
      <c r="AO128" s="241">
        <v>0</v>
      </c>
      <c r="AP128" s="241">
        <v>0</v>
      </c>
      <c r="AQ128" s="284">
        <v>0</v>
      </c>
      <c r="AR128" s="240">
        <v>0</v>
      </c>
      <c r="AS128" s="240">
        <v>0</v>
      </c>
      <c r="AT128" s="241">
        <v>0</v>
      </c>
      <c r="AU128" s="241">
        <v>0</v>
      </c>
      <c r="AV128" s="283">
        <v>0</v>
      </c>
      <c r="AW128" s="241">
        <v>0</v>
      </c>
      <c r="AX128" s="241">
        <v>0</v>
      </c>
      <c r="AY128" s="284">
        <v>0</v>
      </c>
      <c r="AZ128" s="240">
        <v>0</v>
      </c>
      <c r="BA128" s="241">
        <v>0</v>
      </c>
      <c r="BB128" s="241">
        <v>0</v>
      </c>
      <c r="BC128" s="241">
        <v>0</v>
      </c>
      <c r="BD128" s="242">
        <v>0</v>
      </c>
      <c r="BE128" s="272">
        <f>SUM(E128:BD128)</f>
        <v>0</v>
      </c>
      <c r="BF128" s="258">
        <v>-1</v>
      </c>
      <c r="BG128" s="243"/>
      <c r="BH128" s="243"/>
      <c r="BI128" s="243"/>
      <c r="BJ128" s="243"/>
      <c r="BK128" s="243"/>
      <c r="BL128" s="243"/>
      <c r="BM128" s="243"/>
      <c r="BN128" s="243"/>
      <c r="BO128" s="243"/>
      <c r="BP128" s="243"/>
      <c r="BQ128" s="243"/>
      <c r="BR128" s="243"/>
      <c r="BS128" s="243"/>
      <c r="BT128" s="243"/>
      <c r="BU128" s="243"/>
      <c r="BV128" s="243"/>
      <c r="BW128" s="243"/>
      <c r="BX128" s="243"/>
      <c r="BY128" s="243"/>
      <c r="CC128" s="243"/>
      <c r="CD128" s="243"/>
      <c r="CE128" s="243" t="s">
        <v>157</v>
      </c>
      <c r="CF128" s="243"/>
      <c r="CG128" s="243"/>
      <c r="CH128" s="243"/>
      <c r="CI128" s="243"/>
      <c r="CJ128" s="243"/>
      <c r="CK128" s="243"/>
      <c r="CL128" s="243"/>
    </row>
    <row r="129" spans="1:90" s="244" customFormat="1" ht="13.5" customHeight="1" thickBot="1" x14ac:dyDescent="0.25">
      <c r="A129" s="802" t="s">
        <v>418</v>
      </c>
      <c r="B129" s="803"/>
      <c r="C129" s="807" t="s">
        <v>59</v>
      </c>
      <c r="D129" s="808"/>
      <c r="E129" s="285">
        <f t="shared" ref="E129:AJ129" si="239">E128*($BF$128+1)*IF(E131=$BI$87,1,IF(E131&lt;=$BI$88,1*$BJ$87,IF(E131&lt;=$BI$91,1*$BJ$88,IF(E131&lt;=$BI$92,1*$BJ$91,IF(E131&lt;=$BI$94,1*$BJ$92,1*$BJ$94)))))</f>
        <v>0</v>
      </c>
      <c r="F129" s="246">
        <f t="shared" si="239"/>
        <v>0</v>
      </c>
      <c r="G129" s="246">
        <f t="shared" si="239"/>
        <v>0</v>
      </c>
      <c r="H129" s="286">
        <f t="shared" si="239"/>
        <v>0</v>
      </c>
      <c r="I129" s="245">
        <f t="shared" si="239"/>
        <v>0</v>
      </c>
      <c r="J129" s="246">
        <f t="shared" si="239"/>
        <v>0</v>
      </c>
      <c r="K129" s="246">
        <f t="shared" si="239"/>
        <v>0</v>
      </c>
      <c r="L129" s="247">
        <f t="shared" si="239"/>
        <v>0</v>
      </c>
      <c r="M129" s="285">
        <f t="shared" si="239"/>
        <v>0</v>
      </c>
      <c r="N129" s="246">
        <f t="shared" si="239"/>
        <v>0</v>
      </c>
      <c r="O129" s="246">
        <f t="shared" si="239"/>
        <v>0</v>
      </c>
      <c r="P129" s="246">
        <f t="shared" si="239"/>
        <v>0</v>
      </c>
      <c r="Q129" s="286">
        <f t="shared" si="239"/>
        <v>0</v>
      </c>
      <c r="R129" s="245">
        <f t="shared" si="239"/>
        <v>0</v>
      </c>
      <c r="S129" s="246">
        <f t="shared" si="239"/>
        <v>0</v>
      </c>
      <c r="T129" s="246">
        <f t="shared" si="239"/>
        <v>0</v>
      </c>
      <c r="U129" s="246">
        <f t="shared" si="239"/>
        <v>0</v>
      </c>
      <c r="V129" s="285">
        <f t="shared" si="239"/>
        <v>0</v>
      </c>
      <c r="W129" s="246">
        <f t="shared" si="239"/>
        <v>0</v>
      </c>
      <c r="X129" s="246">
        <f t="shared" si="239"/>
        <v>0</v>
      </c>
      <c r="Y129" s="246">
        <f t="shared" si="239"/>
        <v>0</v>
      </c>
      <c r="Z129" s="286">
        <f t="shared" si="239"/>
        <v>0</v>
      </c>
      <c r="AA129" s="245">
        <f t="shared" si="239"/>
        <v>0</v>
      </c>
      <c r="AB129" s="246">
        <f t="shared" si="239"/>
        <v>0</v>
      </c>
      <c r="AC129" s="246">
        <f t="shared" si="239"/>
        <v>0</v>
      </c>
      <c r="AD129" s="247">
        <f t="shared" si="239"/>
        <v>0</v>
      </c>
      <c r="AE129" s="285">
        <f t="shared" si="239"/>
        <v>0</v>
      </c>
      <c r="AF129" s="246">
        <f t="shared" si="239"/>
        <v>0</v>
      </c>
      <c r="AG129" s="246">
        <f t="shared" si="239"/>
        <v>0</v>
      </c>
      <c r="AH129" s="286">
        <f t="shared" si="239"/>
        <v>0</v>
      </c>
      <c r="AI129" s="245">
        <f t="shared" si="239"/>
        <v>0</v>
      </c>
      <c r="AJ129" s="245">
        <f t="shared" si="239"/>
        <v>0</v>
      </c>
      <c r="AK129" s="246">
        <f t="shared" ref="AK129:BD129" si="240">AK128*($BF$128+1)*IF(AK131=$BI$87,1,IF(AK131&lt;=$BI$88,1*$BJ$87,IF(AK131&lt;=$BI$91,1*$BJ$88,IF(AK131&lt;=$BI$92,1*$BJ$91,IF(AK131&lt;=$BI$94,1*$BJ$92,1*$BJ$94)))))</f>
        <v>0</v>
      </c>
      <c r="AL129" s="246">
        <f t="shared" si="240"/>
        <v>0</v>
      </c>
      <c r="AM129" s="247">
        <f t="shared" si="240"/>
        <v>0</v>
      </c>
      <c r="AN129" s="285">
        <f t="shared" si="240"/>
        <v>0</v>
      </c>
      <c r="AO129" s="246">
        <f t="shared" si="240"/>
        <v>0</v>
      </c>
      <c r="AP129" s="246">
        <f t="shared" si="240"/>
        <v>0</v>
      </c>
      <c r="AQ129" s="286">
        <f t="shared" si="240"/>
        <v>0</v>
      </c>
      <c r="AR129" s="245">
        <f t="shared" si="240"/>
        <v>0</v>
      </c>
      <c r="AS129" s="245">
        <f t="shared" si="240"/>
        <v>0</v>
      </c>
      <c r="AT129" s="246">
        <f t="shared" si="240"/>
        <v>0</v>
      </c>
      <c r="AU129" s="246">
        <f t="shared" si="240"/>
        <v>0</v>
      </c>
      <c r="AV129" s="285">
        <f t="shared" si="240"/>
        <v>0</v>
      </c>
      <c r="AW129" s="246">
        <f t="shared" si="240"/>
        <v>0</v>
      </c>
      <c r="AX129" s="246">
        <f t="shared" si="240"/>
        <v>0</v>
      </c>
      <c r="AY129" s="286">
        <f t="shared" si="240"/>
        <v>0</v>
      </c>
      <c r="AZ129" s="245">
        <f t="shared" si="240"/>
        <v>0</v>
      </c>
      <c r="BA129" s="246">
        <f t="shared" si="240"/>
        <v>0</v>
      </c>
      <c r="BB129" s="246">
        <f t="shared" si="240"/>
        <v>0</v>
      </c>
      <c r="BC129" s="246">
        <f t="shared" si="240"/>
        <v>0</v>
      </c>
      <c r="BD129" s="247">
        <f t="shared" si="240"/>
        <v>0</v>
      </c>
      <c r="BE129" s="259">
        <f t="shared" ref="BE129:BE130" si="241">SUM(E129:BD129)</f>
        <v>0</v>
      </c>
      <c r="BF129" s="260"/>
      <c r="BG129" s="243"/>
      <c r="BH129" s="243"/>
      <c r="BI129" s="243"/>
      <c r="BJ129" s="243"/>
      <c r="BK129" s="243"/>
      <c r="BL129" s="243"/>
      <c r="BM129" s="243"/>
      <c r="BN129" s="243"/>
      <c r="BO129" s="243"/>
      <c r="BP129" s="243"/>
      <c r="BQ129" s="243"/>
      <c r="BR129" s="243"/>
      <c r="BS129" s="243"/>
      <c r="BT129" s="243"/>
      <c r="BU129" s="243"/>
      <c r="BV129" s="243"/>
      <c r="BW129" s="243"/>
      <c r="BX129" s="243"/>
      <c r="BY129" s="243"/>
      <c r="CC129" s="243"/>
      <c r="CD129" s="243"/>
      <c r="CE129" s="243" t="s">
        <v>158</v>
      </c>
      <c r="CF129" s="243"/>
      <c r="CG129" s="243"/>
      <c r="CH129" s="243"/>
      <c r="CI129" s="243"/>
      <c r="CJ129" s="243"/>
      <c r="CK129" s="243"/>
      <c r="CL129" s="243"/>
    </row>
    <row r="130" spans="1:90" s="244" customFormat="1" ht="13.5" customHeight="1" thickBot="1" x14ac:dyDescent="0.25">
      <c r="A130" s="792" t="s">
        <v>418</v>
      </c>
      <c r="B130" s="793"/>
      <c r="C130" s="778" t="s">
        <v>60</v>
      </c>
      <c r="D130" s="779"/>
      <c r="E130" s="287">
        <v>100</v>
      </c>
      <c r="F130" s="249">
        <v>30000</v>
      </c>
      <c r="G130" s="249">
        <v>30000</v>
      </c>
      <c r="H130" s="288">
        <v>100</v>
      </c>
      <c r="I130" s="248">
        <v>2000</v>
      </c>
      <c r="J130" s="249">
        <v>2000</v>
      </c>
      <c r="K130" s="249">
        <v>20000</v>
      </c>
      <c r="L130" s="250">
        <v>0</v>
      </c>
      <c r="M130" s="287"/>
      <c r="N130" s="248">
        <v>10000</v>
      </c>
      <c r="O130" s="248"/>
      <c r="P130" s="248"/>
      <c r="Q130" s="299"/>
      <c r="R130" s="248"/>
      <c r="S130" s="248"/>
      <c r="T130" s="248"/>
      <c r="U130" s="248"/>
      <c r="V130" s="287"/>
      <c r="W130" s="248"/>
      <c r="X130" s="248"/>
      <c r="Y130" s="248"/>
      <c r="Z130" s="299"/>
      <c r="AA130" s="248"/>
      <c r="AB130" s="248"/>
      <c r="AC130" s="248"/>
      <c r="AD130" s="302"/>
      <c r="AE130" s="287"/>
      <c r="AF130" s="248"/>
      <c r="AG130" s="248"/>
      <c r="AH130" s="299"/>
      <c r="AI130" s="248"/>
      <c r="AJ130" s="248"/>
      <c r="AK130" s="248"/>
      <c r="AL130" s="248"/>
      <c r="AM130" s="302"/>
      <c r="AN130" s="287"/>
      <c r="AO130" s="248"/>
      <c r="AP130" s="248"/>
      <c r="AQ130" s="299"/>
      <c r="AR130" s="248"/>
      <c r="AS130" s="248"/>
      <c r="AT130" s="248"/>
      <c r="AU130" s="248"/>
      <c r="AV130" s="287"/>
      <c r="AW130" s="248"/>
      <c r="AX130" s="248"/>
      <c r="AY130" s="299"/>
      <c r="AZ130" s="248"/>
      <c r="BA130" s="248"/>
      <c r="BB130" s="248"/>
      <c r="BC130" s="248"/>
      <c r="BD130" s="248"/>
      <c r="BE130" s="261">
        <f t="shared" si="241"/>
        <v>94200</v>
      </c>
      <c r="BF130" s="262" t="s">
        <v>61</v>
      </c>
      <c r="BG130" s="243"/>
      <c r="BH130" s="243"/>
      <c r="BI130" s="243"/>
      <c r="BJ130" s="243"/>
      <c r="BK130" s="243"/>
      <c r="BL130" s="243"/>
      <c r="BM130" s="243"/>
      <c r="BN130" s="243"/>
      <c r="BO130" s="243"/>
      <c r="BP130" s="243"/>
      <c r="BQ130" s="243"/>
      <c r="BR130" s="243"/>
      <c r="BS130" s="243"/>
      <c r="BT130" s="243"/>
      <c r="BU130" s="243"/>
      <c r="BV130" s="243"/>
      <c r="BW130" s="243"/>
      <c r="BX130" s="243"/>
      <c r="BY130" s="243"/>
      <c r="CC130" s="243"/>
      <c r="CD130" s="243"/>
      <c r="CE130" s="243" t="s">
        <v>159</v>
      </c>
      <c r="CF130" s="243"/>
      <c r="CG130" s="243"/>
      <c r="CH130" s="243"/>
      <c r="CI130" s="243"/>
      <c r="CJ130" s="243"/>
      <c r="CK130" s="243"/>
      <c r="CL130" s="243"/>
    </row>
    <row r="131" spans="1:90" ht="13.5" customHeight="1" thickBot="1" x14ac:dyDescent="0.3">
      <c r="A131" s="885" t="s">
        <v>418</v>
      </c>
      <c r="B131" s="886"/>
      <c r="C131" s="887" t="s">
        <v>56</v>
      </c>
      <c r="D131" s="888"/>
      <c r="E131" s="289">
        <v>0</v>
      </c>
      <c r="F131" s="25">
        <v>0</v>
      </c>
      <c r="G131" s="25">
        <v>0</v>
      </c>
      <c r="H131" s="290">
        <v>0</v>
      </c>
      <c r="I131" s="173">
        <v>0</v>
      </c>
      <c r="J131" s="25">
        <v>0</v>
      </c>
      <c r="K131" s="25">
        <v>0</v>
      </c>
      <c r="L131" s="209">
        <v>0</v>
      </c>
      <c r="M131" s="289">
        <v>0</v>
      </c>
      <c r="N131" s="25">
        <v>0</v>
      </c>
      <c r="O131" s="25">
        <v>0</v>
      </c>
      <c r="P131" s="25">
        <v>0</v>
      </c>
      <c r="Q131" s="290">
        <v>0</v>
      </c>
      <c r="R131" s="173">
        <v>0</v>
      </c>
      <c r="S131" s="25">
        <v>0</v>
      </c>
      <c r="T131" s="25">
        <v>0</v>
      </c>
      <c r="U131" s="25">
        <v>0</v>
      </c>
      <c r="V131" s="289">
        <v>0</v>
      </c>
      <c r="W131" s="25">
        <v>0</v>
      </c>
      <c r="X131" s="25">
        <v>0</v>
      </c>
      <c r="Y131" s="25">
        <v>0</v>
      </c>
      <c r="Z131" s="290">
        <v>0</v>
      </c>
      <c r="AA131" s="173">
        <v>0</v>
      </c>
      <c r="AB131" s="25">
        <v>0</v>
      </c>
      <c r="AC131" s="25">
        <v>0</v>
      </c>
      <c r="AD131" s="209">
        <v>0</v>
      </c>
      <c r="AE131" s="289">
        <v>0</v>
      </c>
      <c r="AF131" s="25">
        <v>0</v>
      </c>
      <c r="AG131" s="25">
        <v>0</v>
      </c>
      <c r="AH131" s="290">
        <v>0</v>
      </c>
      <c r="AI131" s="173">
        <v>0</v>
      </c>
      <c r="AJ131" s="173">
        <v>0</v>
      </c>
      <c r="AK131" s="25">
        <v>0</v>
      </c>
      <c r="AL131" s="25">
        <v>0</v>
      </c>
      <c r="AM131" s="209">
        <v>0</v>
      </c>
      <c r="AN131" s="289">
        <v>0</v>
      </c>
      <c r="AO131" s="25">
        <v>0</v>
      </c>
      <c r="AP131" s="25">
        <v>0</v>
      </c>
      <c r="AQ131" s="290">
        <v>0</v>
      </c>
      <c r="AR131" s="173">
        <v>0</v>
      </c>
      <c r="AS131" s="173">
        <v>0</v>
      </c>
      <c r="AT131" s="25">
        <v>0</v>
      </c>
      <c r="AU131" s="25">
        <v>0</v>
      </c>
      <c r="AV131" s="289">
        <v>0</v>
      </c>
      <c r="AW131" s="25">
        <v>0</v>
      </c>
      <c r="AX131" s="25">
        <v>0</v>
      </c>
      <c r="AY131" s="290">
        <v>0</v>
      </c>
      <c r="AZ131" s="173">
        <v>0</v>
      </c>
      <c r="BA131" s="25">
        <v>0</v>
      </c>
      <c r="BB131" s="25">
        <v>0</v>
      </c>
      <c r="BC131" s="25">
        <v>0</v>
      </c>
      <c r="BD131" s="209">
        <v>0</v>
      </c>
      <c r="BE131" s="214"/>
      <c r="BF131" s="26">
        <f>VLOOKUP($AC$6,$A$63:$AC$68,MATCH($A131,$A$63:$AC$63,0),0)*IF(VLOOKUP($A131,$A$36:$F$50,5,0)&lt;=3,VLOOKUP($A131,$A$36:$F$50,5,0),IF(VLOOKUP($A131,$A$36:$F$50,5,0)&lt;=4,3.5,3.8+0.2*(ROUNDUP(VLOOKUP($A131,$A$36:$F$50,5,0),0)-5)))</f>
        <v>210</v>
      </c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CC131" s="122"/>
      <c r="CD131" s="122"/>
      <c r="CE131" s="122" t="s">
        <v>160</v>
      </c>
      <c r="CF131" s="122"/>
      <c r="CG131" s="122"/>
      <c r="CH131" s="122"/>
      <c r="CI131" s="122"/>
      <c r="CJ131" s="122"/>
      <c r="CK131" s="122"/>
      <c r="CL131" s="122"/>
    </row>
    <row r="132" spans="1:90" ht="5.25" customHeight="1" thickBot="1" x14ac:dyDescent="0.3">
      <c r="A132" s="27"/>
      <c r="B132" s="28"/>
      <c r="C132" s="28"/>
      <c r="D132" s="28"/>
      <c r="E132" s="291"/>
      <c r="F132" s="28"/>
      <c r="G132" s="28"/>
      <c r="H132" s="292"/>
      <c r="I132" s="28"/>
      <c r="J132" s="28"/>
      <c r="K132" s="28"/>
      <c r="L132" s="28"/>
      <c r="M132" s="291"/>
      <c r="N132" s="28"/>
      <c r="O132" s="28"/>
      <c r="P132" s="28"/>
      <c r="Q132" s="292"/>
      <c r="R132" s="28"/>
      <c r="S132" s="28"/>
      <c r="T132" s="28"/>
      <c r="U132" s="28"/>
      <c r="V132" s="291"/>
      <c r="W132" s="28"/>
      <c r="X132" s="28"/>
      <c r="Y132" s="28"/>
      <c r="Z132" s="292"/>
      <c r="AA132" s="28"/>
      <c r="AB132" s="28"/>
      <c r="AC132"/>
      <c r="AD132"/>
      <c r="AE132" s="305"/>
      <c r="AF132" s="303"/>
      <c r="AG132" s="32"/>
      <c r="AH132" s="306"/>
      <c r="AI132" s="15"/>
      <c r="AJ132" s="15"/>
      <c r="AK132" s="15"/>
      <c r="AL132" s="15"/>
      <c r="AM132" s="15"/>
      <c r="AN132" s="307"/>
      <c r="AO132" s="308"/>
      <c r="AP132" s="308"/>
      <c r="AQ132" s="306"/>
      <c r="AR132" s="15"/>
      <c r="AS132" s="15"/>
      <c r="AT132" s="15"/>
      <c r="AU132" s="15"/>
      <c r="AV132" s="307"/>
      <c r="AW132" s="308"/>
      <c r="AX132" s="308"/>
      <c r="AY132" s="306"/>
      <c r="AZ132" s="15"/>
      <c r="BA132" s="3"/>
      <c r="BB132" s="3"/>
      <c r="BC132" s="3"/>
      <c r="BD132" s="3"/>
      <c r="BE132" s="28"/>
      <c r="BF132" s="3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CC132" s="122"/>
      <c r="CD132" s="122"/>
      <c r="CE132" s="122" t="s">
        <v>118</v>
      </c>
      <c r="CF132" s="122"/>
      <c r="CG132" s="122"/>
      <c r="CH132" s="122"/>
      <c r="CI132" s="122"/>
      <c r="CJ132" s="122"/>
      <c r="CK132" s="122"/>
      <c r="CL132" s="122"/>
    </row>
    <row r="133" spans="1:90" ht="15.75" thickBot="1" x14ac:dyDescent="0.3">
      <c r="A133" s="876" t="s">
        <v>40</v>
      </c>
      <c r="B133" s="877"/>
      <c r="C133" s="877"/>
      <c r="D133" s="877"/>
      <c r="E133" s="279" t="s">
        <v>279</v>
      </c>
      <c r="F133" s="251" t="s">
        <v>280</v>
      </c>
      <c r="G133" s="251" t="s">
        <v>281</v>
      </c>
      <c r="H133" s="280" t="s">
        <v>282</v>
      </c>
      <c r="I133" s="641" t="s">
        <v>283</v>
      </c>
      <c r="J133" s="112" t="s">
        <v>284</v>
      </c>
      <c r="K133" s="112" t="s">
        <v>285</v>
      </c>
      <c r="L133" s="215" t="s">
        <v>286</v>
      </c>
      <c r="M133" s="279" t="s">
        <v>287</v>
      </c>
      <c r="N133" s="251" t="s">
        <v>288</v>
      </c>
      <c r="O133" s="251" t="s">
        <v>289</v>
      </c>
      <c r="P133" s="251" t="s">
        <v>290</v>
      </c>
      <c r="Q133" s="280" t="s">
        <v>291</v>
      </c>
      <c r="R133" s="641" t="s">
        <v>292</v>
      </c>
      <c r="S133" s="112" t="s">
        <v>293</v>
      </c>
      <c r="T133" s="112" t="s">
        <v>294</v>
      </c>
      <c r="U133" s="112" t="s">
        <v>295</v>
      </c>
      <c r="V133" s="279" t="s">
        <v>296</v>
      </c>
      <c r="W133" s="251" t="s">
        <v>297</v>
      </c>
      <c r="X133" s="251" t="s">
        <v>298</v>
      </c>
      <c r="Y133" s="251" t="s">
        <v>299</v>
      </c>
      <c r="Z133" s="280" t="s">
        <v>300</v>
      </c>
      <c r="AA133" s="641" t="s">
        <v>301</v>
      </c>
      <c r="AB133" s="112" t="s">
        <v>302</v>
      </c>
      <c r="AC133" s="112" t="s">
        <v>303</v>
      </c>
      <c r="AD133" s="215" t="s">
        <v>304</v>
      </c>
      <c r="AE133" s="279" t="s">
        <v>305</v>
      </c>
      <c r="AF133" s="251" t="s">
        <v>306</v>
      </c>
      <c r="AG133" s="251" t="s">
        <v>307</v>
      </c>
      <c r="AH133" s="280" t="s">
        <v>308</v>
      </c>
      <c r="AI133" s="641" t="s">
        <v>309</v>
      </c>
      <c r="AJ133" s="641" t="s">
        <v>310</v>
      </c>
      <c r="AK133" s="112" t="s">
        <v>311</v>
      </c>
      <c r="AL133" s="112" t="s">
        <v>312</v>
      </c>
      <c r="AM133" s="215" t="s">
        <v>313</v>
      </c>
      <c r="AN133" s="279" t="s">
        <v>314</v>
      </c>
      <c r="AO133" s="251" t="s">
        <v>315</v>
      </c>
      <c r="AP133" s="251" t="s">
        <v>316</v>
      </c>
      <c r="AQ133" s="280" t="s">
        <v>317</v>
      </c>
      <c r="AR133" s="641" t="s">
        <v>318</v>
      </c>
      <c r="AS133" s="641" t="s">
        <v>319</v>
      </c>
      <c r="AT133" s="112" t="s">
        <v>320</v>
      </c>
      <c r="AU133" s="112" t="s">
        <v>321</v>
      </c>
      <c r="AV133" s="279" t="s">
        <v>322</v>
      </c>
      <c r="AW133" s="251" t="s">
        <v>323</v>
      </c>
      <c r="AX133" s="251" t="s">
        <v>324</v>
      </c>
      <c r="AY133" s="280" t="s">
        <v>325</v>
      </c>
      <c r="AZ133" s="641" t="s">
        <v>326</v>
      </c>
      <c r="BA133" s="112" t="s">
        <v>327</v>
      </c>
      <c r="BB133" s="112" t="s">
        <v>328</v>
      </c>
      <c r="BC133" s="112" t="s">
        <v>329</v>
      </c>
      <c r="BD133" s="215" t="s">
        <v>330</v>
      </c>
      <c r="BE133" s="210" t="s">
        <v>43</v>
      </c>
      <c r="BF133" s="29" t="s">
        <v>57</v>
      </c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CC133" s="122"/>
      <c r="CD133" s="122"/>
      <c r="CE133" s="122" t="s">
        <v>119</v>
      </c>
      <c r="CF133" s="122"/>
      <c r="CG133" s="122"/>
      <c r="CH133" s="122"/>
      <c r="CI133" s="122"/>
      <c r="CJ133" s="122"/>
      <c r="CK133" s="122"/>
      <c r="CL133" s="122"/>
    </row>
    <row r="134" spans="1:90" ht="15.75" hidden="1" thickBot="1" x14ac:dyDescent="0.3">
      <c r="A134" s="16"/>
      <c r="B134" s="17"/>
      <c r="C134" s="17"/>
      <c r="D134" s="276"/>
      <c r="E134" s="281" t="s">
        <v>279</v>
      </c>
      <c r="F134" s="177" t="s">
        <v>280</v>
      </c>
      <c r="G134" s="177" t="s">
        <v>281</v>
      </c>
      <c r="H134" s="282" t="s">
        <v>282</v>
      </c>
      <c r="I134" s="182" t="s">
        <v>283</v>
      </c>
      <c r="J134" s="177" t="s">
        <v>284</v>
      </c>
      <c r="K134" s="177" t="s">
        <v>285</v>
      </c>
      <c r="L134" s="208" t="s">
        <v>286</v>
      </c>
      <c r="M134" s="281" t="s">
        <v>287</v>
      </c>
      <c r="N134" s="177" t="s">
        <v>288</v>
      </c>
      <c r="O134" s="177" t="s">
        <v>289</v>
      </c>
      <c r="P134" s="177" t="s">
        <v>290</v>
      </c>
      <c r="Q134" s="282" t="s">
        <v>291</v>
      </c>
      <c r="R134" s="182" t="s">
        <v>292</v>
      </c>
      <c r="S134" s="177" t="s">
        <v>293</v>
      </c>
      <c r="T134" s="177" t="s">
        <v>294</v>
      </c>
      <c r="U134" s="177" t="s">
        <v>295</v>
      </c>
      <c r="V134" s="281" t="s">
        <v>296</v>
      </c>
      <c r="W134" s="177" t="s">
        <v>297</v>
      </c>
      <c r="X134" s="177" t="s">
        <v>298</v>
      </c>
      <c r="Y134" s="177" t="s">
        <v>299</v>
      </c>
      <c r="Z134" s="282" t="s">
        <v>300</v>
      </c>
      <c r="AA134" s="182" t="s">
        <v>301</v>
      </c>
      <c r="AB134" s="177" t="s">
        <v>302</v>
      </c>
      <c r="AC134" s="177" t="s">
        <v>303</v>
      </c>
      <c r="AD134" s="208" t="s">
        <v>304</v>
      </c>
      <c r="AE134" s="281" t="s">
        <v>305</v>
      </c>
      <c r="AF134" s="177" t="s">
        <v>306</v>
      </c>
      <c r="AG134" s="177" t="s">
        <v>307</v>
      </c>
      <c r="AH134" s="282" t="s">
        <v>308</v>
      </c>
      <c r="AI134" s="182" t="s">
        <v>309</v>
      </c>
      <c r="AJ134" s="182" t="s">
        <v>310</v>
      </c>
      <c r="AK134" s="177" t="s">
        <v>311</v>
      </c>
      <c r="AL134" s="177" t="s">
        <v>312</v>
      </c>
      <c r="AM134" s="208" t="s">
        <v>313</v>
      </c>
      <c r="AN134" s="281" t="s">
        <v>314</v>
      </c>
      <c r="AO134" s="177" t="s">
        <v>315</v>
      </c>
      <c r="AP134" s="177" t="s">
        <v>316</v>
      </c>
      <c r="AQ134" s="282" t="s">
        <v>317</v>
      </c>
      <c r="AR134" s="182" t="s">
        <v>318</v>
      </c>
      <c r="AS134" s="182" t="s">
        <v>319</v>
      </c>
      <c r="AT134" s="177" t="s">
        <v>320</v>
      </c>
      <c r="AU134" s="177" t="s">
        <v>321</v>
      </c>
      <c r="AV134" s="281" t="s">
        <v>322</v>
      </c>
      <c r="AW134" s="177" t="s">
        <v>323</v>
      </c>
      <c r="AX134" s="177" t="s">
        <v>324</v>
      </c>
      <c r="AY134" s="282" t="s">
        <v>325</v>
      </c>
      <c r="AZ134" s="182" t="s">
        <v>326</v>
      </c>
      <c r="BA134" s="177" t="s">
        <v>327</v>
      </c>
      <c r="BB134" s="177" t="s">
        <v>328</v>
      </c>
      <c r="BC134" s="177" t="s">
        <v>329</v>
      </c>
      <c r="BD134" s="208" t="s">
        <v>330</v>
      </c>
      <c r="BE134" s="211"/>
      <c r="BF134" s="30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CC134" s="122"/>
      <c r="CD134" s="122"/>
      <c r="CE134" s="122" t="s">
        <v>120</v>
      </c>
      <c r="CF134" s="122"/>
      <c r="CG134" s="122"/>
      <c r="CH134" s="122"/>
      <c r="CI134" s="122"/>
      <c r="CJ134" s="122"/>
      <c r="CK134" s="122"/>
      <c r="CL134" s="122"/>
    </row>
    <row r="135" spans="1:90" ht="15.75" hidden="1" thickBot="1" x14ac:dyDescent="0.3">
      <c r="A135" s="19"/>
      <c r="B135" s="20"/>
      <c r="C135" s="20"/>
      <c r="D135" s="277"/>
      <c r="E135" s="295">
        <f>VLOOKUP($A138,Сезонность!$A$26:$BA$42,MATCH(E134,Сезонность!$A$25:$BA$25,0),0)</f>
        <v>0.58860000000000001</v>
      </c>
      <c r="F135" s="179">
        <f>VLOOKUP($A138,Сезонность!$A$26:$BA$42,MATCH(F134,Сезонность!$A$25:$BA$25,0),0)</f>
        <v>0.58860000000000001</v>
      </c>
      <c r="G135" s="179">
        <f>VLOOKUP($A138,Сезонность!$A$26:$BA$42,MATCH(G134,Сезонность!$A$25:$BA$25,0),0)</f>
        <v>0.58860000000000001</v>
      </c>
      <c r="H135" s="296">
        <f>VLOOKUP($A138,Сезонность!$A$26:$BA$42,MATCH(H134,Сезонность!$A$25:$BA$25,0),0)</f>
        <v>0.58860000000000001</v>
      </c>
      <c r="I135" s="183">
        <f>VLOOKUP($A138,Сезонность!$A$26:$BA$42,MATCH(I134,Сезонность!$A$25:$BA$25,0),0)</f>
        <v>0.66710000000000003</v>
      </c>
      <c r="J135" s="179">
        <f>VLOOKUP($A138,Сезонность!$A$26:$BA$42,MATCH(J134,Сезонность!$A$25:$BA$25,0),0)</f>
        <v>0.66710000000000003</v>
      </c>
      <c r="K135" s="179">
        <f>VLOOKUP($A138,Сезонность!$A$26:$BA$42,MATCH(K134,Сезонность!$A$25:$BA$25,0),0)</f>
        <v>0.66710000000000003</v>
      </c>
      <c r="L135" s="216">
        <f>VLOOKUP($A138,Сезонность!$A$26:$BA$42,MATCH(L134,Сезонность!$A$25:$BA$25,0),0)</f>
        <v>0.66710000000000003</v>
      </c>
      <c r="M135" s="295">
        <f>VLOOKUP($A138,Сезонность!$A$26:$BA$42,MATCH(M134,Сезонность!$A$25:$BA$25,0),0)</f>
        <v>0.85109999999999997</v>
      </c>
      <c r="N135" s="179">
        <f>VLOOKUP($A138,Сезонность!$A$26:$BA$42,MATCH(N134,Сезонность!$A$25:$BA$25,0),0)</f>
        <v>0.85109999999999997</v>
      </c>
      <c r="O135" s="179">
        <f>VLOOKUP($A138,Сезонность!$A$26:$BA$42,MATCH(O134,Сезонность!$A$25:$BA$25,0),0)</f>
        <v>0.85109999999999997</v>
      </c>
      <c r="P135" s="179">
        <f>VLOOKUP($A138,Сезонность!$A$26:$BA$42,MATCH(P134,Сезонность!$A$25:$BA$25,0),0)</f>
        <v>0.85109999999999997</v>
      </c>
      <c r="Q135" s="296">
        <f>VLOOKUP($A138,Сезонность!$A$26:$BA$42,MATCH(Q134,Сезонность!$A$25:$BA$25,0),0)</f>
        <v>0.85109999999999997</v>
      </c>
      <c r="R135" s="183">
        <f>VLOOKUP($A138,Сезонность!$A$26:$BA$42,MATCH(R134,Сезонность!$A$25:$BA$25,0),0)</f>
        <v>0.99990000000000001</v>
      </c>
      <c r="S135" s="179">
        <f>VLOOKUP($A138,Сезонность!$A$26:$BA$42,MATCH(S134,Сезонность!$A$25:$BA$25,0),0)</f>
        <v>0.99990000000000001</v>
      </c>
      <c r="T135" s="179">
        <f>VLOOKUP($A138,Сезонность!$A$26:$BA$42,MATCH(T134,Сезонность!$A$25:$BA$25,0),0)</f>
        <v>0.99990000000000001</v>
      </c>
      <c r="U135" s="179">
        <f>VLOOKUP($A138,Сезонность!$A$26:$BA$42,MATCH(U134,Сезонность!$A$25:$BA$25,0),0)</f>
        <v>0.99990000000000001</v>
      </c>
      <c r="V135" s="295">
        <f>VLOOKUP($A138,Сезонность!$A$26:$BA$42,MATCH(V134,Сезонность!$A$25:$BA$25,0),0)</f>
        <v>1.0874999999999999</v>
      </c>
      <c r="W135" s="179">
        <f>VLOOKUP($A138,Сезонность!$A$26:$BA$42,MATCH(W134,Сезонность!$A$25:$BA$25,0),0)</f>
        <v>1.0874999999999999</v>
      </c>
      <c r="X135" s="179">
        <f>VLOOKUP($A138,Сезонность!$A$26:$BA$42,MATCH(X134,Сезонность!$A$25:$BA$25,0),0)</f>
        <v>1.0874999999999999</v>
      </c>
      <c r="Y135" s="179">
        <f>VLOOKUP($A138,Сезонность!$A$26:$BA$42,MATCH(Y134,Сезонность!$A$25:$BA$25,0),0)</f>
        <v>1.0874999999999999</v>
      </c>
      <c r="Z135" s="296">
        <f>VLOOKUP($A138,Сезонность!$A$26:$BA$42,MATCH(Z134,Сезонность!$A$25:$BA$25,0),0)</f>
        <v>1.0874999999999999</v>
      </c>
      <c r="AA135" s="183">
        <f>VLOOKUP($A138,Сезонность!$A$26:$BA$42,MATCH(AA134,Сезонность!$A$25:$BA$25,0),0)</f>
        <v>1.2606999999999999</v>
      </c>
      <c r="AB135" s="179">
        <f>VLOOKUP($A138,Сезонность!$A$26:$BA$42,MATCH(AB134,Сезонность!$A$25:$BA$25,0),0)</f>
        <v>1.2606999999999999</v>
      </c>
      <c r="AC135" s="179">
        <f>VLOOKUP($A138,Сезонность!$A$26:$BA$42,MATCH(AC134,Сезонность!$A$25:$BA$25,0),0)</f>
        <v>1.2606999999999999</v>
      </c>
      <c r="AD135" s="216">
        <f>VLOOKUP($A138,Сезонность!$A$26:$BA$42,MATCH(AD134,Сезонность!$A$25:$BA$25,0),0)</f>
        <v>1.2606999999999999</v>
      </c>
      <c r="AE135" s="295">
        <f>VLOOKUP($A138,Сезонность!$A$26:$BA$42,MATCH(AE134,Сезонность!$A$25:$BA$25,0),0)</f>
        <v>1.2978000000000001</v>
      </c>
      <c r="AF135" s="179">
        <f>VLOOKUP($A138,Сезонность!$A$26:$BA$42,MATCH(AF134,Сезонность!$A$25:$BA$25,0),0)</f>
        <v>1.2978000000000001</v>
      </c>
      <c r="AG135" s="179">
        <f>VLOOKUP($A138,Сезонность!$A$26:$BA$42,MATCH(AG134,Сезонность!$A$25:$BA$25,0),0)</f>
        <v>1.2978000000000001</v>
      </c>
      <c r="AH135" s="296">
        <f>VLOOKUP($A138,Сезонность!$A$26:$BA$42,MATCH(AH134,Сезонность!$A$25:$BA$25,0),0)</f>
        <v>1.2978000000000001</v>
      </c>
      <c r="AI135" s="183">
        <f>VLOOKUP($A138,Сезонность!$A$26:$BA$42,MATCH(AI134,Сезонность!$A$25:$BA$25,0),0)</f>
        <v>1.2362</v>
      </c>
      <c r="AJ135" s="183">
        <f>VLOOKUP($A138,Сезонность!$A$26:$BA$42,MATCH(AJ134,Сезонность!$A$25:$BA$25,0),0)</f>
        <v>1.2362</v>
      </c>
      <c r="AK135" s="179">
        <f>VLOOKUP($A138,Сезонность!$A$26:$BA$42,MATCH(AK134,Сезонность!$A$25:$BA$25,0),0)</f>
        <v>1.2362</v>
      </c>
      <c r="AL135" s="179">
        <f>VLOOKUP($A138,Сезонность!$A$26:$BA$42,MATCH(AL134,Сезонность!$A$25:$BA$25,0),0)</f>
        <v>1.2362</v>
      </c>
      <c r="AM135" s="216">
        <f>VLOOKUP($A138,Сезонность!$A$26:$BA$42,MATCH(AM134,Сезонность!$A$25:$BA$25,0),0)</f>
        <v>1.2362</v>
      </c>
      <c r="AN135" s="295">
        <f>VLOOKUP($A138,Сезонность!$A$26:$BA$42,MATCH(AN134,Сезонность!$A$25:$BA$25,0),0)</f>
        <v>1.0524</v>
      </c>
      <c r="AO135" s="179">
        <f>VLOOKUP($A138,Сезонность!$A$26:$BA$42,MATCH(AO134,Сезонность!$A$25:$BA$25,0),0)</f>
        <v>1.0524</v>
      </c>
      <c r="AP135" s="179">
        <f>VLOOKUP($A138,Сезонность!$A$26:$BA$42,MATCH(AP134,Сезонность!$A$25:$BA$25,0),0)</f>
        <v>1.0524</v>
      </c>
      <c r="AQ135" s="296">
        <f>VLOOKUP($A138,Сезонность!$A$26:$BA$42,MATCH(AQ134,Сезонность!$A$25:$BA$25,0),0)</f>
        <v>1.0524</v>
      </c>
      <c r="AR135" s="183">
        <f>VLOOKUP($A138,Сезонность!$A$26:$BA$42,MATCH(AR134,Сезонность!$A$25:$BA$25,0),0)</f>
        <v>1.0005999999999999</v>
      </c>
      <c r="AS135" s="183">
        <f>VLOOKUP($A138,Сезонность!$A$26:$BA$42,MATCH(AS134,Сезонность!$A$25:$BA$25,0),0)</f>
        <v>1.0005999999999999</v>
      </c>
      <c r="AT135" s="179">
        <f>VLOOKUP($A138,Сезонность!$A$26:$BA$42,MATCH(AT134,Сезонность!$A$25:$BA$25,0),0)</f>
        <v>1.0005999999999999</v>
      </c>
      <c r="AU135" s="179">
        <f>VLOOKUP($A138,Сезонность!$A$26:$BA$42,MATCH(AU134,Сезонность!$A$25:$BA$25,0),0)</f>
        <v>1.0005999999999999</v>
      </c>
      <c r="AV135" s="295">
        <f>VLOOKUP($A138,Сезонность!$A$26:$BA$42,MATCH(AV134,Сезонность!$A$25:$BA$25,0),0)</f>
        <v>0.90310000000000001</v>
      </c>
      <c r="AW135" s="179">
        <f>VLOOKUP($A138,Сезонность!$A$26:$BA$42,MATCH(AW134,Сезонность!$A$25:$BA$25,0),0)</f>
        <v>0.90310000000000001</v>
      </c>
      <c r="AX135" s="179">
        <f>VLOOKUP($A138,Сезонность!$A$26:$BA$42,MATCH(AX134,Сезонность!$A$25:$BA$25,0),0)</f>
        <v>0.90310000000000001</v>
      </c>
      <c r="AY135" s="296">
        <f>VLOOKUP($A138,Сезонность!$A$26:$BA$42,MATCH(AY134,Сезонность!$A$25:$BA$25,0),0)</f>
        <v>0.90310000000000001</v>
      </c>
      <c r="AZ135" s="183">
        <f>VLOOKUP($A138,Сезонность!$A$26:$BA$42,MATCH(AZ134,Сезонность!$A$25:$BA$25,0),0)</f>
        <v>0.90310000000000001</v>
      </c>
      <c r="BA135" s="179">
        <f>VLOOKUP($A138,Сезонность!$A$26:$BA$42,MATCH(BA134,Сезонность!$A$25:$BA$25,0),0)</f>
        <v>1.0550999999999999</v>
      </c>
      <c r="BB135" s="179">
        <f>VLOOKUP($A138,Сезонность!$A$26:$BA$42,MATCH(BB134,Сезонность!$A$25:$BA$25,0),0)</f>
        <v>1.0550999999999999</v>
      </c>
      <c r="BC135" s="179">
        <f>VLOOKUP($A138,Сезонность!$A$26:$BA$42,MATCH(BC134,Сезонность!$A$25:$BA$25,0),0)</f>
        <v>1.0550999999999999</v>
      </c>
      <c r="BD135" s="216">
        <f>VLOOKUP($A138,Сезонность!$A$26:$BA$42,MATCH(BD134,Сезонность!$A$25:$BA$25,0),0)</f>
        <v>1.0550999999999999</v>
      </c>
      <c r="BE135" s="212"/>
      <c r="BF135" s="18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CC135" s="122"/>
      <c r="CD135" s="122"/>
      <c r="CE135" s="122" t="s">
        <v>121</v>
      </c>
      <c r="CF135" s="122"/>
      <c r="CG135" s="122"/>
      <c r="CH135" s="122"/>
      <c r="CI135" s="122"/>
      <c r="CJ135" s="122"/>
      <c r="CK135" s="122"/>
      <c r="CL135" s="122"/>
    </row>
    <row r="136" spans="1:90" ht="15.75" hidden="1" thickBot="1" x14ac:dyDescent="0.3">
      <c r="A136" s="185"/>
      <c r="B136" s="186"/>
      <c r="C136" s="187"/>
      <c r="D136" s="419">
        <f>VLOOKUP($A137,$A$37:$R$50,17,0)-(VLOOKUP($A137,$A$37:$R$50,17,0)*VLOOKUP($A137,$A$37:$T$50,19,0))</f>
        <v>64</v>
      </c>
      <c r="E136" s="297">
        <f>IF((E141&lt;0%),0,(SUM(E139:E140)*E137))</f>
        <v>0</v>
      </c>
      <c r="F136" s="180">
        <f t="shared" ref="F136" si="242">IF((F141&lt;0%),0,(SUM(F139:F140)*F137))</f>
        <v>0</v>
      </c>
      <c r="G136" s="180">
        <f t="shared" ref="G136:BD136" si="243">IF((G141&lt;0%),0,(SUM(G139:G140)*G137))</f>
        <v>0</v>
      </c>
      <c r="H136" s="298">
        <f t="shared" si="243"/>
        <v>0</v>
      </c>
      <c r="I136" s="184">
        <f t="shared" si="243"/>
        <v>0</v>
      </c>
      <c r="J136" s="180">
        <f t="shared" si="243"/>
        <v>0</v>
      </c>
      <c r="K136" s="180">
        <f t="shared" si="243"/>
        <v>0</v>
      </c>
      <c r="L136" s="217">
        <f t="shared" si="243"/>
        <v>0</v>
      </c>
      <c r="M136" s="297">
        <f t="shared" si="243"/>
        <v>0</v>
      </c>
      <c r="N136" s="180">
        <f t="shared" si="243"/>
        <v>0</v>
      </c>
      <c r="O136" s="180">
        <f t="shared" si="243"/>
        <v>0</v>
      </c>
      <c r="P136" s="180">
        <f t="shared" si="243"/>
        <v>0</v>
      </c>
      <c r="Q136" s="298">
        <f t="shared" si="243"/>
        <v>0</v>
      </c>
      <c r="R136" s="184">
        <f t="shared" si="243"/>
        <v>0</v>
      </c>
      <c r="S136" s="180">
        <f t="shared" si="243"/>
        <v>0</v>
      </c>
      <c r="T136" s="180">
        <f t="shared" si="243"/>
        <v>0</v>
      </c>
      <c r="U136" s="180">
        <f t="shared" si="243"/>
        <v>0</v>
      </c>
      <c r="V136" s="297">
        <f t="shared" si="243"/>
        <v>0</v>
      </c>
      <c r="W136" s="180">
        <f t="shared" si="243"/>
        <v>0</v>
      </c>
      <c r="X136" s="180">
        <f t="shared" si="243"/>
        <v>0</v>
      </c>
      <c r="Y136" s="180">
        <f t="shared" si="243"/>
        <v>0</v>
      </c>
      <c r="Z136" s="298">
        <f t="shared" si="243"/>
        <v>0</v>
      </c>
      <c r="AA136" s="184">
        <f t="shared" si="243"/>
        <v>0</v>
      </c>
      <c r="AB136" s="180">
        <f t="shared" si="243"/>
        <v>0</v>
      </c>
      <c r="AC136" s="180">
        <f t="shared" si="243"/>
        <v>0</v>
      </c>
      <c r="AD136" s="217">
        <f t="shared" si="243"/>
        <v>0</v>
      </c>
      <c r="AE136" s="297">
        <f t="shared" si="243"/>
        <v>0</v>
      </c>
      <c r="AF136" s="180">
        <f t="shared" si="243"/>
        <v>0</v>
      </c>
      <c r="AG136" s="180">
        <f t="shared" si="243"/>
        <v>0</v>
      </c>
      <c r="AH136" s="298">
        <f t="shared" si="243"/>
        <v>0</v>
      </c>
      <c r="AI136" s="184">
        <f t="shared" si="243"/>
        <v>0</v>
      </c>
      <c r="AJ136" s="184">
        <f t="shared" si="243"/>
        <v>0</v>
      </c>
      <c r="AK136" s="180">
        <f t="shared" si="243"/>
        <v>0</v>
      </c>
      <c r="AL136" s="180">
        <f t="shared" si="243"/>
        <v>0</v>
      </c>
      <c r="AM136" s="217">
        <f t="shared" si="243"/>
        <v>0</v>
      </c>
      <c r="AN136" s="297">
        <f t="shared" si="243"/>
        <v>0</v>
      </c>
      <c r="AO136" s="180">
        <f t="shared" si="243"/>
        <v>0</v>
      </c>
      <c r="AP136" s="180">
        <f t="shared" si="243"/>
        <v>0</v>
      </c>
      <c r="AQ136" s="298">
        <f t="shared" si="243"/>
        <v>0</v>
      </c>
      <c r="AR136" s="184">
        <f t="shared" si="243"/>
        <v>0</v>
      </c>
      <c r="AS136" s="184">
        <f t="shared" si="243"/>
        <v>0</v>
      </c>
      <c r="AT136" s="180">
        <f t="shared" si="243"/>
        <v>0</v>
      </c>
      <c r="AU136" s="180">
        <f t="shared" si="243"/>
        <v>0</v>
      </c>
      <c r="AV136" s="297">
        <f t="shared" si="243"/>
        <v>0</v>
      </c>
      <c r="AW136" s="180">
        <f t="shared" si="243"/>
        <v>0</v>
      </c>
      <c r="AX136" s="180">
        <f t="shared" si="243"/>
        <v>0</v>
      </c>
      <c r="AY136" s="298">
        <f t="shared" si="243"/>
        <v>0</v>
      </c>
      <c r="AZ136" s="184">
        <f t="shared" si="243"/>
        <v>0</v>
      </c>
      <c r="BA136" s="180">
        <f t="shared" si="243"/>
        <v>0</v>
      </c>
      <c r="BB136" s="180">
        <f t="shared" si="243"/>
        <v>0</v>
      </c>
      <c r="BC136" s="180">
        <f t="shared" si="243"/>
        <v>0</v>
      </c>
      <c r="BD136" s="217">
        <f t="shared" si="243"/>
        <v>0</v>
      </c>
      <c r="BE136" s="213"/>
      <c r="BF136" s="24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CC136" s="122"/>
      <c r="CD136" s="122"/>
      <c r="CE136" s="122" t="s">
        <v>122</v>
      </c>
      <c r="CF136" s="122"/>
      <c r="CG136" s="122"/>
      <c r="CH136" s="122"/>
      <c r="CI136" s="122"/>
      <c r="CJ136" s="122"/>
      <c r="CK136" s="122"/>
      <c r="CL136" s="122"/>
    </row>
    <row r="137" spans="1:90" ht="15.75" thickBot="1" x14ac:dyDescent="0.3">
      <c r="A137" s="1512" t="s">
        <v>633</v>
      </c>
      <c r="B137" s="1513"/>
      <c r="C137" s="776" t="s">
        <v>37</v>
      </c>
      <c r="D137" s="791"/>
      <c r="E137" s="413">
        <f t="shared" ref="E137:BD137" si="244">VLOOKUP($A137,$A$37:$R$50,17,0)-(VLOOKUP($A137,$A$37:$R$50,17,0)*VLOOKUP($A137,$A$37:$T$50,19,0))</f>
        <v>64</v>
      </c>
      <c r="F137" s="414">
        <f t="shared" si="244"/>
        <v>64</v>
      </c>
      <c r="G137" s="414">
        <f t="shared" si="244"/>
        <v>64</v>
      </c>
      <c r="H137" s="415">
        <f t="shared" si="244"/>
        <v>64</v>
      </c>
      <c r="I137" s="416">
        <f t="shared" si="244"/>
        <v>64</v>
      </c>
      <c r="J137" s="414">
        <f t="shared" si="244"/>
        <v>64</v>
      </c>
      <c r="K137" s="414">
        <f t="shared" si="244"/>
        <v>64</v>
      </c>
      <c r="L137" s="417">
        <f t="shared" si="244"/>
        <v>64</v>
      </c>
      <c r="M137" s="413">
        <f t="shared" si="244"/>
        <v>64</v>
      </c>
      <c r="N137" s="414">
        <f t="shared" si="244"/>
        <v>64</v>
      </c>
      <c r="O137" s="414">
        <f t="shared" si="244"/>
        <v>64</v>
      </c>
      <c r="P137" s="414">
        <f t="shared" si="244"/>
        <v>64</v>
      </c>
      <c r="Q137" s="415">
        <f t="shared" si="244"/>
        <v>64</v>
      </c>
      <c r="R137" s="416">
        <f t="shared" si="244"/>
        <v>64</v>
      </c>
      <c r="S137" s="414">
        <f t="shared" si="244"/>
        <v>64</v>
      </c>
      <c r="T137" s="414">
        <f t="shared" si="244"/>
        <v>64</v>
      </c>
      <c r="U137" s="414">
        <f t="shared" si="244"/>
        <v>64</v>
      </c>
      <c r="V137" s="413">
        <f t="shared" si="244"/>
        <v>64</v>
      </c>
      <c r="W137" s="414">
        <f t="shared" si="244"/>
        <v>64</v>
      </c>
      <c r="X137" s="414">
        <f t="shared" si="244"/>
        <v>64</v>
      </c>
      <c r="Y137" s="414">
        <f t="shared" si="244"/>
        <v>64</v>
      </c>
      <c r="Z137" s="415">
        <f t="shared" si="244"/>
        <v>64</v>
      </c>
      <c r="AA137" s="416">
        <f t="shared" si="244"/>
        <v>64</v>
      </c>
      <c r="AB137" s="414">
        <f t="shared" si="244"/>
        <v>64</v>
      </c>
      <c r="AC137" s="414">
        <f t="shared" si="244"/>
        <v>64</v>
      </c>
      <c r="AD137" s="417">
        <f t="shared" si="244"/>
        <v>64</v>
      </c>
      <c r="AE137" s="413">
        <f t="shared" si="244"/>
        <v>64</v>
      </c>
      <c r="AF137" s="414">
        <f t="shared" si="244"/>
        <v>64</v>
      </c>
      <c r="AG137" s="414">
        <f t="shared" si="244"/>
        <v>64</v>
      </c>
      <c r="AH137" s="415">
        <f t="shared" si="244"/>
        <v>64</v>
      </c>
      <c r="AI137" s="416">
        <f t="shared" si="244"/>
        <v>64</v>
      </c>
      <c r="AJ137" s="416">
        <f t="shared" si="244"/>
        <v>64</v>
      </c>
      <c r="AK137" s="414">
        <f t="shared" si="244"/>
        <v>64</v>
      </c>
      <c r="AL137" s="414">
        <f t="shared" si="244"/>
        <v>64</v>
      </c>
      <c r="AM137" s="417">
        <f t="shared" si="244"/>
        <v>64</v>
      </c>
      <c r="AN137" s="413">
        <f t="shared" si="244"/>
        <v>64</v>
      </c>
      <c r="AO137" s="414">
        <f t="shared" si="244"/>
        <v>64</v>
      </c>
      <c r="AP137" s="414">
        <f t="shared" si="244"/>
        <v>64</v>
      </c>
      <c r="AQ137" s="415">
        <f t="shared" si="244"/>
        <v>64</v>
      </c>
      <c r="AR137" s="416">
        <f t="shared" si="244"/>
        <v>64</v>
      </c>
      <c r="AS137" s="416">
        <f t="shared" si="244"/>
        <v>64</v>
      </c>
      <c r="AT137" s="414">
        <f t="shared" si="244"/>
        <v>64</v>
      </c>
      <c r="AU137" s="414">
        <f t="shared" si="244"/>
        <v>64</v>
      </c>
      <c r="AV137" s="413">
        <f t="shared" si="244"/>
        <v>64</v>
      </c>
      <c r="AW137" s="414">
        <f t="shared" si="244"/>
        <v>64</v>
      </c>
      <c r="AX137" s="414">
        <f t="shared" si="244"/>
        <v>64</v>
      </c>
      <c r="AY137" s="415">
        <f t="shared" si="244"/>
        <v>64</v>
      </c>
      <c r="AZ137" s="416">
        <f t="shared" si="244"/>
        <v>64</v>
      </c>
      <c r="BA137" s="414">
        <f t="shared" si="244"/>
        <v>64</v>
      </c>
      <c r="BB137" s="414">
        <f t="shared" si="244"/>
        <v>64</v>
      </c>
      <c r="BC137" s="414">
        <f t="shared" si="244"/>
        <v>64</v>
      </c>
      <c r="BD137" s="417">
        <f t="shared" si="244"/>
        <v>64</v>
      </c>
      <c r="BE137" s="213"/>
      <c r="BF137" s="24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CC137" s="122"/>
      <c r="CD137" s="122"/>
      <c r="CE137" s="122"/>
      <c r="CF137" s="122"/>
      <c r="CG137" s="122"/>
      <c r="CH137" s="122"/>
      <c r="CI137" s="122"/>
      <c r="CJ137" s="122"/>
      <c r="CK137" s="122"/>
      <c r="CL137" s="122"/>
    </row>
    <row r="138" spans="1:90" s="244" customFormat="1" ht="12" x14ac:dyDescent="0.2">
      <c r="A138" s="1512" t="s">
        <v>633</v>
      </c>
      <c r="B138" s="1513"/>
      <c r="C138" s="776" t="s">
        <v>58</v>
      </c>
      <c r="D138" s="777"/>
      <c r="E138" s="283">
        <v>0</v>
      </c>
      <c r="F138" s="241">
        <v>0</v>
      </c>
      <c r="G138" s="241">
        <v>0</v>
      </c>
      <c r="H138" s="284">
        <v>0</v>
      </c>
      <c r="I138" s="240">
        <v>0</v>
      </c>
      <c r="J138" s="241">
        <v>0</v>
      </c>
      <c r="K138" s="241">
        <v>0</v>
      </c>
      <c r="L138" s="242">
        <v>0</v>
      </c>
      <c r="M138" s="283">
        <v>0</v>
      </c>
      <c r="N138" s="241">
        <v>0</v>
      </c>
      <c r="O138" s="241">
        <v>0</v>
      </c>
      <c r="P138" s="241">
        <v>0</v>
      </c>
      <c r="Q138" s="284">
        <v>0</v>
      </c>
      <c r="R138" s="240">
        <v>0</v>
      </c>
      <c r="S138" s="241">
        <v>0</v>
      </c>
      <c r="T138" s="241">
        <v>0</v>
      </c>
      <c r="U138" s="241">
        <v>0</v>
      </c>
      <c r="V138" s="283">
        <v>0</v>
      </c>
      <c r="W138" s="241">
        <v>0</v>
      </c>
      <c r="X138" s="241">
        <v>0</v>
      </c>
      <c r="Y138" s="241">
        <v>0</v>
      </c>
      <c r="Z138" s="284">
        <v>0</v>
      </c>
      <c r="AA138" s="240">
        <v>0</v>
      </c>
      <c r="AB138" s="241">
        <v>0</v>
      </c>
      <c r="AC138" s="241">
        <v>0</v>
      </c>
      <c r="AD138" s="242">
        <v>0</v>
      </c>
      <c r="AE138" s="283">
        <v>0</v>
      </c>
      <c r="AF138" s="241">
        <v>0</v>
      </c>
      <c r="AG138" s="241">
        <v>0</v>
      </c>
      <c r="AH138" s="284">
        <v>0</v>
      </c>
      <c r="AI138" s="240">
        <v>0</v>
      </c>
      <c r="AJ138" s="240">
        <v>0</v>
      </c>
      <c r="AK138" s="241">
        <v>0</v>
      </c>
      <c r="AL138" s="241">
        <v>0</v>
      </c>
      <c r="AM138" s="242">
        <v>0</v>
      </c>
      <c r="AN138" s="283">
        <v>0</v>
      </c>
      <c r="AO138" s="241">
        <v>0</v>
      </c>
      <c r="AP138" s="241">
        <v>0</v>
      </c>
      <c r="AQ138" s="284">
        <v>0</v>
      </c>
      <c r="AR138" s="240">
        <v>0</v>
      </c>
      <c r="AS138" s="240">
        <v>0</v>
      </c>
      <c r="AT138" s="241">
        <v>0</v>
      </c>
      <c r="AU138" s="241">
        <v>0</v>
      </c>
      <c r="AV138" s="283">
        <v>0</v>
      </c>
      <c r="AW138" s="241">
        <v>0</v>
      </c>
      <c r="AX138" s="241">
        <v>0</v>
      </c>
      <c r="AY138" s="284">
        <v>0</v>
      </c>
      <c r="AZ138" s="240">
        <v>0</v>
      </c>
      <c r="BA138" s="241">
        <v>0</v>
      </c>
      <c r="BB138" s="241">
        <v>0</v>
      </c>
      <c r="BC138" s="241">
        <v>0</v>
      </c>
      <c r="BD138" s="242">
        <v>0</v>
      </c>
      <c r="BE138" s="272">
        <f>SUM(E138:BD138)</f>
        <v>0</v>
      </c>
      <c r="BF138" s="258">
        <v>-1</v>
      </c>
      <c r="BG138" s="243"/>
      <c r="BH138" s="243"/>
      <c r="BI138" s="243"/>
      <c r="BJ138" s="243"/>
      <c r="BK138" s="243"/>
      <c r="BL138" s="243"/>
      <c r="BM138" s="243"/>
      <c r="BN138" s="243"/>
      <c r="BO138" s="243"/>
      <c r="BP138" s="243"/>
      <c r="BQ138" s="243"/>
      <c r="BR138" s="243"/>
      <c r="BS138" s="243"/>
      <c r="BT138" s="243"/>
      <c r="BU138" s="243"/>
      <c r="BV138" s="243"/>
      <c r="BW138" s="243"/>
      <c r="BX138" s="243"/>
      <c r="BY138" s="243"/>
      <c r="CC138" s="243"/>
      <c r="CD138" s="243"/>
      <c r="CE138" s="243" t="s">
        <v>123</v>
      </c>
      <c r="CF138" s="243"/>
      <c r="CG138" s="243"/>
      <c r="CH138" s="243"/>
      <c r="CI138" s="243"/>
      <c r="CJ138" s="243"/>
      <c r="CK138" s="243"/>
      <c r="CL138" s="243"/>
    </row>
    <row r="139" spans="1:90" s="244" customFormat="1" ht="12.75" thickBot="1" x14ac:dyDescent="0.25">
      <c r="A139" s="1413" t="s">
        <v>633</v>
      </c>
      <c r="B139" s="1414"/>
      <c r="C139" s="807" t="s">
        <v>59</v>
      </c>
      <c r="D139" s="808"/>
      <c r="E139" s="285">
        <f t="shared" ref="E139:BD139" si="245">E138*($BF$118+1)*IF(E141=$BI$87,1,IF(E141&lt;=$BI$88,1*$BJ$87,IF(E141&lt;=$BI$91,1*$BJ$88,IF(E141&lt;=$BI$92,1*$BJ$91,IF(E141&lt;=$BI$94,1*$BJ$92,1*$BJ$94)))))</f>
        <v>0</v>
      </c>
      <c r="F139" s="246">
        <f t="shared" si="245"/>
        <v>0</v>
      </c>
      <c r="G139" s="246">
        <f t="shared" si="245"/>
        <v>0</v>
      </c>
      <c r="H139" s="286">
        <f t="shared" si="245"/>
        <v>0</v>
      </c>
      <c r="I139" s="245">
        <f t="shared" si="245"/>
        <v>0</v>
      </c>
      <c r="J139" s="246">
        <f t="shared" si="245"/>
        <v>0</v>
      </c>
      <c r="K139" s="246">
        <f t="shared" si="245"/>
        <v>0</v>
      </c>
      <c r="L139" s="247">
        <f t="shared" si="245"/>
        <v>0</v>
      </c>
      <c r="M139" s="285">
        <f t="shared" si="245"/>
        <v>0</v>
      </c>
      <c r="N139" s="246">
        <f t="shared" si="245"/>
        <v>0</v>
      </c>
      <c r="O139" s="246">
        <f t="shared" si="245"/>
        <v>0</v>
      </c>
      <c r="P139" s="246">
        <f t="shared" si="245"/>
        <v>0</v>
      </c>
      <c r="Q139" s="286">
        <f t="shared" si="245"/>
        <v>0</v>
      </c>
      <c r="R139" s="245">
        <f t="shared" si="245"/>
        <v>0</v>
      </c>
      <c r="S139" s="246">
        <f t="shared" si="245"/>
        <v>0</v>
      </c>
      <c r="T139" s="246">
        <f t="shared" si="245"/>
        <v>0</v>
      </c>
      <c r="U139" s="246">
        <f t="shared" si="245"/>
        <v>0</v>
      </c>
      <c r="V139" s="285">
        <f t="shared" si="245"/>
        <v>0</v>
      </c>
      <c r="W139" s="246">
        <f t="shared" si="245"/>
        <v>0</v>
      </c>
      <c r="X139" s="246">
        <f t="shared" si="245"/>
        <v>0</v>
      </c>
      <c r="Y139" s="246">
        <f t="shared" si="245"/>
        <v>0</v>
      </c>
      <c r="Z139" s="286">
        <f t="shared" si="245"/>
        <v>0</v>
      </c>
      <c r="AA139" s="245">
        <f t="shared" si="245"/>
        <v>0</v>
      </c>
      <c r="AB139" s="246">
        <f t="shared" si="245"/>
        <v>0</v>
      </c>
      <c r="AC139" s="246">
        <f t="shared" si="245"/>
        <v>0</v>
      </c>
      <c r="AD139" s="247">
        <f t="shared" si="245"/>
        <v>0</v>
      </c>
      <c r="AE139" s="285">
        <f t="shared" si="245"/>
        <v>0</v>
      </c>
      <c r="AF139" s="246">
        <f t="shared" si="245"/>
        <v>0</v>
      </c>
      <c r="AG139" s="246">
        <f t="shared" si="245"/>
        <v>0</v>
      </c>
      <c r="AH139" s="286">
        <f t="shared" si="245"/>
        <v>0</v>
      </c>
      <c r="AI139" s="245">
        <f t="shared" si="245"/>
        <v>0</v>
      </c>
      <c r="AJ139" s="245">
        <f t="shared" si="245"/>
        <v>0</v>
      </c>
      <c r="AK139" s="246">
        <f t="shared" si="245"/>
        <v>0</v>
      </c>
      <c r="AL139" s="246">
        <f t="shared" si="245"/>
        <v>0</v>
      </c>
      <c r="AM139" s="247">
        <f t="shared" si="245"/>
        <v>0</v>
      </c>
      <c r="AN139" s="285">
        <f t="shared" si="245"/>
        <v>0</v>
      </c>
      <c r="AO139" s="246">
        <f t="shared" si="245"/>
        <v>0</v>
      </c>
      <c r="AP139" s="246">
        <f t="shared" si="245"/>
        <v>0</v>
      </c>
      <c r="AQ139" s="286">
        <f t="shared" si="245"/>
        <v>0</v>
      </c>
      <c r="AR139" s="245">
        <f t="shared" si="245"/>
        <v>0</v>
      </c>
      <c r="AS139" s="245">
        <f t="shared" si="245"/>
        <v>0</v>
      </c>
      <c r="AT139" s="246">
        <f t="shared" si="245"/>
        <v>0</v>
      </c>
      <c r="AU139" s="246">
        <f t="shared" si="245"/>
        <v>0</v>
      </c>
      <c r="AV139" s="285">
        <f t="shared" si="245"/>
        <v>0</v>
      </c>
      <c r="AW139" s="246">
        <f t="shared" si="245"/>
        <v>0</v>
      </c>
      <c r="AX139" s="246">
        <f t="shared" si="245"/>
        <v>0</v>
      </c>
      <c r="AY139" s="286">
        <f t="shared" si="245"/>
        <v>0</v>
      </c>
      <c r="AZ139" s="245">
        <f t="shared" si="245"/>
        <v>0</v>
      </c>
      <c r="BA139" s="246">
        <f t="shared" si="245"/>
        <v>0</v>
      </c>
      <c r="BB139" s="246">
        <f t="shared" si="245"/>
        <v>0</v>
      </c>
      <c r="BC139" s="246">
        <f t="shared" si="245"/>
        <v>0</v>
      </c>
      <c r="BD139" s="247">
        <f t="shared" si="245"/>
        <v>0</v>
      </c>
      <c r="BE139" s="259">
        <f t="shared" ref="BE139:BE140" si="246">SUM(E139:BD139)</f>
        <v>0</v>
      </c>
      <c r="BF139" s="260"/>
      <c r="BG139" s="243"/>
      <c r="BH139" s="243"/>
      <c r="BI139" s="243"/>
      <c r="BJ139" s="243"/>
      <c r="BK139" s="243"/>
      <c r="BL139" s="243"/>
      <c r="BM139" s="243"/>
      <c r="BN139" s="243"/>
      <c r="BO139" s="243"/>
      <c r="BP139" s="243"/>
      <c r="BQ139" s="243"/>
      <c r="BR139" s="243"/>
      <c r="BS139" s="243"/>
      <c r="BT139" s="243"/>
      <c r="BU139" s="243"/>
      <c r="BV139" s="243"/>
      <c r="BW139" s="243"/>
      <c r="BX139" s="243"/>
      <c r="BY139" s="243"/>
      <c r="CC139" s="243"/>
      <c r="CD139" s="243"/>
      <c r="CE139" s="243" t="s">
        <v>124</v>
      </c>
      <c r="CF139" s="243"/>
      <c r="CG139" s="243"/>
      <c r="CH139" s="243"/>
      <c r="CI139" s="243"/>
      <c r="CJ139" s="243"/>
      <c r="CK139" s="243"/>
      <c r="CL139" s="243"/>
    </row>
    <row r="140" spans="1:90" s="244" customFormat="1" ht="12.75" thickBot="1" x14ac:dyDescent="0.25">
      <c r="A140" s="1415" t="s">
        <v>633</v>
      </c>
      <c r="B140" s="1416"/>
      <c r="C140" s="778" t="s">
        <v>60</v>
      </c>
      <c r="D140" s="779"/>
      <c r="E140" s="287">
        <f>($BF141*$G$40*HLOOKUP(E$133,$E$134:$BD$135,2,0))*IF(E141=$BI$87,1,IF(E141&lt;=$BI$88,1*$BJ$87,IF(E141&lt;=$BI$91,1*$BJ$88,IF(E141&lt;=$BI$92,1*$BJ$91,IF(E141&lt;=$BI$94,1*$BJ$92,1*$BJ$94)))))/Сезонность!$O$3</f>
        <v>0</v>
      </c>
      <c r="F140" s="248">
        <f>($BF141*$G$40*HLOOKUP(F$133,$E$134:$BD$135,2,0))*IF(F141=$BI$87,1,IF(F141&lt;=$BI$88,1*$BJ$87,IF(F141&lt;=$BI$91,1*$BJ$88,IF(F141&lt;=$BI$92,1*$BJ$91,IF(F141&lt;=$BI$94,1*$BJ$92,1*$BJ$94)))))/Сезонность!$O$3</f>
        <v>0</v>
      </c>
      <c r="G140" s="248">
        <f>($BF141*$G$40*HLOOKUP(G$133,$E$134:$BD$135,2,0))*IF(G141=$BI$87,1,IF(G141&lt;=$BI$88,1*$BJ$87,IF(G141&lt;=$BI$91,1*$BJ$88,IF(G141&lt;=$BI$92,1*$BJ$91,IF(G141&lt;=$BI$94,1*$BJ$92,1*$BJ$94)))))/Сезонность!$O$3</f>
        <v>0</v>
      </c>
      <c r="H140" s="299">
        <f>($BF141*$G$40*HLOOKUP(H$133,$E$134:$BD$135,2,0))*IF(H141=$BI$87,1,IF(H141&lt;=$BI$88,1*$BJ$87,IF(H141&lt;=$BI$91,1*$BJ$88,IF(H141&lt;=$BI$92,1*$BJ$91,IF(H141&lt;=$BI$94,1*$BJ$92,1*$BJ$94)))))/Сезонность!$O$3</f>
        <v>0</v>
      </c>
      <c r="I140" s="248">
        <f>($BF141*$G$40*HLOOKUP(I$133,$E$134:$BD$135,2,0))*IF(I141=$BI$87,1,IF(I141&lt;=$BI$88,1*$BJ$87,IF(I141&lt;=$BI$91,1*$BJ$88,IF(I141&lt;=$BI$92,1*$BJ$91,IF(I141&lt;=$BI$94,1*$BJ$92,1*$BJ$94)))))/Сезонность!$O$3</f>
        <v>0</v>
      </c>
      <c r="J140" s="248">
        <f>($BF141*$G$40*HLOOKUP(J$133,$E$134:$BD$135,2,0))*IF(J141=$BI$87,1,IF(J141&lt;=$BI$88,1*$BJ$87,IF(J141&lt;=$BI$91,1*$BJ$88,IF(J141&lt;=$BI$92,1*$BJ$91,IF(J141&lt;=$BI$94,1*$BJ$92,1*$BJ$94)))))/Сезонность!$O$3</f>
        <v>0</v>
      </c>
      <c r="K140" s="248">
        <f>($BF141*$G$40*HLOOKUP(K$133,$E$134:$BD$135,2,0))*IF(K141=$BI$87,1,IF(K141&lt;=$BI$88,1*$BJ$87,IF(K141&lt;=$BI$91,1*$BJ$88,IF(K141&lt;=$BI$92,1*$BJ$91,IF(K141&lt;=$BI$94,1*$BJ$92,1*$BJ$94)))))/Сезонность!$O$3</f>
        <v>0</v>
      </c>
      <c r="L140" s="302">
        <f>($BF141*$G$40*HLOOKUP(L$133,$E$134:$BD$135,2,0))*IF(L141=$BI$87,1,IF(L141&lt;=$BI$88,1*$BJ$87,IF(L141&lt;=$BI$91,1*$BJ$88,IF(L141&lt;=$BI$92,1*$BJ$91,IF(L141&lt;=$BI$94,1*$BJ$92,1*$BJ$94)))))/Сезонность!$O$3</f>
        <v>0</v>
      </c>
      <c r="M140" s="287">
        <f>($BF141*$G$40*HLOOKUP(M$133,$E$134:$BD$135,2,0))*IF(M141=$BI$87,1,IF(M141&lt;=$BI$88,1*$BJ$87,IF(M141&lt;=$BI$91,1*$BJ$88,IF(M141&lt;=$BI$92,1*$BJ$91,IF(M141&lt;=$BI$94,1*$BJ$92,1*$BJ$94)))))/Сезонность!$O$3</f>
        <v>0</v>
      </c>
      <c r="N140" s="248">
        <f>($BF141*$G$40*HLOOKUP(N$133,$E$134:$BD$135,2,0))*IF(N141=$BI$87,1,IF(N141&lt;=$BI$88,1*$BJ$87,IF(N141&lt;=$BI$91,1*$BJ$88,IF(N141&lt;=$BI$92,1*$BJ$91,IF(N141&lt;=$BI$94,1*$BJ$92,1*$BJ$94)))))/Сезонность!$O$3</f>
        <v>0</v>
      </c>
      <c r="O140" s="248">
        <f>($BF141*$G$40*HLOOKUP(O$133,$E$134:$BD$135,2,0))*IF(O141=$BI$87,1,IF(O141&lt;=$BI$88,1*$BJ$87,IF(O141&lt;=$BI$91,1*$BJ$88,IF(O141&lt;=$BI$92,1*$BJ$91,IF(O141&lt;=$BI$94,1*$BJ$92,1*$BJ$94)))))/Сезонность!$O$3</f>
        <v>0</v>
      </c>
      <c r="P140" s="248">
        <f>($BF141*$G$40*HLOOKUP(P$133,$E$134:$BD$135,2,0))*IF(P141=$BI$87,1,IF(P141&lt;=$BI$88,1*$BJ$87,IF(P141&lt;=$BI$91,1*$BJ$88,IF(P141&lt;=$BI$92,1*$BJ$91,IF(P141&lt;=$BI$94,1*$BJ$92,1*$BJ$94)))))/Сезонность!$O$3</f>
        <v>0</v>
      </c>
      <c r="Q140" s="299">
        <f>($BF141*$G$40*HLOOKUP(Q$133,$E$134:$BD$135,2,0))*IF(Q141=$BI$87,1,IF(Q141&lt;=$BI$88,1*$BJ$87,IF(Q141&lt;=$BI$91,1*$BJ$88,IF(Q141&lt;=$BI$92,1*$BJ$91,IF(Q141&lt;=$BI$94,1*$BJ$92,1*$BJ$94)))))/Сезонность!$O$3</f>
        <v>0</v>
      </c>
      <c r="R140" s="248">
        <f>($BF141*$G$40*HLOOKUP(R$133,$E$134:$BD$135,2,0))*IF(R141=$BI$87,1,IF(R141&lt;=$BI$88,1*$BJ$87,IF(R141&lt;=$BI$91,1*$BJ$88,IF(R141&lt;=$BI$92,1*$BJ$91,IF(R141&lt;=$BI$94,1*$BJ$92,1*$BJ$94)))))/Сезонность!$O$3</f>
        <v>0</v>
      </c>
      <c r="S140" s="248">
        <f>($BF141*$G$40*HLOOKUP(S$133,$E$134:$BD$135,2,0))*IF(S141=$BI$87,1,IF(S141&lt;=$BI$88,1*$BJ$87,IF(S141&lt;=$BI$91,1*$BJ$88,IF(S141&lt;=$BI$92,1*$BJ$91,IF(S141&lt;=$BI$94,1*$BJ$92,1*$BJ$94)))))/Сезонность!$O$3</f>
        <v>0</v>
      </c>
      <c r="T140" s="248">
        <f>($BF141*$G$40*HLOOKUP(T$133,$E$134:$BD$135,2,0))*IF(T141=$BI$87,1,IF(T141&lt;=$BI$88,1*$BJ$87,IF(T141&lt;=$BI$91,1*$BJ$88,IF(T141&lt;=$BI$92,1*$BJ$91,IF(T141&lt;=$BI$94,1*$BJ$92,1*$BJ$94)))))/Сезонность!$O$3</f>
        <v>0</v>
      </c>
      <c r="U140" s="248">
        <f>($BF141*$G$40*HLOOKUP(U$133,$E$134:$BD$135,2,0))*IF(U141=$BI$87,1,IF(U141&lt;=$BI$88,1*$BJ$87,IF(U141&lt;=$BI$91,1*$BJ$88,IF(U141&lt;=$BI$92,1*$BJ$91,IF(U141&lt;=$BI$94,1*$BJ$92,1*$BJ$94)))))/Сезонность!$O$3</f>
        <v>0</v>
      </c>
      <c r="V140" s="287">
        <f>($BF141*$G$40*HLOOKUP(V$133,$E$134:$BD$135,2,0))*IF(V141=$BI$87,1,IF(V141&lt;=$BI$88,1*$BJ$87,IF(V141&lt;=$BI$91,1*$BJ$88,IF(V141&lt;=$BI$92,1*$BJ$91,IF(V141&lt;=$BI$94,1*$BJ$92,1*$BJ$94)))))/Сезонность!$O$3</f>
        <v>0</v>
      </c>
      <c r="W140" s="248">
        <f>($BF141*$G$40*HLOOKUP(W$133,$E$134:$BD$135,2,0))*IF(W141=$BI$87,1,IF(W141&lt;=$BI$88,1*$BJ$87,IF(W141&lt;=$BI$91,1*$BJ$88,IF(W141&lt;=$BI$92,1*$BJ$91,IF(W141&lt;=$BI$94,1*$BJ$92,1*$BJ$94)))))/Сезонность!$O$3</f>
        <v>0</v>
      </c>
      <c r="X140" s="248">
        <f>($BF141*$G$40*HLOOKUP(X$133,$E$134:$BD$135,2,0))*IF(X141=$BI$87,1,IF(X141&lt;=$BI$88,1*$BJ$87,IF(X141&lt;=$BI$91,1*$BJ$88,IF(X141&lt;=$BI$92,1*$BJ$91,IF(X141&lt;=$BI$94,1*$BJ$92,1*$BJ$94)))))/Сезонность!$O$3</f>
        <v>0</v>
      </c>
      <c r="Y140" s="248">
        <f>($BF141*$G$40*HLOOKUP(Y$133,$E$134:$BD$135,2,0))*IF(Y141=$BI$87,1,IF(Y141&lt;=$BI$88,1*$BJ$87,IF(Y141&lt;=$BI$91,1*$BJ$88,IF(Y141&lt;=$BI$92,1*$BJ$91,IF(Y141&lt;=$BI$94,1*$BJ$92,1*$BJ$94)))))/Сезонность!$O$3</f>
        <v>0</v>
      </c>
      <c r="Z140" s="299">
        <f>($BF141*$G$40*HLOOKUP(Z$133,$E$134:$BD$135,2,0))*IF(Z141=$BI$87,1,IF(Z141&lt;=$BI$88,1*$BJ$87,IF(Z141&lt;=$BI$91,1*$BJ$88,IF(Z141&lt;=$BI$92,1*$BJ$91,IF(Z141&lt;=$BI$94,1*$BJ$92,1*$BJ$94)))))/Сезонность!$O$3</f>
        <v>0</v>
      </c>
      <c r="AA140" s="248">
        <f>($BF141*$G$40*HLOOKUP(AA$133,$E$134:$BD$135,2,0))*IF(AA141=$BI$87,1,IF(AA141&lt;=$BI$88,1*$BJ$87,IF(AA141&lt;=$BI$91,1*$BJ$88,IF(AA141&lt;=$BI$92,1*$BJ$91,IF(AA141&lt;=$BI$94,1*$BJ$92,1*$BJ$94)))))/Сезонность!$O$3</f>
        <v>0</v>
      </c>
      <c r="AB140" s="248">
        <f>($BF141*$G$40*HLOOKUP(AB$133,$E$134:$BD$135,2,0))*IF(AB141=$BI$87,1,IF(AB141&lt;=$BI$88,1*$BJ$87,IF(AB141&lt;=$BI$91,1*$BJ$88,IF(AB141&lt;=$BI$92,1*$BJ$91,IF(AB141&lt;=$BI$94,1*$BJ$92,1*$BJ$94)))))/Сезонность!$O$3</f>
        <v>0</v>
      </c>
      <c r="AC140" s="248">
        <f>($BF141*$G$40*HLOOKUP(AC$133,$E$134:$BD$135,2,0))*IF(AC141=$BI$87,1,IF(AC141&lt;=$BI$88,1*$BJ$87,IF(AC141&lt;=$BI$91,1*$BJ$88,IF(AC141&lt;=$BI$92,1*$BJ$91,IF(AC141&lt;=$BI$94,1*$BJ$92,1*$BJ$94)))))/Сезонность!$O$3</f>
        <v>0</v>
      </c>
      <c r="AD140" s="302">
        <f>($BF141*$G$40*HLOOKUP(AD$133,$E$134:$BD$135,2,0))*IF(AD141=$BI$87,1,IF(AD141&lt;=$BI$88,1*$BJ$87,IF(AD141&lt;=$BI$91,1*$BJ$88,IF(AD141&lt;=$BI$92,1*$BJ$91,IF(AD141&lt;=$BI$94,1*$BJ$92,1*$BJ$94)))))/Сезонность!$O$3</f>
        <v>0</v>
      </c>
      <c r="AE140" s="287">
        <f>($BF141*$G$40*HLOOKUP(AE$133,$E$134:$BD$135,2,0))*IF(AE141=$BI$87,1,IF(AE141&lt;=$BI$88,1*$BJ$87,IF(AE141&lt;=$BI$91,1*$BJ$88,IF(AE141&lt;=$BI$92,1*$BJ$91,IF(AE141&lt;=$BI$94,1*$BJ$92,1*$BJ$94)))))/Сезонность!$O$3</f>
        <v>0</v>
      </c>
      <c r="AF140" s="248">
        <f>($BF141*$G$40*HLOOKUP(AF$133,$E$134:$BD$135,2,0))*IF(AF141=$BI$87,1,IF(AF141&lt;=$BI$88,1*$BJ$87,IF(AF141&lt;=$BI$91,1*$BJ$88,IF(AF141&lt;=$BI$92,1*$BJ$91,IF(AF141&lt;=$BI$94,1*$BJ$92,1*$BJ$94)))))/Сезонность!$O$3</f>
        <v>0</v>
      </c>
      <c r="AG140" s="248">
        <f>($BF141*$G$40*HLOOKUP(AG$133,$E$134:$BD$135,2,0))*IF(AG141=$BI$87,1,IF(AG141&lt;=$BI$88,1*$BJ$87,IF(AG141&lt;=$BI$91,1*$BJ$88,IF(AG141&lt;=$BI$92,1*$BJ$91,IF(AG141&lt;=$BI$94,1*$BJ$92,1*$BJ$94)))))/Сезонность!$O$3</f>
        <v>0</v>
      </c>
      <c r="AH140" s="299">
        <f>($BF141*$G$40*HLOOKUP(AH$133,$E$134:$BD$135,2,0))*IF(AH141=$BI$87,1,IF(AH141&lt;=$BI$88,1*$BJ$87,IF(AH141&lt;=$BI$91,1*$BJ$88,IF(AH141&lt;=$BI$92,1*$BJ$91,IF(AH141&lt;=$BI$94,1*$BJ$92,1*$BJ$94)))))/Сезонность!$O$3</f>
        <v>0</v>
      </c>
      <c r="AI140" s="248">
        <f>($BF141*$G$40*HLOOKUP(AI$133,$E$134:$BD$135,2,0))*IF(AI141=$BI$87,1,IF(AI141&lt;=$BI$88,1*$BJ$87,IF(AI141&lt;=$BI$91,1*$BJ$88,IF(AI141&lt;=$BI$92,1*$BJ$91,IF(AI141&lt;=$BI$94,1*$BJ$92,1*$BJ$94)))))/Сезонность!$O$3</f>
        <v>0</v>
      </c>
      <c r="AJ140" s="248">
        <f>($BF141*$G$40*HLOOKUP(AJ$133,$E$134:$BD$135,2,0))*IF(AJ141=$BI$87,1,IF(AJ141&lt;=$BI$88,1*$BJ$87,IF(AJ141&lt;=$BI$91,1*$BJ$88,IF(AJ141&lt;=$BI$92,1*$BJ$91,IF(AJ141&lt;=$BI$94,1*$BJ$92,1*$BJ$94)))))/Сезонность!$O$3</f>
        <v>0</v>
      </c>
      <c r="AK140" s="248">
        <f>($BF141*$G$40*HLOOKUP(AK$133,$E$134:$BD$135,2,0))*IF(AK141=$BI$87,1,IF(AK141&lt;=$BI$88,1*$BJ$87,IF(AK141&lt;=$BI$91,1*$BJ$88,IF(AK141&lt;=$BI$92,1*$BJ$91,IF(AK141&lt;=$BI$94,1*$BJ$92,1*$BJ$94)))))/Сезонность!$O$3</f>
        <v>0</v>
      </c>
      <c r="AL140" s="248">
        <f>($BF141*$G$40*HLOOKUP(AL$133,$E$134:$BD$135,2,0))*IF(AL141=$BI$87,1,IF(AL141&lt;=$BI$88,1*$BJ$87,IF(AL141&lt;=$BI$91,1*$BJ$88,IF(AL141&lt;=$BI$92,1*$BJ$91,IF(AL141&lt;=$BI$94,1*$BJ$92,1*$BJ$94)))))/Сезонность!$O$3</f>
        <v>0</v>
      </c>
      <c r="AM140" s="302">
        <f>($BF141*$G$40*HLOOKUP(AM$133,$E$134:$BD$135,2,0))*IF(AM141=$BI$87,1,IF(AM141&lt;=$BI$88,1*$BJ$87,IF(AM141&lt;=$BI$91,1*$BJ$88,IF(AM141&lt;=$BI$92,1*$BJ$91,IF(AM141&lt;=$BI$94,1*$BJ$92,1*$BJ$94)))))/Сезонность!$O$3</f>
        <v>0</v>
      </c>
      <c r="AN140" s="287">
        <f>($BF141*$G$40*HLOOKUP(AN$133,$E$134:$BD$135,2,0))*IF(AN141=$BI$87,1,IF(AN141&lt;=$BI$88,1*$BJ$87,IF(AN141&lt;=$BI$91,1*$BJ$88,IF(AN141&lt;=$BI$92,1*$BJ$91,IF(AN141&lt;=$BI$94,1*$BJ$92,1*$BJ$94)))))/Сезонность!$O$3</f>
        <v>0</v>
      </c>
      <c r="AO140" s="248">
        <f>($BF141*$G$40*HLOOKUP(AO$133,$E$134:$BD$135,2,0))*IF(AO141=$BI$87,1,IF(AO141&lt;=$BI$88,1*$BJ$87,IF(AO141&lt;=$BI$91,1*$BJ$88,IF(AO141&lt;=$BI$92,1*$BJ$91,IF(AO141&lt;=$BI$94,1*$BJ$92,1*$BJ$94)))))/Сезонность!$O$3</f>
        <v>0</v>
      </c>
      <c r="AP140" s="248">
        <f>($BF141*$G$40*HLOOKUP(AP$133,$E$134:$BD$135,2,0))*IF(AP141=$BI$87,1,IF(AP141&lt;=$BI$88,1*$BJ$87,IF(AP141&lt;=$BI$91,1*$BJ$88,IF(AP141&lt;=$BI$92,1*$BJ$91,IF(AP141&lt;=$BI$94,1*$BJ$92,1*$BJ$94)))))/Сезонность!$O$3</f>
        <v>0</v>
      </c>
      <c r="AQ140" s="299">
        <f>($BF141*$G$40*HLOOKUP(AQ$133,$E$134:$BD$135,2,0))*IF(AQ141=$BI$87,1,IF(AQ141&lt;=$BI$88,1*$BJ$87,IF(AQ141&lt;=$BI$91,1*$BJ$88,IF(AQ141&lt;=$BI$92,1*$BJ$91,IF(AQ141&lt;=$BI$94,1*$BJ$92,1*$BJ$94)))))/Сезонность!$O$3</f>
        <v>0</v>
      </c>
      <c r="AR140" s="248">
        <f>($BF141*$G$40*HLOOKUP(AR$133,$E$134:$BD$135,2,0))*IF(AR141=$BI$87,1,IF(AR141&lt;=$BI$88,1*$BJ$87,IF(AR141&lt;=$BI$91,1*$BJ$88,IF(AR141&lt;=$BI$92,1*$BJ$91,IF(AR141&lt;=$BI$94,1*$BJ$92,1*$BJ$94)))))/Сезонность!$O$3</f>
        <v>0</v>
      </c>
      <c r="AS140" s="248">
        <f>($BF141*$G$40*HLOOKUP(AS$133,$E$134:$BD$135,2,0))*IF(AS141=$BI$87,1,IF(AS141&lt;=$BI$88,1*$BJ$87,IF(AS141&lt;=$BI$91,1*$BJ$88,IF(AS141&lt;=$BI$92,1*$BJ$91,IF(AS141&lt;=$BI$94,1*$BJ$92,1*$BJ$94)))))/Сезонность!$O$3</f>
        <v>0</v>
      </c>
      <c r="AT140" s="248">
        <f>($BF141*$G$40*HLOOKUP(AT$133,$E$134:$BD$135,2,0))*IF(AT141=$BI$87,1,IF(AT141&lt;=$BI$88,1*$BJ$87,IF(AT141&lt;=$BI$91,1*$BJ$88,IF(AT141&lt;=$BI$92,1*$BJ$91,IF(AT141&lt;=$BI$94,1*$BJ$92,1*$BJ$94)))))/Сезонность!$O$3</f>
        <v>0</v>
      </c>
      <c r="AU140" s="248">
        <f>($BF141*$G$40*HLOOKUP(AU$133,$E$134:$BD$135,2,0))*IF(AU141=$BI$87,1,IF(AU141&lt;=$BI$88,1*$BJ$87,IF(AU141&lt;=$BI$91,1*$BJ$88,IF(AU141&lt;=$BI$92,1*$BJ$91,IF(AU141&lt;=$BI$94,1*$BJ$92,1*$BJ$94)))))/Сезонность!$O$3</f>
        <v>0</v>
      </c>
      <c r="AV140" s="287">
        <f>($BF141*$G$40*HLOOKUP(AV$133,$E$134:$BD$135,2,0))*IF(AV141=$BI$87,1,IF(AV141&lt;=$BI$88,1*$BJ$87,IF(AV141&lt;=$BI$91,1*$BJ$88,IF(AV141&lt;=$BI$92,1*$BJ$91,IF(AV141&lt;=$BI$94,1*$BJ$92,1*$BJ$94)))))/Сезонность!$O$3</f>
        <v>0</v>
      </c>
      <c r="AW140" s="248">
        <f>($BF141*$G$40*HLOOKUP(AW$133,$E$134:$BD$135,2,0))*IF(AW141=$BI$87,1,IF(AW141&lt;=$BI$88,1*$BJ$87,IF(AW141&lt;=$BI$91,1*$BJ$88,IF(AW141&lt;=$BI$92,1*$BJ$91,IF(AW141&lt;=$BI$94,1*$BJ$92,1*$BJ$94)))))/Сезонность!$O$3</f>
        <v>0</v>
      </c>
      <c r="AX140" s="248">
        <f>($BF141*$G$40*HLOOKUP(AX$133,$E$134:$BD$135,2,0))*IF(AX141=$BI$87,1,IF(AX141&lt;=$BI$88,1*$BJ$87,IF(AX141&lt;=$BI$91,1*$BJ$88,IF(AX141&lt;=$BI$92,1*$BJ$91,IF(AX141&lt;=$BI$94,1*$BJ$92,1*$BJ$94)))))/Сезонность!$O$3</f>
        <v>0</v>
      </c>
      <c r="AY140" s="299">
        <f>($BF141*$G$40*HLOOKUP(AY$133,$E$134:$BD$135,2,0))*IF(AY141=$BI$87,1,IF(AY141&lt;=$BI$88,1*$BJ$87,IF(AY141&lt;=$BI$91,1*$BJ$88,IF(AY141&lt;=$BI$92,1*$BJ$91,IF(AY141&lt;=$BI$94,1*$BJ$92,1*$BJ$94)))))/Сезонность!$O$3</f>
        <v>0</v>
      </c>
      <c r="AZ140" s="248">
        <f>($BF141*$G$40*HLOOKUP(AZ$133,$E$134:$BD$135,2,0))*IF(AZ141=$BI$87,1,IF(AZ141&lt;=$BI$88,1*$BJ$87,IF(AZ141&lt;=$BI$91,1*$BJ$88,IF(AZ141&lt;=$BI$92,1*$BJ$91,IF(AZ141&lt;=$BI$94,1*$BJ$92,1*$BJ$94)))))/Сезонность!$O$3</f>
        <v>0</v>
      </c>
      <c r="BA140" s="248">
        <f>($BF141*$G$40*HLOOKUP(BA$133,$E$134:$BD$135,2,0))*IF(BA141=$BI$87,1,IF(BA141&lt;=$BI$88,1*$BJ$87,IF(BA141&lt;=$BI$91,1*$BJ$88,IF(BA141&lt;=$BI$92,1*$BJ$91,IF(BA141&lt;=$BI$94,1*$BJ$92,1*$BJ$94)))))/Сезонность!$O$3</f>
        <v>0</v>
      </c>
      <c r="BB140" s="248">
        <f>($BF141*$G$40*HLOOKUP(BB$133,$E$134:$BD$135,2,0))*IF(BB141=$BI$87,1,IF(BB141&lt;=$BI$88,1*$BJ$87,IF(BB141&lt;=$BI$91,1*$BJ$88,IF(BB141&lt;=$BI$92,1*$BJ$91,IF(BB141&lt;=$BI$94,1*$BJ$92,1*$BJ$94)))))/Сезонность!$O$3</f>
        <v>0</v>
      </c>
      <c r="BC140" s="248">
        <f>($BF141*$G$40*HLOOKUP(BC$133,$E$134:$BD$135,2,0))*IF(BC141=$BI$87,1,IF(BC141&lt;=$BI$88,1*$BJ$87,IF(BC141&lt;=$BI$91,1*$BJ$88,IF(BC141&lt;=$BI$92,1*$BJ$91,IF(BC141&lt;=$BI$94,1*$BJ$92,1*$BJ$94)))))/Сезонность!$O$3</f>
        <v>0</v>
      </c>
      <c r="BD140" s="248">
        <f>($BF141*$G$40*HLOOKUP(BD$133,$E$134:$BD$135,2,0))*IF(BD141=$BI$87,1,IF(BD141&lt;=$BI$88,1*$BJ$87,IF(BD141&lt;=$BI$91,1*$BJ$88,IF(BD141&lt;=$BI$92,1*$BJ$91,IF(BD141&lt;=$BI$94,1*$BJ$92,1*$BJ$94)))))/Сезонность!$O$3</f>
        <v>0</v>
      </c>
      <c r="BE140" s="261">
        <f t="shared" si="246"/>
        <v>0</v>
      </c>
      <c r="BF140" s="262" t="s">
        <v>61</v>
      </c>
      <c r="BG140" s="243"/>
      <c r="BH140" s="243"/>
      <c r="BI140" s="243"/>
      <c r="BJ140" s="243"/>
      <c r="BK140" s="243"/>
      <c r="BL140" s="243"/>
      <c r="BM140" s="243"/>
      <c r="BN140" s="243"/>
      <c r="BO140" s="243"/>
      <c r="BP140" s="243"/>
      <c r="BQ140" s="243"/>
      <c r="BR140" s="243"/>
      <c r="BS140" s="243"/>
      <c r="BT140" s="243"/>
      <c r="BU140" s="243"/>
      <c r="BV140" s="243"/>
      <c r="BW140" s="243"/>
      <c r="BX140" s="243"/>
      <c r="BY140" s="243"/>
      <c r="CC140" s="243"/>
      <c r="CD140" s="243"/>
      <c r="CE140" s="243" t="s">
        <v>125</v>
      </c>
      <c r="CF140" s="243"/>
      <c r="CG140" s="243"/>
      <c r="CH140" s="243"/>
      <c r="CI140" s="243"/>
      <c r="CJ140" s="243"/>
      <c r="CK140" s="243"/>
      <c r="CL140" s="243"/>
    </row>
    <row r="141" spans="1:90" ht="15.75" thickBot="1" x14ac:dyDescent="0.3">
      <c r="A141" s="1435" t="s">
        <v>633</v>
      </c>
      <c r="B141" s="1436"/>
      <c r="C141" s="887" t="s">
        <v>56</v>
      </c>
      <c r="D141" s="888"/>
      <c r="E141" s="289">
        <v>0</v>
      </c>
      <c r="F141" s="25">
        <v>0</v>
      </c>
      <c r="G141" s="25">
        <v>0</v>
      </c>
      <c r="H141" s="290">
        <v>0</v>
      </c>
      <c r="I141" s="173">
        <v>0</v>
      </c>
      <c r="J141" s="25">
        <v>0</v>
      </c>
      <c r="K141" s="25">
        <v>0</v>
      </c>
      <c r="L141" s="209">
        <v>0</v>
      </c>
      <c r="M141" s="289">
        <v>0</v>
      </c>
      <c r="N141" s="25">
        <v>0</v>
      </c>
      <c r="O141" s="25">
        <v>0</v>
      </c>
      <c r="P141" s="25">
        <v>0</v>
      </c>
      <c r="Q141" s="290">
        <v>0</v>
      </c>
      <c r="R141" s="173">
        <v>0</v>
      </c>
      <c r="S141" s="25">
        <v>0</v>
      </c>
      <c r="T141" s="25">
        <v>0</v>
      </c>
      <c r="U141" s="25">
        <v>0</v>
      </c>
      <c r="V141" s="289">
        <v>0</v>
      </c>
      <c r="W141" s="25">
        <v>0</v>
      </c>
      <c r="X141" s="25">
        <v>0</v>
      </c>
      <c r="Y141" s="25">
        <v>0</v>
      </c>
      <c r="Z141" s="290">
        <v>0</v>
      </c>
      <c r="AA141" s="173">
        <v>0</v>
      </c>
      <c r="AB141" s="25">
        <v>0</v>
      </c>
      <c r="AC141" s="25">
        <v>0</v>
      </c>
      <c r="AD141" s="209">
        <v>0</v>
      </c>
      <c r="AE141" s="289">
        <v>0</v>
      </c>
      <c r="AF141" s="25">
        <v>0</v>
      </c>
      <c r="AG141" s="25">
        <v>0</v>
      </c>
      <c r="AH141" s="290">
        <v>0</v>
      </c>
      <c r="AI141" s="173">
        <v>0</v>
      </c>
      <c r="AJ141" s="173">
        <v>0</v>
      </c>
      <c r="AK141" s="25">
        <v>0</v>
      </c>
      <c r="AL141" s="25">
        <v>0</v>
      </c>
      <c r="AM141" s="209">
        <v>0</v>
      </c>
      <c r="AN141" s="289">
        <v>0</v>
      </c>
      <c r="AO141" s="25">
        <v>0</v>
      </c>
      <c r="AP141" s="25">
        <v>0</v>
      </c>
      <c r="AQ141" s="290">
        <v>0</v>
      </c>
      <c r="AR141" s="173">
        <v>0</v>
      </c>
      <c r="AS141" s="173">
        <v>0</v>
      </c>
      <c r="AT141" s="25">
        <v>0</v>
      </c>
      <c r="AU141" s="25">
        <v>0</v>
      </c>
      <c r="AV141" s="289">
        <v>0</v>
      </c>
      <c r="AW141" s="25">
        <v>0</v>
      </c>
      <c r="AX141" s="25">
        <v>0</v>
      </c>
      <c r="AY141" s="290">
        <v>0</v>
      </c>
      <c r="AZ141" s="173">
        <v>0</v>
      </c>
      <c r="BA141" s="25">
        <v>0</v>
      </c>
      <c r="BB141" s="25">
        <v>0</v>
      </c>
      <c r="BC141" s="25">
        <v>0</v>
      </c>
      <c r="BD141" s="209">
        <v>0</v>
      </c>
      <c r="BE141" s="214"/>
      <c r="BF141" s="26">
        <f>VLOOKUP($AC$6,$A$63:$AC$68,MATCH($A141,$A$63:$AC$63,0),0)*IF(VLOOKUP($A141,$A$36:$F$50,5,0)&lt;=3,VLOOKUP($A141,$A$36:$F$50,5,0),IF(VLOOKUP($A141,$A$36:$F$50,5,0)&lt;=4,3.5,3.8+0.2*(ROUNDUP(VLOOKUP($A141,$A$36:$F$50,5,0),0)-5)))</f>
        <v>0</v>
      </c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CC141" s="122"/>
      <c r="CD141" s="122"/>
      <c r="CE141" s="122" t="s">
        <v>126</v>
      </c>
      <c r="CF141" s="122"/>
      <c r="CG141" s="122"/>
      <c r="CH141" s="122"/>
      <c r="CI141" s="122"/>
      <c r="CJ141" s="122"/>
      <c r="CK141" s="122"/>
      <c r="CL141" s="122"/>
    </row>
    <row r="142" spans="1:90" ht="6" customHeight="1" thickBot="1" x14ac:dyDescent="0.3">
      <c r="A142" s="28"/>
      <c r="B142" s="28"/>
      <c r="C142" s="28"/>
      <c r="D142" s="28"/>
      <c r="E142" s="291"/>
      <c r="F142" s="28"/>
      <c r="G142" s="28"/>
      <c r="H142" s="292"/>
      <c r="I142" s="28"/>
      <c r="J142" s="28"/>
      <c r="K142" s="28"/>
      <c r="L142" s="28"/>
      <c r="M142" s="291"/>
      <c r="N142" s="28"/>
      <c r="O142" s="28"/>
      <c r="P142" s="28"/>
      <c r="Q142" s="292"/>
      <c r="R142" s="28"/>
      <c r="S142" s="28"/>
      <c r="T142" s="28"/>
      <c r="U142" s="28"/>
      <c r="V142" s="291"/>
      <c r="W142" s="28"/>
      <c r="X142" s="28"/>
      <c r="Y142" s="28"/>
      <c r="Z142" s="292"/>
      <c r="AA142" s="28"/>
      <c r="AB142" s="28"/>
      <c r="AC142"/>
      <c r="AD142"/>
      <c r="AE142" s="305"/>
      <c r="AF142" s="303"/>
      <c r="AG142" s="32"/>
      <c r="AH142" s="304"/>
      <c r="AI142"/>
      <c r="AJ142"/>
      <c r="AK142"/>
      <c r="AL142"/>
      <c r="AM142"/>
      <c r="AN142" s="305"/>
      <c r="AO142" s="303"/>
      <c r="AP142" s="303"/>
      <c r="AQ142" s="304"/>
      <c r="AR142" s="3"/>
      <c r="AS142" s="3"/>
      <c r="AT142" s="3"/>
      <c r="AU142" s="3"/>
      <c r="AV142" s="309"/>
      <c r="AW142" s="310"/>
      <c r="AX142" s="310"/>
      <c r="AY142" s="311"/>
      <c r="AZ142" s="3"/>
      <c r="BA142" s="3"/>
      <c r="BB142" s="3"/>
      <c r="BC142"/>
      <c r="BD142"/>
      <c r="BE142" s="28"/>
      <c r="BF142" s="3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CC142" s="122"/>
      <c r="CD142" s="122"/>
      <c r="CE142" s="122" t="s">
        <v>127</v>
      </c>
      <c r="CF142" s="122"/>
      <c r="CG142" s="122"/>
      <c r="CH142" s="122"/>
      <c r="CI142" s="122"/>
      <c r="CJ142" s="122"/>
      <c r="CK142" s="122"/>
      <c r="CL142" s="122"/>
    </row>
    <row r="143" spans="1:90" ht="13.5" customHeight="1" thickBot="1" x14ac:dyDescent="0.3">
      <c r="A143" s="876" t="s">
        <v>40</v>
      </c>
      <c r="B143" s="877"/>
      <c r="C143" s="877"/>
      <c r="D143" s="877"/>
      <c r="E143" s="279" t="s">
        <v>279</v>
      </c>
      <c r="F143" s="251" t="s">
        <v>280</v>
      </c>
      <c r="G143" s="251" t="s">
        <v>281</v>
      </c>
      <c r="H143" s="280" t="s">
        <v>282</v>
      </c>
      <c r="I143" s="641" t="s">
        <v>283</v>
      </c>
      <c r="J143" s="112" t="s">
        <v>284</v>
      </c>
      <c r="K143" s="112" t="s">
        <v>285</v>
      </c>
      <c r="L143" s="215" t="s">
        <v>286</v>
      </c>
      <c r="M143" s="279" t="s">
        <v>287</v>
      </c>
      <c r="N143" s="251" t="s">
        <v>288</v>
      </c>
      <c r="O143" s="251" t="s">
        <v>289</v>
      </c>
      <c r="P143" s="251" t="s">
        <v>290</v>
      </c>
      <c r="Q143" s="280" t="s">
        <v>291</v>
      </c>
      <c r="R143" s="641" t="s">
        <v>292</v>
      </c>
      <c r="S143" s="112" t="s">
        <v>293</v>
      </c>
      <c r="T143" s="112" t="s">
        <v>294</v>
      </c>
      <c r="U143" s="112" t="s">
        <v>295</v>
      </c>
      <c r="V143" s="279" t="s">
        <v>296</v>
      </c>
      <c r="W143" s="251" t="s">
        <v>297</v>
      </c>
      <c r="X143" s="251" t="s">
        <v>298</v>
      </c>
      <c r="Y143" s="251" t="s">
        <v>299</v>
      </c>
      <c r="Z143" s="280" t="s">
        <v>300</v>
      </c>
      <c r="AA143" s="641" t="s">
        <v>301</v>
      </c>
      <c r="AB143" s="112" t="s">
        <v>302</v>
      </c>
      <c r="AC143" s="112" t="s">
        <v>303</v>
      </c>
      <c r="AD143" s="215" t="s">
        <v>304</v>
      </c>
      <c r="AE143" s="279" t="s">
        <v>305</v>
      </c>
      <c r="AF143" s="251" t="s">
        <v>306</v>
      </c>
      <c r="AG143" s="251" t="s">
        <v>307</v>
      </c>
      <c r="AH143" s="280" t="s">
        <v>308</v>
      </c>
      <c r="AI143" s="641" t="s">
        <v>309</v>
      </c>
      <c r="AJ143" s="641" t="s">
        <v>310</v>
      </c>
      <c r="AK143" s="112" t="s">
        <v>311</v>
      </c>
      <c r="AL143" s="112" t="s">
        <v>312</v>
      </c>
      <c r="AM143" s="215" t="s">
        <v>313</v>
      </c>
      <c r="AN143" s="279" t="s">
        <v>314</v>
      </c>
      <c r="AO143" s="251" t="s">
        <v>315</v>
      </c>
      <c r="AP143" s="251" t="s">
        <v>316</v>
      </c>
      <c r="AQ143" s="280" t="s">
        <v>317</v>
      </c>
      <c r="AR143" s="641" t="s">
        <v>318</v>
      </c>
      <c r="AS143" s="641" t="s">
        <v>319</v>
      </c>
      <c r="AT143" s="112" t="s">
        <v>320</v>
      </c>
      <c r="AU143" s="112" t="s">
        <v>321</v>
      </c>
      <c r="AV143" s="279" t="s">
        <v>322</v>
      </c>
      <c r="AW143" s="251" t="s">
        <v>323</v>
      </c>
      <c r="AX143" s="251" t="s">
        <v>324</v>
      </c>
      <c r="AY143" s="280" t="s">
        <v>325</v>
      </c>
      <c r="AZ143" s="641" t="s">
        <v>326</v>
      </c>
      <c r="BA143" s="112" t="s">
        <v>327</v>
      </c>
      <c r="BB143" s="112" t="s">
        <v>328</v>
      </c>
      <c r="BC143" s="112" t="s">
        <v>329</v>
      </c>
      <c r="BD143" s="215" t="s">
        <v>330</v>
      </c>
      <c r="BE143" s="210" t="s">
        <v>43</v>
      </c>
      <c r="BF143" s="29" t="s">
        <v>57</v>
      </c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CC143" s="122"/>
      <c r="CD143" s="122"/>
      <c r="CE143" s="122" t="s">
        <v>128</v>
      </c>
      <c r="CF143" s="122"/>
      <c r="CG143" s="122"/>
      <c r="CH143" s="122"/>
      <c r="CI143" s="122"/>
      <c r="CJ143" s="122"/>
      <c r="CK143" s="122"/>
      <c r="CL143" s="122"/>
    </row>
    <row r="144" spans="1:90" ht="13.5" hidden="1" customHeight="1" x14ac:dyDescent="0.3">
      <c r="A144" s="16"/>
      <c r="B144" s="17"/>
      <c r="C144" s="17"/>
      <c r="D144" s="276"/>
      <c r="E144" s="281" t="s">
        <v>279</v>
      </c>
      <c r="F144" s="177" t="s">
        <v>280</v>
      </c>
      <c r="G144" s="177" t="s">
        <v>281</v>
      </c>
      <c r="H144" s="282" t="s">
        <v>282</v>
      </c>
      <c r="I144" s="182" t="s">
        <v>283</v>
      </c>
      <c r="J144" s="177" t="s">
        <v>284</v>
      </c>
      <c r="K144" s="177" t="s">
        <v>285</v>
      </c>
      <c r="L144" s="208" t="s">
        <v>286</v>
      </c>
      <c r="M144" s="281" t="s">
        <v>287</v>
      </c>
      <c r="N144" s="177" t="s">
        <v>288</v>
      </c>
      <c r="O144" s="177" t="s">
        <v>289</v>
      </c>
      <c r="P144" s="177" t="s">
        <v>290</v>
      </c>
      <c r="Q144" s="282" t="s">
        <v>291</v>
      </c>
      <c r="R144" s="182" t="s">
        <v>292</v>
      </c>
      <c r="S144" s="177" t="s">
        <v>293</v>
      </c>
      <c r="T144" s="177" t="s">
        <v>294</v>
      </c>
      <c r="U144" s="177" t="s">
        <v>295</v>
      </c>
      <c r="V144" s="281" t="s">
        <v>296</v>
      </c>
      <c r="W144" s="177" t="s">
        <v>297</v>
      </c>
      <c r="X144" s="177" t="s">
        <v>298</v>
      </c>
      <c r="Y144" s="177" t="s">
        <v>299</v>
      </c>
      <c r="Z144" s="282" t="s">
        <v>300</v>
      </c>
      <c r="AA144" s="182" t="s">
        <v>301</v>
      </c>
      <c r="AB144" s="177" t="s">
        <v>302</v>
      </c>
      <c r="AC144" s="177" t="s">
        <v>303</v>
      </c>
      <c r="AD144" s="208" t="s">
        <v>304</v>
      </c>
      <c r="AE144" s="281" t="s">
        <v>305</v>
      </c>
      <c r="AF144" s="177" t="s">
        <v>306</v>
      </c>
      <c r="AG144" s="177" t="s">
        <v>307</v>
      </c>
      <c r="AH144" s="282" t="s">
        <v>308</v>
      </c>
      <c r="AI144" s="182" t="s">
        <v>309</v>
      </c>
      <c r="AJ144" s="182" t="s">
        <v>310</v>
      </c>
      <c r="AK144" s="177" t="s">
        <v>311</v>
      </c>
      <c r="AL144" s="177" t="s">
        <v>312</v>
      </c>
      <c r="AM144" s="208" t="s">
        <v>313</v>
      </c>
      <c r="AN144" s="281" t="s">
        <v>314</v>
      </c>
      <c r="AO144" s="177" t="s">
        <v>315</v>
      </c>
      <c r="AP144" s="177" t="s">
        <v>316</v>
      </c>
      <c r="AQ144" s="282" t="s">
        <v>317</v>
      </c>
      <c r="AR144" s="182" t="s">
        <v>318</v>
      </c>
      <c r="AS144" s="182" t="s">
        <v>319</v>
      </c>
      <c r="AT144" s="177" t="s">
        <v>320</v>
      </c>
      <c r="AU144" s="177" t="s">
        <v>321</v>
      </c>
      <c r="AV144" s="281" t="s">
        <v>322</v>
      </c>
      <c r="AW144" s="177" t="s">
        <v>323</v>
      </c>
      <c r="AX144" s="177" t="s">
        <v>324</v>
      </c>
      <c r="AY144" s="282" t="s">
        <v>325</v>
      </c>
      <c r="AZ144" s="182" t="s">
        <v>326</v>
      </c>
      <c r="BA144" s="177" t="s">
        <v>327</v>
      </c>
      <c r="BB144" s="177" t="s">
        <v>328</v>
      </c>
      <c r="BC144" s="177" t="s">
        <v>329</v>
      </c>
      <c r="BD144" s="208" t="s">
        <v>330</v>
      </c>
      <c r="BE144" s="211"/>
      <c r="BF144" s="30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CC144" s="122"/>
      <c r="CD144" s="122"/>
      <c r="CE144" s="122" t="s">
        <v>129</v>
      </c>
      <c r="CF144" s="122"/>
      <c r="CG144" s="122"/>
      <c r="CH144" s="122"/>
      <c r="CI144" s="122"/>
      <c r="CJ144" s="122"/>
      <c r="CK144" s="122"/>
      <c r="CL144" s="122"/>
    </row>
    <row r="145" spans="1:90" ht="13.5" hidden="1" customHeight="1" x14ac:dyDescent="0.3">
      <c r="A145" s="19"/>
      <c r="B145" s="20"/>
      <c r="C145" s="20"/>
      <c r="D145" s="277"/>
      <c r="E145" s="295">
        <f>VLOOKUP($A148,Сезонность!$A$26:$BA$42,MATCH(E144,Сезонность!$A$25:$BA$25,0),0)</f>
        <v>0.58860000000000001</v>
      </c>
      <c r="F145" s="179">
        <f>VLOOKUP($A148,Сезонность!$A$26:$BA$42,MATCH(F144,Сезонность!$A$25:$BA$25,0),0)</f>
        <v>0.58860000000000001</v>
      </c>
      <c r="G145" s="179">
        <f>VLOOKUP($A148,Сезонность!$A$26:$BA$42,MATCH(G144,Сезонность!$A$25:$BA$25,0),0)</f>
        <v>0.58860000000000001</v>
      </c>
      <c r="H145" s="296">
        <f>VLOOKUP($A148,Сезонность!$A$26:$BA$42,MATCH(H144,Сезонность!$A$25:$BA$25,0),0)</f>
        <v>0.58860000000000001</v>
      </c>
      <c r="I145" s="183">
        <f>VLOOKUP($A148,Сезонность!$A$26:$BA$42,MATCH(I144,Сезонность!$A$25:$BA$25,0),0)</f>
        <v>0.66710000000000003</v>
      </c>
      <c r="J145" s="179">
        <f>VLOOKUP($A148,Сезонность!$A$26:$BA$42,MATCH(J144,Сезонность!$A$25:$BA$25,0),0)</f>
        <v>0.66710000000000003</v>
      </c>
      <c r="K145" s="179">
        <f>VLOOKUP($A148,Сезонность!$A$26:$BA$42,MATCH(K144,Сезонность!$A$25:$BA$25,0),0)</f>
        <v>0.66710000000000003</v>
      </c>
      <c r="L145" s="216">
        <f>VLOOKUP($A148,Сезонность!$A$26:$BA$42,MATCH(L144,Сезонность!$A$25:$BA$25,0),0)</f>
        <v>0.66710000000000003</v>
      </c>
      <c r="M145" s="295">
        <f>VLOOKUP($A148,Сезонность!$A$26:$BA$42,MATCH(M144,Сезонность!$A$25:$BA$25,0),0)</f>
        <v>0.85109999999999997</v>
      </c>
      <c r="N145" s="179">
        <f>VLOOKUP($A148,Сезонность!$A$26:$BA$42,MATCH(N144,Сезонность!$A$25:$BA$25,0),0)</f>
        <v>0.85109999999999997</v>
      </c>
      <c r="O145" s="179">
        <f>VLOOKUP($A148,Сезонность!$A$26:$BA$42,MATCH(O144,Сезонность!$A$25:$BA$25,0),0)</f>
        <v>0.85109999999999997</v>
      </c>
      <c r="P145" s="179">
        <f>VLOOKUP($A148,Сезонность!$A$26:$BA$42,MATCH(P144,Сезонность!$A$25:$BA$25,0),0)</f>
        <v>0.85109999999999997</v>
      </c>
      <c r="Q145" s="296">
        <f>VLOOKUP($A148,Сезонность!$A$26:$BA$42,MATCH(Q144,Сезонность!$A$25:$BA$25,0),0)</f>
        <v>0.85109999999999997</v>
      </c>
      <c r="R145" s="183">
        <f>VLOOKUP($A148,Сезонность!$A$26:$BA$42,MATCH(R144,Сезонность!$A$25:$BA$25,0),0)</f>
        <v>0.99990000000000001</v>
      </c>
      <c r="S145" s="179">
        <f>VLOOKUP($A148,Сезонность!$A$26:$BA$42,MATCH(S144,Сезонность!$A$25:$BA$25,0),0)</f>
        <v>0.99990000000000001</v>
      </c>
      <c r="T145" s="179">
        <f>VLOOKUP($A148,Сезонность!$A$26:$BA$42,MATCH(T144,Сезонность!$A$25:$BA$25,0),0)</f>
        <v>0.99990000000000001</v>
      </c>
      <c r="U145" s="179">
        <f>VLOOKUP($A148,Сезонность!$A$26:$BA$42,MATCH(U144,Сезонность!$A$25:$BA$25,0),0)</f>
        <v>0.99990000000000001</v>
      </c>
      <c r="V145" s="295">
        <f>VLOOKUP($A148,Сезонность!$A$26:$BA$42,MATCH(V144,Сезонность!$A$25:$BA$25,0),0)</f>
        <v>1.0874999999999999</v>
      </c>
      <c r="W145" s="179">
        <f>VLOOKUP($A148,Сезонность!$A$26:$BA$42,MATCH(W144,Сезонность!$A$25:$BA$25,0),0)</f>
        <v>1.0874999999999999</v>
      </c>
      <c r="X145" s="179">
        <f>VLOOKUP($A148,Сезонность!$A$26:$BA$42,MATCH(X144,Сезонность!$A$25:$BA$25,0),0)</f>
        <v>1.0874999999999999</v>
      </c>
      <c r="Y145" s="179">
        <f>VLOOKUP($A148,Сезонность!$A$26:$BA$42,MATCH(Y144,Сезонность!$A$25:$BA$25,0),0)</f>
        <v>1.0874999999999999</v>
      </c>
      <c r="Z145" s="296">
        <f>VLOOKUP($A148,Сезонность!$A$26:$BA$42,MATCH(Z144,Сезонность!$A$25:$BA$25,0),0)</f>
        <v>1.0874999999999999</v>
      </c>
      <c r="AA145" s="183">
        <f>VLOOKUP($A148,Сезонность!$A$26:$BA$42,MATCH(AA144,Сезонность!$A$25:$BA$25,0),0)</f>
        <v>1.2606999999999999</v>
      </c>
      <c r="AB145" s="179">
        <f>VLOOKUP($A148,Сезонность!$A$26:$BA$42,MATCH(AB144,Сезонность!$A$25:$BA$25,0),0)</f>
        <v>1.2606999999999999</v>
      </c>
      <c r="AC145" s="179">
        <f>VLOOKUP($A148,Сезонность!$A$26:$BA$42,MATCH(AC144,Сезонность!$A$25:$BA$25,0),0)</f>
        <v>1.2606999999999999</v>
      </c>
      <c r="AD145" s="216">
        <f>VLOOKUP($A148,Сезонность!$A$26:$BA$42,MATCH(AD144,Сезонность!$A$25:$BA$25,0),0)</f>
        <v>1.2606999999999999</v>
      </c>
      <c r="AE145" s="295">
        <f>VLOOKUP($A148,Сезонность!$A$26:$BA$42,MATCH(AE144,Сезонность!$A$25:$BA$25,0),0)</f>
        <v>1.2978000000000001</v>
      </c>
      <c r="AF145" s="179">
        <f>VLOOKUP($A148,Сезонность!$A$26:$BA$42,MATCH(AF144,Сезонность!$A$25:$BA$25,0),0)</f>
        <v>1.2978000000000001</v>
      </c>
      <c r="AG145" s="179">
        <f>VLOOKUP($A148,Сезонность!$A$26:$BA$42,MATCH(AG144,Сезонность!$A$25:$BA$25,0),0)</f>
        <v>1.2978000000000001</v>
      </c>
      <c r="AH145" s="296">
        <f>VLOOKUP($A148,Сезонность!$A$26:$BA$42,MATCH(AH144,Сезонность!$A$25:$BA$25,0),0)</f>
        <v>1.2978000000000001</v>
      </c>
      <c r="AI145" s="183">
        <f>VLOOKUP($A148,Сезонность!$A$26:$BA$42,MATCH(AI144,Сезонность!$A$25:$BA$25,0),0)</f>
        <v>1.2362</v>
      </c>
      <c r="AJ145" s="183">
        <f>VLOOKUP($A148,Сезонность!$A$26:$BA$42,MATCH(AJ144,Сезонность!$A$25:$BA$25,0),0)</f>
        <v>1.2362</v>
      </c>
      <c r="AK145" s="179">
        <f>VLOOKUP($A148,Сезонность!$A$26:$BA$42,MATCH(AK144,Сезонность!$A$25:$BA$25,0),0)</f>
        <v>1.2362</v>
      </c>
      <c r="AL145" s="179">
        <f>VLOOKUP($A148,Сезонность!$A$26:$BA$42,MATCH(AL144,Сезонность!$A$25:$BA$25,0),0)</f>
        <v>1.2362</v>
      </c>
      <c r="AM145" s="216">
        <f>VLOOKUP($A148,Сезонность!$A$26:$BA$42,MATCH(AM144,Сезонность!$A$25:$BA$25,0),0)</f>
        <v>1.2362</v>
      </c>
      <c r="AN145" s="295">
        <f>VLOOKUP($A148,Сезонность!$A$26:$BA$42,MATCH(AN144,Сезонность!$A$25:$BA$25,0),0)</f>
        <v>1.0524</v>
      </c>
      <c r="AO145" s="179">
        <f>VLOOKUP($A148,Сезонность!$A$26:$BA$42,MATCH(AO144,Сезонность!$A$25:$BA$25,0),0)</f>
        <v>1.0524</v>
      </c>
      <c r="AP145" s="179">
        <f>VLOOKUP($A148,Сезонность!$A$26:$BA$42,MATCH(AP144,Сезонность!$A$25:$BA$25,0),0)</f>
        <v>1.0524</v>
      </c>
      <c r="AQ145" s="296">
        <f>VLOOKUP($A148,Сезонность!$A$26:$BA$42,MATCH(AQ144,Сезонность!$A$25:$BA$25,0),0)</f>
        <v>1.0524</v>
      </c>
      <c r="AR145" s="183">
        <f>VLOOKUP($A148,Сезонность!$A$26:$BA$42,MATCH(AR144,Сезонность!$A$25:$BA$25,0),0)</f>
        <v>1.0005999999999999</v>
      </c>
      <c r="AS145" s="183">
        <f>VLOOKUP($A148,Сезонность!$A$26:$BA$42,MATCH(AS144,Сезонность!$A$25:$BA$25,0),0)</f>
        <v>1.0005999999999999</v>
      </c>
      <c r="AT145" s="179">
        <f>VLOOKUP($A148,Сезонность!$A$26:$BA$42,MATCH(AT144,Сезонность!$A$25:$BA$25,0),0)</f>
        <v>1.0005999999999999</v>
      </c>
      <c r="AU145" s="179">
        <f>VLOOKUP($A148,Сезонность!$A$26:$BA$42,MATCH(AU144,Сезонность!$A$25:$BA$25,0),0)</f>
        <v>1.0005999999999999</v>
      </c>
      <c r="AV145" s="295">
        <f>VLOOKUP($A148,Сезонность!$A$26:$BA$42,MATCH(AV144,Сезонность!$A$25:$BA$25,0),0)</f>
        <v>0.90310000000000001</v>
      </c>
      <c r="AW145" s="179">
        <f>VLOOKUP($A148,Сезонность!$A$26:$BA$42,MATCH(AW144,Сезонность!$A$25:$BA$25,0),0)</f>
        <v>0.90310000000000001</v>
      </c>
      <c r="AX145" s="179">
        <f>VLOOKUP($A148,Сезонность!$A$26:$BA$42,MATCH(AX144,Сезонность!$A$25:$BA$25,0),0)</f>
        <v>0.90310000000000001</v>
      </c>
      <c r="AY145" s="296">
        <f>VLOOKUP($A148,Сезонность!$A$26:$BA$42,MATCH(AY144,Сезонность!$A$25:$BA$25,0),0)</f>
        <v>0.90310000000000001</v>
      </c>
      <c r="AZ145" s="183">
        <f>VLOOKUP($A148,Сезонность!$A$26:$BA$42,MATCH(AZ144,Сезонность!$A$25:$BA$25,0),0)</f>
        <v>0.90310000000000001</v>
      </c>
      <c r="BA145" s="179">
        <f>VLOOKUP($A148,Сезонность!$A$26:$BA$42,MATCH(BA144,Сезонность!$A$25:$BA$25,0),0)</f>
        <v>1.0550999999999999</v>
      </c>
      <c r="BB145" s="179">
        <f>VLOOKUP($A148,Сезонность!$A$26:$BA$42,MATCH(BB144,Сезонность!$A$25:$BA$25,0),0)</f>
        <v>1.0550999999999999</v>
      </c>
      <c r="BC145" s="179">
        <f>VLOOKUP($A148,Сезонность!$A$26:$BA$42,MATCH(BC144,Сезонность!$A$25:$BA$25,0),0)</f>
        <v>1.0550999999999999</v>
      </c>
      <c r="BD145" s="216">
        <f>VLOOKUP($A148,Сезонность!$A$26:$BA$42,MATCH(BD144,Сезонность!$A$25:$BA$25,0),0)</f>
        <v>1.0550999999999999</v>
      </c>
      <c r="BE145" s="212"/>
      <c r="BF145" s="18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CC145" s="122"/>
      <c r="CD145" s="122"/>
      <c r="CE145" s="122" t="s">
        <v>155</v>
      </c>
      <c r="CF145" s="122"/>
      <c r="CG145" s="122"/>
      <c r="CH145" s="122"/>
      <c r="CI145" s="122"/>
      <c r="CJ145" s="122"/>
      <c r="CK145" s="122"/>
      <c r="CL145" s="122"/>
    </row>
    <row r="146" spans="1:90" ht="13.5" hidden="1" customHeight="1" thickBot="1" x14ac:dyDescent="0.3">
      <c r="A146" s="185"/>
      <c r="B146" s="186"/>
      <c r="C146" s="187"/>
      <c r="D146" s="419">
        <f>VLOOKUP($A147,$A$37:$R$50,17,0)-(VLOOKUP($A147,$A$37:$R$50,17,0)*VLOOKUP($A147,$A$37:$T$50,19,0))</f>
        <v>43.499600000000001</v>
      </c>
      <c r="E146" s="297">
        <f>IF((E151&lt;0%),0,(SUM(E149:E150)*E147))</f>
        <v>1900165.2044558399</v>
      </c>
      <c r="F146" s="180">
        <f t="shared" ref="F146:BD146" si="247">IF((F151&lt;0%),0,(SUM(F149:F150)*F147))</f>
        <v>1900165.2044558399</v>
      </c>
      <c r="G146" s="180">
        <f t="shared" si="247"/>
        <v>1900165.2044558399</v>
      </c>
      <c r="H146" s="298">
        <f t="shared" si="247"/>
        <v>1900165.2044558399</v>
      </c>
      <c r="I146" s="184">
        <f t="shared" si="247"/>
        <v>2153585.1306362404</v>
      </c>
      <c r="J146" s="180">
        <f t="shared" si="247"/>
        <v>2153585.1306362404</v>
      </c>
      <c r="K146" s="180">
        <f t="shared" si="247"/>
        <v>2153585.1306362404</v>
      </c>
      <c r="L146" s="217">
        <f t="shared" si="247"/>
        <v>2153585.1306362404</v>
      </c>
      <c r="M146" s="297">
        <f t="shared" si="247"/>
        <v>2747588.5244858405</v>
      </c>
      <c r="N146" s="180">
        <f t="shared" si="247"/>
        <v>2747588.5244858405</v>
      </c>
      <c r="O146" s="180">
        <f t="shared" si="247"/>
        <v>2747588.5244858405</v>
      </c>
      <c r="P146" s="180">
        <f t="shared" si="247"/>
        <v>2747588.5244858405</v>
      </c>
      <c r="Q146" s="298">
        <f t="shared" si="247"/>
        <v>2747588.5244858405</v>
      </c>
      <c r="R146" s="184">
        <f t="shared" si="247"/>
        <v>3227956.4864685605</v>
      </c>
      <c r="S146" s="180">
        <f t="shared" si="247"/>
        <v>3227956.4864685605</v>
      </c>
      <c r="T146" s="180">
        <f t="shared" si="247"/>
        <v>3227956.4864685605</v>
      </c>
      <c r="U146" s="180">
        <f t="shared" si="247"/>
        <v>3227956.4864685605</v>
      </c>
      <c r="V146" s="297">
        <f t="shared" si="247"/>
        <v>3510753.7544100005</v>
      </c>
      <c r="W146" s="180">
        <f t="shared" si="247"/>
        <v>3510753.7544100005</v>
      </c>
      <c r="X146" s="180">
        <f t="shared" si="247"/>
        <v>3510753.7544100005</v>
      </c>
      <c r="Y146" s="180">
        <f t="shared" si="247"/>
        <v>3510753.7544100005</v>
      </c>
      <c r="Z146" s="298">
        <f t="shared" si="247"/>
        <v>3510753.7544100005</v>
      </c>
      <c r="AA146" s="184">
        <f t="shared" si="247"/>
        <v>4069891.7316640802</v>
      </c>
      <c r="AB146" s="180">
        <f t="shared" si="247"/>
        <v>4069891.7316640802</v>
      </c>
      <c r="AC146" s="180">
        <f t="shared" si="247"/>
        <v>4069891.7316640802</v>
      </c>
      <c r="AD146" s="217">
        <f t="shared" si="247"/>
        <v>4069891.7316640802</v>
      </c>
      <c r="AE146" s="297">
        <f t="shared" si="247"/>
        <v>4189660.8942283206</v>
      </c>
      <c r="AF146" s="180">
        <f t="shared" si="247"/>
        <v>4189660.8942283206</v>
      </c>
      <c r="AG146" s="180">
        <f t="shared" si="247"/>
        <v>4189660.8942283206</v>
      </c>
      <c r="AH146" s="298">
        <f t="shared" si="247"/>
        <v>4189660.8942283206</v>
      </c>
      <c r="AI146" s="184">
        <f t="shared" si="247"/>
        <v>3990798.8884612806</v>
      </c>
      <c r="AJ146" s="184">
        <f t="shared" si="247"/>
        <v>3990798.8884612806</v>
      </c>
      <c r="AK146" s="180">
        <f t="shared" si="247"/>
        <v>3990798.8884612806</v>
      </c>
      <c r="AL146" s="180">
        <f t="shared" si="247"/>
        <v>3990798.8884612806</v>
      </c>
      <c r="AM146" s="217">
        <f t="shared" si="247"/>
        <v>3990798.8884612806</v>
      </c>
      <c r="AN146" s="297">
        <f t="shared" si="247"/>
        <v>3397441.1504745604</v>
      </c>
      <c r="AO146" s="180">
        <f t="shared" si="247"/>
        <v>3397441.1504745604</v>
      </c>
      <c r="AP146" s="180">
        <f t="shared" si="247"/>
        <v>3397441.1504745604</v>
      </c>
      <c r="AQ146" s="298">
        <f t="shared" si="247"/>
        <v>3397441.1504745604</v>
      </c>
      <c r="AR146" s="184">
        <f t="shared" si="247"/>
        <v>3230216.2819886399</v>
      </c>
      <c r="AS146" s="184">
        <f t="shared" si="247"/>
        <v>3230216.2819886399</v>
      </c>
      <c r="AT146" s="180">
        <f t="shared" si="247"/>
        <v>3230216.2819886399</v>
      </c>
      <c r="AU146" s="180">
        <f t="shared" si="247"/>
        <v>3230216.2819886399</v>
      </c>
      <c r="AV146" s="297">
        <f t="shared" si="247"/>
        <v>2915459.0488346401</v>
      </c>
      <c r="AW146" s="180">
        <f t="shared" si="247"/>
        <v>2915459.0488346401</v>
      </c>
      <c r="AX146" s="180">
        <f t="shared" si="247"/>
        <v>2915459.0488346401</v>
      </c>
      <c r="AY146" s="298">
        <f t="shared" si="247"/>
        <v>2915459.0488346401</v>
      </c>
      <c r="AZ146" s="184">
        <f t="shared" si="247"/>
        <v>2915459.0488346401</v>
      </c>
      <c r="BA146" s="180">
        <f t="shared" si="247"/>
        <v>3406157.5046234401</v>
      </c>
      <c r="BB146" s="180">
        <f t="shared" si="247"/>
        <v>3406157.5046234401</v>
      </c>
      <c r="BC146" s="180">
        <f t="shared" si="247"/>
        <v>3406157.5046234401</v>
      </c>
      <c r="BD146" s="217">
        <f t="shared" si="247"/>
        <v>3406157.5046234401</v>
      </c>
      <c r="BE146" s="213"/>
      <c r="BF146" s="24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CC146" s="122"/>
      <c r="CD146" s="122"/>
      <c r="CE146" s="122" t="s">
        <v>156</v>
      </c>
      <c r="CF146" s="122"/>
      <c r="CG146" s="122"/>
      <c r="CH146" s="122"/>
      <c r="CI146" s="122"/>
      <c r="CJ146" s="122"/>
      <c r="CK146" s="122"/>
      <c r="CL146" s="122"/>
    </row>
    <row r="147" spans="1:90" ht="13.5" customHeight="1" thickBot="1" x14ac:dyDescent="0.3">
      <c r="A147" s="1374" t="s">
        <v>634</v>
      </c>
      <c r="B147" s="1375"/>
      <c r="C147" s="776" t="s">
        <v>37</v>
      </c>
      <c r="D147" s="791"/>
      <c r="E147" s="413">
        <f t="shared" ref="E147:BD147" si="248">VLOOKUP($A147,$A$37:$R$50,17,0)-(VLOOKUP($A147,$A$37:$R$50,17,0)*VLOOKUP($A147,$A$37:$T$50,19,0))</f>
        <v>43.499600000000001</v>
      </c>
      <c r="F147" s="414">
        <f t="shared" si="248"/>
        <v>43.499600000000001</v>
      </c>
      <c r="G147" s="414">
        <f t="shared" si="248"/>
        <v>43.499600000000001</v>
      </c>
      <c r="H147" s="415">
        <f t="shared" si="248"/>
        <v>43.499600000000001</v>
      </c>
      <c r="I147" s="416">
        <f t="shared" si="248"/>
        <v>43.499600000000001</v>
      </c>
      <c r="J147" s="414">
        <f t="shared" si="248"/>
        <v>43.499600000000001</v>
      </c>
      <c r="K147" s="414">
        <f t="shared" si="248"/>
        <v>43.499600000000001</v>
      </c>
      <c r="L147" s="417">
        <f t="shared" si="248"/>
        <v>43.499600000000001</v>
      </c>
      <c r="M147" s="413">
        <f t="shared" si="248"/>
        <v>43.499600000000001</v>
      </c>
      <c r="N147" s="414">
        <f t="shared" si="248"/>
        <v>43.499600000000001</v>
      </c>
      <c r="O147" s="414">
        <f t="shared" si="248"/>
        <v>43.499600000000001</v>
      </c>
      <c r="P147" s="414">
        <f t="shared" si="248"/>
        <v>43.499600000000001</v>
      </c>
      <c r="Q147" s="415">
        <f t="shared" si="248"/>
        <v>43.499600000000001</v>
      </c>
      <c r="R147" s="416">
        <f t="shared" si="248"/>
        <v>43.499600000000001</v>
      </c>
      <c r="S147" s="414">
        <f t="shared" si="248"/>
        <v>43.499600000000001</v>
      </c>
      <c r="T147" s="414">
        <f t="shared" si="248"/>
        <v>43.499600000000001</v>
      </c>
      <c r="U147" s="414">
        <f t="shared" si="248"/>
        <v>43.499600000000001</v>
      </c>
      <c r="V147" s="413">
        <f t="shared" si="248"/>
        <v>43.499600000000001</v>
      </c>
      <c r="W147" s="414">
        <f t="shared" si="248"/>
        <v>43.499600000000001</v>
      </c>
      <c r="X147" s="414">
        <f t="shared" si="248"/>
        <v>43.499600000000001</v>
      </c>
      <c r="Y147" s="414">
        <f t="shared" si="248"/>
        <v>43.499600000000001</v>
      </c>
      <c r="Z147" s="415">
        <f t="shared" si="248"/>
        <v>43.499600000000001</v>
      </c>
      <c r="AA147" s="416">
        <f t="shared" si="248"/>
        <v>43.499600000000001</v>
      </c>
      <c r="AB147" s="414">
        <f t="shared" si="248"/>
        <v>43.499600000000001</v>
      </c>
      <c r="AC147" s="414">
        <f t="shared" si="248"/>
        <v>43.499600000000001</v>
      </c>
      <c r="AD147" s="417">
        <f t="shared" si="248"/>
        <v>43.499600000000001</v>
      </c>
      <c r="AE147" s="413">
        <f t="shared" si="248"/>
        <v>43.499600000000001</v>
      </c>
      <c r="AF147" s="414">
        <f t="shared" si="248"/>
        <v>43.499600000000001</v>
      </c>
      <c r="AG147" s="414">
        <f t="shared" si="248"/>
        <v>43.499600000000001</v>
      </c>
      <c r="AH147" s="415">
        <f t="shared" si="248"/>
        <v>43.499600000000001</v>
      </c>
      <c r="AI147" s="416">
        <f t="shared" si="248"/>
        <v>43.499600000000001</v>
      </c>
      <c r="AJ147" s="416">
        <f t="shared" si="248"/>
        <v>43.499600000000001</v>
      </c>
      <c r="AK147" s="414">
        <f t="shared" si="248"/>
        <v>43.499600000000001</v>
      </c>
      <c r="AL147" s="414">
        <f t="shared" si="248"/>
        <v>43.499600000000001</v>
      </c>
      <c r="AM147" s="417">
        <f t="shared" si="248"/>
        <v>43.499600000000001</v>
      </c>
      <c r="AN147" s="413">
        <f t="shared" si="248"/>
        <v>43.499600000000001</v>
      </c>
      <c r="AO147" s="414">
        <f t="shared" si="248"/>
        <v>43.499600000000001</v>
      </c>
      <c r="AP147" s="414">
        <f t="shared" si="248"/>
        <v>43.499600000000001</v>
      </c>
      <c r="AQ147" s="415">
        <f t="shared" si="248"/>
        <v>43.499600000000001</v>
      </c>
      <c r="AR147" s="416">
        <f t="shared" si="248"/>
        <v>43.499600000000001</v>
      </c>
      <c r="AS147" s="416">
        <f t="shared" si="248"/>
        <v>43.499600000000001</v>
      </c>
      <c r="AT147" s="414">
        <f t="shared" si="248"/>
        <v>43.499600000000001</v>
      </c>
      <c r="AU147" s="414">
        <f t="shared" si="248"/>
        <v>43.499600000000001</v>
      </c>
      <c r="AV147" s="413">
        <f t="shared" si="248"/>
        <v>43.499600000000001</v>
      </c>
      <c r="AW147" s="414">
        <f t="shared" si="248"/>
        <v>43.499600000000001</v>
      </c>
      <c r="AX147" s="414">
        <f t="shared" si="248"/>
        <v>43.499600000000001</v>
      </c>
      <c r="AY147" s="415">
        <f t="shared" si="248"/>
        <v>43.499600000000001</v>
      </c>
      <c r="AZ147" s="416">
        <f t="shared" si="248"/>
        <v>43.499600000000001</v>
      </c>
      <c r="BA147" s="414">
        <f t="shared" si="248"/>
        <v>43.499600000000001</v>
      </c>
      <c r="BB147" s="414">
        <f t="shared" si="248"/>
        <v>43.499600000000001</v>
      </c>
      <c r="BC147" s="414">
        <f t="shared" si="248"/>
        <v>43.499600000000001</v>
      </c>
      <c r="BD147" s="417">
        <f t="shared" si="248"/>
        <v>43.499600000000001</v>
      </c>
      <c r="BE147" s="213"/>
      <c r="BF147" s="24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CC147" s="122"/>
      <c r="CD147" s="122"/>
      <c r="CE147" s="122"/>
      <c r="CF147" s="122"/>
      <c r="CG147" s="122"/>
      <c r="CH147" s="122"/>
      <c r="CI147" s="122"/>
      <c r="CJ147" s="122"/>
      <c r="CK147" s="122"/>
      <c r="CL147" s="122"/>
    </row>
    <row r="148" spans="1:90" s="244" customFormat="1" ht="13.5" customHeight="1" x14ac:dyDescent="0.2">
      <c r="A148" s="1374" t="s">
        <v>634</v>
      </c>
      <c r="B148" s="1375"/>
      <c r="C148" s="776" t="s">
        <v>58</v>
      </c>
      <c r="D148" s="791"/>
      <c r="E148" s="283">
        <v>0</v>
      </c>
      <c r="F148" s="241">
        <v>0</v>
      </c>
      <c r="G148" s="241">
        <v>0</v>
      </c>
      <c r="H148" s="284">
        <v>0</v>
      </c>
      <c r="I148" s="240">
        <v>0</v>
      </c>
      <c r="J148" s="241">
        <v>0</v>
      </c>
      <c r="K148" s="241">
        <v>0</v>
      </c>
      <c r="L148" s="242">
        <v>0</v>
      </c>
      <c r="M148" s="283">
        <v>0</v>
      </c>
      <c r="N148" s="241">
        <v>0</v>
      </c>
      <c r="O148" s="241">
        <v>0</v>
      </c>
      <c r="P148" s="241">
        <v>0</v>
      </c>
      <c r="Q148" s="284">
        <v>0</v>
      </c>
      <c r="R148" s="240">
        <v>0</v>
      </c>
      <c r="S148" s="241">
        <v>0</v>
      </c>
      <c r="T148" s="241">
        <v>0</v>
      </c>
      <c r="U148" s="241">
        <v>0</v>
      </c>
      <c r="V148" s="283">
        <v>0</v>
      </c>
      <c r="W148" s="241">
        <v>0</v>
      </c>
      <c r="X148" s="241">
        <v>0</v>
      </c>
      <c r="Y148" s="241">
        <v>0</v>
      </c>
      <c r="Z148" s="284">
        <v>0</v>
      </c>
      <c r="AA148" s="240">
        <v>0</v>
      </c>
      <c r="AB148" s="241">
        <v>0</v>
      </c>
      <c r="AC148" s="241">
        <v>0</v>
      </c>
      <c r="AD148" s="242">
        <v>0</v>
      </c>
      <c r="AE148" s="283">
        <v>0</v>
      </c>
      <c r="AF148" s="241">
        <v>0</v>
      </c>
      <c r="AG148" s="241">
        <v>0</v>
      </c>
      <c r="AH148" s="284">
        <v>0</v>
      </c>
      <c r="AI148" s="240">
        <v>0</v>
      </c>
      <c r="AJ148" s="240">
        <v>0</v>
      </c>
      <c r="AK148" s="241">
        <v>0</v>
      </c>
      <c r="AL148" s="241">
        <v>0</v>
      </c>
      <c r="AM148" s="242">
        <v>0</v>
      </c>
      <c r="AN148" s="283">
        <v>0</v>
      </c>
      <c r="AO148" s="241">
        <v>0</v>
      </c>
      <c r="AP148" s="241">
        <v>0</v>
      </c>
      <c r="AQ148" s="284">
        <v>0</v>
      </c>
      <c r="AR148" s="240">
        <v>0</v>
      </c>
      <c r="AS148" s="240">
        <v>0</v>
      </c>
      <c r="AT148" s="241">
        <v>0</v>
      </c>
      <c r="AU148" s="241">
        <v>0</v>
      </c>
      <c r="AV148" s="283">
        <v>0</v>
      </c>
      <c r="AW148" s="241">
        <v>0</v>
      </c>
      <c r="AX148" s="241">
        <v>0</v>
      </c>
      <c r="AY148" s="284">
        <v>0</v>
      </c>
      <c r="AZ148" s="240">
        <v>0</v>
      </c>
      <c r="BA148" s="241">
        <v>0</v>
      </c>
      <c r="BB148" s="241">
        <v>0</v>
      </c>
      <c r="BC148" s="241">
        <v>0</v>
      </c>
      <c r="BD148" s="242">
        <v>0</v>
      </c>
      <c r="BE148" s="272">
        <f>SUM(E148:BD148)</f>
        <v>0</v>
      </c>
      <c r="BF148" s="258">
        <v>-1</v>
      </c>
      <c r="BG148" s="243"/>
      <c r="BH148" s="243"/>
      <c r="BI148" s="243"/>
      <c r="BJ148" s="243"/>
      <c r="BK148" s="243"/>
      <c r="BL148" s="243"/>
      <c r="BM148" s="243"/>
      <c r="BN148" s="243"/>
      <c r="BO148" s="243"/>
      <c r="BP148" s="243"/>
      <c r="BQ148" s="243"/>
      <c r="BR148" s="243"/>
      <c r="BS148" s="243"/>
      <c r="BT148" s="243"/>
      <c r="BU148" s="243"/>
      <c r="BV148" s="243"/>
      <c r="BW148" s="243"/>
      <c r="BX148" s="243"/>
      <c r="BY148" s="243"/>
      <c r="CC148" s="243"/>
      <c r="CD148" s="243"/>
      <c r="CE148" s="243" t="s">
        <v>157</v>
      </c>
      <c r="CF148" s="243"/>
      <c r="CG148" s="243"/>
      <c r="CH148" s="243"/>
      <c r="CI148" s="243"/>
      <c r="CJ148" s="243"/>
      <c r="CK148" s="243"/>
      <c r="CL148" s="243"/>
    </row>
    <row r="149" spans="1:90" s="244" customFormat="1" ht="13.5" customHeight="1" thickBot="1" x14ac:dyDescent="0.25">
      <c r="A149" s="1413" t="s">
        <v>634</v>
      </c>
      <c r="B149" s="1414"/>
      <c r="C149" s="807" t="s">
        <v>59</v>
      </c>
      <c r="D149" s="808"/>
      <c r="E149" s="285">
        <f t="shared" ref="E149:BD149" si="249">E148*($BF$128+1)*IF(E151=$BI$87,1,IF(E151&lt;=$BI$88,1*$BJ$87,IF(E151&lt;=$BI$91,1*$BJ$88,IF(E151&lt;=$BI$92,1*$BJ$91,IF(E151&lt;=$BI$94,1*$BJ$92,1*$BJ$94)))))</f>
        <v>0</v>
      </c>
      <c r="F149" s="246">
        <f t="shared" si="249"/>
        <v>0</v>
      </c>
      <c r="G149" s="246">
        <f t="shared" si="249"/>
        <v>0</v>
      </c>
      <c r="H149" s="286">
        <f t="shared" si="249"/>
        <v>0</v>
      </c>
      <c r="I149" s="245">
        <f t="shared" si="249"/>
        <v>0</v>
      </c>
      <c r="J149" s="246">
        <f t="shared" si="249"/>
        <v>0</v>
      </c>
      <c r="K149" s="246">
        <f t="shared" si="249"/>
        <v>0</v>
      </c>
      <c r="L149" s="247">
        <f t="shared" si="249"/>
        <v>0</v>
      </c>
      <c r="M149" s="285">
        <f t="shared" si="249"/>
        <v>0</v>
      </c>
      <c r="N149" s="246">
        <f t="shared" si="249"/>
        <v>0</v>
      </c>
      <c r="O149" s="246">
        <f t="shared" si="249"/>
        <v>0</v>
      </c>
      <c r="P149" s="246">
        <f t="shared" si="249"/>
        <v>0</v>
      </c>
      <c r="Q149" s="286">
        <f t="shared" si="249"/>
        <v>0</v>
      </c>
      <c r="R149" s="245">
        <f t="shared" si="249"/>
        <v>0</v>
      </c>
      <c r="S149" s="246">
        <f t="shared" si="249"/>
        <v>0</v>
      </c>
      <c r="T149" s="246">
        <f t="shared" si="249"/>
        <v>0</v>
      </c>
      <c r="U149" s="246">
        <f t="shared" si="249"/>
        <v>0</v>
      </c>
      <c r="V149" s="285">
        <f t="shared" si="249"/>
        <v>0</v>
      </c>
      <c r="W149" s="246">
        <f t="shared" si="249"/>
        <v>0</v>
      </c>
      <c r="X149" s="246">
        <f t="shared" si="249"/>
        <v>0</v>
      </c>
      <c r="Y149" s="246">
        <f t="shared" si="249"/>
        <v>0</v>
      </c>
      <c r="Z149" s="286">
        <f t="shared" si="249"/>
        <v>0</v>
      </c>
      <c r="AA149" s="245">
        <f t="shared" si="249"/>
        <v>0</v>
      </c>
      <c r="AB149" s="246">
        <f t="shared" si="249"/>
        <v>0</v>
      </c>
      <c r="AC149" s="246">
        <f t="shared" si="249"/>
        <v>0</v>
      </c>
      <c r="AD149" s="247">
        <f t="shared" si="249"/>
        <v>0</v>
      </c>
      <c r="AE149" s="285">
        <f t="shared" si="249"/>
        <v>0</v>
      </c>
      <c r="AF149" s="246">
        <f t="shared" si="249"/>
        <v>0</v>
      </c>
      <c r="AG149" s="246">
        <f t="shared" si="249"/>
        <v>0</v>
      </c>
      <c r="AH149" s="286">
        <f t="shared" si="249"/>
        <v>0</v>
      </c>
      <c r="AI149" s="245">
        <f t="shared" si="249"/>
        <v>0</v>
      </c>
      <c r="AJ149" s="245">
        <f t="shared" si="249"/>
        <v>0</v>
      </c>
      <c r="AK149" s="246">
        <f t="shared" si="249"/>
        <v>0</v>
      </c>
      <c r="AL149" s="246">
        <f t="shared" si="249"/>
        <v>0</v>
      </c>
      <c r="AM149" s="247">
        <f t="shared" si="249"/>
        <v>0</v>
      </c>
      <c r="AN149" s="285">
        <f t="shared" si="249"/>
        <v>0</v>
      </c>
      <c r="AO149" s="246">
        <f t="shared" si="249"/>
        <v>0</v>
      </c>
      <c r="AP149" s="246">
        <f t="shared" si="249"/>
        <v>0</v>
      </c>
      <c r="AQ149" s="286">
        <f t="shared" si="249"/>
        <v>0</v>
      </c>
      <c r="AR149" s="245">
        <f t="shared" si="249"/>
        <v>0</v>
      </c>
      <c r="AS149" s="245">
        <f t="shared" si="249"/>
        <v>0</v>
      </c>
      <c r="AT149" s="246">
        <f t="shared" si="249"/>
        <v>0</v>
      </c>
      <c r="AU149" s="246">
        <f t="shared" si="249"/>
        <v>0</v>
      </c>
      <c r="AV149" s="285">
        <f t="shared" si="249"/>
        <v>0</v>
      </c>
      <c r="AW149" s="246">
        <f t="shared" si="249"/>
        <v>0</v>
      </c>
      <c r="AX149" s="246">
        <f t="shared" si="249"/>
        <v>0</v>
      </c>
      <c r="AY149" s="286">
        <f t="shared" si="249"/>
        <v>0</v>
      </c>
      <c r="AZ149" s="245">
        <f t="shared" si="249"/>
        <v>0</v>
      </c>
      <c r="BA149" s="246">
        <f t="shared" si="249"/>
        <v>0</v>
      </c>
      <c r="BB149" s="246">
        <f t="shared" si="249"/>
        <v>0</v>
      </c>
      <c r="BC149" s="246">
        <f t="shared" si="249"/>
        <v>0</v>
      </c>
      <c r="BD149" s="247">
        <f t="shared" si="249"/>
        <v>0</v>
      </c>
      <c r="BE149" s="259">
        <f t="shared" ref="BE149:BE150" si="250">SUM(E149:BD149)</f>
        <v>0</v>
      </c>
      <c r="BF149" s="260"/>
      <c r="BG149" s="243"/>
      <c r="BH149" s="243"/>
      <c r="BI149" s="243"/>
      <c r="BJ149" s="243"/>
      <c r="BK149" s="243"/>
      <c r="BL149" s="243"/>
      <c r="BM149" s="243"/>
      <c r="BN149" s="243"/>
      <c r="BO149" s="243"/>
      <c r="BP149" s="243"/>
      <c r="BQ149" s="243"/>
      <c r="BR149" s="243"/>
      <c r="BS149" s="243"/>
      <c r="BT149" s="243"/>
      <c r="BU149" s="243"/>
      <c r="BV149" s="243"/>
      <c r="BW149" s="243"/>
      <c r="BX149" s="243"/>
      <c r="BY149" s="243"/>
      <c r="CC149" s="243"/>
      <c r="CD149" s="243"/>
      <c r="CE149" s="243" t="s">
        <v>158</v>
      </c>
      <c r="CF149" s="243"/>
      <c r="CG149" s="243"/>
      <c r="CH149" s="243"/>
      <c r="CI149" s="243"/>
      <c r="CJ149" s="243"/>
      <c r="CK149" s="243"/>
      <c r="CL149" s="243"/>
    </row>
    <row r="150" spans="1:90" s="244" customFormat="1" ht="13.5" customHeight="1" thickBot="1" x14ac:dyDescent="0.25">
      <c r="A150" s="1415" t="s">
        <v>634</v>
      </c>
      <c r="B150" s="1416"/>
      <c r="C150" s="778" t="s">
        <v>60</v>
      </c>
      <c r="D150" s="779"/>
      <c r="E150" s="287">
        <f>($BF151*$G$41*HLOOKUP(E$143,$E$144:$BD$145,2,0))*IF(E151=$BI$87,1,IF(E151&lt;=$BI$88,1*$BJ$87,IF(E151&lt;=$BI$91,1*$BJ$88,IF(E151&lt;=$BI$92,1*$BJ$91,IF(E151&lt;=$BI$94,1*$BJ$92,1*$BJ$94)))))/[4]Сезонность!$O$3</f>
        <v>43682.360399999998</v>
      </c>
      <c r="F150" s="248">
        <f>($BF151*$G$41*HLOOKUP(F$143,$E$144:$BD$145,2,0))*IF(F151=$BI$87,1,IF(F151&lt;=$BI$88,1*$BJ$87,IF(F151&lt;=$BI$91,1*$BJ$88,IF(F151&lt;=$BI$92,1*$BJ$91,IF(F151&lt;=$BI$94,1*$BJ$92,1*$BJ$94)))))/[4]Сезонность!$O$3</f>
        <v>43682.360399999998</v>
      </c>
      <c r="G150" s="248">
        <f>($BF151*$G$41*HLOOKUP(G$143,$E$144:$BD$145,2,0))*IF(G151=$BI$87,1,IF(G151&lt;=$BI$88,1*$BJ$87,IF(G151&lt;=$BI$91,1*$BJ$88,IF(G151&lt;=$BI$92,1*$BJ$91,IF(G151&lt;=$BI$94,1*$BJ$92,1*$BJ$94)))))/[4]Сезонность!$O$3</f>
        <v>43682.360399999998</v>
      </c>
      <c r="H150" s="299">
        <f>($BF151*$G$41*HLOOKUP(H$143,$E$144:$BD$145,2,0))*IF(H151=$BI$87,1,IF(H151&lt;=$BI$88,1*$BJ$87,IF(H151&lt;=$BI$91,1*$BJ$88,IF(H151&lt;=$BI$92,1*$BJ$91,IF(H151&lt;=$BI$94,1*$BJ$92,1*$BJ$94)))))/[4]Сезонность!$O$3</f>
        <v>43682.360399999998</v>
      </c>
      <c r="I150" s="248">
        <f>($BF151*$G$41*HLOOKUP(I$143,$E$144:$BD$145,2,0))*IF(I151=$BI$87,1,IF(I151&lt;=$BI$88,1*$BJ$87,IF(I151&lt;=$BI$91,1*$BJ$88,IF(I151&lt;=$BI$92,1*$BJ$91,IF(I151&lt;=$BI$94,1*$BJ$92,1*$BJ$94)))))/[4]Сезонность!$O$3</f>
        <v>49508.159400000004</v>
      </c>
      <c r="J150" s="248">
        <f>($BF151*$G$41*HLOOKUP(J$143,$E$144:$BD$145,2,0))*IF(J151=$BI$87,1,IF(J151&lt;=$BI$88,1*$BJ$87,IF(J151&lt;=$BI$91,1*$BJ$88,IF(J151&lt;=$BI$92,1*$BJ$91,IF(J151&lt;=$BI$94,1*$BJ$92,1*$BJ$94)))))/[4]Сезонность!$O$3</f>
        <v>49508.159400000004</v>
      </c>
      <c r="K150" s="248">
        <f>($BF151*$G$41*HLOOKUP(K$143,$E$144:$BD$145,2,0))*IF(K151=$BI$87,1,IF(K151&lt;=$BI$88,1*$BJ$87,IF(K151&lt;=$BI$91,1*$BJ$88,IF(K151&lt;=$BI$92,1*$BJ$91,IF(K151&lt;=$BI$94,1*$BJ$92,1*$BJ$94)))))/[4]Сезонность!$O$3</f>
        <v>49508.159400000004</v>
      </c>
      <c r="L150" s="302">
        <f>($BF151*$G$41*HLOOKUP(L$143,$E$144:$BD$145,2,0))*IF(L151=$BI$87,1,IF(L151&lt;=$BI$88,1*$BJ$87,IF(L151&lt;=$BI$91,1*$BJ$88,IF(L151&lt;=$BI$92,1*$BJ$91,IF(L151&lt;=$BI$94,1*$BJ$92,1*$BJ$94)))))/[4]Сезонность!$O$3</f>
        <v>49508.159400000004</v>
      </c>
      <c r="M150" s="287">
        <f>($BF151*$G$41*HLOOKUP(M$143,$E$144:$BD$145,2,0))*IF(M151=$BI$87,1,IF(M151&lt;=$BI$88,1*$BJ$87,IF(M151&lt;=$BI$91,1*$BJ$88,IF(M151&lt;=$BI$92,1*$BJ$91,IF(M151&lt;=$BI$94,1*$BJ$92,1*$BJ$94)))))/[4]Сезонность!$O$3</f>
        <v>63163.535400000008</v>
      </c>
      <c r="N150" s="248">
        <f>($BF151*$G$41*HLOOKUP(N$143,$E$144:$BD$145,2,0))*IF(N151=$BI$87,1,IF(N151&lt;=$BI$88,1*$BJ$87,IF(N151&lt;=$BI$91,1*$BJ$88,IF(N151&lt;=$BI$92,1*$BJ$91,IF(N151&lt;=$BI$94,1*$BJ$92,1*$BJ$94)))))/[4]Сезонность!$O$3</f>
        <v>63163.535400000008</v>
      </c>
      <c r="O150" s="248">
        <f>($BF151*$G$41*HLOOKUP(O$143,$E$144:$BD$145,2,0))*IF(O151=$BI$87,1,IF(O151&lt;=$BI$88,1*$BJ$87,IF(O151&lt;=$BI$91,1*$BJ$88,IF(O151&lt;=$BI$92,1*$BJ$91,IF(O151&lt;=$BI$94,1*$BJ$92,1*$BJ$94)))))/[4]Сезонность!$O$3</f>
        <v>63163.535400000008</v>
      </c>
      <c r="P150" s="248">
        <f>($BF151*$G$41*HLOOKUP(P$143,$E$144:$BD$145,2,0))*IF(P151=$BI$87,1,IF(P151&lt;=$BI$88,1*$BJ$87,IF(P151&lt;=$BI$91,1*$BJ$88,IF(P151&lt;=$BI$92,1*$BJ$91,IF(P151&lt;=$BI$94,1*$BJ$92,1*$BJ$94)))))/[4]Сезонность!$O$3</f>
        <v>63163.535400000008</v>
      </c>
      <c r="Q150" s="299">
        <f>($BF151*$G$41*HLOOKUP(Q$143,$E$144:$BD$145,2,0))*IF(Q151=$BI$87,1,IF(Q151&lt;=$BI$88,1*$BJ$87,IF(Q151&lt;=$BI$91,1*$BJ$88,IF(Q151&lt;=$BI$92,1*$BJ$91,IF(Q151&lt;=$BI$94,1*$BJ$92,1*$BJ$94)))))/[4]Сезонность!$O$3</f>
        <v>63163.535400000008</v>
      </c>
      <c r="R150" s="248">
        <f>($BF151*$G$41*HLOOKUP(R$143,$E$144:$BD$145,2,0))*IF(R151=$BI$87,1,IF(R151&lt;=$BI$88,1*$BJ$87,IF(R151&lt;=$BI$91,1*$BJ$88,IF(R151&lt;=$BI$92,1*$BJ$91,IF(R151&lt;=$BI$94,1*$BJ$92,1*$BJ$94)))))/[4]Сезонность!$O$3</f>
        <v>74206.578600000008</v>
      </c>
      <c r="S150" s="248">
        <f>($BF151*$G$41*HLOOKUP(S$143,$E$144:$BD$145,2,0))*IF(S151=$BI$87,1,IF(S151&lt;=$BI$88,1*$BJ$87,IF(S151&lt;=$BI$91,1*$BJ$88,IF(S151&lt;=$BI$92,1*$BJ$91,IF(S151&lt;=$BI$94,1*$BJ$92,1*$BJ$94)))))/[4]Сезонность!$O$3</f>
        <v>74206.578600000008</v>
      </c>
      <c r="T150" s="248">
        <f>($BF151*$G$41*HLOOKUP(T$143,$E$144:$BD$145,2,0))*IF(T151=$BI$87,1,IF(T151&lt;=$BI$88,1*$BJ$87,IF(T151&lt;=$BI$91,1*$BJ$88,IF(T151&lt;=$BI$92,1*$BJ$91,IF(T151&lt;=$BI$94,1*$BJ$92,1*$BJ$94)))))/[4]Сезонность!$O$3</f>
        <v>74206.578600000008</v>
      </c>
      <c r="U150" s="248">
        <f>($BF151*$G$41*HLOOKUP(U$143,$E$144:$BD$145,2,0))*IF(U151=$BI$87,1,IF(U151&lt;=$BI$88,1*$BJ$87,IF(U151&lt;=$BI$91,1*$BJ$88,IF(U151&lt;=$BI$92,1*$BJ$91,IF(U151&lt;=$BI$94,1*$BJ$92,1*$BJ$94)))))/[4]Сезонность!$O$3</f>
        <v>74206.578600000008</v>
      </c>
      <c r="V150" s="287">
        <f>($BF151*$G$41*HLOOKUP(V$143,$E$144:$BD$145,2,0))*IF(V151=$BI$87,1,IF(V151&lt;=$BI$88,1*$BJ$87,IF(V151&lt;=$BI$91,1*$BJ$88,IF(V151&lt;=$BI$92,1*$BJ$91,IF(V151&lt;=$BI$94,1*$BJ$92,1*$BJ$94)))))/[4]Сезонность!$O$3</f>
        <v>80707.725000000006</v>
      </c>
      <c r="W150" s="248">
        <f>($BF151*$G$41*HLOOKUP(W$143,$E$144:$BD$145,2,0))*IF(W151=$BI$87,1,IF(W151&lt;=$BI$88,1*$BJ$87,IF(W151&lt;=$BI$91,1*$BJ$88,IF(W151&lt;=$BI$92,1*$BJ$91,IF(W151&lt;=$BI$94,1*$BJ$92,1*$BJ$94)))))/[4]Сезонность!$O$3</f>
        <v>80707.725000000006</v>
      </c>
      <c r="X150" s="248">
        <f>($BF151*$G$41*HLOOKUP(X$143,$E$144:$BD$145,2,0))*IF(X151=$BI$87,1,IF(X151&lt;=$BI$88,1*$BJ$87,IF(X151&lt;=$BI$91,1*$BJ$88,IF(X151&lt;=$BI$92,1*$BJ$91,IF(X151&lt;=$BI$94,1*$BJ$92,1*$BJ$94)))))/[4]Сезонность!$O$3</f>
        <v>80707.725000000006</v>
      </c>
      <c r="Y150" s="248">
        <f>($BF151*$G$41*HLOOKUP(Y$143,$E$144:$BD$145,2,0))*IF(Y151=$BI$87,1,IF(Y151&lt;=$BI$88,1*$BJ$87,IF(Y151&lt;=$BI$91,1*$BJ$88,IF(Y151&lt;=$BI$92,1*$BJ$91,IF(Y151&lt;=$BI$94,1*$BJ$92,1*$BJ$94)))))/[4]Сезонность!$O$3</f>
        <v>80707.725000000006</v>
      </c>
      <c r="Z150" s="299">
        <f>($BF151*$G$41*HLOOKUP(Z$143,$E$144:$BD$145,2,0))*IF(Z151=$BI$87,1,IF(Z151&lt;=$BI$88,1*$BJ$87,IF(Z151&lt;=$BI$91,1*$BJ$88,IF(Z151&lt;=$BI$92,1*$BJ$91,IF(Z151&lt;=$BI$94,1*$BJ$92,1*$BJ$94)))))/[4]Сезонность!$O$3</f>
        <v>80707.725000000006</v>
      </c>
      <c r="AA150" s="248">
        <f>($BF151*$G$41*HLOOKUP(AA$143,$E$144:$BD$145,2,0))*IF(AA151=$BI$87,1,IF(AA151&lt;=$BI$88,1*$BJ$87,IF(AA151&lt;=$BI$91,1*$BJ$88,IF(AA151&lt;=$BI$92,1*$BJ$91,IF(AA151&lt;=$BI$94,1*$BJ$92,1*$BJ$94)))))/[4]Сезонность!$O$3</f>
        <v>93561.589800000002</v>
      </c>
      <c r="AB150" s="248">
        <f>($BF151*$G$41*HLOOKUP(AB$143,$E$144:$BD$145,2,0))*IF(AB151=$BI$87,1,IF(AB151&lt;=$BI$88,1*$BJ$87,IF(AB151&lt;=$BI$91,1*$BJ$88,IF(AB151&lt;=$BI$92,1*$BJ$91,IF(AB151&lt;=$BI$94,1*$BJ$92,1*$BJ$94)))))/[4]Сезонность!$O$3</f>
        <v>93561.589800000002</v>
      </c>
      <c r="AC150" s="248">
        <f>($BF151*$G$41*HLOOKUP(AC$143,$E$144:$BD$145,2,0))*IF(AC151=$BI$87,1,IF(AC151&lt;=$BI$88,1*$BJ$87,IF(AC151&lt;=$BI$91,1*$BJ$88,IF(AC151&lt;=$BI$92,1*$BJ$91,IF(AC151&lt;=$BI$94,1*$BJ$92,1*$BJ$94)))))/[4]Сезонность!$O$3</f>
        <v>93561.589800000002</v>
      </c>
      <c r="AD150" s="302">
        <f>($BF151*$G$41*HLOOKUP(AD$143,$E$144:$BD$145,2,0))*IF(AD151=$BI$87,1,IF(AD151&lt;=$BI$88,1*$BJ$87,IF(AD151&lt;=$BI$91,1*$BJ$88,IF(AD151&lt;=$BI$92,1*$BJ$91,IF(AD151&lt;=$BI$94,1*$BJ$92,1*$BJ$94)))))/[4]Сезонность!$O$3</f>
        <v>93561.589800000002</v>
      </c>
      <c r="AE150" s="287">
        <f>($BF151*$G$41*HLOOKUP(AE$143,$E$144:$BD$145,2,0))*IF(AE151=$BI$87,1,IF(AE151&lt;=$BI$88,1*$BJ$87,IF(AE151&lt;=$BI$91,1*$BJ$88,IF(AE151&lt;=$BI$92,1*$BJ$91,IF(AE151&lt;=$BI$94,1*$BJ$92,1*$BJ$94)))))/[4]Сезонность!$O$3</f>
        <v>96314.929200000013</v>
      </c>
      <c r="AF150" s="248">
        <f>($BF151*$G$41*HLOOKUP(AF$143,$E$144:$BD$145,2,0))*IF(AF151=$BI$87,1,IF(AF151&lt;=$BI$88,1*$BJ$87,IF(AF151&lt;=$BI$91,1*$BJ$88,IF(AF151&lt;=$BI$92,1*$BJ$91,IF(AF151&lt;=$BI$94,1*$BJ$92,1*$BJ$94)))))/[4]Сезонность!$O$3</f>
        <v>96314.929200000013</v>
      </c>
      <c r="AG150" s="248">
        <f>($BF151*$G$41*HLOOKUP(AG$143,$E$144:$BD$145,2,0))*IF(AG151=$BI$87,1,IF(AG151&lt;=$BI$88,1*$BJ$87,IF(AG151&lt;=$BI$91,1*$BJ$88,IF(AG151&lt;=$BI$92,1*$BJ$91,IF(AG151&lt;=$BI$94,1*$BJ$92,1*$BJ$94)))))/[4]Сезонность!$O$3</f>
        <v>96314.929200000013</v>
      </c>
      <c r="AH150" s="299">
        <f>($BF151*$G$41*HLOOKUP(AH$143,$E$144:$BD$145,2,0))*IF(AH151=$BI$87,1,IF(AH151&lt;=$BI$88,1*$BJ$87,IF(AH151&lt;=$BI$91,1*$BJ$88,IF(AH151&lt;=$BI$92,1*$BJ$91,IF(AH151&lt;=$BI$94,1*$BJ$92,1*$BJ$94)))))/[4]Сезонность!$O$3</f>
        <v>96314.929200000013</v>
      </c>
      <c r="AI150" s="248">
        <f>($BF151*$G$41*HLOOKUP(AI$143,$E$144:$BD$145,2,0))*IF(AI151=$BI$87,1,IF(AI151&lt;=$BI$88,1*$BJ$87,IF(AI151&lt;=$BI$91,1*$BJ$88,IF(AI151&lt;=$BI$92,1*$BJ$91,IF(AI151&lt;=$BI$94,1*$BJ$92,1*$BJ$94)))))/[4]Сезонность!$O$3</f>
        <v>91743.346800000014</v>
      </c>
      <c r="AJ150" s="248">
        <f>($BF151*$G$41*HLOOKUP(AJ$143,$E$144:$BD$145,2,0))*IF(AJ151=$BI$87,1,IF(AJ151&lt;=$BI$88,1*$BJ$87,IF(AJ151&lt;=$BI$91,1*$BJ$88,IF(AJ151&lt;=$BI$92,1*$BJ$91,IF(AJ151&lt;=$BI$94,1*$BJ$92,1*$BJ$94)))))/[4]Сезонность!$O$3</f>
        <v>91743.346800000014</v>
      </c>
      <c r="AK150" s="248">
        <f>($BF151*$G$41*HLOOKUP(AK$143,$E$144:$BD$145,2,0))*IF(AK151=$BI$87,1,IF(AK151&lt;=$BI$88,1*$BJ$87,IF(AK151&lt;=$BI$91,1*$BJ$88,IF(AK151&lt;=$BI$92,1*$BJ$91,IF(AK151&lt;=$BI$94,1*$BJ$92,1*$BJ$94)))))/[4]Сезонность!$O$3</f>
        <v>91743.346800000014</v>
      </c>
      <c r="AL150" s="248">
        <f>($BF151*$G$41*HLOOKUP(AL$143,$E$144:$BD$145,2,0))*IF(AL151=$BI$87,1,IF(AL151&lt;=$BI$88,1*$BJ$87,IF(AL151&lt;=$BI$91,1*$BJ$88,IF(AL151&lt;=$BI$92,1*$BJ$91,IF(AL151&lt;=$BI$94,1*$BJ$92,1*$BJ$94)))))/[4]Сезонность!$O$3</f>
        <v>91743.346800000014</v>
      </c>
      <c r="AM150" s="302">
        <f>($BF151*$G$41*HLOOKUP(AM$143,$E$144:$BD$145,2,0))*IF(AM151=$BI$87,1,IF(AM151&lt;=$BI$88,1*$BJ$87,IF(AM151&lt;=$BI$91,1*$BJ$88,IF(AM151&lt;=$BI$92,1*$BJ$91,IF(AM151&lt;=$BI$94,1*$BJ$92,1*$BJ$94)))))/[4]Сезонность!$O$3</f>
        <v>91743.346800000014</v>
      </c>
      <c r="AN150" s="287">
        <f>($BF151*$G$41*HLOOKUP(AN$143,$E$144:$BD$145,2,0))*IF(AN151=$BI$87,1,IF(AN151&lt;=$BI$88,1*$BJ$87,IF(AN151&lt;=$BI$91,1*$BJ$88,IF(AN151&lt;=$BI$92,1*$BJ$91,IF(AN151&lt;=$BI$94,1*$BJ$92,1*$BJ$94)))))/[4]Сезонность!$O$3</f>
        <v>78102.813600000009</v>
      </c>
      <c r="AO150" s="248">
        <f>($BF151*$G$41*HLOOKUP(AO$143,$E$144:$BD$145,2,0))*IF(AO151=$BI$87,1,IF(AO151&lt;=$BI$88,1*$BJ$87,IF(AO151&lt;=$BI$91,1*$BJ$88,IF(AO151&lt;=$BI$92,1*$BJ$91,IF(AO151&lt;=$BI$94,1*$BJ$92,1*$BJ$94)))))/[4]Сезонность!$O$3</f>
        <v>78102.813600000009</v>
      </c>
      <c r="AP150" s="248">
        <f>($BF151*$G$41*HLOOKUP(AP$143,$E$144:$BD$145,2,0))*IF(AP151=$BI$87,1,IF(AP151&lt;=$BI$88,1*$BJ$87,IF(AP151&lt;=$BI$91,1*$BJ$88,IF(AP151&lt;=$BI$92,1*$BJ$91,IF(AP151&lt;=$BI$94,1*$BJ$92,1*$BJ$94)))))/[4]Сезонность!$O$3</f>
        <v>78102.813600000009</v>
      </c>
      <c r="AQ150" s="299">
        <f>($BF151*$G$41*HLOOKUP(AQ$143,$E$144:$BD$145,2,0))*IF(AQ151=$BI$87,1,IF(AQ151&lt;=$BI$88,1*$BJ$87,IF(AQ151&lt;=$BI$91,1*$BJ$88,IF(AQ151&lt;=$BI$92,1*$BJ$91,IF(AQ151&lt;=$BI$94,1*$BJ$92,1*$BJ$94)))))/[4]Сезонность!$O$3</f>
        <v>78102.813600000009</v>
      </c>
      <c r="AR150" s="248">
        <f>($BF151*$G$41*HLOOKUP(AR$143,$E$144:$BD$145,2,0))*IF(AR151=$BI$87,1,IF(AR151&lt;=$BI$88,1*$BJ$87,IF(AR151&lt;=$BI$91,1*$BJ$88,IF(AR151&lt;=$BI$92,1*$BJ$91,IF(AR151&lt;=$BI$94,1*$BJ$92,1*$BJ$94)))))/[4]Сезонность!$O$3</f>
        <v>74258.528399999996</v>
      </c>
      <c r="AS150" s="248">
        <f>($BF151*$G$41*HLOOKUP(AS$143,$E$144:$BD$145,2,0))*IF(AS151=$BI$87,1,IF(AS151&lt;=$BI$88,1*$BJ$87,IF(AS151&lt;=$BI$91,1*$BJ$88,IF(AS151&lt;=$BI$92,1*$BJ$91,IF(AS151&lt;=$BI$94,1*$BJ$92,1*$BJ$94)))))/[4]Сезонность!$O$3</f>
        <v>74258.528399999996</v>
      </c>
      <c r="AT150" s="248">
        <f>($BF151*$G$41*HLOOKUP(AT$143,$E$144:$BD$145,2,0))*IF(AT151=$BI$87,1,IF(AT151&lt;=$BI$88,1*$BJ$87,IF(AT151&lt;=$BI$91,1*$BJ$88,IF(AT151&lt;=$BI$92,1*$BJ$91,IF(AT151&lt;=$BI$94,1*$BJ$92,1*$BJ$94)))))/[4]Сезонность!$O$3</f>
        <v>74258.528399999996</v>
      </c>
      <c r="AU150" s="248">
        <f>($BF151*$G$41*HLOOKUP(AU$143,$E$144:$BD$145,2,0))*IF(AU151=$BI$87,1,IF(AU151&lt;=$BI$88,1*$BJ$87,IF(AU151&lt;=$BI$91,1*$BJ$88,IF(AU151&lt;=$BI$92,1*$BJ$91,IF(AU151&lt;=$BI$94,1*$BJ$92,1*$BJ$94)))))/[4]Сезонность!$O$3</f>
        <v>74258.528399999996</v>
      </c>
      <c r="AV150" s="287">
        <f>($BF151*$G$41*HLOOKUP(AV$143,$E$144:$BD$145,2,0))*IF(AV151=$BI$87,1,IF(AV151&lt;=$BI$88,1*$BJ$87,IF(AV151&lt;=$BI$91,1*$BJ$88,IF(AV151&lt;=$BI$92,1*$BJ$91,IF(AV151&lt;=$BI$94,1*$BJ$92,1*$BJ$94)))))/[4]Сезонность!$O$3</f>
        <v>67022.663400000005</v>
      </c>
      <c r="AW150" s="248">
        <f>($BF151*$G$41*HLOOKUP(AW$143,$E$144:$BD$145,2,0))*IF(AW151=$BI$87,1,IF(AW151&lt;=$BI$88,1*$BJ$87,IF(AW151&lt;=$BI$91,1*$BJ$88,IF(AW151&lt;=$BI$92,1*$BJ$91,IF(AW151&lt;=$BI$94,1*$BJ$92,1*$BJ$94)))))/[4]Сезонность!$O$3</f>
        <v>67022.663400000005</v>
      </c>
      <c r="AX150" s="248">
        <f>($BF151*$G$41*HLOOKUP(AX$143,$E$144:$BD$145,2,0))*IF(AX151=$BI$87,1,IF(AX151&lt;=$BI$88,1*$BJ$87,IF(AX151&lt;=$BI$91,1*$BJ$88,IF(AX151&lt;=$BI$92,1*$BJ$91,IF(AX151&lt;=$BI$94,1*$BJ$92,1*$BJ$94)))))/[4]Сезонность!$O$3</f>
        <v>67022.663400000005</v>
      </c>
      <c r="AY150" s="299">
        <f>($BF151*$G$41*HLOOKUP(AY$143,$E$144:$BD$145,2,0))*IF(AY151=$BI$87,1,IF(AY151&lt;=$BI$88,1*$BJ$87,IF(AY151&lt;=$BI$91,1*$BJ$88,IF(AY151&lt;=$BI$92,1*$BJ$91,IF(AY151&lt;=$BI$94,1*$BJ$92,1*$BJ$94)))))/[4]Сезонность!$O$3</f>
        <v>67022.663400000005</v>
      </c>
      <c r="AZ150" s="248">
        <f>($BF151*$G$41*HLOOKUP(AZ$143,$E$144:$BD$145,2,0))*IF(AZ151=$BI$87,1,IF(AZ151&lt;=$BI$88,1*$BJ$87,IF(AZ151&lt;=$BI$91,1*$BJ$88,IF(AZ151&lt;=$BI$92,1*$BJ$91,IF(AZ151&lt;=$BI$94,1*$BJ$92,1*$BJ$94)))))/[4]Сезонность!$O$3</f>
        <v>67022.663400000005</v>
      </c>
      <c r="BA150" s="248">
        <f>($BF151*$G$41*HLOOKUP(BA$143,$E$144:$BD$145,2,0))*IF(BA151=$BI$87,1,IF(BA151&lt;=$BI$88,1*$BJ$87,IF(BA151&lt;=$BI$91,1*$BJ$88,IF(BA151&lt;=$BI$92,1*$BJ$91,IF(BA151&lt;=$BI$94,1*$BJ$92,1*$BJ$94)))))/[4]Сезонность!$O$3</f>
        <v>78303.191399999996</v>
      </c>
      <c r="BB150" s="248">
        <f>($BF151*$G$41*HLOOKUP(BB$143,$E$144:$BD$145,2,0))*IF(BB151=$BI$87,1,IF(BB151&lt;=$BI$88,1*$BJ$87,IF(BB151&lt;=$BI$91,1*$BJ$88,IF(BB151&lt;=$BI$92,1*$BJ$91,IF(BB151&lt;=$BI$94,1*$BJ$92,1*$BJ$94)))))/[4]Сезонность!$O$3</f>
        <v>78303.191399999996</v>
      </c>
      <c r="BC150" s="248">
        <f>($BF151*$G$41*HLOOKUP(BC$143,$E$144:$BD$145,2,0))*IF(BC151=$BI$87,1,IF(BC151&lt;=$BI$88,1*$BJ$87,IF(BC151&lt;=$BI$91,1*$BJ$88,IF(BC151&lt;=$BI$92,1*$BJ$91,IF(BC151&lt;=$BI$94,1*$BJ$92,1*$BJ$94)))))/[4]Сезонность!$O$3</f>
        <v>78303.191399999996</v>
      </c>
      <c r="BD150" s="248">
        <f>($BF151*$G$41*HLOOKUP(BD$143,$E$144:$BD$145,2,0))*IF(BD151=$BI$87,1,IF(BD151&lt;=$BI$88,1*$BJ$87,IF(BD151&lt;=$BI$91,1*$BJ$88,IF(BD151&lt;=$BI$92,1*$BJ$91,IF(BD151&lt;=$BI$94,1*$BJ$92,1*$BJ$94)))))/[4]Сезонность!$O$3</f>
        <v>78303.191399999996</v>
      </c>
      <c r="BE150" s="261">
        <f t="shared" si="250"/>
        <v>3864938.9562000008</v>
      </c>
      <c r="BF150" s="262" t="s">
        <v>61</v>
      </c>
      <c r="BG150" s="243"/>
      <c r="BH150" s="243"/>
      <c r="BI150" s="243"/>
      <c r="BJ150" s="243"/>
      <c r="BK150" s="243"/>
      <c r="BL150" s="243"/>
      <c r="BM150" s="243"/>
      <c r="BN150" s="243"/>
      <c r="BO150" s="243"/>
      <c r="BP150" s="243"/>
      <c r="BQ150" s="243"/>
      <c r="BR150" s="243"/>
      <c r="BS150" s="243"/>
      <c r="BT150" s="243"/>
      <c r="BU150" s="243"/>
      <c r="BV150" s="243"/>
      <c r="BW150" s="243"/>
      <c r="BX150" s="243"/>
      <c r="BY150" s="243"/>
      <c r="CC150" s="243"/>
      <c r="CD150" s="243"/>
      <c r="CE150" s="243" t="s">
        <v>159</v>
      </c>
      <c r="CF150" s="243"/>
      <c r="CG150" s="243"/>
      <c r="CH150" s="243"/>
      <c r="CI150" s="243"/>
      <c r="CJ150" s="243"/>
      <c r="CK150" s="243"/>
      <c r="CL150" s="243"/>
    </row>
    <row r="151" spans="1:90" ht="13.5" customHeight="1" thickBot="1" x14ac:dyDescent="0.3">
      <c r="A151" s="1435" t="s">
        <v>634</v>
      </c>
      <c r="B151" s="1436"/>
      <c r="C151" s="887" t="s">
        <v>56</v>
      </c>
      <c r="D151" s="888"/>
      <c r="E151" s="289">
        <v>0</v>
      </c>
      <c r="F151" s="25">
        <v>0</v>
      </c>
      <c r="G151" s="25">
        <v>0</v>
      </c>
      <c r="H151" s="290">
        <v>0</v>
      </c>
      <c r="I151" s="173">
        <v>0</v>
      </c>
      <c r="J151" s="25">
        <v>0</v>
      </c>
      <c r="K151" s="25">
        <v>0</v>
      </c>
      <c r="L151" s="209">
        <v>0</v>
      </c>
      <c r="M151" s="289">
        <v>0</v>
      </c>
      <c r="N151" s="25">
        <v>0</v>
      </c>
      <c r="O151" s="25">
        <v>0</v>
      </c>
      <c r="P151" s="25">
        <v>0</v>
      </c>
      <c r="Q151" s="290">
        <v>0</v>
      </c>
      <c r="R151" s="173">
        <v>0</v>
      </c>
      <c r="S151" s="25">
        <v>0</v>
      </c>
      <c r="T151" s="25">
        <v>0</v>
      </c>
      <c r="U151" s="25">
        <v>0</v>
      </c>
      <c r="V151" s="289">
        <v>0</v>
      </c>
      <c r="W151" s="25">
        <v>0</v>
      </c>
      <c r="X151" s="25">
        <v>0</v>
      </c>
      <c r="Y151" s="25">
        <v>0</v>
      </c>
      <c r="Z151" s="290">
        <v>0</v>
      </c>
      <c r="AA151" s="173">
        <v>0</v>
      </c>
      <c r="AB151" s="25">
        <v>0</v>
      </c>
      <c r="AC151" s="25">
        <v>0</v>
      </c>
      <c r="AD151" s="209">
        <v>0</v>
      </c>
      <c r="AE151" s="289">
        <v>0</v>
      </c>
      <c r="AF151" s="25">
        <v>0</v>
      </c>
      <c r="AG151" s="25">
        <v>0</v>
      </c>
      <c r="AH151" s="290">
        <v>0</v>
      </c>
      <c r="AI151" s="173">
        <v>0</v>
      </c>
      <c r="AJ151" s="173">
        <v>0</v>
      </c>
      <c r="AK151" s="25">
        <v>0</v>
      </c>
      <c r="AL151" s="25">
        <v>0</v>
      </c>
      <c r="AM151" s="209">
        <v>0</v>
      </c>
      <c r="AN151" s="289">
        <v>0</v>
      </c>
      <c r="AO151" s="25">
        <v>0</v>
      </c>
      <c r="AP151" s="25">
        <v>0</v>
      </c>
      <c r="AQ151" s="290">
        <v>0</v>
      </c>
      <c r="AR151" s="173">
        <v>0</v>
      </c>
      <c r="AS151" s="173">
        <v>0</v>
      </c>
      <c r="AT151" s="25">
        <v>0</v>
      </c>
      <c r="AU151" s="25">
        <v>0</v>
      </c>
      <c r="AV151" s="289">
        <v>0</v>
      </c>
      <c r="AW151" s="25">
        <v>0</v>
      </c>
      <c r="AX151" s="25">
        <v>0</v>
      </c>
      <c r="AY151" s="290">
        <v>0</v>
      </c>
      <c r="AZ151" s="173">
        <v>0</v>
      </c>
      <c r="BA151" s="25">
        <v>0</v>
      </c>
      <c r="BB151" s="25">
        <v>0</v>
      </c>
      <c r="BC151" s="25">
        <v>0</v>
      </c>
      <c r="BD151" s="209">
        <v>0</v>
      </c>
      <c r="BE151" s="214"/>
      <c r="BF151" s="26">
        <f>VLOOKUP($AC$6,$A$63:$AC$68,MATCH($A151,$A$63:$AC$63,0),0)*IF(VLOOKUP($A151,$A$36:$F$50,5,0)&lt;=3,VLOOKUP($A151,$A$36:$F$50,5,0),IF(VLOOKUP($A151,$A$36:$F$50,5,0)&lt;=4,3.5,3.8+0.2*(ROUNDUP(VLOOKUP($A151,$A$36:$F$50,5,0),0)-5)))</f>
        <v>266</v>
      </c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CC151" s="122"/>
      <c r="CD151" s="122"/>
      <c r="CE151" s="122" t="s">
        <v>160</v>
      </c>
      <c r="CF151" s="122"/>
      <c r="CG151" s="122"/>
      <c r="CH151" s="122"/>
      <c r="CI151" s="122"/>
      <c r="CJ151" s="122"/>
      <c r="CK151" s="122"/>
      <c r="CL151" s="122"/>
    </row>
    <row r="152" spans="1:90" ht="6" customHeight="1" thickBot="1" x14ac:dyDescent="0.3">
      <c r="A152" s="28"/>
      <c r="B152" s="28"/>
      <c r="C152" s="28"/>
      <c r="D152" s="28"/>
      <c r="E152" s="291"/>
      <c r="F152" s="28"/>
      <c r="G152" s="28"/>
      <c r="H152" s="292"/>
      <c r="I152" s="28"/>
      <c r="J152" s="28"/>
      <c r="K152" s="28"/>
      <c r="L152" s="28"/>
      <c r="M152" s="291"/>
      <c r="N152" s="28"/>
      <c r="O152" s="28"/>
      <c r="P152" s="28"/>
      <c r="Q152" s="292"/>
      <c r="R152" s="28"/>
      <c r="S152" s="28"/>
      <c r="T152" s="28"/>
      <c r="U152" s="28"/>
      <c r="V152" s="291"/>
      <c r="W152" s="28"/>
      <c r="X152" s="28"/>
      <c r="Y152" s="28"/>
      <c r="Z152" s="292"/>
      <c r="AA152" s="28"/>
      <c r="AB152" s="28"/>
      <c r="AC152"/>
      <c r="AD152"/>
      <c r="AE152" s="305"/>
      <c r="AF152" s="303"/>
      <c r="AG152" s="32"/>
      <c r="AH152" s="304"/>
      <c r="AI152"/>
      <c r="AJ152"/>
      <c r="AK152"/>
      <c r="AL152"/>
      <c r="AM152"/>
      <c r="AN152" s="305"/>
      <c r="AO152" s="303"/>
      <c r="AP152" s="303"/>
      <c r="AQ152" s="304"/>
      <c r="AR152" s="3"/>
      <c r="AS152" s="3"/>
      <c r="AT152" s="3"/>
      <c r="AU152" s="3"/>
      <c r="AV152" s="309"/>
      <c r="AW152" s="310"/>
      <c r="AX152" s="310"/>
      <c r="AY152" s="311"/>
      <c r="AZ152" s="3"/>
      <c r="BA152" s="3"/>
      <c r="BB152" s="3"/>
      <c r="BC152"/>
      <c r="BD152"/>
      <c r="BE152" s="28"/>
      <c r="BF152" s="3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CC152" s="122"/>
      <c r="CD152" s="122"/>
      <c r="CE152" s="122" t="s">
        <v>127</v>
      </c>
      <c r="CF152" s="122"/>
      <c r="CG152" s="122"/>
      <c r="CH152" s="122"/>
      <c r="CI152" s="122"/>
      <c r="CJ152" s="122"/>
      <c r="CK152" s="122"/>
      <c r="CL152" s="122"/>
    </row>
    <row r="153" spans="1:90" ht="13.5" customHeight="1" thickBot="1" x14ac:dyDescent="0.3">
      <c r="A153" s="772" t="s">
        <v>40</v>
      </c>
      <c r="B153" s="773"/>
      <c r="C153" s="773"/>
      <c r="D153" s="773"/>
      <c r="E153" s="279" t="s">
        <v>279</v>
      </c>
      <c r="F153" s="251" t="s">
        <v>280</v>
      </c>
      <c r="G153" s="251" t="s">
        <v>281</v>
      </c>
      <c r="H153" s="280" t="s">
        <v>282</v>
      </c>
      <c r="I153" s="275" t="s">
        <v>283</v>
      </c>
      <c r="J153" s="112" t="s">
        <v>284</v>
      </c>
      <c r="K153" s="112" t="s">
        <v>285</v>
      </c>
      <c r="L153" s="215" t="s">
        <v>286</v>
      </c>
      <c r="M153" s="279" t="s">
        <v>287</v>
      </c>
      <c r="N153" s="251" t="s">
        <v>288</v>
      </c>
      <c r="O153" s="251" t="s">
        <v>289</v>
      </c>
      <c r="P153" s="251" t="s">
        <v>290</v>
      </c>
      <c r="Q153" s="280" t="s">
        <v>291</v>
      </c>
      <c r="R153" s="275" t="s">
        <v>292</v>
      </c>
      <c r="S153" s="112" t="s">
        <v>293</v>
      </c>
      <c r="T153" s="112" t="s">
        <v>294</v>
      </c>
      <c r="U153" s="112" t="s">
        <v>295</v>
      </c>
      <c r="V153" s="279" t="s">
        <v>296</v>
      </c>
      <c r="W153" s="251" t="s">
        <v>297</v>
      </c>
      <c r="X153" s="251" t="s">
        <v>298</v>
      </c>
      <c r="Y153" s="251" t="s">
        <v>299</v>
      </c>
      <c r="Z153" s="280" t="s">
        <v>300</v>
      </c>
      <c r="AA153" s="275" t="s">
        <v>301</v>
      </c>
      <c r="AB153" s="112" t="s">
        <v>302</v>
      </c>
      <c r="AC153" s="112" t="s">
        <v>303</v>
      </c>
      <c r="AD153" s="215" t="s">
        <v>304</v>
      </c>
      <c r="AE153" s="279" t="s">
        <v>305</v>
      </c>
      <c r="AF153" s="251" t="s">
        <v>306</v>
      </c>
      <c r="AG153" s="251" t="s">
        <v>307</v>
      </c>
      <c r="AH153" s="280" t="s">
        <v>308</v>
      </c>
      <c r="AI153" s="396" t="s">
        <v>309</v>
      </c>
      <c r="AJ153" s="275" t="s">
        <v>310</v>
      </c>
      <c r="AK153" s="112" t="s">
        <v>311</v>
      </c>
      <c r="AL153" s="112" t="s">
        <v>312</v>
      </c>
      <c r="AM153" s="215" t="s">
        <v>313</v>
      </c>
      <c r="AN153" s="279" t="s">
        <v>314</v>
      </c>
      <c r="AO153" s="251" t="s">
        <v>315</v>
      </c>
      <c r="AP153" s="251" t="s">
        <v>316</v>
      </c>
      <c r="AQ153" s="280" t="s">
        <v>317</v>
      </c>
      <c r="AR153" s="396" t="s">
        <v>318</v>
      </c>
      <c r="AS153" s="275" t="s">
        <v>319</v>
      </c>
      <c r="AT153" s="112" t="s">
        <v>320</v>
      </c>
      <c r="AU153" s="112" t="s">
        <v>321</v>
      </c>
      <c r="AV153" s="279" t="s">
        <v>322</v>
      </c>
      <c r="AW153" s="251" t="s">
        <v>323</v>
      </c>
      <c r="AX153" s="251" t="s">
        <v>324</v>
      </c>
      <c r="AY153" s="280" t="s">
        <v>325</v>
      </c>
      <c r="AZ153" s="436" t="s">
        <v>326</v>
      </c>
      <c r="BA153" s="112" t="s">
        <v>327</v>
      </c>
      <c r="BB153" s="112" t="s">
        <v>328</v>
      </c>
      <c r="BC153" s="112" t="s">
        <v>329</v>
      </c>
      <c r="BD153" s="215" t="s">
        <v>330</v>
      </c>
      <c r="BE153" s="210" t="s">
        <v>43</v>
      </c>
      <c r="BF153" s="29" t="s">
        <v>57</v>
      </c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CC153" s="122"/>
      <c r="CD153" s="122"/>
      <c r="CE153" s="122" t="s">
        <v>163</v>
      </c>
      <c r="CF153" s="122"/>
      <c r="CG153" s="122"/>
      <c r="CH153" s="122"/>
      <c r="CI153" s="122"/>
      <c r="CJ153" s="122"/>
      <c r="CK153" s="122"/>
      <c r="CL153" s="122"/>
    </row>
    <row r="154" spans="1:90" ht="13.5" hidden="1" customHeight="1" x14ac:dyDescent="0.3">
      <c r="A154" s="192"/>
      <c r="B154" s="193"/>
      <c r="C154" s="193"/>
      <c r="D154" s="278"/>
      <c r="E154" s="281" t="s">
        <v>279</v>
      </c>
      <c r="F154" s="177" t="s">
        <v>280</v>
      </c>
      <c r="G154" s="177" t="s">
        <v>281</v>
      </c>
      <c r="H154" s="282" t="s">
        <v>282</v>
      </c>
      <c r="I154" s="182" t="s">
        <v>283</v>
      </c>
      <c r="J154" s="177" t="s">
        <v>284</v>
      </c>
      <c r="K154" s="177" t="s">
        <v>285</v>
      </c>
      <c r="L154" s="208" t="s">
        <v>286</v>
      </c>
      <c r="M154" s="281" t="s">
        <v>287</v>
      </c>
      <c r="N154" s="177" t="s">
        <v>288</v>
      </c>
      <c r="O154" s="177" t="s">
        <v>289</v>
      </c>
      <c r="P154" s="177" t="s">
        <v>290</v>
      </c>
      <c r="Q154" s="282" t="s">
        <v>291</v>
      </c>
      <c r="R154" s="182" t="s">
        <v>292</v>
      </c>
      <c r="S154" s="177" t="s">
        <v>293</v>
      </c>
      <c r="T154" s="177" t="s">
        <v>294</v>
      </c>
      <c r="U154" s="177" t="s">
        <v>295</v>
      </c>
      <c r="V154" s="281" t="s">
        <v>296</v>
      </c>
      <c r="W154" s="177" t="s">
        <v>297</v>
      </c>
      <c r="X154" s="177" t="s">
        <v>298</v>
      </c>
      <c r="Y154" s="177" t="s">
        <v>299</v>
      </c>
      <c r="Z154" s="282" t="s">
        <v>300</v>
      </c>
      <c r="AA154" s="182" t="s">
        <v>301</v>
      </c>
      <c r="AB154" s="177" t="s">
        <v>302</v>
      </c>
      <c r="AC154" s="177" t="s">
        <v>303</v>
      </c>
      <c r="AD154" s="208" t="s">
        <v>304</v>
      </c>
      <c r="AE154" s="281" t="s">
        <v>305</v>
      </c>
      <c r="AF154" s="177" t="s">
        <v>306</v>
      </c>
      <c r="AG154" s="177" t="s">
        <v>307</v>
      </c>
      <c r="AH154" s="282" t="s">
        <v>308</v>
      </c>
      <c r="AI154" s="182" t="s">
        <v>309</v>
      </c>
      <c r="AJ154" s="182" t="s">
        <v>310</v>
      </c>
      <c r="AK154" s="177" t="s">
        <v>311</v>
      </c>
      <c r="AL154" s="177" t="s">
        <v>312</v>
      </c>
      <c r="AM154" s="208" t="s">
        <v>313</v>
      </c>
      <c r="AN154" s="281" t="s">
        <v>314</v>
      </c>
      <c r="AO154" s="177" t="s">
        <v>315</v>
      </c>
      <c r="AP154" s="177" t="s">
        <v>316</v>
      </c>
      <c r="AQ154" s="282" t="s">
        <v>317</v>
      </c>
      <c r="AR154" s="182" t="s">
        <v>318</v>
      </c>
      <c r="AS154" s="182" t="s">
        <v>319</v>
      </c>
      <c r="AT154" s="177" t="s">
        <v>320</v>
      </c>
      <c r="AU154" s="177" t="s">
        <v>321</v>
      </c>
      <c r="AV154" s="281" t="s">
        <v>322</v>
      </c>
      <c r="AW154" s="177" t="s">
        <v>323</v>
      </c>
      <c r="AX154" s="177" t="s">
        <v>324</v>
      </c>
      <c r="AY154" s="282" t="s">
        <v>325</v>
      </c>
      <c r="AZ154" s="182" t="s">
        <v>326</v>
      </c>
      <c r="BA154" s="177" t="s">
        <v>327</v>
      </c>
      <c r="BB154" s="177" t="s">
        <v>328</v>
      </c>
      <c r="BC154" s="177" t="s">
        <v>329</v>
      </c>
      <c r="BD154" s="208" t="s">
        <v>330</v>
      </c>
      <c r="BE154" s="211"/>
      <c r="BF154" s="30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CC154" s="122"/>
      <c r="CD154" s="122"/>
      <c r="CE154" s="122" t="s">
        <v>164</v>
      </c>
      <c r="CF154" s="122"/>
      <c r="CG154" s="122"/>
      <c r="CH154" s="122"/>
      <c r="CI154" s="122"/>
      <c r="CJ154" s="122"/>
      <c r="CK154" s="122"/>
      <c r="CL154" s="122"/>
    </row>
    <row r="155" spans="1:90" ht="13.5" hidden="1" customHeight="1" x14ac:dyDescent="0.3">
      <c r="A155" s="19"/>
      <c r="B155" s="20"/>
      <c r="C155" s="20"/>
      <c r="D155" s="277"/>
      <c r="E155" s="295">
        <f>VLOOKUP($A158,Сезонность!$A$26:$BA$42,MATCH(E154,Сезонность!$A$25:$BA$25,0),0)</f>
        <v>0.58860000000000001</v>
      </c>
      <c r="F155" s="179">
        <f>VLOOKUP($A158,Сезонность!$A$26:$BA$42,MATCH(F154,Сезонность!$A$25:$BA$25,0),0)</f>
        <v>0.58860000000000001</v>
      </c>
      <c r="G155" s="179">
        <f>VLOOKUP($A158,Сезонность!$A$26:$BA$42,MATCH(G154,Сезонность!$A$25:$BA$25,0),0)</f>
        <v>0.58860000000000001</v>
      </c>
      <c r="H155" s="296">
        <f>VLOOKUP($A158,Сезонность!$A$26:$BA$42,MATCH(H154,Сезонность!$A$25:$BA$25,0),0)</f>
        <v>0.58860000000000001</v>
      </c>
      <c r="I155" s="183">
        <f>VLOOKUP($A158,Сезонность!$A$26:$BA$42,MATCH(I154,Сезонность!$A$25:$BA$25,0),0)</f>
        <v>0.66710000000000003</v>
      </c>
      <c r="J155" s="179">
        <f>VLOOKUP($A158,Сезонность!$A$26:$BA$42,MATCH(J154,Сезонность!$A$25:$BA$25,0),0)</f>
        <v>0.66710000000000003</v>
      </c>
      <c r="K155" s="179">
        <f>VLOOKUP($A158,Сезонность!$A$26:$BA$42,MATCH(K154,Сезонность!$A$25:$BA$25,0),0)</f>
        <v>0.66710000000000003</v>
      </c>
      <c r="L155" s="216">
        <f>VLOOKUP($A158,Сезонность!$A$26:$BA$42,MATCH(L154,Сезонность!$A$25:$BA$25,0),0)</f>
        <v>0.66710000000000003</v>
      </c>
      <c r="M155" s="295">
        <f>VLOOKUP($A158,Сезонность!$A$26:$BA$42,MATCH(M154,Сезонность!$A$25:$BA$25,0),0)</f>
        <v>0.85109999999999997</v>
      </c>
      <c r="N155" s="179">
        <f>VLOOKUP($A158,Сезонность!$A$26:$BA$42,MATCH(N154,Сезонность!$A$25:$BA$25,0),0)</f>
        <v>0.85109999999999997</v>
      </c>
      <c r="O155" s="179">
        <f>VLOOKUP($A158,Сезонность!$A$26:$BA$42,MATCH(O154,Сезонность!$A$25:$BA$25,0),0)</f>
        <v>0.85109999999999997</v>
      </c>
      <c r="P155" s="179">
        <f>VLOOKUP($A158,Сезонность!$A$26:$BA$42,MATCH(P154,Сезонность!$A$25:$BA$25,0),0)</f>
        <v>0.85109999999999997</v>
      </c>
      <c r="Q155" s="296">
        <f>VLOOKUP($A158,Сезонность!$A$26:$BA$42,MATCH(Q154,Сезонность!$A$25:$BA$25,0),0)</f>
        <v>0.85109999999999997</v>
      </c>
      <c r="R155" s="183">
        <f>VLOOKUP($A158,Сезонность!$A$26:$BA$42,MATCH(R154,Сезонность!$A$25:$BA$25,0),0)</f>
        <v>0.99990000000000001</v>
      </c>
      <c r="S155" s="179">
        <f>VLOOKUP($A158,Сезонность!$A$26:$BA$42,MATCH(S154,Сезонность!$A$25:$BA$25,0),0)</f>
        <v>0.99990000000000001</v>
      </c>
      <c r="T155" s="179">
        <f>VLOOKUP($A158,Сезонность!$A$26:$BA$42,MATCH(T154,Сезонность!$A$25:$BA$25,0),0)</f>
        <v>0.99990000000000001</v>
      </c>
      <c r="U155" s="179">
        <f>VLOOKUP($A158,Сезонность!$A$26:$BA$42,MATCH(U154,Сезонность!$A$25:$BA$25,0),0)</f>
        <v>0.99990000000000001</v>
      </c>
      <c r="V155" s="295">
        <f>VLOOKUP($A158,Сезонность!$A$26:$BA$42,MATCH(V154,Сезонность!$A$25:$BA$25,0),0)</f>
        <v>1.0874999999999999</v>
      </c>
      <c r="W155" s="179">
        <f>VLOOKUP($A158,Сезонность!$A$26:$BA$42,MATCH(W154,Сезонность!$A$25:$BA$25,0),0)</f>
        <v>1.0874999999999999</v>
      </c>
      <c r="X155" s="179">
        <f>VLOOKUP($A158,Сезонность!$A$26:$BA$42,MATCH(X154,Сезонность!$A$25:$BA$25,0),0)</f>
        <v>1.0874999999999999</v>
      </c>
      <c r="Y155" s="179">
        <f>VLOOKUP($A158,Сезонность!$A$26:$BA$42,MATCH(Y154,Сезонность!$A$25:$BA$25,0),0)</f>
        <v>1.0874999999999999</v>
      </c>
      <c r="Z155" s="296">
        <f>VLOOKUP($A158,Сезонность!$A$26:$BA$42,MATCH(Z154,Сезонность!$A$25:$BA$25,0),0)</f>
        <v>1.0874999999999999</v>
      </c>
      <c r="AA155" s="183">
        <f>VLOOKUP($A158,Сезонность!$A$26:$BA$42,MATCH(AA154,Сезонность!$A$25:$BA$25,0),0)</f>
        <v>1.2606999999999999</v>
      </c>
      <c r="AB155" s="179">
        <f>VLOOKUP($A158,Сезонность!$A$26:$BA$42,MATCH(AB154,Сезонность!$A$25:$BA$25,0),0)</f>
        <v>1.2606999999999999</v>
      </c>
      <c r="AC155" s="179">
        <f>VLOOKUP($A158,Сезонность!$A$26:$BA$42,MATCH(AC154,Сезонность!$A$25:$BA$25,0),0)</f>
        <v>1.2606999999999999</v>
      </c>
      <c r="AD155" s="216">
        <f>VLOOKUP($A158,Сезонность!$A$26:$BA$42,MATCH(AD154,Сезонность!$A$25:$BA$25,0),0)</f>
        <v>1.2606999999999999</v>
      </c>
      <c r="AE155" s="295">
        <f>VLOOKUP($A158,Сезонность!$A$26:$BA$42,MATCH(AE154,Сезонность!$A$25:$BA$25,0),0)</f>
        <v>1.2978000000000001</v>
      </c>
      <c r="AF155" s="179">
        <f>VLOOKUP($A158,Сезонность!$A$26:$BA$42,MATCH(AF154,Сезонность!$A$25:$BA$25,0),0)</f>
        <v>1.2978000000000001</v>
      </c>
      <c r="AG155" s="179">
        <f>VLOOKUP($A158,Сезонность!$A$26:$BA$42,MATCH(AG154,Сезонность!$A$25:$BA$25,0),0)</f>
        <v>1.2978000000000001</v>
      </c>
      <c r="AH155" s="296">
        <f>VLOOKUP($A158,Сезонность!$A$26:$BA$42,MATCH(AH154,Сезонность!$A$25:$BA$25,0),0)</f>
        <v>1.2978000000000001</v>
      </c>
      <c r="AI155" s="183">
        <f>VLOOKUP($A158,Сезонность!$A$26:$BA$42,MATCH(AI154,Сезонность!$A$25:$BA$25,0),0)</f>
        <v>1.2362</v>
      </c>
      <c r="AJ155" s="183">
        <f>VLOOKUP($A158,Сезонность!$A$26:$BA$42,MATCH(AJ154,Сезонность!$A$25:$BA$25,0),0)</f>
        <v>1.2362</v>
      </c>
      <c r="AK155" s="179">
        <f>VLOOKUP($A158,Сезонность!$A$26:$BA$42,MATCH(AK154,Сезонность!$A$25:$BA$25,0),0)</f>
        <v>1.2362</v>
      </c>
      <c r="AL155" s="179">
        <f>VLOOKUP($A158,Сезонность!$A$26:$BA$42,MATCH(AL154,Сезонность!$A$25:$BA$25,0),0)</f>
        <v>1.2362</v>
      </c>
      <c r="AM155" s="216">
        <f>VLOOKUP($A158,Сезонность!$A$26:$BA$42,MATCH(AM154,Сезонность!$A$25:$BA$25,0),0)</f>
        <v>1.2362</v>
      </c>
      <c r="AN155" s="295">
        <f>VLOOKUP($A158,Сезонность!$A$26:$BA$42,MATCH(AN154,Сезонность!$A$25:$BA$25,0),0)</f>
        <v>1.0524</v>
      </c>
      <c r="AO155" s="179">
        <f>VLOOKUP($A158,Сезонность!$A$26:$BA$42,MATCH(AO154,Сезонность!$A$25:$BA$25,0),0)</f>
        <v>1.0524</v>
      </c>
      <c r="AP155" s="179">
        <f>VLOOKUP($A158,Сезонность!$A$26:$BA$42,MATCH(AP154,Сезонность!$A$25:$BA$25,0),0)</f>
        <v>1.0524</v>
      </c>
      <c r="AQ155" s="296">
        <f>VLOOKUP($A158,Сезонность!$A$26:$BA$42,MATCH(AQ154,Сезонность!$A$25:$BA$25,0),0)</f>
        <v>1.0524</v>
      </c>
      <c r="AR155" s="183">
        <f>VLOOKUP($A158,Сезонность!$A$26:$BA$42,MATCH(AR154,Сезонность!$A$25:$BA$25,0),0)</f>
        <v>1.0005999999999999</v>
      </c>
      <c r="AS155" s="183">
        <f>VLOOKUP($A158,Сезонность!$A$26:$BA$42,MATCH(AS154,Сезонность!$A$25:$BA$25,0),0)</f>
        <v>1.0005999999999999</v>
      </c>
      <c r="AT155" s="179">
        <f>VLOOKUP($A158,Сезонность!$A$26:$BA$42,MATCH(AT154,Сезонность!$A$25:$BA$25,0),0)</f>
        <v>1.0005999999999999</v>
      </c>
      <c r="AU155" s="179">
        <f>VLOOKUP($A158,Сезонность!$A$26:$BA$42,MATCH(AU154,Сезонность!$A$25:$BA$25,0),0)</f>
        <v>1.0005999999999999</v>
      </c>
      <c r="AV155" s="295">
        <f>VLOOKUP($A158,Сезонность!$A$26:$BA$42,MATCH(AV154,Сезонность!$A$25:$BA$25,0),0)</f>
        <v>0.90310000000000001</v>
      </c>
      <c r="AW155" s="179">
        <f>VLOOKUP($A158,Сезонность!$A$26:$BA$42,MATCH(AW154,Сезонность!$A$25:$BA$25,0),0)</f>
        <v>0.90310000000000001</v>
      </c>
      <c r="AX155" s="179">
        <f>VLOOKUP($A158,Сезонность!$A$26:$BA$42,MATCH(AX154,Сезонность!$A$25:$BA$25,0),0)</f>
        <v>0.90310000000000001</v>
      </c>
      <c r="AY155" s="296">
        <f>VLOOKUP($A158,Сезонность!$A$26:$BA$42,MATCH(AY154,Сезонность!$A$25:$BA$25,0),0)</f>
        <v>0.90310000000000001</v>
      </c>
      <c r="AZ155" s="183">
        <f>VLOOKUP($A158,Сезонность!$A$26:$BA$42,MATCH(AZ154,Сезонность!$A$25:$BA$25,0),0)</f>
        <v>0.90310000000000001</v>
      </c>
      <c r="BA155" s="179">
        <f>VLOOKUP($A158,Сезонность!$A$26:$BA$42,MATCH(BA154,Сезонность!$A$25:$BA$25,0),0)</f>
        <v>1.0550999999999999</v>
      </c>
      <c r="BB155" s="179">
        <f>VLOOKUP($A158,Сезонность!$A$26:$BA$42,MATCH(BB154,Сезонность!$A$25:$BA$25,0),0)</f>
        <v>1.0550999999999999</v>
      </c>
      <c r="BC155" s="179">
        <f>VLOOKUP($A158,Сезонность!$A$26:$BA$42,MATCH(BC154,Сезонность!$A$25:$BA$25,0),0)</f>
        <v>1.0550999999999999</v>
      </c>
      <c r="BD155" s="216">
        <f>VLOOKUP($A158,Сезонность!$A$26:$BA$42,MATCH(BD154,Сезонность!$A$25:$BA$25,0),0)</f>
        <v>1.0550999999999999</v>
      </c>
      <c r="BE155" s="212"/>
      <c r="BF155" s="18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CC155" s="122"/>
      <c r="CD155" s="122"/>
      <c r="CE155" s="122" t="s">
        <v>165</v>
      </c>
      <c r="CF155" s="122"/>
      <c r="CG155" s="122"/>
      <c r="CH155" s="122"/>
      <c r="CI155" s="122"/>
      <c r="CJ155" s="122"/>
      <c r="CK155" s="122"/>
      <c r="CL155" s="122"/>
    </row>
    <row r="156" spans="1:90" ht="13.5" hidden="1" customHeight="1" thickBot="1" x14ac:dyDescent="0.3">
      <c r="A156" s="21"/>
      <c r="B156" s="22"/>
      <c r="C156" s="23"/>
      <c r="D156" s="418">
        <f>VLOOKUP($A157,$A$37:$R$50,17,0)-(VLOOKUP($A157,$A$37:$R$50,17,0)*VLOOKUP($A157,$A$37:$T$50,19,0))</f>
        <v>54.8504</v>
      </c>
      <c r="E156" s="297">
        <f>IF((E161&lt;0%),0,(SUM(E159:E160)*E157))</f>
        <v>360299.99111040006</v>
      </c>
      <c r="F156" s="180">
        <f t="shared" ref="F156" si="251">IF((F161&lt;0%),0,(SUM(F159:F160)*F157))</f>
        <v>360299.99111040006</v>
      </c>
      <c r="G156" s="180">
        <f t="shared" ref="G156" si="252">IF((G161&lt;0%),0,(SUM(G159:G160)*G157))</f>
        <v>360299.99111040006</v>
      </c>
      <c r="H156" s="298">
        <f t="shared" ref="H156" si="253">IF((H161&lt;0%),0,(SUM(H159:H160)*H157))</f>
        <v>360299.99111040006</v>
      </c>
      <c r="I156" s="184">
        <f t="shared" ref="I156" si="254">IF((I161&lt;0%),0,(SUM(I159:I160)*I157))</f>
        <v>408352.23253440007</v>
      </c>
      <c r="J156" s="180">
        <f t="shared" ref="J156" si="255">IF((J161&lt;0%),0,(SUM(J159:J160)*J157))</f>
        <v>408352.23253440007</v>
      </c>
      <c r="K156" s="180">
        <f t="shared" ref="K156" si="256">IF((K161&lt;0%),0,(SUM(K159:K160)*K157))</f>
        <v>408352.23253440007</v>
      </c>
      <c r="L156" s="217">
        <f t="shared" ref="L156" si="257">IF((L161&lt;0%),0,(SUM(L159:L160)*L157))</f>
        <v>408352.23253440007</v>
      </c>
      <c r="M156" s="297">
        <f t="shared" ref="M156" si="258">IF((M161&lt;0%),0,(SUM(M159:M160)*M157))</f>
        <v>520984.23791039997</v>
      </c>
      <c r="N156" s="180">
        <f t="shared" ref="N156" si="259">IF((N161&lt;0%),0,(SUM(N159:N160)*N157))</f>
        <v>520984.23791039997</v>
      </c>
      <c r="O156" s="180">
        <f t="shared" ref="O156" si="260">IF((O161&lt;0%),0,(SUM(O159:O160)*O157))</f>
        <v>520984.23791039997</v>
      </c>
      <c r="P156" s="180">
        <f t="shared" ref="P156" si="261">IF((P161&lt;0%),0,(SUM(P159:P160)*P157))</f>
        <v>520984.23791039997</v>
      </c>
      <c r="Q156" s="298">
        <f t="shared" ref="Q156" si="262">IF((Q161&lt;0%),0,(SUM(Q159:Q160)*Q157))</f>
        <v>520984.23791039997</v>
      </c>
      <c r="R156" s="184">
        <f t="shared" ref="R156" si="263">IF((R161&lt;0%),0,(SUM(R159:R160)*R157))</f>
        <v>612069.25095360004</v>
      </c>
      <c r="S156" s="180">
        <f t="shared" ref="S156" si="264">IF((S161&lt;0%),0,(SUM(S159:S160)*S157))</f>
        <v>612069.25095360004</v>
      </c>
      <c r="T156" s="180">
        <f t="shared" ref="T156" si="265">IF((T161&lt;0%),0,(SUM(T159:T160)*T157))</f>
        <v>612069.25095360004</v>
      </c>
      <c r="U156" s="180">
        <f t="shared" ref="U156" si="266">IF((U161&lt;0%),0,(SUM(U159:U160)*U157))</f>
        <v>612069.25095360004</v>
      </c>
      <c r="V156" s="297">
        <f t="shared" ref="V156" si="267">IF((V161&lt;0%),0,(SUM(V159:V160)*V157))</f>
        <v>665691.87959999999</v>
      </c>
      <c r="W156" s="180">
        <f t="shared" ref="W156" si="268">IF((W161&lt;0%),0,(SUM(W159:W160)*W157))</f>
        <v>665691.87959999999</v>
      </c>
      <c r="X156" s="180">
        <f t="shared" ref="X156" si="269">IF((X161&lt;0%),0,(SUM(X159:X160)*X157))</f>
        <v>665691.87959999999</v>
      </c>
      <c r="Y156" s="180">
        <f t="shared" ref="Y156" si="270">IF((Y161&lt;0%),0,(SUM(Y159:Y160)*Y157))</f>
        <v>665691.87959999999</v>
      </c>
      <c r="Z156" s="298">
        <f t="shared" ref="Z156" si="271">IF((Z161&lt;0%),0,(SUM(Z159:Z160)*Z157))</f>
        <v>665691.87959999999</v>
      </c>
      <c r="AA156" s="184">
        <f t="shared" ref="AA156" si="272">IF((AA161&lt;0%),0,(SUM(AA159:AA160)*AA157))</f>
        <v>771712.87596480001</v>
      </c>
      <c r="AB156" s="180">
        <f t="shared" ref="AB156" si="273">IF((AB161&lt;0%),0,(SUM(AB159:AB160)*AB157))</f>
        <v>771712.87596480001</v>
      </c>
      <c r="AC156" s="180">
        <f t="shared" ref="AC156" si="274">IF((AC161&lt;0%),0,(SUM(AC159:AC160)*AC157))</f>
        <v>771712.87596480001</v>
      </c>
      <c r="AD156" s="217">
        <f t="shared" ref="AD156" si="275">IF((AD161&lt;0%),0,(SUM(AD159:AD160)*AD157))</f>
        <v>771712.87596480001</v>
      </c>
      <c r="AE156" s="297">
        <f t="shared" ref="AE156" si="276">IF((AE161&lt;0%),0,(SUM(AE159:AE160)*AE157))</f>
        <v>794422.91617920005</v>
      </c>
      <c r="AF156" s="180">
        <f t="shared" ref="AF156" si="277">IF((AF161&lt;0%),0,(SUM(AF159:AF160)*AF157))</f>
        <v>794422.91617920005</v>
      </c>
      <c r="AG156" s="180">
        <f t="shared" ref="AG156" si="278">IF((AG161&lt;0%),0,(SUM(AG159:AG160)*AG157))</f>
        <v>794422.91617920005</v>
      </c>
      <c r="AH156" s="298">
        <f t="shared" ref="AH156" si="279">IF((AH161&lt;0%),0,(SUM(AH159:AH160)*AH157))</f>
        <v>794422.91617920005</v>
      </c>
      <c r="AI156" s="184">
        <f t="shared" ref="AI156" si="280">IF((AI161&lt;0%),0,(SUM(AI159:AI160)*AI157))</f>
        <v>756715.67959680001</v>
      </c>
      <c r="AJ156" s="184">
        <f t="shared" ref="AJ156" si="281">IF((AJ161&lt;0%),0,(SUM(AJ159:AJ160)*AJ157))</f>
        <v>756715.67959680001</v>
      </c>
      <c r="AK156" s="180">
        <f t="shared" ref="AK156" si="282">IF((AK161&lt;0%),0,(SUM(AK159:AK160)*AK157))</f>
        <v>756715.67959680001</v>
      </c>
      <c r="AL156" s="180">
        <f t="shared" ref="AL156" si="283">IF((AL161&lt;0%),0,(SUM(AL159:AL160)*AL157))</f>
        <v>756715.67959680001</v>
      </c>
      <c r="AM156" s="217">
        <f t="shared" ref="AM156" si="284">IF((AM161&lt;0%),0,(SUM(AM159:AM160)*AM157))</f>
        <v>756715.67959680001</v>
      </c>
      <c r="AN156" s="297">
        <f t="shared" ref="AN156" si="285">IF((AN161&lt;0%),0,(SUM(AN159:AN160)*AN157))</f>
        <v>644206.10031360004</v>
      </c>
      <c r="AO156" s="180">
        <f t="shared" ref="AO156" si="286">IF((AO161&lt;0%),0,(SUM(AO159:AO160)*AO157))</f>
        <v>644206.10031360004</v>
      </c>
      <c r="AP156" s="180">
        <f t="shared" ref="AP156" si="287">IF((AP161&lt;0%),0,(SUM(AP159:AP160)*AP157))</f>
        <v>644206.10031360004</v>
      </c>
      <c r="AQ156" s="298">
        <f t="shared" ref="AQ156" si="288">IF((AQ161&lt;0%),0,(SUM(AQ159:AQ160)*AQ157))</f>
        <v>644206.10031360004</v>
      </c>
      <c r="AR156" s="184">
        <f t="shared" ref="AR156" si="289">IF((AR161&lt;0%),0,(SUM(AR159:AR160)*AR157))</f>
        <v>612497.74227839999</v>
      </c>
      <c r="AS156" s="184">
        <f t="shared" ref="AS156" si="290">IF((AS161&lt;0%),0,(SUM(AS159:AS160)*AS157))</f>
        <v>612497.74227839999</v>
      </c>
      <c r="AT156" s="180">
        <f t="shared" ref="AT156" si="291">IF((AT161&lt;0%),0,(SUM(AT159:AT160)*AT157))</f>
        <v>612497.74227839999</v>
      </c>
      <c r="AU156" s="180">
        <f t="shared" ref="AU156" si="292">IF((AU161&lt;0%),0,(SUM(AU159:AU160)*AU157))</f>
        <v>612497.74227839999</v>
      </c>
      <c r="AV156" s="297">
        <f t="shared" ref="AV156" si="293">IF((AV161&lt;0%),0,(SUM(AV159:AV160)*AV157))</f>
        <v>552815.02203839994</v>
      </c>
      <c r="AW156" s="180">
        <f t="shared" ref="AW156" si="294">IF((AW161&lt;0%),0,(SUM(AW159:AW160)*AW157))</f>
        <v>552815.02203839994</v>
      </c>
      <c r="AX156" s="180">
        <f t="shared" ref="AX156" si="295">IF((AX161&lt;0%),0,(SUM(AX159:AX160)*AX157))</f>
        <v>552815.02203839994</v>
      </c>
      <c r="AY156" s="298">
        <f t="shared" ref="AY156" si="296">IF((AY161&lt;0%),0,(SUM(AY159:AY160)*AY157))</f>
        <v>552815.02203839994</v>
      </c>
      <c r="AZ156" s="184">
        <f t="shared" ref="AZ156" si="297">IF((AZ161&lt;0%),0,(SUM(AZ159:AZ160)*AZ157))</f>
        <v>552815.02203839994</v>
      </c>
      <c r="BA156" s="180">
        <f t="shared" ref="BA156" si="298">IF((BA161&lt;0%),0,(SUM(BA159:BA160)*BA157))</f>
        <v>645858.85256640008</v>
      </c>
      <c r="BB156" s="180">
        <f t="shared" ref="BB156" si="299">IF((BB161&lt;0%),0,(SUM(BB159:BB160)*BB157))</f>
        <v>645858.85256640008</v>
      </c>
      <c r="BC156" s="180">
        <f t="shared" ref="BC156" si="300">IF((BC161&lt;0%),0,(SUM(BC159:BC160)*BC157))</f>
        <v>645858.85256640008</v>
      </c>
      <c r="BD156" s="217">
        <f t="shared" ref="BD156" si="301">IF((BD161&lt;0%),0,(SUM(BD159:BD160)*BD157))</f>
        <v>645858.85256640008</v>
      </c>
      <c r="BE156" s="213"/>
      <c r="BF156" s="24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CC156" s="122"/>
      <c r="CD156" s="122"/>
      <c r="CE156" s="122" t="s">
        <v>166</v>
      </c>
      <c r="CF156" s="122"/>
      <c r="CG156" s="122"/>
      <c r="CH156" s="122"/>
      <c r="CI156" s="122"/>
      <c r="CJ156" s="122"/>
      <c r="CK156" s="122"/>
      <c r="CL156" s="122"/>
    </row>
    <row r="157" spans="1:90" ht="13.5" customHeight="1" thickBot="1" x14ac:dyDescent="0.3">
      <c r="A157" s="774" t="s">
        <v>419</v>
      </c>
      <c r="B157" s="775"/>
      <c r="C157" s="776" t="s">
        <v>37</v>
      </c>
      <c r="D157" s="791"/>
      <c r="E157" s="413">
        <f t="shared" ref="E157:AJ157" si="302">VLOOKUP($A157,$A$37:$R$50,17,0)-(VLOOKUP($A157,$A$37:$R$50,17,0)*VLOOKUP($A157,$A$37:$T$50,19,0))</f>
        <v>54.8504</v>
      </c>
      <c r="F157" s="414">
        <f t="shared" si="302"/>
        <v>54.8504</v>
      </c>
      <c r="G157" s="414">
        <f t="shared" si="302"/>
        <v>54.8504</v>
      </c>
      <c r="H157" s="415">
        <f t="shared" si="302"/>
        <v>54.8504</v>
      </c>
      <c r="I157" s="416">
        <f t="shared" si="302"/>
        <v>54.8504</v>
      </c>
      <c r="J157" s="414">
        <f t="shared" si="302"/>
        <v>54.8504</v>
      </c>
      <c r="K157" s="414">
        <f t="shared" si="302"/>
        <v>54.8504</v>
      </c>
      <c r="L157" s="417">
        <f t="shared" si="302"/>
        <v>54.8504</v>
      </c>
      <c r="M157" s="413">
        <f t="shared" si="302"/>
        <v>54.8504</v>
      </c>
      <c r="N157" s="414">
        <f t="shared" si="302"/>
        <v>54.8504</v>
      </c>
      <c r="O157" s="414">
        <f t="shared" si="302"/>
        <v>54.8504</v>
      </c>
      <c r="P157" s="414">
        <f t="shared" si="302"/>
        <v>54.8504</v>
      </c>
      <c r="Q157" s="415">
        <f t="shared" si="302"/>
        <v>54.8504</v>
      </c>
      <c r="R157" s="416">
        <f t="shared" si="302"/>
        <v>54.8504</v>
      </c>
      <c r="S157" s="414">
        <f t="shared" si="302"/>
        <v>54.8504</v>
      </c>
      <c r="T157" s="414">
        <f t="shared" si="302"/>
        <v>54.8504</v>
      </c>
      <c r="U157" s="414">
        <f t="shared" si="302"/>
        <v>54.8504</v>
      </c>
      <c r="V157" s="413">
        <f t="shared" si="302"/>
        <v>54.8504</v>
      </c>
      <c r="W157" s="414">
        <f t="shared" si="302"/>
        <v>54.8504</v>
      </c>
      <c r="X157" s="414">
        <f t="shared" si="302"/>
        <v>54.8504</v>
      </c>
      <c r="Y157" s="414">
        <f t="shared" si="302"/>
        <v>54.8504</v>
      </c>
      <c r="Z157" s="415">
        <f t="shared" si="302"/>
        <v>54.8504</v>
      </c>
      <c r="AA157" s="416">
        <f t="shared" si="302"/>
        <v>54.8504</v>
      </c>
      <c r="AB157" s="414">
        <f t="shared" si="302"/>
        <v>54.8504</v>
      </c>
      <c r="AC157" s="414">
        <f t="shared" si="302"/>
        <v>54.8504</v>
      </c>
      <c r="AD157" s="417">
        <f t="shared" si="302"/>
        <v>54.8504</v>
      </c>
      <c r="AE157" s="413">
        <f t="shared" si="302"/>
        <v>54.8504</v>
      </c>
      <c r="AF157" s="414">
        <f t="shared" si="302"/>
        <v>54.8504</v>
      </c>
      <c r="AG157" s="414">
        <f t="shared" si="302"/>
        <v>54.8504</v>
      </c>
      <c r="AH157" s="415">
        <f t="shared" si="302"/>
        <v>54.8504</v>
      </c>
      <c r="AI157" s="416">
        <f t="shared" si="302"/>
        <v>54.8504</v>
      </c>
      <c r="AJ157" s="416">
        <f t="shared" si="302"/>
        <v>54.8504</v>
      </c>
      <c r="AK157" s="414">
        <f t="shared" ref="AK157:BD157" si="303">VLOOKUP($A157,$A$37:$R$50,17,0)-(VLOOKUP($A157,$A$37:$R$50,17,0)*VLOOKUP($A157,$A$37:$T$50,19,0))</f>
        <v>54.8504</v>
      </c>
      <c r="AL157" s="414">
        <f t="shared" si="303"/>
        <v>54.8504</v>
      </c>
      <c r="AM157" s="417">
        <f t="shared" si="303"/>
        <v>54.8504</v>
      </c>
      <c r="AN157" s="413">
        <f t="shared" si="303"/>
        <v>54.8504</v>
      </c>
      <c r="AO157" s="414">
        <f t="shared" si="303"/>
        <v>54.8504</v>
      </c>
      <c r="AP157" s="414">
        <f t="shared" si="303"/>
        <v>54.8504</v>
      </c>
      <c r="AQ157" s="415">
        <f t="shared" si="303"/>
        <v>54.8504</v>
      </c>
      <c r="AR157" s="416">
        <f t="shared" si="303"/>
        <v>54.8504</v>
      </c>
      <c r="AS157" s="416">
        <f t="shared" si="303"/>
        <v>54.8504</v>
      </c>
      <c r="AT157" s="414">
        <f t="shared" si="303"/>
        <v>54.8504</v>
      </c>
      <c r="AU157" s="414">
        <f t="shared" si="303"/>
        <v>54.8504</v>
      </c>
      <c r="AV157" s="413">
        <f t="shared" si="303"/>
        <v>54.8504</v>
      </c>
      <c r="AW157" s="414">
        <f t="shared" si="303"/>
        <v>54.8504</v>
      </c>
      <c r="AX157" s="414">
        <f t="shared" si="303"/>
        <v>54.8504</v>
      </c>
      <c r="AY157" s="415">
        <f t="shared" si="303"/>
        <v>54.8504</v>
      </c>
      <c r="AZ157" s="416">
        <f t="shared" si="303"/>
        <v>54.8504</v>
      </c>
      <c r="BA157" s="414">
        <f t="shared" si="303"/>
        <v>54.8504</v>
      </c>
      <c r="BB157" s="414">
        <f t="shared" si="303"/>
        <v>54.8504</v>
      </c>
      <c r="BC157" s="414">
        <f t="shared" si="303"/>
        <v>54.8504</v>
      </c>
      <c r="BD157" s="417">
        <f t="shared" si="303"/>
        <v>54.8504</v>
      </c>
      <c r="BE157" s="213"/>
      <c r="BF157" s="24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CC157" s="122"/>
      <c r="CD157" s="122"/>
      <c r="CE157" s="122"/>
      <c r="CF157" s="122"/>
      <c r="CG157" s="122"/>
      <c r="CH157" s="122"/>
      <c r="CI157" s="122"/>
      <c r="CJ157" s="122"/>
      <c r="CK157" s="122"/>
      <c r="CL157" s="122"/>
    </row>
    <row r="158" spans="1:90" s="244" customFormat="1" ht="13.5" customHeight="1" x14ac:dyDescent="0.2">
      <c r="A158" s="774" t="s">
        <v>419</v>
      </c>
      <c r="B158" s="775"/>
      <c r="C158" s="776" t="s">
        <v>58</v>
      </c>
      <c r="D158" s="777"/>
      <c r="E158" s="283">
        <v>0</v>
      </c>
      <c r="F158" s="241">
        <v>0</v>
      </c>
      <c r="G158" s="241">
        <v>0</v>
      </c>
      <c r="H158" s="284">
        <v>0</v>
      </c>
      <c r="I158" s="240">
        <v>0</v>
      </c>
      <c r="J158" s="241">
        <v>0</v>
      </c>
      <c r="K158" s="241">
        <v>0</v>
      </c>
      <c r="L158" s="242">
        <v>0</v>
      </c>
      <c r="M158" s="283">
        <v>0</v>
      </c>
      <c r="N158" s="241">
        <v>0</v>
      </c>
      <c r="O158" s="241">
        <v>0</v>
      </c>
      <c r="P158" s="241">
        <v>0</v>
      </c>
      <c r="Q158" s="284">
        <v>0</v>
      </c>
      <c r="R158" s="240">
        <v>0</v>
      </c>
      <c r="S158" s="241">
        <v>0</v>
      </c>
      <c r="T158" s="241">
        <v>0</v>
      </c>
      <c r="U158" s="241">
        <v>0</v>
      </c>
      <c r="V158" s="283">
        <v>0</v>
      </c>
      <c r="W158" s="241">
        <v>0</v>
      </c>
      <c r="X158" s="241">
        <v>0</v>
      </c>
      <c r="Y158" s="241">
        <v>0</v>
      </c>
      <c r="Z158" s="284">
        <v>0</v>
      </c>
      <c r="AA158" s="240">
        <v>0</v>
      </c>
      <c r="AB158" s="241">
        <v>0</v>
      </c>
      <c r="AC158" s="241">
        <v>0</v>
      </c>
      <c r="AD158" s="242">
        <v>0</v>
      </c>
      <c r="AE158" s="283">
        <v>0</v>
      </c>
      <c r="AF158" s="241">
        <v>0</v>
      </c>
      <c r="AG158" s="241">
        <v>0</v>
      </c>
      <c r="AH158" s="284">
        <v>0</v>
      </c>
      <c r="AI158" s="240">
        <v>0</v>
      </c>
      <c r="AJ158" s="240">
        <v>0</v>
      </c>
      <c r="AK158" s="241">
        <v>0</v>
      </c>
      <c r="AL158" s="241">
        <v>0</v>
      </c>
      <c r="AM158" s="242">
        <v>0</v>
      </c>
      <c r="AN158" s="283">
        <v>0</v>
      </c>
      <c r="AO158" s="241">
        <v>0</v>
      </c>
      <c r="AP158" s="241">
        <v>0</v>
      </c>
      <c r="AQ158" s="284">
        <v>0</v>
      </c>
      <c r="AR158" s="240">
        <v>0</v>
      </c>
      <c r="AS158" s="240">
        <v>0</v>
      </c>
      <c r="AT158" s="241">
        <v>0</v>
      </c>
      <c r="AU158" s="241">
        <v>0</v>
      </c>
      <c r="AV158" s="283">
        <v>0</v>
      </c>
      <c r="AW158" s="241">
        <v>0</v>
      </c>
      <c r="AX158" s="241">
        <v>0</v>
      </c>
      <c r="AY158" s="284">
        <v>0</v>
      </c>
      <c r="AZ158" s="240">
        <v>0</v>
      </c>
      <c r="BA158" s="241">
        <v>0</v>
      </c>
      <c r="BB158" s="241">
        <v>0</v>
      </c>
      <c r="BC158" s="241">
        <v>0</v>
      </c>
      <c r="BD158" s="242">
        <v>0</v>
      </c>
      <c r="BE158" s="272">
        <f>SUM(E158:BD158)</f>
        <v>0</v>
      </c>
      <c r="BF158" s="258">
        <v>-1</v>
      </c>
      <c r="BG158" s="243"/>
      <c r="BH158" s="243"/>
      <c r="BI158" s="243"/>
      <c r="BJ158" s="243"/>
      <c r="BK158" s="243"/>
      <c r="BL158" s="243"/>
      <c r="BM158" s="243"/>
      <c r="BN158" s="243"/>
      <c r="BO158" s="243"/>
      <c r="BP158" s="243"/>
      <c r="BQ158" s="243"/>
      <c r="BR158" s="243"/>
      <c r="BS158" s="243"/>
      <c r="BT158" s="243"/>
      <c r="BU158" s="243"/>
      <c r="BV158" s="243"/>
      <c r="BW158" s="243"/>
      <c r="BX158" s="243"/>
      <c r="BY158" s="243"/>
      <c r="CC158" s="243"/>
      <c r="CD158" s="243"/>
      <c r="CE158" s="243" t="s">
        <v>167</v>
      </c>
      <c r="CF158" s="243"/>
      <c r="CG158" s="243"/>
      <c r="CH158" s="243"/>
      <c r="CI158" s="243"/>
      <c r="CJ158" s="243"/>
      <c r="CK158" s="243"/>
      <c r="CL158" s="243"/>
    </row>
    <row r="159" spans="1:90" s="244" customFormat="1" ht="13.5" customHeight="1" thickBot="1" x14ac:dyDescent="0.25">
      <c r="A159" s="1238" t="s">
        <v>419</v>
      </c>
      <c r="B159" s="1239"/>
      <c r="C159" s="807" t="s">
        <v>59</v>
      </c>
      <c r="D159" s="808"/>
      <c r="E159" s="285">
        <f t="shared" ref="E159:AJ159" si="304">E158*($BF$158+1)*IF(E161=$BI$87,1,IF(E161&lt;=$BI$88,1*$BJ$87,IF(E161&lt;=$BI$91,1*$BJ$88,IF(E161&lt;=$BI$92,1*$BJ$91,IF(E161&lt;=$BI$94,1*$BJ$92,1*$BJ$94)))))</f>
        <v>0</v>
      </c>
      <c r="F159" s="246">
        <f t="shared" si="304"/>
        <v>0</v>
      </c>
      <c r="G159" s="246">
        <f t="shared" si="304"/>
        <v>0</v>
      </c>
      <c r="H159" s="286">
        <f t="shared" si="304"/>
        <v>0</v>
      </c>
      <c r="I159" s="245">
        <f t="shared" si="304"/>
        <v>0</v>
      </c>
      <c r="J159" s="246">
        <f t="shared" si="304"/>
        <v>0</v>
      </c>
      <c r="K159" s="246">
        <f t="shared" si="304"/>
        <v>0</v>
      </c>
      <c r="L159" s="247">
        <f t="shared" si="304"/>
        <v>0</v>
      </c>
      <c r="M159" s="285">
        <f t="shared" si="304"/>
        <v>0</v>
      </c>
      <c r="N159" s="246">
        <f t="shared" si="304"/>
        <v>0</v>
      </c>
      <c r="O159" s="246">
        <f t="shared" si="304"/>
        <v>0</v>
      </c>
      <c r="P159" s="246">
        <f t="shared" si="304"/>
        <v>0</v>
      </c>
      <c r="Q159" s="286">
        <f t="shared" si="304"/>
        <v>0</v>
      </c>
      <c r="R159" s="245">
        <f t="shared" si="304"/>
        <v>0</v>
      </c>
      <c r="S159" s="246">
        <f t="shared" si="304"/>
        <v>0</v>
      </c>
      <c r="T159" s="246">
        <f t="shared" si="304"/>
        <v>0</v>
      </c>
      <c r="U159" s="246">
        <f t="shared" si="304"/>
        <v>0</v>
      </c>
      <c r="V159" s="285">
        <f t="shared" si="304"/>
        <v>0</v>
      </c>
      <c r="W159" s="246">
        <f t="shared" si="304"/>
        <v>0</v>
      </c>
      <c r="X159" s="246">
        <f t="shared" si="304"/>
        <v>0</v>
      </c>
      <c r="Y159" s="246">
        <f t="shared" si="304"/>
        <v>0</v>
      </c>
      <c r="Z159" s="286">
        <f t="shared" si="304"/>
        <v>0</v>
      </c>
      <c r="AA159" s="245">
        <f t="shared" si="304"/>
        <v>0</v>
      </c>
      <c r="AB159" s="246">
        <f t="shared" si="304"/>
        <v>0</v>
      </c>
      <c r="AC159" s="246">
        <f t="shared" si="304"/>
        <v>0</v>
      </c>
      <c r="AD159" s="247">
        <f t="shared" si="304"/>
        <v>0</v>
      </c>
      <c r="AE159" s="285">
        <f t="shared" si="304"/>
        <v>0</v>
      </c>
      <c r="AF159" s="246">
        <f t="shared" si="304"/>
        <v>0</v>
      </c>
      <c r="AG159" s="246">
        <f t="shared" si="304"/>
        <v>0</v>
      </c>
      <c r="AH159" s="286">
        <f t="shared" si="304"/>
        <v>0</v>
      </c>
      <c r="AI159" s="245">
        <f t="shared" si="304"/>
        <v>0</v>
      </c>
      <c r="AJ159" s="245">
        <f t="shared" si="304"/>
        <v>0</v>
      </c>
      <c r="AK159" s="246">
        <f t="shared" ref="AK159:BD159" si="305">AK158*($BF$158+1)*IF(AK161=$BI$87,1,IF(AK161&lt;=$BI$88,1*$BJ$87,IF(AK161&lt;=$BI$91,1*$BJ$88,IF(AK161&lt;=$BI$92,1*$BJ$91,IF(AK161&lt;=$BI$94,1*$BJ$92,1*$BJ$94)))))</f>
        <v>0</v>
      </c>
      <c r="AL159" s="246">
        <f t="shared" si="305"/>
        <v>0</v>
      </c>
      <c r="AM159" s="247">
        <f t="shared" si="305"/>
        <v>0</v>
      </c>
      <c r="AN159" s="285">
        <f t="shared" si="305"/>
        <v>0</v>
      </c>
      <c r="AO159" s="246">
        <f t="shared" si="305"/>
        <v>0</v>
      </c>
      <c r="AP159" s="246">
        <f t="shared" si="305"/>
        <v>0</v>
      </c>
      <c r="AQ159" s="286">
        <f t="shared" si="305"/>
        <v>0</v>
      </c>
      <c r="AR159" s="245">
        <f t="shared" si="305"/>
        <v>0</v>
      </c>
      <c r="AS159" s="245">
        <f t="shared" si="305"/>
        <v>0</v>
      </c>
      <c r="AT159" s="246">
        <f t="shared" si="305"/>
        <v>0</v>
      </c>
      <c r="AU159" s="246">
        <f t="shared" si="305"/>
        <v>0</v>
      </c>
      <c r="AV159" s="285">
        <f t="shared" si="305"/>
        <v>0</v>
      </c>
      <c r="AW159" s="246">
        <f t="shared" si="305"/>
        <v>0</v>
      </c>
      <c r="AX159" s="246">
        <f t="shared" si="305"/>
        <v>0</v>
      </c>
      <c r="AY159" s="286">
        <f t="shared" si="305"/>
        <v>0</v>
      </c>
      <c r="AZ159" s="245">
        <f t="shared" si="305"/>
        <v>0</v>
      </c>
      <c r="BA159" s="246">
        <f t="shared" si="305"/>
        <v>0</v>
      </c>
      <c r="BB159" s="246">
        <f t="shared" si="305"/>
        <v>0</v>
      </c>
      <c r="BC159" s="246">
        <f t="shared" si="305"/>
        <v>0</v>
      </c>
      <c r="BD159" s="247">
        <f t="shared" si="305"/>
        <v>0</v>
      </c>
      <c r="BE159" s="259">
        <f t="shared" ref="BE159:BE160" si="306">SUM(E159:BD159)</f>
        <v>0</v>
      </c>
      <c r="BF159" s="260"/>
      <c r="BG159" s="243"/>
      <c r="BH159" s="243"/>
      <c r="BI159" s="243"/>
      <c r="BJ159" s="243"/>
      <c r="BK159" s="243"/>
      <c r="BL159" s="243"/>
      <c r="BM159" s="243"/>
      <c r="BN159" s="243"/>
      <c r="BO159" s="243"/>
      <c r="BP159" s="243"/>
      <c r="BQ159" s="243"/>
      <c r="BR159" s="243"/>
      <c r="BS159" s="243"/>
      <c r="BT159" s="243"/>
      <c r="BU159" s="243"/>
      <c r="BV159" s="243"/>
      <c r="BW159" s="243"/>
      <c r="BX159" s="243"/>
      <c r="BY159" s="243"/>
      <c r="CC159" s="243"/>
      <c r="CD159" s="243"/>
      <c r="CE159" s="243" t="s">
        <v>168</v>
      </c>
      <c r="CF159" s="243"/>
      <c r="CG159" s="243"/>
      <c r="CH159" s="243"/>
      <c r="CI159" s="243"/>
      <c r="CJ159" s="243"/>
      <c r="CK159" s="243"/>
      <c r="CL159" s="243"/>
    </row>
    <row r="160" spans="1:90" s="244" customFormat="1" ht="13.5" customHeight="1" thickBot="1" x14ac:dyDescent="0.25">
      <c r="A160" s="792" t="s">
        <v>419</v>
      </c>
      <c r="B160" s="793"/>
      <c r="C160" s="778" t="s">
        <v>60</v>
      </c>
      <c r="D160" s="779"/>
      <c r="E160" s="287">
        <v>6568.7760000000007</v>
      </c>
      <c r="F160" s="248">
        <v>6568.7760000000007</v>
      </c>
      <c r="G160" s="248">
        <v>6568.7760000000007</v>
      </c>
      <c r="H160" s="299">
        <v>6568.7760000000007</v>
      </c>
      <c r="I160" s="248">
        <v>7444.8360000000011</v>
      </c>
      <c r="J160" s="248">
        <v>7444.8360000000011</v>
      </c>
      <c r="K160" s="248">
        <v>7444.8360000000011</v>
      </c>
      <c r="L160" s="302">
        <v>7444.8360000000011</v>
      </c>
      <c r="M160" s="287">
        <v>9498.2759999999998</v>
      </c>
      <c r="N160" s="248">
        <v>9498.2759999999998</v>
      </c>
      <c r="O160" s="248">
        <v>9498.2759999999998</v>
      </c>
      <c r="P160" s="248">
        <v>9498.2759999999998</v>
      </c>
      <c r="Q160" s="299">
        <v>9498.2759999999998</v>
      </c>
      <c r="R160" s="248">
        <v>11158.884</v>
      </c>
      <c r="S160" s="248">
        <v>11158.884</v>
      </c>
      <c r="T160" s="248">
        <v>11158.884</v>
      </c>
      <c r="U160" s="248">
        <v>11158.884</v>
      </c>
      <c r="V160" s="287">
        <v>12136.5</v>
      </c>
      <c r="W160" s="248">
        <v>12136.5</v>
      </c>
      <c r="X160" s="248">
        <v>12136.5</v>
      </c>
      <c r="Y160" s="248">
        <v>12136.5</v>
      </c>
      <c r="Z160" s="299">
        <v>12136.5</v>
      </c>
      <c r="AA160" s="248">
        <v>14069.412</v>
      </c>
      <c r="AB160" s="248">
        <v>14069.412</v>
      </c>
      <c r="AC160" s="248">
        <v>14069.412</v>
      </c>
      <c r="AD160" s="302">
        <v>14069.412</v>
      </c>
      <c r="AE160" s="287">
        <v>14483.448</v>
      </c>
      <c r="AF160" s="248">
        <v>14483.448</v>
      </c>
      <c r="AG160" s="248">
        <v>14483.448</v>
      </c>
      <c r="AH160" s="299">
        <v>14483.448</v>
      </c>
      <c r="AI160" s="248">
        <v>13795.992</v>
      </c>
      <c r="AJ160" s="248">
        <v>13795.992</v>
      </c>
      <c r="AK160" s="248">
        <v>13795.992</v>
      </c>
      <c r="AL160" s="248">
        <v>13795.992</v>
      </c>
      <c r="AM160" s="302">
        <v>13795.992</v>
      </c>
      <c r="AN160" s="287">
        <v>11744.784</v>
      </c>
      <c r="AO160" s="248">
        <v>11744.784</v>
      </c>
      <c r="AP160" s="248">
        <v>11744.784</v>
      </c>
      <c r="AQ160" s="299">
        <v>11744.784</v>
      </c>
      <c r="AR160" s="248">
        <v>11166.696</v>
      </c>
      <c r="AS160" s="248">
        <v>11166.696</v>
      </c>
      <c r="AT160" s="248">
        <v>11166.696</v>
      </c>
      <c r="AU160" s="248">
        <v>11166.696</v>
      </c>
      <c r="AV160" s="287">
        <v>10078.596</v>
      </c>
      <c r="AW160" s="248">
        <v>10078.596</v>
      </c>
      <c r="AX160" s="248">
        <v>10078.596</v>
      </c>
      <c r="AY160" s="299">
        <v>10078.596</v>
      </c>
      <c r="AZ160" s="248">
        <v>10078.596</v>
      </c>
      <c r="BA160" s="248">
        <v>11774.916000000001</v>
      </c>
      <c r="BB160" s="248">
        <v>11774.916000000001</v>
      </c>
      <c r="BC160" s="248">
        <v>11774.916000000001</v>
      </c>
      <c r="BD160" s="248">
        <v>11774.916000000001</v>
      </c>
      <c r="BE160" s="261">
        <f t="shared" si="306"/>
        <v>581193.82799999998</v>
      </c>
      <c r="BF160" s="262" t="s">
        <v>61</v>
      </c>
      <c r="BG160" s="243"/>
      <c r="BH160" s="243"/>
      <c r="BI160" s="243"/>
      <c r="BJ160" s="243"/>
      <c r="BK160" s="243"/>
      <c r="BL160" s="243"/>
      <c r="BM160" s="243"/>
      <c r="BN160" s="243"/>
      <c r="BO160" s="243"/>
      <c r="BP160" s="243"/>
      <c r="BQ160" s="243"/>
      <c r="BR160" s="243"/>
      <c r="BS160" s="243"/>
      <c r="BT160" s="243"/>
      <c r="BU160" s="243"/>
      <c r="BV160" s="243"/>
      <c r="BW160" s="243"/>
      <c r="BX160" s="243"/>
      <c r="BY160" s="243"/>
      <c r="CC160" s="243"/>
      <c r="CD160" s="243"/>
      <c r="CE160" s="243" t="s">
        <v>188</v>
      </c>
      <c r="CF160" s="243"/>
      <c r="CG160" s="243"/>
      <c r="CH160" s="243"/>
      <c r="CI160" s="243"/>
      <c r="CJ160" s="243"/>
      <c r="CK160" s="243"/>
      <c r="CL160" s="243"/>
    </row>
    <row r="161" spans="1:90" ht="12" customHeight="1" thickBot="1" x14ac:dyDescent="0.3">
      <c r="A161" s="1234" t="s">
        <v>419</v>
      </c>
      <c r="B161" s="1235"/>
      <c r="C161" s="1236" t="s">
        <v>56</v>
      </c>
      <c r="D161" s="1237"/>
      <c r="E161" s="289">
        <v>0</v>
      </c>
      <c r="F161" s="25">
        <v>0</v>
      </c>
      <c r="G161" s="25">
        <v>0</v>
      </c>
      <c r="H161" s="290">
        <v>0</v>
      </c>
      <c r="I161" s="173">
        <v>0</v>
      </c>
      <c r="J161" s="25">
        <v>0</v>
      </c>
      <c r="K161" s="25">
        <v>0</v>
      </c>
      <c r="L161" s="209">
        <v>0</v>
      </c>
      <c r="M161" s="289">
        <v>0</v>
      </c>
      <c r="N161" s="25">
        <v>0</v>
      </c>
      <c r="O161" s="25">
        <v>0</v>
      </c>
      <c r="P161" s="25">
        <v>0</v>
      </c>
      <c r="Q161" s="290">
        <v>0</v>
      </c>
      <c r="R161" s="173">
        <v>0</v>
      </c>
      <c r="S161" s="25">
        <v>0</v>
      </c>
      <c r="T161" s="25">
        <v>0</v>
      </c>
      <c r="U161" s="25">
        <v>0</v>
      </c>
      <c r="V161" s="289">
        <v>0</v>
      </c>
      <c r="W161" s="25">
        <v>0</v>
      </c>
      <c r="X161" s="25">
        <v>0</v>
      </c>
      <c r="Y161" s="25">
        <v>0</v>
      </c>
      <c r="Z161" s="290">
        <v>0</v>
      </c>
      <c r="AA161" s="173">
        <v>0</v>
      </c>
      <c r="AB161" s="25">
        <v>0</v>
      </c>
      <c r="AC161" s="25">
        <v>0</v>
      </c>
      <c r="AD161" s="209">
        <v>0</v>
      </c>
      <c r="AE161" s="289">
        <v>0</v>
      </c>
      <c r="AF161" s="25">
        <v>0</v>
      </c>
      <c r="AG161" s="25">
        <v>0</v>
      </c>
      <c r="AH161" s="290">
        <v>0</v>
      </c>
      <c r="AI161" s="173">
        <v>0</v>
      </c>
      <c r="AJ161" s="173">
        <v>0</v>
      </c>
      <c r="AK161" s="25">
        <v>0</v>
      </c>
      <c r="AL161" s="25">
        <v>0</v>
      </c>
      <c r="AM161" s="209">
        <v>0</v>
      </c>
      <c r="AN161" s="289">
        <v>0</v>
      </c>
      <c r="AO161" s="25">
        <v>0</v>
      </c>
      <c r="AP161" s="25">
        <v>0</v>
      </c>
      <c r="AQ161" s="290">
        <v>0</v>
      </c>
      <c r="AR161" s="173">
        <v>0</v>
      </c>
      <c r="AS161" s="173">
        <v>0</v>
      </c>
      <c r="AT161" s="25">
        <v>0</v>
      </c>
      <c r="AU161" s="25">
        <v>0</v>
      </c>
      <c r="AV161" s="289">
        <v>0</v>
      </c>
      <c r="AW161" s="25">
        <v>0</v>
      </c>
      <c r="AX161" s="25">
        <v>0</v>
      </c>
      <c r="AY161" s="290">
        <v>0</v>
      </c>
      <c r="AZ161" s="173">
        <v>0</v>
      </c>
      <c r="BA161" s="25">
        <v>0</v>
      </c>
      <c r="BB161" s="25">
        <v>0</v>
      </c>
      <c r="BC161" s="25">
        <v>0</v>
      </c>
      <c r="BD161" s="209">
        <v>0</v>
      </c>
      <c r="BE161" s="214"/>
      <c r="BF161" s="26">
        <v>40</v>
      </c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CC161" s="122"/>
      <c r="CD161" s="122"/>
      <c r="CE161" s="122" t="s">
        <v>189</v>
      </c>
      <c r="CF161" s="122"/>
      <c r="CG161" s="122"/>
      <c r="CH161" s="122"/>
      <c r="CI161" s="122"/>
      <c r="CJ161" s="122"/>
      <c r="CK161" s="122"/>
      <c r="CL161" s="122"/>
    </row>
    <row r="162" spans="1:90" ht="6" customHeight="1" thickBot="1" x14ac:dyDescent="0.3">
      <c r="A162" s="27"/>
      <c r="B162" s="28"/>
      <c r="C162" s="28"/>
      <c r="D162" s="28"/>
      <c r="E162" s="291"/>
      <c r="F162" s="28"/>
      <c r="G162" s="28"/>
      <c r="H162" s="292"/>
      <c r="I162" s="28"/>
      <c r="J162" s="28"/>
      <c r="K162" s="28"/>
      <c r="L162" s="28"/>
      <c r="M162" s="291"/>
      <c r="N162" s="28"/>
      <c r="O162" s="28"/>
      <c r="P162" s="28"/>
      <c r="Q162" s="292"/>
      <c r="R162" s="28"/>
      <c r="S162" s="28"/>
      <c r="T162" s="28"/>
      <c r="U162" s="28"/>
      <c r="V162" s="291"/>
      <c r="W162" s="28"/>
      <c r="X162" s="28"/>
      <c r="Y162" s="28"/>
      <c r="Z162" s="292"/>
      <c r="AA162" s="28"/>
      <c r="AB162" s="28"/>
      <c r="AC162"/>
      <c r="AD162"/>
      <c r="AE162" s="305"/>
      <c r="AF162" s="303"/>
      <c r="AG162" s="32"/>
      <c r="AH162" s="304"/>
      <c r="AI162"/>
      <c r="AJ162"/>
      <c r="AK162"/>
      <c r="AL162"/>
      <c r="AM162"/>
      <c r="AN162" s="305"/>
      <c r="AO162" s="303"/>
      <c r="AP162" s="303"/>
      <c r="AQ162" s="304"/>
      <c r="AR162" s="3"/>
      <c r="AS162" s="3"/>
      <c r="AT162" s="3"/>
      <c r="AU162" s="3"/>
      <c r="AV162" s="309"/>
      <c r="AW162" s="310"/>
      <c r="AX162" s="310"/>
      <c r="AY162" s="311"/>
      <c r="AZ162" s="3"/>
      <c r="BA162" s="3"/>
      <c r="BB162" s="3"/>
      <c r="BC162"/>
      <c r="BD162"/>
      <c r="BE162" s="28"/>
      <c r="BF162" s="3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CC162" s="122"/>
      <c r="CD162" s="122"/>
      <c r="CE162" s="122" t="s">
        <v>187</v>
      </c>
      <c r="CF162" s="122"/>
      <c r="CG162" s="122"/>
      <c r="CH162" s="122"/>
      <c r="CI162" s="122"/>
      <c r="CJ162" s="122"/>
      <c r="CK162" s="122"/>
      <c r="CL162" s="122"/>
    </row>
    <row r="163" spans="1:90" ht="13.5" customHeight="1" thickBot="1" x14ac:dyDescent="0.3">
      <c r="A163" s="772" t="s">
        <v>40</v>
      </c>
      <c r="B163" s="773"/>
      <c r="C163" s="773"/>
      <c r="D163" s="773"/>
      <c r="E163" s="279" t="s">
        <v>279</v>
      </c>
      <c r="F163" s="251" t="s">
        <v>280</v>
      </c>
      <c r="G163" s="251" t="s">
        <v>281</v>
      </c>
      <c r="H163" s="280" t="s">
        <v>282</v>
      </c>
      <c r="I163" s="275" t="s">
        <v>283</v>
      </c>
      <c r="J163" s="112" t="s">
        <v>284</v>
      </c>
      <c r="K163" s="112" t="s">
        <v>285</v>
      </c>
      <c r="L163" s="215" t="s">
        <v>286</v>
      </c>
      <c r="M163" s="279" t="s">
        <v>287</v>
      </c>
      <c r="N163" s="251" t="s">
        <v>288</v>
      </c>
      <c r="O163" s="251" t="s">
        <v>289</v>
      </c>
      <c r="P163" s="251" t="s">
        <v>290</v>
      </c>
      <c r="Q163" s="280" t="s">
        <v>291</v>
      </c>
      <c r="R163" s="275" t="s">
        <v>292</v>
      </c>
      <c r="S163" s="112" t="s">
        <v>293</v>
      </c>
      <c r="T163" s="112" t="s">
        <v>294</v>
      </c>
      <c r="U163" s="112" t="s">
        <v>295</v>
      </c>
      <c r="V163" s="279" t="s">
        <v>296</v>
      </c>
      <c r="W163" s="251" t="s">
        <v>297</v>
      </c>
      <c r="X163" s="251" t="s">
        <v>298</v>
      </c>
      <c r="Y163" s="251" t="s">
        <v>299</v>
      </c>
      <c r="Z163" s="280" t="s">
        <v>300</v>
      </c>
      <c r="AA163" s="275" t="s">
        <v>301</v>
      </c>
      <c r="AB163" s="112" t="s">
        <v>302</v>
      </c>
      <c r="AC163" s="112" t="s">
        <v>303</v>
      </c>
      <c r="AD163" s="215" t="s">
        <v>304</v>
      </c>
      <c r="AE163" s="279" t="s">
        <v>305</v>
      </c>
      <c r="AF163" s="251" t="s">
        <v>306</v>
      </c>
      <c r="AG163" s="251" t="s">
        <v>307</v>
      </c>
      <c r="AH163" s="280" t="s">
        <v>308</v>
      </c>
      <c r="AI163" s="396" t="s">
        <v>309</v>
      </c>
      <c r="AJ163" s="275" t="s">
        <v>310</v>
      </c>
      <c r="AK163" s="112" t="s">
        <v>311</v>
      </c>
      <c r="AL163" s="112" t="s">
        <v>312</v>
      </c>
      <c r="AM163" s="215" t="s">
        <v>313</v>
      </c>
      <c r="AN163" s="279" t="s">
        <v>314</v>
      </c>
      <c r="AO163" s="251" t="s">
        <v>315</v>
      </c>
      <c r="AP163" s="251" t="s">
        <v>316</v>
      </c>
      <c r="AQ163" s="280" t="s">
        <v>317</v>
      </c>
      <c r="AR163" s="396" t="s">
        <v>318</v>
      </c>
      <c r="AS163" s="275" t="s">
        <v>319</v>
      </c>
      <c r="AT163" s="112" t="s">
        <v>320</v>
      </c>
      <c r="AU163" s="112" t="s">
        <v>321</v>
      </c>
      <c r="AV163" s="279" t="s">
        <v>322</v>
      </c>
      <c r="AW163" s="251" t="s">
        <v>323</v>
      </c>
      <c r="AX163" s="251" t="s">
        <v>324</v>
      </c>
      <c r="AY163" s="280" t="s">
        <v>325</v>
      </c>
      <c r="AZ163" s="436" t="s">
        <v>326</v>
      </c>
      <c r="BA163" s="112" t="s">
        <v>327</v>
      </c>
      <c r="BB163" s="112" t="s">
        <v>328</v>
      </c>
      <c r="BC163" s="112" t="s">
        <v>329</v>
      </c>
      <c r="BD163" s="215" t="s">
        <v>330</v>
      </c>
      <c r="BE163" s="210" t="s">
        <v>43</v>
      </c>
      <c r="BF163" s="29" t="s">
        <v>57</v>
      </c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CC163" s="122"/>
      <c r="CD163" s="122"/>
      <c r="CE163" s="122"/>
      <c r="CF163" s="122"/>
      <c r="CG163" s="122"/>
      <c r="CH163" s="122"/>
      <c r="CI163" s="122"/>
      <c r="CJ163" s="122"/>
      <c r="CK163" s="122"/>
      <c r="CL163" s="122"/>
    </row>
    <row r="164" spans="1:90" ht="13.5" hidden="1" customHeight="1" x14ac:dyDescent="0.3">
      <c r="A164" s="192"/>
      <c r="B164" s="193"/>
      <c r="C164" s="193"/>
      <c r="D164" s="278"/>
      <c r="E164" s="281" t="s">
        <v>279</v>
      </c>
      <c r="F164" s="177" t="s">
        <v>280</v>
      </c>
      <c r="G164" s="177" t="s">
        <v>281</v>
      </c>
      <c r="H164" s="282" t="s">
        <v>282</v>
      </c>
      <c r="I164" s="182" t="s">
        <v>283</v>
      </c>
      <c r="J164" s="177" t="s">
        <v>284</v>
      </c>
      <c r="K164" s="177" t="s">
        <v>285</v>
      </c>
      <c r="L164" s="208" t="s">
        <v>286</v>
      </c>
      <c r="M164" s="281" t="s">
        <v>287</v>
      </c>
      <c r="N164" s="177" t="s">
        <v>288</v>
      </c>
      <c r="O164" s="177" t="s">
        <v>289</v>
      </c>
      <c r="P164" s="177" t="s">
        <v>290</v>
      </c>
      <c r="Q164" s="282" t="s">
        <v>291</v>
      </c>
      <c r="R164" s="182" t="s">
        <v>292</v>
      </c>
      <c r="S164" s="177" t="s">
        <v>293</v>
      </c>
      <c r="T164" s="177" t="s">
        <v>294</v>
      </c>
      <c r="U164" s="177" t="s">
        <v>295</v>
      </c>
      <c r="V164" s="281" t="s">
        <v>296</v>
      </c>
      <c r="W164" s="177" t="s">
        <v>297</v>
      </c>
      <c r="X164" s="177" t="s">
        <v>298</v>
      </c>
      <c r="Y164" s="177" t="s">
        <v>299</v>
      </c>
      <c r="Z164" s="282" t="s">
        <v>300</v>
      </c>
      <c r="AA164" s="182" t="s">
        <v>301</v>
      </c>
      <c r="AB164" s="177" t="s">
        <v>302</v>
      </c>
      <c r="AC164" s="177" t="s">
        <v>303</v>
      </c>
      <c r="AD164" s="208" t="s">
        <v>304</v>
      </c>
      <c r="AE164" s="281" t="s">
        <v>305</v>
      </c>
      <c r="AF164" s="177" t="s">
        <v>306</v>
      </c>
      <c r="AG164" s="177" t="s">
        <v>307</v>
      </c>
      <c r="AH164" s="282" t="s">
        <v>308</v>
      </c>
      <c r="AI164" s="182" t="s">
        <v>309</v>
      </c>
      <c r="AJ164" s="182" t="s">
        <v>310</v>
      </c>
      <c r="AK164" s="177" t="s">
        <v>311</v>
      </c>
      <c r="AL164" s="177" t="s">
        <v>312</v>
      </c>
      <c r="AM164" s="208" t="s">
        <v>313</v>
      </c>
      <c r="AN164" s="281" t="s">
        <v>314</v>
      </c>
      <c r="AO164" s="177" t="s">
        <v>315</v>
      </c>
      <c r="AP164" s="177" t="s">
        <v>316</v>
      </c>
      <c r="AQ164" s="282" t="s">
        <v>317</v>
      </c>
      <c r="AR164" s="182" t="s">
        <v>318</v>
      </c>
      <c r="AS164" s="182" t="s">
        <v>319</v>
      </c>
      <c r="AT164" s="177" t="s">
        <v>320</v>
      </c>
      <c r="AU164" s="177" t="s">
        <v>321</v>
      </c>
      <c r="AV164" s="281" t="s">
        <v>322</v>
      </c>
      <c r="AW164" s="177" t="s">
        <v>323</v>
      </c>
      <c r="AX164" s="177" t="s">
        <v>324</v>
      </c>
      <c r="AY164" s="282" t="s">
        <v>325</v>
      </c>
      <c r="AZ164" s="182" t="s">
        <v>326</v>
      </c>
      <c r="BA164" s="177" t="s">
        <v>327</v>
      </c>
      <c r="BB164" s="177" t="s">
        <v>328</v>
      </c>
      <c r="BC164" s="177" t="s">
        <v>329</v>
      </c>
      <c r="BD164" s="208" t="s">
        <v>330</v>
      </c>
      <c r="BE164" s="211"/>
      <c r="BF164" s="30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CC164" s="122"/>
      <c r="CD164" s="122"/>
      <c r="CE164" s="122"/>
      <c r="CF164" s="122"/>
      <c r="CG164" s="122"/>
      <c r="CH164" s="122"/>
      <c r="CI164" s="122"/>
      <c r="CJ164" s="122"/>
      <c r="CK164" s="122"/>
      <c r="CL164" s="122"/>
    </row>
    <row r="165" spans="1:90" ht="13.5" hidden="1" customHeight="1" x14ac:dyDescent="0.3">
      <c r="A165" s="19"/>
      <c r="B165" s="20"/>
      <c r="C165" s="20"/>
      <c r="D165" s="277"/>
      <c r="E165" s="295">
        <f>VLOOKUP($A168,Сезонность!$A$26:$BA$42,MATCH(E164,Сезонность!$A$25:$BA$25,0),0)</f>
        <v>0.63990000000000002</v>
      </c>
      <c r="F165" s="179">
        <f>VLOOKUP($A168,Сезонность!$A$26:$BA$42,MATCH(F164,Сезонность!$A$25:$BA$25,0),0)</f>
        <v>0.63990000000000002</v>
      </c>
      <c r="G165" s="179">
        <f>VLOOKUP($A168,Сезонность!$A$26:$BA$42,MATCH(G164,Сезонность!$A$25:$BA$25,0),0)</f>
        <v>0.63990000000000002</v>
      </c>
      <c r="H165" s="296">
        <f>VLOOKUP($A168,Сезонность!$A$26:$BA$42,MATCH(H164,Сезонность!$A$25:$BA$25,0),0)</f>
        <v>0.63990000000000002</v>
      </c>
      <c r="I165" s="183">
        <f>VLOOKUP($A168,Сезонность!$A$26:$BA$42,MATCH(I164,Сезонность!$A$25:$BA$25,0),0)</f>
        <v>0.71330000000000005</v>
      </c>
      <c r="J165" s="179">
        <f>VLOOKUP($A168,Сезонность!$A$26:$BA$42,MATCH(J164,Сезонность!$A$25:$BA$25,0),0)</f>
        <v>0.71330000000000005</v>
      </c>
      <c r="K165" s="179">
        <f>VLOOKUP($A168,Сезонность!$A$26:$BA$42,MATCH(K164,Сезонность!$A$25:$BA$25,0),0)</f>
        <v>0.71330000000000005</v>
      </c>
      <c r="L165" s="216">
        <f>VLOOKUP($A168,Сезонность!$A$26:$BA$42,MATCH(L164,Сезонность!$A$25:$BA$25,0),0)</f>
        <v>0.71330000000000005</v>
      </c>
      <c r="M165" s="295">
        <f>VLOOKUP($A168,Сезонность!$A$26:$BA$42,MATCH(M164,Сезонность!$A$25:$BA$25,0),0)</f>
        <v>0.82450000000000001</v>
      </c>
      <c r="N165" s="179">
        <f>VLOOKUP($A168,Сезонность!$A$26:$BA$42,MATCH(N164,Сезонность!$A$25:$BA$25,0),0)</f>
        <v>0.82450000000000001</v>
      </c>
      <c r="O165" s="179">
        <f>VLOOKUP($A168,Сезонность!$A$26:$BA$42,MATCH(O164,Сезонность!$A$25:$BA$25,0),0)</f>
        <v>0.82450000000000001</v>
      </c>
      <c r="P165" s="179">
        <f>VLOOKUP($A168,Сезонность!$A$26:$BA$42,MATCH(P164,Сезонность!$A$25:$BA$25,0),0)</f>
        <v>0.82450000000000001</v>
      </c>
      <c r="Q165" s="296">
        <f>VLOOKUP($A168,Сезонность!$A$26:$BA$42,MATCH(Q164,Сезонность!$A$25:$BA$25,0),0)</f>
        <v>0.82450000000000001</v>
      </c>
      <c r="R165" s="183">
        <f>VLOOKUP($A168,Сезонность!$A$26:$BA$42,MATCH(R164,Сезонность!$A$25:$BA$25,0),0)</f>
        <v>1.0536000000000001</v>
      </c>
      <c r="S165" s="179">
        <f>VLOOKUP($A168,Сезонность!$A$26:$BA$42,MATCH(S164,Сезонность!$A$25:$BA$25,0),0)</f>
        <v>1.0536000000000001</v>
      </c>
      <c r="T165" s="179">
        <f>VLOOKUP($A168,Сезонность!$A$26:$BA$42,MATCH(T164,Сезонность!$A$25:$BA$25,0),0)</f>
        <v>1.0536000000000001</v>
      </c>
      <c r="U165" s="179">
        <f>VLOOKUP($A168,Сезонность!$A$26:$BA$42,MATCH(U164,Сезонность!$A$25:$BA$25,0),0)</f>
        <v>1.0536000000000001</v>
      </c>
      <c r="V165" s="295">
        <f>VLOOKUP($A168,Сезонность!$A$26:$BA$42,MATCH(V164,Сезонность!$A$25:$BA$25,0),0)</f>
        <v>1.1975</v>
      </c>
      <c r="W165" s="179">
        <f>VLOOKUP($A168,Сезонность!$A$26:$BA$42,MATCH(W164,Сезонность!$A$25:$BA$25,0),0)</f>
        <v>1.1975</v>
      </c>
      <c r="X165" s="179">
        <f>VLOOKUP($A168,Сезонность!$A$26:$BA$42,MATCH(X164,Сезонность!$A$25:$BA$25,0),0)</f>
        <v>1.1975</v>
      </c>
      <c r="Y165" s="179">
        <f>VLOOKUP($A168,Сезонность!$A$26:$BA$42,MATCH(Y164,Сезонность!$A$25:$BA$25,0),0)</f>
        <v>1.1975</v>
      </c>
      <c r="Z165" s="296">
        <f>VLOOKUP($A168,Сезонность!$A$26:$BA$42,MATCH(Z164,Сезонность!$A$25:$BA$25,0),0)</f>
        <v>1.1975</v>
      </c>
      <c r="AA165" s="183">
        <f>VLOOKUP($A168,Сезонность!$A$26:$BA$42,MATCH(AA164,Сезонность!$A$25:$BA$25,0),0)</f>
        <v>1.3095000000000001</v>
      </c>
      <c r="AB165" s="179">
        <f>VLOOKUP($A168,Сезонность!$A$26:$BA$42,MATCH(AB164,Сезонность!$A$25:$BA$25,0),0)</f>
        <v>1.3095000000000001</v>
      </c>
      <c r="AC165" s="179">
        <f>VLOOKUP($A168,Сезонность!$A$26:$BA$42,MATCH(AC164,Сезонность!$A$25:$BA$25,0),0)</f>
        <v>1.3095000000000001</v>
      </c>
      <c r="AD165" s="216">
        <f>VLOOKUP($A168,Сезонность!$A$26:$BA$42,MATCH(AD164,Сезонность!$A$25:$BA$25,0),0)</f>
        <v>1.3095000000000001</v>
      </c>
      <c r="AE165" s="295">
        <f>VLOOKUP($A168,Сезонность!$A$26:$BA$42,MATCH(AE164,Сезонность!$A$25:$BA$25,0),0)</f>
        <v>1.3061</v>
      </c>
      <c r="AF165" s="179">
        <f>VLOOKUP($A168,Сезонность!$A$26:$BA$42,MATCH(AF164,Сезонность!$A$25:$BA$25,0),0)</f>
        <v>1.3061</v>
      </c>
      <c r="AG165" s="179">
        <f>VLOOKUP($A168,Сезонность!$A$26:$BA$42,MATCH(AG164,Сезонность!$A$25:$BA$25,0),0)</f>
        <v>1.3061</v>
      </c>
      <c r="AH165" s="296">
        <f>VLOOKUP($A168,Сезонность!$A$26:$BA$42,MATCH(AH164,Сезонность!$A$25:$BA$25,0),0)</f>
        <v>1.3061</v>
      </c>
      <c r="AI165" s="183">
        <f>VLOOKUP($A168,Сезонность!$A$26:$BA$42,MATCH(AI164,Сезонность!$A$25:$BA$25,0),0)</f>
        <v>1.2273000000000001</v>
      </c>
      <c r="AJ165" s="183">
        <f>VLOOKUP($A168,Сезонность!$A$26:$BA$42,MATCH(AJ164,Сезонность!$A$25:$BA$25,0),0)</f>
        <v>1.2273000000000001</v>
      </c>
      <c r="AK165" s="179">
        <f>VLOOKUP($A168,Сезонность!$A$26:$BA$42,MATCH(AK164,Сезонность!$A$25:$BA$25,0),0)</f>
        <v>1.2273000000000001</v>
      </c>
      <c r="AL165" s="179">
        <f>VLOOKUP($A168,Сезонность!$A$26:$BA$42,MATCH(AL164,Сезонность!$A$25:$BA$25,0),0)</f>
        <v>1.2273000000000001</v>
      </c>
      <c r="AM165" s="216">
        <f>VLOOKUP($A168,Сезонность!$A$26:$BA$42,MATCH(AM164,Сезонность!$A$25:$BA$25,0),0)</f>
        <v>1.2273000000000001</v>
      </c>
      <c r="AN165" s="295">
        <f>VLOOKUP($A168,Сезонность!$A$26:$BA$42,MATCH(AN164,Сезонность!$A$25:$BA$25,0),0)</f>
        <v>0.98580000000000001</v>
      </c>
      <c r="AO165" s="179">
        <f>VLOOKUP($A168,Сезонность!$A$26:$BA$42,MATCH(AO164,Сезонность!$A$25:$BA$25,0),0)</f>
        <v>0.98580000000000001</v>
      </c>
      <c r="AP165" s="179">
        <f>VLOOKUP($A168,Сезонность!$A$26:$BA$42,MATCH(AP164,Сезонность!$A$25:$BA$25,0),0)</f>
        <v>0.98580000000000001</v>
      </c>
      <c r="AQ165" s="296">
        <f>VLOOKUP($A168,Сезонность!$A$26:$BA$42,MATCH(AQ164,Сезонность!$A$25:$BA$25,0),0)</f>
        <v>0.98580000000000001</v>
      </c>
      <c r="AR165" s="183">
        <f>VLOOKUP($A168,Сезонность!$A$26:$BA$42,MATCH(AR164,Сезонность!$A$25:$BA$25,0),0)</f>
        <v>0.88170000000000004</v>
      </c>
      <c r="AS165" s="183">
        <f>VLOOKUP($A168,Сезонность!$A$26:$BA$42,MATCH(AS164,Сезонность!$A$25:$BA$25,0),0)</f>
        <v>0.88170000000000004</v>
      </c>
      <c r="AT165" s="179">
        <f>VLOOKUP($A168,Сезонность!$A$26:$BA$42,MATCH(AT164,Сезонность!$A$25:$BA$25,0),0)</f>
        <v>0.88170000000000004</v>
      </c>
      <c r="AU165" s="179">
        <f>VLOOKUP($A168,Сезонность!$A$26:$BA$42,MATCH(AU164,Сезонность!$A$25:$BA$25,0),0)</f>
        <v>0.88170000000000004</v>
      </c>
      <c r="AV165" s="295">
        <f>VLOOKUP($A168,Сезонность!$A$26:$BA$42,MATCH(AV164,Сезонность!$A$25:$BA$25,0),0)</f>
        <v>0.83760000000000001</v>
      </c>
      <c r="AW165" s="179">
        <f>VLOOKUP($A168,Сезонность!$A$26:$BA$42,MATCH(AW164,Сезонность!$A$25:$BA$25,0),0)</f>
        <v>0.83760000000000001</v>
      </c>
      <c r="AX165" s="179">
        <f>VLOOKUP($A168,Сезонность!$A$26:$BA$42,MATCH(AX164,Сезонность!$A$25:$BA$25,0),0)</f>
        <v>0.83760000000000001</v>
      </c>
      <c r="AY165" s="296">
        <f>VLOOKUP($A168,Сезонность!$A$26:$BA$42,MATCH(AY164,Сезонность!$A$25:$BA$25,0),0)</f>
        <v>0.83760000000000001</v>
      </c>
      <c r="AZ165" s="183">
        <f>VLOOKUP($A168,Сезонность!$A$26:$BA$42,MATCH(AZ164,Сезонность!$A$25:$BA$25,0),0)</f>
        <v>0.83760000000000001</v>
      </c>
      <c r="BA165" s="179">
        <f>VLOOKUP($A168,Сезонность!$A$26:$BA$42,MATCH(BA164,Сезонность!$A$25:$BA$25,0),0)</f>
        <v>1.0233000000000001</v>
      </c>
      <c r="BB165" s="179">
        <f>VLOOKUP($A168,Сезонность!$A$26:$BA$42,MATCH(BB164,Сезонность!$A$25:$BA$25,0),0)</f>
        <v>1.0233000000000001</v>
      </c>
      <c r="BC165" s="179">
        <f>VLOOKUP($A168,Сезонность!$A$26:$BA$42,MATCH(BC164,Сезонность!$A$25:$BA$25,0),0)</f>
        <v>1.0233000000000001</v>
      </c>
      <c r="BD165" s="216">
        <f>VLOOKUP($A168,Сезонность!$A$26:$BA$42,MATCH(BD164,Сезонность!$A$25:$BA$25,0),0)</f>
        <v>1.0233000000000001</v>
      </c>
      <c r="BE165" s="212"/>
      <c r="BF165" s="18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CC165" s="122"/>
      <c r="CD165" s="122"/>
      <c r="CE165" s="122"/>
      <c r="CF165" s="122"/>
      <c r="CG165" s="122"/>
      <c r="CH165" s="122"/>
      <c r="CI165" s="122"/>
      <c r="CJ165" s="122"/>
      <c r="CK165" s="122"/>
      <c r="CL165" s="122"/>
    </row>
    <row r="166" spans="1:90" ht="13.5" hidden="1" customHeight="1" thickBot="1" x14ac:dyDescent="0.3">
      <c r="A166" s="21"/>
      <c r="B166" s="22"/>
      <c r="C166" s="23"/>
      <c r="D166" s="418">
        <f>VLOOKUP($A167,$A$37:$R$50,17,0)-(VLOOKUP($A167,$A$37:$R$50,17,0)*VLOOKUP($A167,$A$37:$T$50,19,0))</f>
        <v>31.636800000000001</v>
      </c>
      <c r="E166" s="297">
        <f>IF((E171&lt;0%),0,(SUM(E169:E170)*E167))</f>
        <v>705112.04518560006</v>
      </c>
      <c r="F166" s="180">
        <f t="shared" ref="F166" si="307">IF((F171&lt;0%),0,(SUM(F169:F170)*F167))</f>
        <v>705112.04518560006</v>
      </c>
      <c r="G166" s="180">
        <f t="shared" ref="G166" si="308">IF((G171&lt;0%),0,(SUM(G169:G170)*G167))</f>
        <v>705112.04518560006</v>
      </c>
      <c r="H166" s="298">
        <f t="shared" ref="H166" si="309">IF((H171&lt;0%),0,(SUM(H169:H170)*H167))</f>
        <v>705112.04518560006</v>
      </c>
      <c r="I166" s="184">
        <f t="shared" ref="I166" si="310">IF((I171&lt;0%),0,(SUM(I169:I170)*I167))</f>
        <v>785992.22039520007</v>
      </c>
      <c r="J166" s="180">
        <f t="shared" ref="J166" si="311">IF((J171&lt;0%),0,(SUM(J169:J170)*J167))</f>
        <v>785992.22039520007</v>
      </c>
      <c r="K166" s="180">
        <f t="shared" ref="K166" si="312">IF((K171&lt;0%),0,(SUM(K169:K170)*K167))</f>
        <v>785992.22039520007</v>
      </c>
      <c r="L166" s="217">
        <f t="shared" ref="L166" si="313">IF((L171&lt;0%),0,(SUM(L169:L170)*L167))</f>
        <v>785992.22039520007</v>
      </c>
      <c r="M166" s="297">
        <f t="shared" ref="M166" si="314">IF((M171&lt;0%),0,(SUM(M169:M170)*M167))</f>
        <v>908524.58392800007</v>
      </c>
      <c r="N166" s="180">
        <f t="shared" ref="N166" si="315">IF((N171&lt;0%),0,(SUM(N169:N170)*N167))</f>
        <v>908524.58392800007</v>
      </c>
      <c r="O166" s="180">
        <f t="shared" ref="O166" si="316">IF((O171&lt;0%),0,(SUM(O169:O170)*O167))</f>
        <v>908524.58392800007</v>
      </c>
      <c r="P166" s="180">
        <f t="shared" ref="P166" si="317">IF((P171&lt;0%),0,(SUM(P169:P170)*P167))</f>
        <v>908524.58392800007</v>
      </c>
      <c r="Q166" s="298">
        <f t="shared" ref="Q166" si="318">IF((Q171&lt;0%),0,(SUM(Q169:Q170)*Q167))</f>
        <v>908524.58392800007</v>
      </c>
      <c r="R166" s="184">
        <f t="shared" ref="R166" si="319">IF((R171&lt;0%),0,(SUM(R169:R170)*R167))</f>
        <v>1160972.1062784002</v>
      </c>
      <c r="S166" s="180">
        <f t="shared" ref="S166" si="320">IF((S171&lt;0%),0,(SUM(S169:S170)*S167))</f>
        <v>1160972.1062784002</v>
      </c>
      <c r="T166" s="180">
        <f t="shared" ref="T166" si="321">IF((T171&lt;0%),0,(SUM(T169:T170)*T167))</f>
        <v>1160972.1062784002</v>
      </c>
      <c r="U166" s="180">
        <f t="shared" ref="U166" si="322">IF((U171&lt;0%),0,(SUM(U169:U170)*U167))</f>
        <v>1160972.1062784002</v>
      </c>
      <c r="V166" s="297">
        <f t="shared" ref="V166" si="323">IF((V171&lt;0%),0,(SUM(V169:V170)*V167))</f>
        <v>1319536.9184400002</v>
      </c>
      <c r="W166" s="180">
        <f t="shared" ref="W166" si="324">IF((W171&lt;0%),0,(SUM(W169:W170)*W167))</f>
        <v>1319536.9184400002</v>
      </c>
      <c r="X166" s="180">
        <f t="shared" ref="X166" si="325">IF((X171&lt;0%),0,(SUM(X169:X170)*X167))</f>
        <v>1319536.9184400002</v>
      </c>
      <c r="Y166" s="180">
        <f t="shared" ref="Y166" si="326">IF((Y171&lt;0%),0,(SUM(Y169:Y170)*Y167))</f>
        <v>1319536.9184400002</v>
      </c>
      <c r="Z166" s="298">
        <f t="shared" ref="Z166" si="327">IF((Z171&lt;0%),0,(SUM(Z169:Z170)*Z167))</f>
        <v>1319536.9184400002</v>
      </c>
      <c r="AA166" s="184">
        <f t="shared" ref="AA166" si="328">IF((AA171&lt;0%),0,(SUM(AA169:AA170)*AA167))</f>
        <v>1442950.8097680004</v>
      </c>
      <c r="AB166" s="180">
        <f t="shared" ref="AB166" si="329">IF((AB171&lt;0%),0,(SUM(AB169:AB170)*AB167))</f>
        <v>1442950.8097680004</v>
      </c>
      <c r="AC166" s="180">
        <f t="shared" ref="AC166" si="330">IF((AC171&lt;0%),0,(SUM(AC169:AC170)*AC167))</f>
        <v>1442950.8097680004</v>
      </c>
      <c r="AD166" s="217">
        <f t="shared" ref="AD166" si="331">IF((AD171&lt;0%),0,(SUM(AD169:AD170)*AD167))</f>
        <v>1442950.8097680004</v>
      </c>
      <c r="AE166" s="297">
        <f t="shared" ref="AE166" si="332">IF((AE171&lt;0%),0,(SUM(AE169:AE170)*AE167))</f>
        <v>1439204.3166384001</v>
      </c>
      <c r="AF166" s="180">
        <f t="shared" ref="AF166" si="333">IF((AF171&lt;0%),0,(SUM(AF169:AF170)*AF167))</f>
        <v>1439204.3166384001</v>
      </c>
      <c r="AG166" s="180">
        <f t="shared" ref="AG166" si="334">IF((AG171&lt;0%),0,(SUM(AG169:AG170)*AG167))</f>
        <v>1439204.3166384001</v>
      </c>
      <c r="AH166" s="298">
        <f t="shared" ref="AH166" si="335">IF((AH171&lt;0%),0,(SUM(AH169:AH170)*AH167))</f>
        <v>1439204.3166384001</v>
      </c>
      <c r="AI166" s="184">
        <f t="shared" ref="AI166" si="336">IF((AI171&lt;0%),0,(SUM(AI169:AI170)*AI167))</f>
        <v>1352373.8288112001</v>
      </c>
      <c r="AJ166" s="184">
        <f t="shared" ref="AJ166" si="337">IF((AJ171&lt;0%),0,(SUM(AJ169:AJ170)*AJ167))</f>
        <v>1352373.8288112001</v>
      </c>
      <c r="AK166" s="180">
        <f t="shared" ref="AK166" si="338">IF((AK171&lt;0%),0,(SUM(AK169:AK170)*AK167))</f>
        <v>1352373.8288112001</v>
      </c>
      <c r="AL166" s="180">
        <f t="shared" ref="AL166" si="339">IF((AL171&lt;0%),0,(SUM(AL169:AL170)*AL167))</f>
        <v>1352373.8288112001</v>
      </c>
      <c r="AM166" s="217">
        <f t="shared" ref="AM166" si="340">IF((AM171&lt;0%),0,(SUM(AM169:AM170)*AM167))</f>
        <v>1352373.8288112001</v>
      </c>
      <c r="AN166" s="297">
        <f t="shared" ref="AN166" si="341">IF((AN171&lt;0%),0,(SUM(AN169:AN170)*AN167))</f>
        <v>1086262.6256352002</v>
      </c>
      <c r="AO166" s="180">
        <f t="shared" ref="AO166" si="342">IF((AO171&lt;0%),0,(SUM(AO169:AO170)*AO167))</f>
        <v>1086262.6256352002</v>
      </c>
      <c r="AP166" s="180">
        <f t="shared" ref="AP166" si="343">IF((AP171&lt;0%),0,(SUM(AP169:AP170)*AP167))</f>
        <v>1086262.6256352002</v>
      </c>
      <c r="AQ166" s="298">
        <f t="shared" ref="AQ166" si="344">IF((AQ171&lt;0%),0,(SUM(AQ169:AQ170)*AQ167))</f>
        <v>1086262.6256352002</v>
      </c>
      <c r="AR166" s="184">
        <f t="shared" ref="AR166" si="345">IF((AR171&lt;0%),0,(SUM(AR169:AR170)*AR167))</f>
        <v>971553.82128480007</v>
      </c>
      <c r="AS166" s="184">
        <f t="shared" ref="AS166" si="346">IF((AS171&lt;0%),0,(SUM(AS169:AS170)*AS167))</f>
        <v>971553.82128480007</v>
      </c>
      <c r="AT166" s="180">
        <f t="shared" ref="AT166" si="347">IF((AT171&lt;0%),0,(SUM(AT169:AT170)*AT167))</f>
        <v>971553.82128480007</v>
      </c>
      <c r="AU166" s="180">
        <f t="shared" ref="AU166" si="348">IF((AU171&lt;0%),0,(SUM(AU169:AU170)*AU167))</f>
        <v>971553.82128480007</v>
      </c>
      <c r="AV166" s="297">
        <f t="shared" ref="AV166" si="349">IF((AV171&lt;0%),0,(SUM(AV169:AV170)*AV167))</f>
        <v>922959.60157440009</v>
      </c>
      <c r="AW166" s="180">
        <f t="shared" ref="AW166" si="350">IF((AW171&lt;0%),0,(SUM(AW169:AW170)*AW167))</f>
        <v>922959.60157440009</v>
      </c>
      <c r="AX166" s="180">
        <f t="shared" ref="AX166" si="351">IF((AX171&lt;0%),0,(SUM(AX169:AX170)*AX167))</f>
        <v>922959.60157440009</v>
      </c>
      <c r="AY166" s="298">
        <f t="shared" ref="AY166" si="352">IF((AY171&lt;0%),0,(SUM(AY169:AY170)*AY167))</f>
        <v>922959.60157440009</v>
      </c>
      <c r="AZ166" s="184">
        <f t="shared" ref="AZ166" si="353">IF((AZ171&lt;0%),0,(SUM(AZ169:AZ170)*AZ167))</f>
        <v>922959.60157440009</v>
      </c>
      <c r="BA166" s="180">
        <f t="shared" ref="BA166" si="354">IF((BA171&lt;0%),0,(SUM(BA169:BA170)*BA167))</f>
        <v>1127584.2410352002</v>
      </c>
      <c r="BB166" s="180">
        <f t="shared" ref="BB166" si="355">IF((BB171&lt;0%),0,(SUM(BB169:BB170)*BB167))</f>
        <v>1127584.2410352002</v>
      </c>
      <c r="BC166" s="180">
        <f t="shared" ref="BC166" si="356">IF((BC171&lt;0%),0,(SUM(BC169:BC170)*BC167))</f>
        <v>1127584.2410352002</v>
      </c>
      <c r="BD166" s="217">
        <f t="shared" ref="BD166" si="357">IF((BD171&lt;0%),0,(SUM(BD169:BD170)*BD167))</f>
        <v>1127584.2410352002</v>
      </c>
      <c r="BE166" s="213"/>
      <c r="BF166" s="24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CC166" s="122"/>
      <c r="CD166" s="122"/>
      <c r="CE166" s="122"/>
      <c r="CF166" s="122"/>
      <c r="CG166" s="122"/>
      <c r="CH166" s="122"/>
      <c r="CI166" s="122"/>
      <c r="CJ166" s="122"/>
      <c r="CK166" s="122"/>
      <c r="CL166" s="122"/>
    </row>
    <row r="167" spans="1:90" ht="13.5" customHeight="1" thickBot="1" x14ac:dyDescent="0.3">
      <c r="A167" s="774" t="s">
        <v>420</v>
      </c>
      <c r="B167" s="775"/>
      <c r="C167" s="776" t="s">
        <v>37</v>
      </c>
      <c r="D167" s="791"/>
      <c r="E167" s="413">
        <f t="shared" ref="E167:AJ167" si="358">VLOOKUP($A167,$A$37:$R$50,17,0)-(VLOOKUP($A167,$A$37:$R$50,17,0)*VLOOKUP($A167,$A$37:$T$50,19,0))</f>
        <v>31.636800000000001</v>
      </c>
      <c r="F167" s="414">
        <f t="shared" si="358"/>
        <v>31.636800000000001</v>
      </c>
      <c r="G167" s="414">
        <f t="shared" si="358"/>
        <v>31.636800000000001</v>
      </c>
      <c r="H167" s="415">
        <f t="shared" si="358"/>
        <v>31.636800000000001</v>
      </c>
      <c r="I167" s="416">
        <f t="shared" si="358"/>
        <v>31.636800000000001</v>
      </c>
      <c r="J167" s="414">
        <f t="shared" si="358"/>
        <v>31.636800000000001</v>
      </c>
      <c r="K167" s="414">
        <f t="shared" si="358"/>
        <v>31.636800000000001</v>
      </c>
      <c r="L167" s="417">
        <f t="shared" si="358"/>
        <v>31.636800000000001</v>
      </c>
      <c r="M167" s="413">
        <f t="shared" si="358"/>
        <v>31.636800000000001</v>
      </c>
      <c r="N167" s="414">
        <f t="shared" si="358"/>
        <v>31.636800000000001</v>
      </c>
      <c r="O167" s="414">
        <f t="shared" si="358"/>
        <v>31.636800000000001</v>
      </c>
      <c r="P167" s="414">
        <f t="shared" si="358"/>
        <v>31.636800000000001</v>
      </c>
      <c r="Q167" s="415">
        <f t="shared" si="358"/>
        <v>31.636800000000001</v>
      </c>
      <c r="R167" s="416">
        <f t="shared" si="358"/>
        <v>31.636800000000001</v>
      </c>
      <c r="S167" s="414">
        <f t="shared" si="358"/>
        <v>31.636800000000001</v>
      </c>
      <c r="T167" s="414">
        <f t="shared" si="358"/>
        <v>31.636800000000001</v>
      </c>
      <c r="U167" s="414">
        <f t="shared" si="358"/>
        <v>31.636800000000001</v>
      </c>
      <c r="V167" s="413">
        <f t="shared" si="358"/>
        <v>31.636800000000001</v>
      </c>
      <c r="W167" s="414">
        <f t="shared" si="358"/>
        <v>31.636800000000001</v>
      </c>
      <c r="X167" s="414">
        <f t="shared" si="358"/>
        <v>31.636800000000001</v>
      </c>
      <c r="Y167" s="414">
        <f t="shared" si="358"/>
        <v>31.636800000000001</v>
      </c>
      <c r="Z167" s="415">
        <f t="shared" si="358"/>
        <v>31.636800000000001</v>
      </c>
      <c r="AA167" s="416">
        <f t="shared" si="358"/>
        <v>31.636800000000001</v>
      </c>
      <c r="AB167" s="414">
        <f t="shared" si="358"/>
        <v>31.636800000000001</v>
      </c>
      <c r="AC167" s="414">
        <f t="shared" si="358"/>
        <v>31.636800000000001</v>
      </c>
      <c r="AD167" s="417">
        <f t="shared" si="358"/>
        <v>31.636800000000001</v>
      </c>
      <c r="AE167" s="413">
        <f t="shared" si="358"/>
        <v>31.636800000000001</v>
      </c>
      <c r="AF167" s="414">
        <f t="shared" si="358"/>
        <v>31.636800000000001</v>
      </c>
      <c r="AG167" s="414">
        <f t="shared" si="358"/>
        <v>31.636800000000001</v>
      </c>
      <c r="AH167" s="415">
        <f t="shared" si="358"/>
        <v>31.636800000000001</v>
      </c>
      <c r="AI167" s="416">
        <f t="shared" si="358"/>
        <v>31.636800000000001</v>
      </c>
      <c r="AJ167" s="416">
        <f t="shared" si="358"/>
        <v>31.636800000000001</v>
      </c>
      <c r="AK167" s="414">
        <f t="shared" ref="AK167:BD167" si="359">VLOOKUP($A167,$A$37:$R$50,17,0)-(VLOOKUP($A167,$A$37:$R$50,17,0)*VLOOKUP($A167,$A$37:$T$50,19,0))</f>
        <v>31.636800000000001</v>
      </c>
      <c r="AL167" s="414">
        <f t="shared" si="359"/>
        <v>31.636800000000001</v>
      </c>
      <c r="AM167" s="417">
        <f t="shared" si="359"/>
        <v>31.636800000000001</v>
      </c>
      <c r="AN167" s="413">
        <f t="shared" si="359"/>
        <v>31.636800000000001</v>
      </c>
      <c r="AO167" s="414">
        <f t="shared" si="359"/>
        <v>31.636800000000001</v>
      </c>
      <c r="AP167" s="414">
        <f t="shared" si="359"/>
        <v>31.636800000000001</v>
      </c>
      <c r="AQ167" s="415">
        <f t="shared" si="359"/>
        <v>31.636800000000001</v>
      </c>
      <c r="AR167" s="416">
        <f t="shared" si="359"/>
        <v>31.636800000000001</v>
      </c>
      <c r="AS167" s="416">
        <f t="shared" si="359"/>
        <v>31.636800000000001</v>
      </c>
      <c r="AT167" s="414">
        <f t="shared" si="359"/>
        <v>31.636800000000001</v>
      </c>
      <c r="AU167" s="414">
        <f t="shared" si="359"/>
        <v>31.636800000000001</v>
      </c>
      <c r="AV167" s="413">
        <f t="shared" si="359"/>
        <v>31.636800000000001</v>
      </c>
      <c r="AW167" s="414">
        <f t="shared" si="359"/>
        <v>31.636800000000001</v>
      </c>
      <c r="AX167" s="414">
        <f t="shared" si="359"/>
        <v>31.636800000000001</v>
      </c>
      <c r="AY167" s="415">
        <f t="shared" si="359"/>
        <v>31.636800000000001</v>
      </c>
      <c r="AZ167" s="416">
        <f t="shared" si="359"/>
        <v>31.636800000000001</v>
      </c>
      <c r="BA167" s="414">
        <f t="shared" si="359"/>
        <v>31.636800000000001</v>
      </c>
      <c r="BB167" s="414">
        <f t="shared" si="359"/>
        <v>31.636800000000001</v>
      </c>
      <c r="BC167" s="414">
        <f t="shared" si="359"/>
        <v>31.636800000000001</v>
      </c>
      <c r="BD167" s="417">
        <f t="shared" si="359"/>
        <v>31.636800000000001</v>
      </c>
      <c r="BE167" s="213"/>
      <c r="BF167" s="24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CC167" s="122"/>
      <c r="CD167" s="122"/>
      <c r="CE167" s="122"/>
      <c r="CF167" s="122"/>
      <c r="CG167" s="122"/>
      <c r="CH167" s="122"/>
      <c r="CI167" s="122"/>
      <c r="CJ167" s="122"/>
      <c r="CK167" s="122"/>
      <c r="CL167" s="122"/>
    </row>
    <row r="168" spans="1:90" s="244" customFormat="1" ht="13.5" customHeight="1" x14ac:dyDescent="0.2">
      <c r="A168" s="774" t="s">
        <v>420</v>
      </c>
      <c r="B168" s="775"/>
      <c r="C168" s="776" t="s">
        <v>58</v>
      </c>
      <c r="D168" s="777"/>
      <c r="E168" s="283">
        <v>0</v>
      </c>
      <c r="F168" s="241">
        <v>0</v>
      </c>
      <c r="G168" s="241">
        <v>0</v>
      </c>
      <c r="H168" s="284">
        <v>0</v>
      </c>
      <c r="I168" s="240">
        <v>0</v>
      </c>
      <c r="J168" s="241">
        <v>0</v>
      </c>
      <c r="K168" s="241">
        <v>0</v>
      </c>
      <c r="L168" s="242">
        <v>0</v>
      </c>
      <c r="M168" s="283">
        <v>0</v>
      </c>
      <c r="N168" s="241">
        <v>0</v>
      </c>
      <c r="O168" s="241">
        <v>0</v>
      </c>
      <c r="P168" s="241">
        <v>0</v>
      </c>
      <c r="Q168" s="284">
        <v>0</v>
      </c>
      <c r="R168" s="240">
        <v>0</v>
      </c>
      <c r="S168" s="241">
        <v>0</v>
      </c>
      <c r="T168" s="241">
        <v>0</v>
      </c>
      <c r="U168" s="241">
        <v>0</v>
      </c>
      <c r="V168" s="283">
        <v>0</v>
      </c>
      <c r="W168" s="241">
        <v>0</v>
      </c>
      <c r="X168" s="241">
        <v>0</v>
      </c>
      <c r="Y168" s="241">
        <v>0</v>
      </c>
      <c r="Z168" s="284">
        <v>0</v>
      </c>
      <c r="AA168" s="240">
        <v>0</v>
      </c>
      <c r="AB168" s="241">
        <v>0</v>
      </c>
      <c r="AC168" s="241">
        <v>0</v>
      </c>
      <c r="AD168" s="242">
        <v>0</v>
      </c>
      <c r="AE168" s="283">
        <v>0</v>
      </c>
      <c r="AF168" s="241">
        <v>0</v>
      </c>
      <c r="AG168" s="241">
        <v>0</v>
      </c>
      <c r="AH168" s="284">
        <v>0</v>
      </c>
      <c r="AI168" s="240">
        <v>0</v>
      </c>
      <c r="AJ168" s="240">
        <v>0</v>
      </c>
      <c r="AK168" s="241">
        <v>0</v>
      </c>
      <c r="AL168" s="241">
        <v>0</v>
      </c>
      <c r="AM168" s="242">
        <v>0</v>
      </c>
      <c r="AN168" s="283">
        <v>0</v>
      </c>
      <c r="AO168" s="241">
        <v>0</v>
      </c>
      <c r="AP168" s="241">
        <v>0</v>
      </c>
      <c r="AQ168" s="284">
        <v>0</v>
      </c>
      <c r="AR168" s="240">
        <v>0</v>
      </c>
      <c r="AS168" s="240">
        <v>0</v>
      </c>
      <c r="AT168" s="241">
        <v>0</v>
      </c>
      <c r="AU168" s="241">
        <v>0</v>
      </c>
      <c r="AV168" s="283">
        <v>0</v>
      </c>
      <c r="AW168" s="241">
        <v>0</v>
      </c>
      <c r="AX168" s="241">
        <v>0</v>
      </c>
      <c r="AY168" s="284">
        <v>0</v>
      </c>
      <c r="AZ168" s="240">
        <v>0</v>
      </c>
      <c r="BA168" s="241">
        <v>0</v>
      </c>
      <c r="BB168" s="241">
        <v>0</v>
      </c>
      <c r="BC168" s="241">
        <v>0</v>
      </c>
      <c r="BD168" s="242">
        <v>0</v>
      </c>
      <c r="BE168" s="272">
        <f>SUM(E168:BD168)</f>
        <v>0</v>
      </c>
      <c r="BF168" s="258">
        <v>-1</v>
      </c>
      <c r="BG168" s="243"/>
      <c r="BH168" s="243"/>
      <c r="BI168" s="243"/>
      <c r="BJ168" s="243"/>
      <c r="BK168" s="243"/>
      <c r="BL168" s="243"/>
      <c r="BM168" s="243"/>
      <c r="BN168" s="243"/>
      <c r="BO168" s="243"/>
      <c r="BP168" s="243"/>
      <c r="BQ168" s="243"/>
      <c r="BR168" s="243"/>
      <c r="BS168" s="243"/>
      <c r="BT168" s="243"/>
      <c r="BU168" s="243"/>
      <c r="BV168" s="243"/>
      <c r="BW168" s="243"/>
      <c r="BX168" s="243"/>
      <c r="BY168" s="243"/>
      <c r="CC168" s="243"/>
      <c r="CD168" s="243"/>
      <c r="CE168" s="243"/>
      <c r="CF168" s="243"/>
      <c r="CG168" s="243"/>
      <c r="CH168" s="243"/>
      <c r="CI168" s="243"/>
      <c r="CJ168" s="243"/>
      <c r="CK168" s="243"/>
      <c r="CL168" s="243"/>
    </row>
    <row r="169" spans="1:90" s="244" customFormat="1" ht="13.5" customHeight="1" thickBot="1" x14ac:dyDescent="0.25">
      <c r="A169" s="1238" t="s">
        <v>420</v>
      </c>
      <c r="B169" s="1239"/>
      <c r="C169" s="807" t="s">
        <v>59</v>
      </c>
      <c r="D169" s="808"/>
      <c r="E169" s="285">
        <f t="shared" ref="E169:AJ169" si="360">E168*($BF168+1)*IF(E171=$BI$87,1,IF(E171&lt;=$BI$88,1*$BJ$87,IF(E171&lt;=$BI$91,1*$BJ$88,IF(E171&lt;=$BI$92,1*$BJ$91,IF(E171&lt;=$BI$94,1*$BJ$92,1*$BJ$94)))))</f>
        <v>0</v>
      </c>
      <c r="F169" s="246">
        <f t="shared" si="360"/>
        <v>0</v>
      </c>
      <c r="G169" s="246">
        <f t="shared" si="360"/>
        <v>0</v>
      </c>
      <c r="H169" s="286">
        <f t="shared" si="360"/>
        <v>0</v>
      </c>
      <c r="I169" s="245">
        <f t="shared" si="360"/>
        <v>0</v>
      </c>
      <c r="J169" s="246">
        <f t="shared" si="360"/>
        <v>0</v>
      </c>
      <c r="K169" s="246">
        <f t="shared" si="360"/>
        <v>0</v>
      </c>
      <c r="L169" s="247">
        <f t="shared" si="360"/>
        <v>0</v>
      </c>
      <c r="M169" s="285">
        <f t="shared" si="360"/>
        <v>0</v>
      </c>
      <c r="N169" s="246">
        <f t="shared" si="360"/>
        <v>0</v>
      </c>
      <c r="O169" s="246">
        <f t="shared" si="360"/>
        <v>0</v>
      </c>
      <c r="P169" s="246">
        <f t="shared" si="360"/>
        <v>0</v>
      </c>
      <c r="Q169" s="286">
        <f t="shared" si="360"/>
        <v>0</v>
      </c>
      <c r="R169" s="245">
        <f t="shared" si="360"/>
        <v>0</v>
      </c>
      <c r="S169" s="246">
        <f t="shared" si="360"/>
        <v>0</v>
      </c>
      <c r="T169" s="246">
        <f t="shared" si="360"/>
        <v>0</v>
      </c>
      <c r="U169" s="246">
        <f t="shared" si="360"/>
        <v>0</v>
      </c>
      <c r="V169" s="285">
        <f t="shared" si="360"/>
        <v>0</v>
      </c>
      <c r="W169" s="246">
        <f t="shared" si="360"/>
        <v>0</v>
      </c>
      <c r="X169" s="246">
        <f t="shared" si="360"/>
        <v>0</v>
      </c>
      <c r="Y169" s="246">
        <f t="shared" si="360"/>
        <v>0</v>
      </c>
      <c r="Z169" s="286">
        <f t="shared" si="360"/>
        <v>0</v>
      </c>
      <c r="AA169" s="245">
        <f t="shared" si="360"/>
        <v>0</v>
      </c>
      <c r="AB169" s="246">
        <f t="shared" si="360"/>
        <v>0</v>
      </c>
      <c r="AC169" s="246">
        <f t="shared" si="360"/>
        <v>0</v>
      </c>
      <c r="AD169" s="247">
        <f t="shared" si="360"/>
        <v>0</v>
      </c>
      <c r="AE169" s="285">
        <f t="shared" si="360"/>
        <v>0</v>
      </c>
      <c r="AF169" s="246">
        <f t="shared" si="360"/>
        <v>0</v>
      </c>
      <c r="AG169" s="246">
        <f t="shared" si="360"/>
        <v>0</v>
      </c>
      <c r="AH169" s="286">
        <f t="shared" si="360"/>
        <v>0</v>
      </c>
      <c r="AI169" s="245">
        <f t="shared" si="360"/>
        <v>0</v>
      </c>
      <c r="AJ169" s="245">
        <f t="shared" si="360"/>
        <v>0</v>
      </c>
      <c r="AK169" s="246">
        <f t="shared" ref="AK169:BD169" si="361">AK168*($BF168+1)*IF(AK171=$BI$87,1,IF(AK171&lt;=$BI$88,1*$BJ$87,IF(AK171&lt;=$BI$91,1*$BJ$88,IF(AK171&lt;=$BI$92,1*$BJ$91,IF(AK171&lt;=$BI$94,1*$BJ$92,1*$BJ$94)))))</f>
        <v>0</v>
      </c>
      <c r="AL169" s="246">
        <f t="shared" si="361"/>
        <v>0</v>
      </c>
      <c r="AM169" s="247">
        <f t="shared" si="361"/>
        <v>0</v>
      </c>
      <c r="AN169" s="285">
        <f t="shared" si="361"/>
        <v>0</v>
      </c>
      <c r="AO169" s="246">
        <f t="shared" si="361"/>
        <v>0</v>
      </c>
      <c r="AP169" s="246">
        <f t="shared" si="361"/>
        <v>0</v>
      </c>
      <c r="AQ169" s="286">
        <f t="shared" si="361"/>
        <v>0</v>
      </c>
      <c r="AR169" s="245">
        <f t="shared" si="361"/>
        <v>0</v>
      </c>
      <c r="AS169" s="245">
        <f t="shared" si="361"/>
        <v>0</v>
      </c>
      <c r="AT169" s="246">
        <f t="shared" si="361"/>
        <v>0</v>
      </c>
      <c r="AU169" s="246">
        <f t="shared" si="361"/>
        <v>0</v>
      </c>
      <c r="AV169" s="285">
        <f t="shared" si="361"/>
        <v>0</v>
      </c>
      <c r="AW169" s="246">
        <f t="shared" si="361"/>
        <v>0</v>
      </c>
      <c r="AX169" s="246">
        <f t="shared" si="361"/>
        <v>0</v>
      </c>
      <c r="AY169" s="286">
        <f t="shared" si="361"/>
        <v>0</v>
      </c>
      <c r="AZ169" s="245">
        <f t="shared" si="361"/>
        <v>0</v>
      </c>
      <c r="BA169" s="246">
        <f t="shared" si="361"/>
        <v>0</v>
      </c>
      <c r="BB169" s="246">
        <f t="shared" si="361"/>
        <v>0</v>
      </c>
      <c r="BC169" s="246">
        <f t="shared" si="361"/>
        <v>0</v>
      </c>
      <c r="BD169" s="247">
        <f t="shared" si="361"/>
        <v>0</v>
      </c>
      <c r="BE169" s="259">
        <f t="shared" ref="BE169:BE170" si="362">SUM(E169:BD169)</f>
        <v>0</v>
      </c>
      <c r="BF169" s="260"/>
      <c r="BG169" s="243"/>
      <c r="BH169" s="243"/>
      <c r="BI169" s="243"/>
      <c r="BJ169" s="243"/>
      <c r="BK169" s="243"/>
      <c r="BL169" s="243"/>
      <c r="BM169" s="243"/>
      <c r="BN169" s="243"/>
      <c r="BO169" s="243"/>
      <c r="BP169" s="243"/>
      <c r="BQ169" s="243"/>
      <c r="BR169" s="243"/>
      <c r="BS169" s="243"/>
      <c r="BT169" s="243"/>
      <c r="BU169" s="243"/>
      <c r="BV169" s="243"/>
      <c r="BW169" s="243"/>
      <c r="BX169" s="243"/>
      <c r="BY169" s="243"/>
      <c r="CC169" s="243"/>
      <c r="CD169" s="243"/>
      <c r="CE169" s="243"/>
      <c r="CF169" s="243"/>
      <c r="CG169" s="243"/>
      <c r="CH169" s="243"/>
      <c r="CI169" s="243"/>
      <c r="CJ169" s="243"/>
      <c r="CK169" s="243"/>
      <c r="CL169" s="243"/>
    </row>
    <row r="170" spans="1:90" s="244" customFormat="1" ht="13.5" customHeight="1" thickBot="1" x14ac:dyDescent="0.25">
      <c r="A170" s="792" t="s">
        <v>420</v>
      </c>
      <c r="B170" s="793"/>
      <c r="C170" s="778" t="s">
        <v>60</v>
      </c>
      <c r="D170" s="779"/>
      <c r="E170" s="287">
        <v>22287.717000000001</v>
      </c>
      <c r="F170" s="248">
        <v>22287.717000000001</v>
      </c>
      <c r="G170" s="248">
        <v>22287.717000000001</v>
      </c>
      <c r="H170" s="299">
        <v>22287.717000000001</v>
      </c>
      <c r="I170" s="248">
        <v>24844.239000000001</v>
      </c>
      <c r="J170" s="248">
        <v>24844.239000000001</v>
      </c>
      <c r="K170" s="248">
        <v>24844.239000000001</v>
      </c>
      <c r="L170" s="302">
        <v>24844.239000000001</v>
      </c>
      <c r="M170" s="287">
        <v>28717.335000000003</v>
      </c>
      <c r="N170" s="248">
        <v>28717.335000000003</v>
      </c>
      <c r="O170" s="248">
        <v>28717.335000000003</v>
      </c>
      <c r="P170" s="248">
        <v>28717.335000000003</v>
      </c>
      <c r="Q170" s="299">
        <v>28717.335000000003</v>
      </c>
      <c r="R170" s="248">
        <v>36696.888000000006</v>
      </c>
      <c r="S170" s="248">
        <v>36696.888000000006</v>
      </c>
      <c r="T170" s="248">
        <v>36696.888000000006</v>
      </c>
      <c r="U170" s="248">
        <v>36696.888000000006</v>
      </c>
      <c r="V170" s="287">
        <v>41708.925000000003</v>
      </c>
      <c r="W170" s="248">
        <v>41708.925000000003</v>
      </c>
      <c r="X170" s="248">
        <v>41708.925000000003</v>
      </c>
      <c r="Y170" s="248">
        <v>41708.925000000003</v>
      </c>
      <c r="Z170" s="299">
        <v>41708.925000000003</v>
      </c>
      <c r="AA170" s="248">
        <v>45609.885000000009</v>
      </c>
      <c r="AB170" s="248">
        <v>45609.885000000009</v>
      </c>
      <c r="AC170" s="248">
        <v>45609.885000000009</v>
      </c>
      <c r="AD170" s="302">
        <v>45609.885000000009</v>
      </c>
      <c r="AE170" s="287">
        <v>45491.463000000003</v>
      </c>
      <c r="AF170" s="248">
        <v>45491.463000000003</v>
      </c>
      <c r="AG170" s="248">
        <v>45491.463000000003</v>
      </c>
      <c r="AH170" s="299">
        <v>45491.463000000003</v>
      </c>
      <c r="AI170" s="248">
        <v>42746.859000000004</v>
      </c>
      <c r="AJ170" s="248">
        <v>42746.859000000004</v>
      </c>
      <c r="AK170" s="248">
        <v>42746.859000000004</v>
      </c>
      <c r="AL170" s="248">
        <v>42746.859000000004</v>
      </c>
      <c r="AM170" s="302">
        <v>42746.859000000004</v>
      </c>
      <c r="AN170" s="287">
        <v>34335.414000000004</v>
      </c>
      <c r="AO170" s="248">
        <v>34335.414000000004</v>
      </c>
      <c r="AP170" s="248">
        <v>34335.414000000004</v>
      </c>
      <c r="AQ170" s="299">
        <v>34335.414000000004</v>
      </c>
      <c r="AR170" s="248">
        <v>30709.611000000001</v>
      </c>
      <c r="AS170" s="248">
        <v>30709.611000000001</v>
      </c>
      <c r="AT170" s="248">
        <v>30709.611000000001</v>
      </c>
      <c r="AU170" s="248">
        <v>30709.611000000001</v>
      </c>
      <c r="AV170" s="287">
        <v>29173.608000000004</v>
      </c>
      <c r="AW170" s="248">
        <v>29173.608000000004</v>
      </c>
      <c r="AX170" s="248">
        <v>29173.608000000004</v>
      </c>
      <c r="AY170" s="299">
        <v>29173.608000000004</v>
      </c>
      <c r="AZ170" s="248">
        <v>29173.608000000004</v>
      </c>
      <c r="BA170" s="248">
        <v>35641.539000000004</v>
      </c>
      <c r="BB170" s="248">
        <v>35641.539000000004</v>
      </c>
      <c r="BC170" s="248">
        <v>35641.539000000004</v>
      </c>
      <c r="BD170" s="248">
        <v>35641.539000000004</v>
      </c>
      <c r="BE170" s="261">
        <f t="shared" si="362"/>
        <v>1814200.6590000011</v>
      </c>
      <c r="BF170" s="262" t="s">
        <v>61</v>
      </c>
      <c r="BG170" s="243"/>
      <c r="BH170" s="243"/>
      <c r="BI170" s="243"/>
      <c r="BJ170" s="243"/>
      <c r="BK170" s="243"/>
      <c r="BL170" s="243"/>
      <c r="BM170" s="243"/>
      <c r="BN170" s="243"/>
      <c r="BO170" s="243"/>
      <c r="BP170" s="243"/>
      <c r="BQ170" s="243"/>
      <c r="BR170" s="243"/>
      <c r="BS170" s="243"/>
      <c r="BT170" s="243"/>
      <c r="BU170" s="243"/>
      <c r="BV170" s="243"/>
      <c r="BW170" s="243"/>
      <c r="BX170" s="243"/>
      <c r="BY170" s="243"/>
      <c r="CC170" s="243"/>
      <c r="CD170" s="243"/>
      <c r="CE170" s="243"/>
      <c r="CF170" s="243"/>
      <c r="CG170" s="243"/>
      <c r="CH170" s="243"/>
      <c r="CI170" s="243"/>
      <c r="CJ170" s="243"/>
      <c r="CK170" s="243"/>
      <c r="CL170" s="243"/>
    </row>
    <row r="171" spans="1:90" ht="12.75" customHeight="1" thickBot="1" x14ac:dyDescent="0.3">
      <c r="A171" s="1234" t="s">
        <v>420</v>
      </c>
      <c r="B171" s="1235"/>
      <c r="C171" s="1236" t="s">
        <v>56</v>
      </c>
      <c r="D171" s="1237"/>
      <c r="E171" s="289">
        <v>0</v>
      </c>
      <c r="F171" s="25">
        <v>0</v>
      </c>
      <c r="G171" s="25">
        <v>0</v>
      </c>
      <c r="H171" s="290">
        <v>0</v>
      </c>
      <c r="I171" s="173">
        <v>0</v>
      </c>
      <c r="J171" s="25">
        <v>0</v>
      </c>
      <c r="K171" s="25">
        <v>0</v>
      </c>
      <c r="L171" s="209">
        <v>0</v>
      </c>
      <c r="M171" s="289">
        <v>0</v>
      </c>
      <c r="N171" s="25">
        <v>0</v>
      </c>
      <c r="O171" s="25">
        <v>0</v>
      </c>
      <c r="P171" s="25">
        <v>0</v>
      </c>
      <c r="Q171" s="290">
        <v>0</v>
      </c>
      <c r="R171" s="173">
        <v>0</v>
      </c>
      <c r="S171" s="25">
        <v>0</v>
      </c>
      <c r="T171" s="25">
        <v>0</v>
      </c>
      <c r="U171" s="25">
        <v>0</v>
      </c>
      <c r="V171" s="289">
        <v>0</v>
      </c>
      <c r="W171" s="25">
        <v>0</v>
      </c>
      <c r="X171" s="25">
        <v>0</v>
      </c>
      <c r="Y171" s="25">
        <v>0</v>
      </c>
      <c r="Z171" s="290">
        <v>0</v>
      </c>
      <c r="AA171" s="173">
        <v>0</v>
      </c>
      <c r="AB171" s="25">
        <v>0</v>
      </c>
      <c r="AC171" s="25">
        <v>0</v>
      </c>
      <c r="AD171" s="209">
        <v>0</v>
      </c>
      <c r="AE171" s="289">
        <v>0</v>
      </c>
      <c r="AF171" s="25">
        <v>0</v>
      </c>
      <c r="AG171" s="25">
        <v>0</v>
      </c>
      <c r="AH171" s="290">
        <v>0</v>
      </c>
      <c r="AI171" s="173">
        <v>0</v>
      </c>
      <c r="AJ171" s="173">
        <v>0</v>
      </c>
      <c r="AK171" s="25">
        <v>0</v>
      </c>
      <c r="AL171" s="25">
        <v>0</v>
      </c>
      <c r="AM171" s="209">
        <v>0</v>
      </c>
      <c r="AN171" s="289">
        <v>0</v>
      </c>
      <c r="AO171" s="25">
        <v>0</v>
      </c>
      <c r="AP171" s="25">
        <v>0</v>
      </c>
      <c r="AQ171" s="290">
        <v>0</v>
      </c>
      <c r="AR171" s="173">
        <v>0</v>
      </c>
      <c r="AS171" s="173">
        <v>0</v>
      </c>
      <c r="AT171" s="25">
        <v>0</v>
      </c>
      <c r="AU171" s="25">
        <v>0</v>
      </c>
      <c r="AV171" s="289">
        <v>0</v>
      </c>
      <c r="AW171" s="25">
        <v>0</v>
      </c>
      <c r="AX171" s="25">
        <v>0</v>
      </c>
      <c r="AY171" s="290">
        <v>0</v>
      </c>
      <c r="AZ171" s="173">
        <v>0</v>
      </c>
      <c r="BA171" s="25">
        <v>0</v>
      </c>
      <c r="BB171" s="25">
        <v>0</v>
      </c>
      <c r="BC171" s="25">
        <v>0</v>
      </c>
      <c r="BD171" s="209">
        <v>0</v>
      </c>
      <c r="BE171" s="214"/>
      <c r="BF171" s="26">
        <f>VLOOKUP($AC$6,$A$63:$AC$68,MATCH($A171,$A$63:$AC$63,0),0)*IF(VLOOKUP($A171,$A$36:$F$50,5,0)&lt;=3,VLOOKUP($A171,$A$36:$F$50,5,0),IF(VLOOKUP($A171,$A$36:$F$50,5,0)&lt;=4,3.5,3.8+0.2*(ROUNDUP(VLOOKUP($A171,$A$36:$F$50,5,0),0)-5)))</f>
        <v>124.83870967741936</v>
      </c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CC171" s="122"/>
      <c r="CD171" s="122"/>
      <c r="CE171" s="122"/>
      <c r="CF171" s="122"/>
      <c r="CG171" s="122"/>
      <c r="CH171" s="122"/>
      <c r="CI171" s="122"/>
      <c r="CJ171" s="122"/>
      <c r="CK171" s="122"/>
      <c r="CL171" s="122"/>
    </row>
    <row r="172" spans="1:90" ht="6" customHeight="1" thickBot="1" x14ac:dyDescent="0.3">
      <c r="A172" s="27"/>
      <c r="B172" s="28"/>
      <c r="C172" s="28"/>
      <c r="D172" s="28"/>
      <c r="E172" s="291"/>
      <c r="F172" s="28"/>
      <c r="G172" s="28"/>
      <c r="H172" s="292"/>
      <c r="I172" s="28"/>
      <c r="J172" s="28"/>
      <c r="K172" s="28"/>
      <c r="L172" s="28"/>
      <c r="M172" s="291"/>
      <c r="N172" s="28"/>
      <c r="O172" s="28"/>
      <c r="P172" s="28"/>
      <c r="Q172" s="292"/>
      <c r="R172" s="28"/>
      <c r="S172" s="28"/>
      <c r="T172" s="28"/>
      <c r="U172" s="28"/>
      <c r="V172" s="291"/>
      <c r="W172" s="28"/>
      <c r="X172" s="28"/>
      <c r="Y172" s="28"/>
      <c r="Z172" s="292"/>
      <c r="AA172" s="28"/>
      <c r="AB172" s="28"/>
      <c r="AC172"/>
      <c r="AD172"/>
      <c r="AE172" s="305"/>
      <c r="AF172" s="303"/>
      <c r="AG172" s="32"/>
      <c r="AH172" s="304"/>
      <c r="AI172"/>
      <c r="AJ172"/>
      <c r="AK172"/>
      <c r="AL172"/>
      <c r="AM172"/>
      <c r="AN172" s="305"/>
      <c r="AO172" s="303"/>
      <c r="AP172" s="303"/>
      <c r="AQ172" s="304"/>
      <c r="AR172" s="3"/>
      <c r="AS172" s="3"/>
      <c r="AT172" s="3"/>
      <c r="AU172" s="3"/>
      <c r="AV172" s="309"/>
      <c r="AW172" s="310"/>
      <c r="AX172" s="310"/>
      <c r="AY172" s="311"/>
      <c r="AZ172" s="3"/>
      <c r="BA172" s="3"/>
      <c r="BB172" s="3"/>
      <c r="BC172"/>
      <c r="BD172"/>
      <c r="BE172" s="28"/>
      <c r="BF172" s="3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CC172" s="122"/>
      <c r="CD172" s="122"/>
      <c r="CE172" s="122" t="s">
        <v>187</v>
      </c>
      <c r="CF172" s="122"/>
      <c r="CG172" s="122"/>
      <c r="CH172" s="122"/>
      <c r="CI172" s="122"/>
      <c r="CJ172" s="122"/>
      <c r="CK172" s="122"/>
      <c r="CL172" s="122"/>
    </row>
    <row r="173" spans="1:90" ht="13.5" customHeight="1" thickBot="1" x14ac:dyDescent="0.3">
      <c r="A173" s="772" t="s">
        <v>40</v>
      </c>
      <c r="B173" s="773"/>
      <c r="C173" s="773"/>
      <c r="D173" s="773"/>
      <c r="E173" s="279" t="s">
        <v>279</v>
      </c>
      <c r="F173" s="251" t="s">
        <v>280</v>
      </c>
      <c r="G173" s="251" t="s">
        <v>281</v>
      </c>
      <c r="H173" s="280" t="s">
        <v>282</v>
      </c>
      <c r="I173" s="321" t="s">
        <v>283</v>
      </c>
      <c r="J173" s="112" t="s">
        <v>284</v>
      </c>
      <c r="K173" s="112" t="s">
        <v>285</v>
      </c>
      <c r="L173" s="215" t="s">
        <v>286</v>
      </c>
      <c r="M173" s="279" t="s">
        <v>287</v>
      </c>
      <c r="N173" s="251" t="s">
        <v>288</v>
      </c>
      <c r="O173" s="251" t="s">
        <v>289</v>
      </c>
      <c r="P173" s="251" t="s">
        <v>290</v>
      </c>
      <c r="Q173" s="280" t="s">
        <v>291</v>
      </c>
      <c r="R173" s="321" t="s">
        <v>292</v>
      </c>
      <c r="S173" s="112" t="s">
        <v>293</v>
      </c>
      <c r="T173" s="112" t="s">
        <v>294</v>
      </c>
      <c r="U173" s="112" t="s">
        <v>295</v>
      </c>
      <c r="V173" s="279" t="s">
        <v>296</v>
      </c>
      <c r="W173" s="251" t="s">
        <v>297</v>
      </c>
      <c r="X173" s="251" t="s">
        <v>298</v>
      </c>
      <c r="Y173" s="251" t="s">
        <v>299</v>
      </c>
      <c r="Z173" s="280" t="s">
        <v>300</v>
      </c>
      <c r="AA173" s="321" t="s">
        <v>301</v>
      </c>
      <c r="AB173" s="112" t="s">
        <v>302</v>
      </c>
      <c r="AC173" s="112" t="s">
        <v>303</v>
      </c>
      <c r="AD173" s="215" t="s">
        <v>304</v>
      </c>
      <c r="AE173" s="279" t="s">
        <v>305</v>
      </c>
      <c r="AF173" s="251" t="s">
        <v>306</v>
      </c>
      <c r="AG173" s="251" t="s">
        <v>307</v>
      </c>
      <c r="AH173" s="280" t="s">
        <v>308</v>
      </c>
      <c r="AI173" s="396" t="s">
        <v>309</v>
      </c>
      <c r="AJ173" s="321" t="s">
        <v>310</v>
      </c>
      <c r="AK173" s="112" t="s">
        <v>311</v>
      </c>
      <c r="AL173" s="112" t="s">
        <v>312</v>
      </c>
      <c r="AM173" s="215" t="s">
        <v>313</v>
      </c>
      <c r="AN173" s="279" t="s">
        <v>314</v>
      </c>
      <c r="AO173" s="251" t="s">
        <v>315</v>
      </c>
      <c r="AP173" s="251" t="s">
        <v>316</v>
      </c>
      <c r="AQ173" s="280" t="s">
        <v>317</v>
      </c>
      <c r="AR173" s="396" t="s">
        <v>318</v>
      </c>
      <c r="AS173" s="321" t="s">
        <v>319</v>
      </c>
      <c r="AT173" s="112" t="s">
        <v>320</v>
      </c>
      <c r="AU173" s="112" t="s">
        <v>321</v>
      </c>
      <c r="AV173" s="279" t="s">
        <v>322</v>
      </c>
      <c r="AW173" s="251" t="s">
        <v>323</v>
      </c>
      <c r="AX173" s="251" t="s">
        <v>324</v>
      </c>
      <c r="AY173" s="280" t="s">
        <v>325</v>
      </c>
      <c r="AZ173" s="436" t="s">
        <v>326</v>
      </c>
      <c r="BA173" s="112" t="s">
        <v>327</v>
      </c>
      <c r="BB173" s="112" t="s">
        <v>328</v>
      </c>
      <c r="BC173" s="112" t="s">
        <v>329</v>
      </c>
      <c r="BD173" s="215" t="s">
        <v>330</v>
      </c>
      <c r="BE173" s="210" t="s">
        <v>43</v>
      </c>
      <c r="BF173" s="29" t="s">
        <v>57</v>
      </c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CC173" s="122"/>
      <c r="CD173" s="122"/>
      <c r="CE173" s="122"/>
      <c r="CF173" s="122"/>
      <c r="CG173" s="122"/>
      <c r="CH173" s="122"/>
      <c r="CI173" s="122"/>
      <c r="CJ173" s="122"/>
      <c r="CK173" s="122"/>
      <c r="CL173" s="122"/>
    </row>
    <row r="174" spans="1:90" ht="13.5" hidden="1" customHeight="1" x14ac:dyDescent="0.3">
      <c r="A174" s="192"/>
      <c r="B174" s="193"/>
      <c r="C174" s="193"/>
      <c r="D174" s="278"/>
      <c r="E174" s="281" t="s">
        <v>279</v>
      </c>
      <c r="F174" s="177" t="s">
        <v>280</v>
      </c>
      <c r="G174" s="177" t="s">
        <v>281</v>
      </c>
      <c r="H174" s="282" t="s">
        <v>282</v>
      </c>
      <c r="I174" s="182" t="s">
        <v>283</v>
      </c>
      <c r="J174" s="177" t="s">
        <v>284</v>
      </c>
      <c r="K174" s="177" t="s">
        <v>285</v>
      </c>
      <c r="L174" s="208" t="s">
        <v>286</v>
      </c>
      <c r="M174" s="281" t="s">
        <v>287</v>
      </c>
      <c r="N174" s="177" t="s">
        <v>288</v>
      </c>
      <c r="O174" s="177" t="s">
        <v>289</v>
      </c>
      <c r="P174" s="177" t="s">
        <v>290</v>
      </c>
      <c r="Q174" s="282" t="s">
        <v>291</v>
      </c>
      <c r="R174" s="182" t="s">
        <v>292</v>
      </c>
      <c r="S174" s="177" t="s">
        <v>293</v>
      </c>
      <c r="T174" s="177" t="s">
        <v>294</v>
      </c>
      <c r="U174" s="177" t="s">
        <v>295</v>
      </c>
      <c r="V174" s="281" t="s">
        <v>296</v>
      </c>
      <c r="W174" s="177" t="s">
        <v>297</v>
      </c>
      <c r="X174" s="177" t="s">
        <v>298</v>
      </c>
      <c r="Y174" s="177" t="s">
        <v>299</v>
      </c>
      <c r="Z174" s="282" t="s">
        <v>300</v>
      </c>
      <c r="AA174" s="182" t="s">
        <v>301</v>
      </c>
      <c r="AB174" s="177" t="s">
        <v>302</v>
      </c>
      <c r="AC174" s="177" t="s">
        <v>303</v>
      </c>
      <c r="AD174" s="208" t="s">
        <v>304</v>
      </c>
      <c r="AE174" s="281" t="s">
        <v>305</v>
      </c>
      <c r="AF174" s="177" t="s">
        <v>306</v>
      </c>
      <c r="AG174" s="177" t="s">
        <v>307</v>
      </c>
      <c r="AH174" s="282" t="s">
        <v>308</v>
      </c>
      <c r="AI174" s="182" t="s">
        <v>309</v>
      </c>
      <c r="AJ174" s="182" t="s">
        <v>310</v>
      </c>
      <c r="AK174" s="177" t="s">
        <v>311</v>
      </c>
      <c r="AL174" s="177" t="s">
        <v>312</v>
      </c>
      <c r="AM174" s="208" t="s">
        <v>313</v>
      </c>
      <c r="AN174" s="281" t="s">
        <v>314</v>
      </c>
      <c r="AO174" s="177" t="s">
        <v>315</v>
      </c>
      <c r="AP174" s="177" t="s">
        <v>316</v>
      </c>
      <c r="AQ174" s="282" t="s">
        <v>317</v>
      </c>
      <c r="AR174" s="182" t="s">
        <v>318</v>
      </c>
      <c r="AS174" s="182" t="s">
        <v>319</v>
      </c>
      <c r="AT174" s="177" t="s">
        <v>320</v>
      </c>
      <c r="AU174" s="177" t="s">
        <v>321</v>
      </c>
      <c r="AV174" s="281" t="s">
        <v>322</v>
      </c>
      <c r="AW174" s="177" t="s">
        <v>323</v>
      </c>
      <c r="AX174" s="177" t="s">
        <v>324</v>
      </c>
      <c r="AY174" s="282" t="s">
        <v>325</v>
      </c>
      <c r="AZ174" s="182" t="s">
        <v>326</v>
      </c>
      <c r="BA174" s="177" t="s">
        <v>327</v>
      </c>
      <c r="BB174" s="177" t="s">
        <v>328</v>
      </c>
      <c r="BC174" s="177" t="s">
        <v>329</v>
      </c>
      <c r="BD174" s="208" t="s">
        <v>330</v>
      </c>
      <c r="BE174" s="211"/>
      <c r="BF174" s="30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CC174" s="122"/>
      <c r="CD174" s="122"/>
      <c r="CE174" s="122"/>
      <c r="CF174" s="122"/>
      <c r="CG174" s="122"/>
      <c r="CH174" s="122"/>
      <c r="CI174" s="122"/>
      <c r="CJ174" s="122"/>
      <c r="CK174" s="122"/>
      <c r="CL174" s="122"/>
    </row>
    <row r="175" spans="1:90" ht="13.5" hidden="1" customHeight="1" x14ac:dyDescent="0.3">
      <c r="A175" s="19"/>
      <c r="B175" s="20"/>
      <c r="C175" s="20"/>
      <c r="D175" s="277"/>
      <c r="E175" s="295">
        <f>VLOOKUP($A178,Сезонность!$A$26:$BA$42,MATCH(E174,Сезонность!$A$25:$BA$25,0),0)</f>
        <v>0.63990000000000002</v>
      </c>
      <c r="F175" s="179">
        <f>VLOOKUP($A178,Сезонность!$A$26:$BA$42,MATCH(F174,Сезонность!$A$25:$BA$25,0),0)</f>
        <v>0.63990000000000002</v>
      </c>
      <c r="G175" s="179">
        <f>VLOOKUP($A178,Сезонность!$A$26:$BA$42,MATCH(G174,Сезонность!$A$25:$BA$25,0),0)</f>
        <v>0.63990000000000002</v>
      </c>
      <c r="H175" s="296">
        <f>VLOOKUP($A178,Сезонность!$A$26:$BA$42,MATCH(H174,Сезонность!$A$25:$BA$25,0),0)</f>
        <v>0.63990000000000002</v>
      </c>
      <c r="I175" s="183">
        <f>VLOOKUP($A178,Сезонность!$A$26:$BA$42,MATCH(I174,Сезонность!$A$25:$BA$25,0),0)</f>
        <v>0.71330000000000005</v>
      </c>
      <c r="J175" s="179">
        <f>VLOOKUP($A178,Сезонность!$A$26:$BA$42,MATCH(J174,Сезонность!$A$25:$BA$25,0),0)</f>
        <v>0.71330000000000005</v>
      </c>
      <c r="K175" s="179">
        <f>VLOOKUP($A178,Сезонность!$A$26:$BA$42,MATCH(K174,Сезонность!$A$25:$BA$25,0),0)</f>
        <v>0.71330000000000005</v>
      </c>
      <c r="L175" s="216">
        <f>VLOOKUP($A178,Сезонность!$A$26:$BA$42,MATCH(L174,Сезонность!$A$25:$BA$25,0),0)</f>
        <v>0.71330000000000005</v>
      </c>
      <c r="M175" s="295">
        <f>VLOOKUP($A178,Сезонность!$A$26:$BA$42,MATCH(M174,Сезонность!$A$25:$BA$25,0),0)</f>
        <v>0.82450000000000001</v>
      </c>
      <c r="N175" s="179">
        <f>VLOOKUP($A178,Сезонность!$A$26:$BA$42,MATCH(N174,Сезонность!$A$25:$BA$25,0),0)</f>
        <v>0.82450000000000001</v>
      </c>
      <c r="O175" s="179">
        <f>VLOOKUP($A178,Сезонность!$A$26:$BA$42,MATCH(O174,Сезонность!$A$25:$BA$25,0),0)</f>
        <v>0.82450000000000001</v>
      </c>
      <c r="P175" s="179">
        <f>VLOOKUP($A178,Сезонность!$A$26:$BA$42,MATCH(P174,Сезонность!$A$25:$BA$25,0),0)</f>
        <v>0.82450000000000001</v>
      </c>
      <c r="Q175" s="296">
        <f>VLOOKUP($A178,Сезонность!$A$26:$BA$42,MATCH(Q174,Сезонность!$A$25:$BA$25,0),0)</f>
        <v>0.82450000000000001</v>
      </c>
      <c r="R175" s="183">
        <f>VLOOKUP($A178,Сезонность!$A$26:$BA$42,MATCH(R174,Сезонность!$A$25:$BA$25,0),0)</f>
        <v>1.0536000000000001</v>
      </c>
      <c r="S175" s="179">
        <f>VLOOKUP($A178,Сезонность!$A$26:$BA$42,MATCH(S174,Сезонность!$A$25:$BA$25,0),0)</f>
        <v>1.0536000000000001</v>
      </c>
      <c r="T175" s="179">
        <f>VLOOKUP($A178,Сезонность!$A$26:$BA$42,MATCH(T174,Сезонность!$A$25:$BA$25,0),0)</f>
        <v>1.0536000000000001</v>
      </c>
      <c r="U175" s="179">
        <f>VLOOKUP($A178,Сезонность!$A$26:$BA$42,MATCH(U174,Сезонность!$A$25:$BA$25,0),0)</f>
        <v>1.0536000000000001</v>
      </c>
      <c r="V175" s="295">
        <f>VLOOKUP($A178,Сезонность!$A$26:$BA$42,MATCH(V174,Сезонность!$A$25:$BA$25,0),0)</f>
        <v>1.1975</v>
      </c>
      <c r="W175" s="179">
        <f>VLOOKUP($A178,Сезонность!$A$26:$BA$42,MATCH(W174,Сезонность!$A$25:$BA$25,0),0)</f>
        <v>1.1975</v>
      </c>
      <c r="X175" s="179">
        <f>VLOOKUP($A178,Сезонность!$A$26:$BA$42,MATCH(X174,Сезонность!$A$25:$BA$25,0),0)</f>
        <v>1.1975</v>
      </c>
      <c r="Y175" s="179">
        <f>VLOOKUP($A178,Сезонность!$A$26:$BA$42,MATCH(Y174,Сезонность!$A$25:$BA$25,0),0)</f>
        <v>1.1975</v>
      </c>
      <c r="Z175" s="296">
        <f>VLOOKUP($A178,Сезонность!$A$26:$BA$42,MATCH(Z174,Сезонность!$A$25:$BA$25,0),0)</f>
        <v>1.1975</v>
      </c>
      <c r="AA175" s="183">
        <f>VLOOKUP($A178,Сезонность!$A$26:$BA$42,MATCH(AA174,Сезонность!$A$25:$BA$25,0),0)</f>
        <v>1.3095000000000001</v>
      </c>
      <c r="AB175" s="179">
        <f>VLOOKUP($A178,Сезонность!$A$26:$BA$42,MATCH(AB174,Сезонность!$A$25:$BA$25,0),0)</f>
        <v>1.3095000000000001</v>
      </c>
      <c r="AC175" s="179">
        <f>VLOOKUP($A178,Сезонность!$A$26:$BA$42,MATCH(AC174,Сезонность!$A$25:$BA$25,0),0)</f>
        <v>1.3095000000000001</v>
      </c>
      <c r="AD175" s="216">
        <f>VLOOKUP($A178,Сезонность!$A$26:$BA$42,MATCH(AD174,Сезонность!$A$25:$BA$25,0),0)</f>
        <v>1.3095000000000001</v>
      </c>
      <c r="AE175" s="295">
        <f>VLOOKUP($A178,Сезонность!$A$26:$BA$42,MATCH(AE174,Сезонность!$A$25:$BA$25,0),0)</f>
        <v>1.3061</v>
      </c>
      <c r="AF175" s="179">
        <f>VLOOKUP($A178,Сезонность!$A$26:$BA$42,MATCH(AF174,Сезонность!$A$25:$BA$25,0),0)</f>
        <v>1.3061</v>
      </c>
      <c r="AG175" s="179">
        <f>VLOOKUP($A178,Сезонность!$A$26:$BA$42,MATCH(AG174,Сезонность!$A$25:$BA$25,0),0)</f>
        <v>1.3061</v>
      </c>
      <c r="AH175" s="296">
        <f>VLOOKUP($A178,Сезонность!$A$26:$BA$42,MATCH(AH174,Сезонность!$A$25:$BA$25,0),0)</f>
        <v>1.3061</v>
      </c>
      <c r="AI175" s="183">
        <f>VLOOKUP($A178,Сезонность!$A$26:$BA$42,MATCH(AI174,Сезонность!$A$25:$BA$25,0),0)</f>
        <v>1.2273000000000001</v>
      </c>
      <c r="AJ175" s="183">
        <f>VLOOKUP($A178,Сезонность!$A$26:$BA$42,MATCH(AJ174,Сезонность!$A$25:$BA$25,0),0)</f>
        <v>1.2273000000000001</v>
      </c>
      <c r="AK175" s="179">
        <f>VLOOKUP($A178,Сезонность!$A$26:$BA$42,MATCH(AK174,Сезонность!$A$25:$BA$25,0),0)</f>
        <v>1.2273000000000001</v>
      </c>
      <c r="AL175" s="179">
        <f>VLOOKUP($A178,Сезонность!$A$26:$BA$42,MATCH(AL174,Сезонность!$A$25:$BA$25,0),0)</f>
        <v>1.2273000000000001</v>
      </c>
      <c r="AM175" s="216">
        <f>VLOOKUP($A178,Сезонность!$A$26:$BA$42,MATCH(AM174,Сезонность!$A$25:$BA$25,0),0)</f>
        <v>1.2273000000000001</v>
      </c>
      <c r="AN175" s="295">
        <f>VLOOKUP($A178,Сезонность!$A$26:$BA$42,MATCH(AN174,Сезонность!$A$25:$BA$25,0),0)</f>
        <v>0.98580000000000001</v>
      </c>
      <c r="AO175" s="179">
        <f>VLOOKUP($A178,Сезонность!$A$26:$BA$42,MATCH(AO174,Сезонность!$A$25:$BA$25,0),0)</f>
        <v>0.98580000000000001</v>
      </c>
      <c r="AP175" s="179">
        <f>VLOOKUP($A178,Сезонность!$A$26:$BA$42,MATCH(AP174,Сезонность!$A$25:$BA$25,0),0)</f>
        <v>0.98580000000000001</v>
      </c>
      <c r="AQ175" s="296">
        <f>VLOOKUP($A178,Сезонность!$A$26:$BA$42,MATCH(AQ174,Сезонность!$A$25:$BA$25,0),0)</f>
        <v>0.98580000000000001</v>
      </c>
      <c r="AR175" s="183">
        <f>VLOOKUP($A178,Сезонность!$A$26:$BA$42,MATCH(AR174,Сезонность!$A$25:$BA$25,0),0)</f>
        <v>0.88170000000000004</v>
      </c>
      <c r="AS175" s="183">
        <f>VLOOKUP($A178,Сезонность!$A$26:$BA$42,MATCH(AS174,Сезонность!$A$25:$BA$25,0),0)</f>
        <v>0.88170000000000004</v>
      </c>
      <c r="AT175" s="179">
        <f>VLOOKUP($A178,Сезонность!$A$26:$BA$42,MATCH(AT174,Сезонность!$A$25:$BA$25,0),0)</f>
        <v>0.88170000000000004</v>
      </c>
      <c r="AU175" s="179">
        <f>VLOOKUP($A178,Сезонность!$A$26:$BA$42,MATCH(AU174,Сезонность!$A$25:$BA$25,0),0)</f>
        <v>0.88170000000000004</v>
      </c>
      <c r="AV175" s="295">
        <f>VLOOKUP($A178,Сезонность!$A$26:$BA$42,MATCH(AV174,Сезонность!$A$25:$BA$25,0),0)</f>
        <v>0.83760000000000001</v>
      </c>
      <c r="AW175" s="179">
        <f>VLOOKUP($A178,Сезонность!$A$26:$BA$42,MATCH(AW174,Сезонность!$A$25:$BA$25,0),0)</f>
        <v>0.83760000000000001</v>
      </c>
      <c r="AX175" s="179">
        <f>VLOOKUP($A178,Сезонность!$A$26:$BA$42,MATCH(AX174,Сезонность!$A$25:$BA$25,0),0)</f>
        <v>0.83760000000000001</v>
      </c>
      <c r="AY175" s="296">
        <f>VLOOKUP($A178,Сезонность!$A$26:$BA$42,MATCH(AY174,Сезонность!$A$25:$BA$25,0),0)</f>
        <v>0.83760000000000001</v>
      </c>
      <c r="AZ175" s="183">
        <f>VLOOKUP($A178,Сезонность!$A$26:$BA$42,MATCH(AZ174,Сезонность!$A$25:$BA$25,0),0)</f>
        <v>0.83760000000000001</v>
      </c>
      <c r="BA175" s="179">
        <f>VLOOKUP($A178,Сезонность!$A$26:$BA$42,MATCH(BA174,Сезонность!$A$25:$BA$25,0),0)</f>
        <v>1.0233000000000001</v>
      </c>
      <c r="BB175" s="179">
        <f>VLOOKUP($A178,Сезонность!$A$26:$BA$42,MATCH(BB174,Сезонность!$A$25:$BA$25,0),0)</f>
        <v>1.0233000000000001</v>
      </c>
      <c r="BC175" s="179">
        <f>VLOOKUP($A178,Сезонность!$A$26:$BA$42,MATCH(BC174,Сезонность!$A$25:$BA$25,0),0)</f>
        <v>1.0233000000000001</v>
      </c>
      <c r="BD175" s="216">
        <f>VLOOKUP($A178,Сезонность!$A$26:$BA$42,MATCH(BD174,Сезонность!$A$25:$BA$25,0),0)</f>
        <v>1.0233000000000001</v>
      </c>
      <c r="BE175" s="212"/>
      <c r="BF175" s="18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CC175" s="122"/>
      <c r="CD175" s="122"/>
      <c r="CE175" s="122"/>
      <c r="CF175" s="122"/>
      <c r="CG175" s="122"/>
      <c r="CH175" s="122"/>
      <c r="CI175" s="122"/>
      <c r="CJ175" s="122"/>
      <c r="CK175" s="122"/>
      <c r="CL175" s="122"/>
    </row>
    <row r="176" spans="1:90" ht="13.5" hidden="1" customHeight="1" thickBot="1" x14ac:dyDescent="0.3">
      <c r="A176" s="21"/>
      <c r="B176" s="22"/>
      <c r="C176" s="23"/>
      <c r="D176" s="418">
        <f>VLOOKUP($A177,$A$37:$R$50,17,0)-(VLOOKUP($A177,$A$37:$R$50,17,0)*VLOOKUP($A177,$A$37:$T$50,19,0))</f>
        <v>36.993600000000001</v>
      </c>
      <c r="E176" s="297">
        <f>IF((E181&lt;0%),0,(SUM(E179:E180)*E177))</f>
        <v>218294.14555716928</v>
      </c>
      <c r="F176" s="180">
        <f t="shared" ref="F176" si="363">IF((F181&lt;0%),0,(SUM(F179:F180)*F177))</f>
        <v>218294.14555716928</v>
      </c>
      <c r="G176" s="180">
        <f t="shared" ref="G176" si="364">IF((G181&lt;0%),0,(SUM(G179:G180)*G177))</f>
        <v>218294.14555716928</v>
      </c>
      <c r="H176" s="298">
        <f t="shared" ref="H176" si="365">IF((H181&lt;0%),0,(SUM(H179:H180)*H177))</f>
        <v>218294.14555716928</v>
      </c>
      <c r="I176" s="184">
        <f t="shared" ref="I176" si="366">IF((I181&lt;0%),0,(SUM(I179:I180)*I177))</f>
        <v>243333.66780110772</v>
      </c>
      <c r="J176" s="180">
        <f t="shared" ref="J176" si="367">IF((J181&lt;0%),0,(SUM(J179:J180)*J177))</f>
        <v>243333.66780110772</v>
      </c>
      <c r="K176" s="180">
        <f t="shared" ref="K176" si="368">IF((K181&lt;0%),0,(SUM(K179:K180)*K177))</f>
        <v>243333.66780110772</v>
      </c>
      <c r="L176" s="217">
        <f t="shared" ref="L176" si="369">IF((L181&lt;0%),0,(SUM(L179:L180)*L177))</f>
        <v>243333.66780110772</v>
      </c>
      <c r="M176" s="297">
        <f t="shared" ref="M176" si="370">IF((M181&lt;0%),0,(SUM(M179:M180)*M177))</f>
        <v>281268.20286276919</v>
      </c>
      <c r="N176" s="180">
        <f t="shared" ref="N176" si="371">IF((N181&lt;0%),0,(SUM(N179:N180)*N177))</f>
        <v>281268.20286276919</v>
      </c>
      <c r="O176" s="180">
        <f t="shared" ref="O176" si="372">IF((O181&lt;0%),0,(SUM(O179:O180)*O177))</f>
        <v>281268.20286276919</v>
      </c>
      <c r="P176" s="180">
        <f t="shared" ref="P176" si="373">IF((P181&lt;0%),0,(SUM(P179:P180)*P177))</f>
        <v>281268.20286276919</v>
      </c>
      <c r="Q176" s="298">
        <f t="shared" ref="Q176" si="374">IF((Q181&lt;0%),0,(SUM(Q179:Q180)*Q177))</f>
        <v>281268.20286276919</v>
      </c>
      <c r="R176" s="184">
        <f t="shared" ref="R176" si="375">IF((R181&lt;0%),0,(SUM(R179:R180)*R177))</f>
        <v>359422.89695113851</v>
      </c>
      <c r="S176" s="180">
        <f t="shared" ref="S176" si="376">IF((S181&lt;0%),0,(SUM(S179:S180)*S177))</f>
        <v>359422.89695113851</v>
      </c>
      <c r="T176" s="180">
        <f t="shared" ref="T176" si="377">IF((T181&lt;0%),0,(SUM(T179:T180)*T177))</f>
        <v>359422.89695113851</v>
      </c>
      <c r="U176" s="180">
        <f t="shared" ref="U176" si="378">IF((U181&lt;0%),0,(SUM(U179:U180)*U177))</f>
        <v>359422.89695113851</v>
      </c>
      <c r="V176" s="297">
        <f t="shared" ref="V176" si="379">IF((V181&lt;0%),0,(SUM(V179:V180)*V177))</f>
        <v>408512.64151384623</v>
      </c>
      <c r="W176" s="180">
        <f t="shared" ref="W176" si="380">IF((W181&lt;0%),0,(SUM(W179:W180)*W177))</f>
        <v>408512.64151384623</v>
      </c>
      <c r="X176" s="180">
        <f t="shared" ref="X176" si="381">IF((X181&lt;0%),0,(SUM(X179:X180)*X177))</f>
        <v>408512.64151384623</v>
      </c>
      <c r="Y176" s="180">
        <f t="shared" ref="Y176" si="382">IF((Y181&lt;0%),0,(SUM(Y179:Y180)*Y177))</f>
        <v>408512.64151384623</v>
      </c>
      <c r="Z176" s="298">
        <f t="shared" ref="Z176" si="383">IF((Z181&lt;0%),0,(SUM(Z179:Z180)*Z177))</f>
        <v>408512.64151384623</v>
      </c>
      <c r="AA176" s="184">
        <f t="shared" ref="AA176" si="384">IF((AA181&lt;0%),0,(SUM(AA179:AA180)*AA177))</f>
        <v>446720.08689969237</v>
      </c>
      <c r="AB176" s="180">
        <f t="shared" ref="AB176" si="385">IF((AB181&lt;0%),0,(SUM(AB179:AB180)*AB177))</f>
        <v>446720.08689969237</v>
      </c>
      <c r="AC176" s="180">
        <f t="shared" ref="AC176" si="386">IF((AC181&lt;0%),0,(SUM(AC179:AC180)*AC177))</f>
        <v>446720.08689969237</v>
      </c>
      <c r="AD176" s="217">
        <f t="shared" ref="AD176" si="387">IF((AD181&lt;0%),0,(SUM(AD179:AD180)*AD177))</f>
        <v>446720.08689969237</v>
      </c>
      <c r="AE176" s="297">
        <f t="shared" ref="AE176" si="388">IF((AE181&lt;0%),0,(SUM(AE179:AE180)*AE177))</f>
        <v>445560.21802190773</v>
      </c>
      <c r="AF176" s="180">
        <f t="shared" ref="AF176" si="389">IF((AF181&lt;0%),0,(SUM(AF179:AF180)*AF177))</f>
        <v>445560.21802190773</v>
      </c>
      <c r="AG176" s="180">
        <f t="shared" ref="AG176" si="390">IF((AG181&lt;0%),0,(SUM(AG179:AG180)*AG177))</f>
        <v>445560.21802190773</v>
      </c>
      <c r="AH176" s="298">
        <f t="shared" ref="AH176" si="391">IF((AH181&lt;0%),0,(SUM(AH179:AH180)*AH177))</f>
        <v>445560.21802190773</v>
      </c>
      <c r="AI176" s="184">
        <f t="shared" ref="AI176" si="392">IF((AI181&lt;0%),0,(SUM(AI179:AI180)*AI177))</f>
        <v>418678.55108972313</v>
      </c>
      <c r="AJ176" s="184">
        <f t="shared" ref="AJ176" si="393">IF((AJ181&lt;0%),0,(SUM(AJ179:AJ180)*AJ177))</f>
        <v>418678.55108972313</v>
      </c>
      <c r="AK176" s="180">
        <f t="shared" ref="AK176" si="394">IF((AK181&lt;0%),0,(SUM(AK179:AK180)*AK177))</f>
        <v>418678.55108972313</v>
      </c>
      <c r="AL176" s="180">
        <f t="shared" ref="AL176" si="395">IF((AL181&lt;0%),0,(SUM(AL179:AL180)*AL177))</f>
        <v>418678.55108972313</v>
      </c>
      <c r="AM176" s="217">
        <f t="shared" ref="AM176" si="396">IF((AM181&lt;0%),0,(SUM(AM179:AM180)*AM177))</f>
        <v>418678.55108972313</v>
      </c>
      <c r="AN176" s="297">
        <f t="shared" ref="AN176" si="397">IF((AN181&lt;0%),0,(SUM(AN179:AN180)*AN177))</f>
        <v>336293.74697649234</v>
      </c>
      <c r="AO176" s="180">
        <f t="shared" ref="AO176" si="398">IF((AO181&lt;0%),0,(SUM(AO179:AO180)*AO177))</f>
        <v>336293.74697649234</v>
      </c>
      <c r="AP176" s="180">
        <f t="shared" ref="AP176" si="399">IF((AP181&lt;0%),0,(SUM(AP179:AP180)*AP177))</f>
        <v>336293.74697649234</v>
      </c>
      <c r="AQ176" s="298">
        <f t="shared" ref="AQ176" si="400">IF((AQ181&lt;0%),0,(SUM(AQ179:AQ180)*AQ177))</f>
        <v>336293.74697649234</v>
      </c>
      <c r="AR176" s="184">
        <f t="shared" ref="AR176" si="401">IF((AR181&lt;0%),0,(SUM(AR179:AR180)*AR177))</f>
        <v>300781.29104196932</v>
      </c>
      <c r="AS176" s="184">
        <f t="shared" ref="AS176" si="402">IF((AS181&lt;0%),0,(SUM(AS179:AS180)*AS177))</f>
        <v>300781.29104196932</v>
      </c>
      <c r="AT176" s="180">
        <f t="shared" ref="AT176" si="403">IF((AT181&lt;0%),0,(SUM(AT179:AT180)*AT177))</f>
        <v>300781.29104196932</v>
      </c>
      <c r="AU176" s="180">
        <f t="shared" ref="AU176" si="404">IF((AU181&lt;0%),0,(SUM(AU179:AU180)*AU177))</f>
        <v>300781.29104196932</v>
      </c>
      <c r="AV176" s="297">
        <f t="shared" ref="AV176" si="405">IF((AV181&lt;0%),0,(SUM(AV179:AV180)*AV177))</f>
        <v>285737.10942129232</v>
      </c>
      <c r="AW176" s="180">
        <f t="shared" ref="AW176" si="406">IF((AW181&lt;0%),0,(SUM(AW179:AW180)*AW177))</f>
        <v>285737.10942129232</v>
      </c>
      <c r="AX176" s="180">
        <f t="shared" ref="AX176" si="407">IF((AX181&lt;0%),0,(SUM(AX179:AX180)*AX177))</f>
        <v>285737.10942129232</v>
      </c>
      <c r="AY176" s="298">
        <f t="shared" ref="AY176" si="408">IF((AY181&lt;0%),0,(SUM(AY179:AY180)*AY177))</f>
        <v>285737.10942129232</v>
      </c>
      <c r="AZ176" s="184">
        <f t="shared" ref="AZ176" si="409">IF((AZ181&lt;0%),0,(SUM(AZ179:AZ180)*AZ177))</f>
        <v>285737.10942129232</v>
      </c>
      <c r="BA176" s="180">
        <f t="shared" ref="BA176" si="410">IF((BA181&lt;0%),0,(SUM(BA179:BA180)*BA177))</f>
        <v>349086.41842264624</v>
      </c>
      <c r="BB176" s="180">
        <f t="shared" ref="BB176" si="411">IF((BB181&lt;0%),0,(SUM(BB179:BB180)*BB177))</f>
        <v>349086.41842264624</v>
      </c>
      <c r="BC176" s="180">
        <f t="shared" ref="BC176" si="412">IF((BC181&lt;0%),0,(SUM(BC179:BC180)*BC177))</f>
        <v>349086.41842264624</v>
      </c>
      <c r="BD176" s="217">
        <f t="shared" ref="BD176" si="413">IF((BD181&lt;0%),0,(SUM(BD179:BD180)*BD177))</f>
        <v>349086.41842264624</v>
      </c>
      <c r="BE176" s="213"/>
      <c r="BF176" s="24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CC176" s="122"/>
      <c r="CD176" s="122"/>
      <c r="CE176" s="122"/>
      <c r="CF176" s="122"/>
      <c r="CG176" s="122"/>
      <c r="CH176" s="122"/>
      <c r="CI176" s="122"/>
      <c r="CJ176" s="122"/>
      <c r="CK176" s="122"/>
      <c r="CL176" s="122"/>
    </row>
    <row r="177" spans="1:90" ht="13.5" customHeight="1" thickBot="1" x14ac:dyDescent="0.3">
      <c r="A177" s="774" t="s">
        <v>422</v>
      </c>
      <c r="B177" s="775"/>
      <c r="C177" s="776" t="s">
        <v>37</v>
      </c>
      <c r="D177" s="791"/>
      <c r="E177" s="413">
        <f t="shared" ref="E177:AJ177" si="414">VLOOKUP($A177,$A$37:$R$50,17,0)-(VLOOKUP($A177,$A$37:$R$50,17,0)*VLOOKUP($A177,$A$37:$T$50,19,0))</f>
        <v>36.993600000000001</v>
      </c>
      <c r="F177" s="414">
        <f t="shared" si="414"/>
        <v>36.993600000000001</v>
      </c>
      <c r="G177" s="414">
        <f t="shared" si="414"/>
        <v>36.993600000000001</v>
      </c>
      <c r="H177" s="415">
        <f t="shared" si="414"/>
        <v>36.993600000000001</v>
      </c>
      <c r="I177" s="416">
        <f t="shared" si="414"/>
        <v>36.993600000000001</v>
      </c>
      <c r="J177" s="414">
        <f t="shared" si="414"/>
        <v>36.993600000000001</v>
      </c>
      <c r="K177" s="414">
        <f t="shared" si="414"/>
        <v>36.993600000000001</v>
      </c>
      <c r="L177" s="417">
        <f t="shared" si="414"/>
        <v>36.993600000000001</v>
      </c>
      <c r="M177" s="413">
        <f t="shared" si="414"/>
        <v>36.993600000000001</v>
      </c>
      <c r="N177" s="414">
        <f t="shared" si="414"/>
        <v>36.993600000000001</v>
      </c>
      <c r="O177" s="414">
        <f t="shared" si="414"/>
        <v>36.993600000000001</v>
      </c>
      <c r="P177" s="414">
        <f t="shared" si="414"/>
        <v>36.993600000000001</v>
      </c>
      <c r="Q177" s="415">
        <f t="shared" si="414"/>
        <v>36.993600000000001</v>
      </c>
      <c r="R177" s="416">
        <f t="shared" si="414"/>
        <v>36.993600000000001</v>
      </c>
      <c r="S177" s="414">
        <f t="shared" si="414"/>
        <v>36.993600000000001</v>
      </c>
      <c r="T177" s="414">
        <f t="shared" si="414"/>
        <v>36.993600000000001</v>
      </c>
      <c r="U177" s="414">
        <f t="shared" si="414"/>
        <v>36.993600000000001</v>
      </c>
      <c r="V177" s="413">
        <f t="shared" si="414"/>
        <v>36.993600000000001</v>
      </c>
      <c r="W177" s="414">
        <f t="shared" si="414"/>
        <v>36.993600000000001</v>
      </c>
      <c r="X177" s="414">
        <f t="shared" si="414"/>
        <v>36.993600000000001</v>
      </c>
      <c r="Y177" s="414">
        <f t="shared" si="414"/>
        <v>36.993600000000001</v>
      </c>
      <c r="Z177" s="415">
        <f t="shared" si="414"/>
        <v>36.993600000000001</v>
      </c>
      <c r="AA177" s="416">
        <f t="shared" si="414"/>
        <v>36.993600000000001</v>
      </c>
      <c r="AB177" s="414">
        <f t="shared" si="414"/>
        <v>36.993600000000001</v>
      </c>
      <c r="AC177" s="414">
        <f t="shared" si="414"/>
        <v>36.993600000000001</v>
      </c>
      <c r="AD177" s="417">
        <f t="shared" si="414"/>
        <v>36.993600000000001</v>
      </c>
      <c r="AE177" s="413">
        <f t="shared" si="414"/>
        <v>36.993600000000001</v>
      </c>
      <c r="AF177" s="414">
        <f t="shared" si="414"/>
        <v>36.993600000000001</v>
      </c>
      <c r="AG177" s="414">
        <f t="shared" si="414"/>
        <v>36.993600000000001</v>
      </c>
      <c r="AH177" s="415">
        <f t="shared" si="414"/>
        <v>36.993600000000001</v>
      </c>
      <c r="AI177" s="416">
        <f t="shared" si="414"/>
        <v>36.993600000000001</v>
      </c>
      <c r="AJ177" s="416">
        <f t="shared" si="414"/>
        <v>36.993600000000001</v>
      </c>
      <c r="AK177" s="414">
        <f t="shared" ref="AK177:BD177" si="415">VLOOKUP($A177,$A$37:$R$50,17,0)-(VLOOKUP($A177,$A$37:$R$50,17,0)*VLOOKUP($A177,$A$37:$T$50,19,0))</f>
        <v>36.993600000000001</v>
      </c>
      <c r="AL177" s="414">
        <f t="shared" si="415"/>
        <v>36.993600000000001</v>
      </c>
      <c r="AM177" s="417">
        <f t="shared" si="415"/>
        <v>36.993600000000001</v>
      </c>
      <c r="AN177" s="413">
        <f t="shared" si="415"/>
        <v>36.993600000000001</v>
      </c>
      <c r="AO177" s="414">
        <f t="shared" si="415"/>
        <v>36.993600000000001</v>
      </c>
      <c r="AP177" s="414">
        <f t="shared" si="415"/>
        <v>36.993600000000001</v>
      </c>
      <c r="AQ177" s="415">
        <f t="shared" si="415"/>
        <v>36.993600000000001</v>
      </c>
      <c r="AR177" s="416">
        <f t="shared" si="415"/>
        <v>36.993600000000001</v>
      </c>
      <c r="AS177" s="416">
        <f t="shared" si="415"/>
        <v>36.993600000000001</v>
      </c>
      <c r="AT177" s="414">
        <f t="shared" si="415"/>
        <v>36.993600000000001</v>
      </c>
      <c r="AU177" s="414">
        <f t="shared" si="415"/>
        <v>36.993600000000001</v>
      </c>
      <c r="AV177" s="413">
        <f t="shared" si="415"/>
        <v>36.993600000000001</v>
      </c>
      <c r="AW177" s="414">
        <f t="shared" si="415"/>
        <v>36.993600000000001</v>
      </c>
      <c r="AX177" s="414">
        <f t="shared" si="415"/>
        <v>36.993600000000001</v>
      </c>
      <c r="AY177" s="415">
        <f t="shared" si="415"/>
        <v>36.993600000000001</v>
      </c>
      <c r="AZ177" s="416">
        <f t="shared" si="415"/>
        <v>36.993600000000001</v>
      </c>
      <c r="BA177" s="414">
        <f t="shared" si="415"/>
        <v>36.993600000000001</v>
      </c>
      <c r="BB177" s="414">
        <f t="shared" si="415"/>
        <v>36.993600000000001</v>
      </c>
      <c r="BC177" s="414">
        <f t="shared" si="415"/>
        <v>36.993600000000001</v>
      </c>
      <c r="BD177" s="417">
        <f t="shared" si="415"/>
        <v>36.993600000000001</v>
      </c>
      <c r="BE177" s="213"/>
      <c r="BF177" s="24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CC177" s="122"/>
      <c r="CD177" s="122"/>
      <c r="CE177" s="122"/>
      <c r="CF177" s="122"/>
      <c r="CG177" s="122"/>
      <c r="CH177" s="122"/>
      <c r="CI177" s="122"/>
      <c r="CJ177" s="122"/>
      <c r="CK177" s="122"/>
      <c r="CL177" s="122"/>
    </row>
    <row r="178" spans="1:90" s="244" customFormat="1" ht="13.5" customHeight="1" x14ac:dyDescent="0.2">
      <c r="A178" s="774" t="s">
        <v>422</v>
      </c>
      <c r="B178" s="775"/>
      <c r="C178" s="776" t="s">
        <v>58</v>
      </c>
      <c r="D178" s="777"/>
      <c r="E178" s="283">
        <v>0</v>
      </c>
      <c r="F178" s="241">
        <v>0</v>
      </c>
      <c r="G178" s="241">
        <v>0</v>
      </c>
      <c r="H178" s="284">
        <v>0</v>
      </c>
      <c r="I178" s="240">
        <v>0</v>
      </c>
      <c r="J178" s="241">
        <v>0</v>
      </c>
      <c r="K178" s="241">
        <v>0</v>
      </c>
      <c r="L178" s="242">
        <v>0</v>
      </c>
      <c r="M178" s="283">
        <v>0</v>
      </c>
      <c r="N178" s="241">
        <v>0</v>
      </c>
      <c r="O178" s="241">
        <v>0</v>
      </c>
      <c r="P178" s="241">
        <v>0</v>
      </c>
      <c r="Q178" s="284">
        <v>0</v>
      </c>
      <c r="R178" s="240">
        <v>0</v>
      </c>
      <c r="S178" s="241">
        <v>0</v>
      </c>
      <c r="T178" s="241">
        <v>0</v>
      </c>
      <c r="U178" s="241">
        <v>0</v>
      </c>
      <c r="V178" s="283">
        <v>0</v>
      </c>
      <c r="W178" s="241">
        <v>0</v>
      </c>
      <c r="X178" s="241">
        <v>0</v>
      </c>
      <c r="Y178" s="241">
        <v>0</v>
      </c>
      <c r="Z178" s="284">
        <v>0</v>
      </c>
      <c r="AA178" s="240">
        <v>0</v>
      </c>
      <c r="AB178" s="241">
        <v>0</v>
      </c>
      <c r="AC178" s="241">
        <v>0</v>
      </c>
      <c r="AD178" s="242">
        <v>0</v>
      </c>
      <c r="AE178" s="283">
        <v>0</v>
      </c>
      <c r="AF178" s="241">
        <v>0</v>
      </c>
      <c r="AG178" s="241">
        <v>0</v>
      </c>
      <c r="AH178" s="284">
        <v>0</v>
      </c>
      <c r="AI178" s="240">
        <v>0</v>
      </c>
      <c r="AJ178" s="240">
        <v>0</v>
      </c>
      <c r="AK178" s="241">
        <v>0</v>
      </c>
      <c r="AL178" s="241">
        <v>0</v>
      </c>
      <c r="AM178" s="242">
        <v>0</v>
      </c>
      <c r="AN178" s="283">
        <v>0</v>
      </c>
      <c r="AO178" s="241">
        <v>0</v>
      </c>
      <c r="AP178" s="241">
        <v>0</v>
      </c>
      <c r="AQ178" s="284">
        <v>0</v>
      </c>
      <c r="AR178" s="240">
        <v>0</v>
      </c>
      <c r="AS178" s="240">
        <v>0</v>
      </c>
      <c r="AT178" s="241">
        <v>0</v>
      </c>
      <c r="AU178" s="241">
        <v>0</v>
      </c>
      <c r="AV178" s="283">
        <v>0</v>
      </c>
      <c r="AW178" s="241">
        <v>0</v>
      </c>
      <c r="AX178" s="241">
        <v>0</v>
      </c>
      <c r="AY178" s="284">
        <v>0</v>
      </c>
      <c r="AZ178" s="240">
        <v>0</v>
      </c>
      <c r="BA178" s="241">
        <v>0</v>
      </c>
      <c r="BB178" s="241">
        <v>0</v>
      </c>
      <c r="BC178" s="241">
        <v>0</v>
      </c>
      <c r="BD178" s="242">
        <v>0</v>
      </c>
      <c r="BE178" s="272">
        <f>SUM(E178:BD178)</f>
        <v>0</v>
      </c>
      <c r="BF178" s="258">
        <v>-1</v>
      </c>
      <c r="BG178" s="243"/>
      <c r="BH178" s="243"/>
      <c r="BI178" s="243"/>
      <c r="BJ178" s="243"/>
      <c r="BK178" s="243"/>
      <c r="BL178" s="243"/>
      <c r="BM178" s="243"/>
      <c r="BN178" s="243"/>
      <c r="BO178" s="243"/>
      <c r="BP178" s="243"/>
      <c r="BQ178" s="243"/>
      <c r="BR178" s="243"/>
      <c r="BS178" s="243"/>
      <c r="BT178" s="243"/>
      <c r="BU178" s="243"/>
      <c r="BV178" s="243"/>
      <c r="BW178" s="243"/>
      <c r="BX178" s="243"/>
      <c r="BY178" s="243"/>
      <c r="CC178" s="243"/>
      <c r="CD178" s="243"/>
      <c r="CE178" s="243"/>
      <c r="CF178" s="243"/>
      <c r="CG178" s="243"/>
      <c r="CH178" s="243"/>
      <c r="CI178" s="243"/>
      <c r="CJ178" s="243"/>
      <c r="CK178" s="243"/>
      <c r="CL178" s="243"/>
    </row>
    <row r="179" spans="1:90" s="244" customFormat="1" ht="13.5" customHeight="1" thickBot="1" x14ac:dyDescent="0.25">
      <c r="A179" s="1238" t="s">
        <v>422</v>
      </c>
      <c r="B179" s="1239"/>
      <c r="C179" s="807" t="s">
        <v>59</v>
      </c>
      <c r="D179" s="808"/>
      <c r="E179" s="285">
        <f>E178*($BF178+1)*IF(E181=$BI$87,1,IF(E181&lt;=$BI$88,1*$BJ$87,IF(E181&lt;=$BI$91,1*$BJ$88,IF(E181&lt;=$BI$92,1*$BJ$91,IF(E181&lt;=$BI$94,1*$BJ$92,1*$BJ$94)))))</f>
        <v>0</v>
      </c>
      <c r="F179" s="246">
        <f t="shared" ref="F179:BD179" si="416">F178*($BF178+1)*IF(F181=$BI$87,1,IF(F181&lt;=$BI$88,1*$BJ$87,IF(F181&lt;=$BI$91,1*$BJ$88,IF(F181&lt;=$BI$92,1*$BJ$91,IF(F181&lt;=$BI$94,1*$BJ$92,1*$BJ$94)))))</f>
        <v>0</v>
      </c>
      <c r="G179" s="246">
        <f t="shared" si="416"/>
        <v>0</v>
      </c>
      <c r="H179" s="286">
        <f t="shared" si="416"/>
        <v>0</v>
      </c>
      <c r="I179" s="245">
        <f t="shared" si="416"/>
        <v>0</v>
      </c>
      <c r="J179" s="246">
        <f t="shared" si="416"/>
        <v>0</v>
      </c>
      <c r="K179" s="246">
        <f t="shared" si="416"/>
        <v>0</v>
      </c>
      <c r="L179" s="247">
        <f t="shared" si="416"/>
        <v>0</v>
      </c>
      <c r="M179" s="285">
        <f t="shared" si="416"/>
        <v>0</v>
      </c>
      <c r="N179" s="246">
        <f t="shared" si="416"/>
        <v>0</v>
      </c>
      <c r="O179" s="246">
        <f t="shared" si="416"/>
        <v>0</v>
      </c>
      <c r="P179" s="246">
        <f t="shared" si="416"/>
        <v>0</v>
      </c>
      <c r="Q179" s="286">
        <f t="shared" si="416"/>
        <v>0</v>
      </c>
      <c r="R179" s="245">
        <f t="shared" si="416"/>
        <v>0</v>
      </c>
      <c r="S179" s="246">
        <f t="shared" si="416"/>
        <v>0</v>
      </c>
      <c r="T179" s="246">
        <f t="shared" si="416"/>
        <v>0</v>
      </c>
      <c r="U179" s="246">
        <f t="shared" si="416"/>
        <v>0</v>
      </c>
      <c r="V179" s="285">
        <f t="shared" si="416"/>
        <v>0</v>
      </c>
      <c r="W179" s="246">
        <f t="shared" si="416"/>
        <v>0</v>
      </c>
      <c r="X179" s="246">
        <f t="shared" si="416"/>
        <v>0</v>
      </c>
      <c r="Y179" s="246">
        <f t="shared" si="416"/>
        <v>0</v>
      </c>
      <c r="Z179" s="286">
        <f t="shared" si="416"/>
        <v>0</v>
      </c>
      <c r="AA179" s="245">
        <f t="shared" si="416"/>
        <v>0</v>
      </c>
      <c r="AB179" s="246">
        <f t="shared" si="416"/>
        <v>0</v>
      </c>
      <c r="AC179" s="246">
        <f t="shared" si="416"/>
        <v>0</v>
      </c>
      <c r="AD179" s="247">
        <f t="shared" si="416"/>
        <v>0</v>
      </c>
      <c r="AE179" s="285">
        <f t="shared" si="416"/>
        <v>0</v>
      </c>
      <c r="AF179" s="246">
        <f t="shared" si="416"/>
        <v>0</v>
      </c>
      <c r="AG179" s="246">
        <f t="shared" si="416"/>
        <v>0</v>
      </c>
      <c r="AH179" s="286">
        <f t="shared" si="416"/>
        <v>0</v>
      </c>
      <c r="AI179" s="245">
        <f t="shared" si="416"/>
        <v>0</v>
      </c>
      <c r="AJ179" s="245">
        <f t="shared" si="416"/>
        <v>0</v>
      </c>
      <c r="AK179" s="246">
        <f t="shared" si="416"/>
        <v>0</v>
      </c>
      <c r="AL179" s="246">
        <f t="shared" si="416"/>
        <v>0</v>
      </c>
      <c r="AM179" s="247">
        <f t="shared" si="416"/>
        <v>0</v>
      </c>
      <c r="AN179" s="285">
        <f t="shared" si="416"/>
        <v>0</v>
      </c>
      <c r="AO179" s="246">
        <f t="shared" si="416"/>
        <v>0</v>
      </c>
      <c r="AP179" s="246">
        <f t="shared" si="416"/>
        <v>0</v>
      </c>
      <c r="AQ179" s="286">
        <f t="shared" si="416"/>
        <v>0</v>
      </c>
      <c r="AR179" s="245">
        <f t="shared" si="416"/>
        <v>0</v>
      </c>
      <c r="AS179" s="245">
        <f t="shared" si="416"/>
        <v>0</v>
      </c>
      <c r="AT179" s="246">
        <f t="shared" si="416"/>
        <v>0</v>
      </c>
      <c r="AU179" s="246">
        <f t="shared" si="416"/>
        <v>0</v>
      </c>
      <c r="AV179" s="285">
        <f t="shared" si="416"/>
        <v>0</v>
      </c>
      <c r="AW179" s="246">
        <f t="shared" si="416"/>
        <v>0</v>
      </c>
      <c r="AX179" s="246">
        <f t="shared" si="416"/>
        <v>0</v>
      </c>
      <c r="AY179" s="286">
        <f t="shared" si="416"/>
        <v>0</v>
      </c>
      <c r="AZ179" s="245">
        <f t="shared" si="416"/>
        <v>0</v>
      </c>
      <c r="BA179" s="246">
        <f t="shared" si="416"/>
        <v>0</v>
      </c>
      <c r="BB179" s="246">
        <f t="shared" si="416"/>
        <v>0</v>
      </c>
      <c r="BC179" s="246">
        <f t="shared" si="416"/>
        <v>0</v>
      </c>
      <c r="BD179" s="247">
        <f t="shared" si="416"/>
        <v>0</v>
      </c>
      <c r="BE179" s="259">
        <f t="shared" ref="BE179:BE180" si="417">SUM(E179:BD179)</f>
        <v>0</v>
      </c>
      <c r="BF179" s="260"/>
      <c r="BG179" s="243"/>
      <c r="BH179" s="243"/>
      <c r="BI179" s="243"/>
      <c r="BJ179" s="243"/>
      <c r="BK179" s="243"/>
      <c r="BL179" s="243"/>
      <c r="BM179" s="243"/>
      <c r="BN179" s="243"/>
      <c r="BO179" s="243"/>
      <c r="BP179" s="243"/>
      <c r="BQ179" s="243"/>
      <c r="BR179" s="243"/>
      <c r="BS179" s="243"/>
      <c r="BT179" s="243"/>
      <c r="BU179" s="243"/>
      <c r="BV179" s="243"/>
      <c r="BW179" s="243"/>
      <c r="BX179" s="243"/>
      <c r="BY179" s="243"/>
      <c r="CC179" s="243"/>
      <c r="CD179" s="243"/>
      <c r="CE179" s="243"/>
      <c r="CF179" s="243"/>
      <c r="CG179" s="243"/>
      <c r="CH179" s="243"/>
      <c r="CI179" s="243"/>
      <c r="CJ179" s="243"/>
      <c r="CK179" s="243"/>
      <c r="CL179" s="243"/>
    </row>
    <row r="180" spans="1:90" s="244" customFormat="1" ht="13.5" customHeight="1" thickBot="1" x14ac:dyDescent="0.25">
      <c r="A180" s="792" t="s">
        <v>422</v>
      </c>
      <c r="B180" s="793"/>
      <c r="C180" s="778" t="s">
        <v>60</v>
      </c>
      <c r="D180" s="779"/>
      <c r="E180" s="287">
        <f>($BF181*$G$44*HLOOKUP(E$173,$E$174:$BD$175,2,0))*IF(E181=$BI$87,1,IF(E181&lt;=$BI$88,1*$BJ$87,IF(E181&lt;=$BI$91,1*$BJ$88,IF(E181&lt;=$BI$92,1*$BJ$91,IF(E181&lt;=$BI$94,1*$BJ$92,1*$BJ$94)))))/Сезонность!$O$3</f>
        <v>5900.8624615384624</v>
      </c>
      <c r="F180" s="248">
        <f>($BF181*$G$44*HLOOKUP(F$173,$E$174:$BD$175,2,0))*IF(F181=$BI$87,1,IF(F181&lt;=$BI$88,1*$BJ$87,IF(F181&lt;=$BI$91,1*$BJ$88,IF(F181&lt;=$BI$92,1*$BJ$91,IF(F181&lt;=$BI$94,1*$BJ$92,1*$BJ$94)))))/Сезонность!$O$3</f>
        <v>5900.8624615384624</v>
      </c>
      <c r="G180" s="248">
        <f>($BF181*$G$44*HLOOKUP(G$173,$E$174:$BD$175,2,0))*IF(G181=$BI$87,1,IF(G181&lt;=$BI$88,1*$BJ$87,IF(G181&lt;=$BI$91,1*$BJ$88,IF(G181&lt;=$BI$92,1*$BJ$91,IF(G181&lt;=$BI$94,1*$BJ$92,1*$BJ$94)))))/Сезонность!$O$3</f>
        <v>5900.8624615384624</v>
      </c>
      <c r="H180" s="299">
        <f>($BF181*$G$44*HLOOKUP(H$173,$E$174:$BD$175,2,0))*IF(H181=$BI$87,1,IF(H181&lt;=$BI$88,1*$BJ$87,IF(H181&lt;=$BI$91,1*$BJ$88,IF(H181&lt;=$BI$92,1*$BJ$91,IF(H181&lt;=$BI$94,1*$BJ$92,1*$BJ$94)))))/Сезонность!$O$3</f>
        <v>5900.8624615384624</v>
      </c>
      <c r="I180" s="248">
        <f>($BF181*$G$44*HLOOKUP(I$173,$E$174:$BD$175,2,0))*IF(I181=$BI$87,1,IF(I181&lt;=$BI$88,1*$BJ$87,IF(I181&lt;=$BI$91,1*$BJ$88,IF(I181&lt;=$BI$92,1*$BJ$91,IF(I181&lt;=$BI$94,1*$BJ$92,1*$BJ$94)))))/Сезонность!$O$3</f>
        <v>6577.7233846153849</v>
      </c>
      <c r="J180" s="248">
        <f>($BF181*$G$44*HLOOKUP(J$173,$E$174:$BD$175,2,0))*IF(J181=$BI$87,1,IF(J181&lt;=$BI$88,1*$BJ$87,IF(J181&lt;=$BI$91,1*$BJ$88,IF(J181&lt;=$BI$92,1*$BJ$91,IF(J181&lt;=$BI$94,1*$BJ$92,1*$BJ$94)))))/Сезонность!$O$3</f>
        <v>6577.7233846153849</v>
      </c>
      <c r="K180" s="248">
        <f>($BF181*$G$44*HLOOKUP(K$173,$E$174:$BD$175,2,0))*IF(K181=$BI$87,1,IF(K181&lt;=$BI$88,1*$BJ$87,IF(K181&lt;=$BI$91,1*$BJ$88,IF(K181&lt;=$BI$92,1*$BJ$91,IF(K181&lt;=$BI$94,1*$BJ$92,1*$BJ$94)))))/Сезонность!$O$3</f>
        <v>6577.7233846153849</v>
      </c>
      <c r="L180" s="302">
        <f>($BF181*$G$44*HLOOKUP(L$173,$E$174:$BD$175,2,0))*IF(L181=$BI$87,1,IF(L181&lt;=$BI$88,1*$BJ$87,IF(L181&lt;=$BI$91,1*$BJ$88,IF(L181&lt;=$BI$92,1*$BJ$91,IF(L181&lt;=$BI$94,1*$BJ$92,1*$BJ$94)))))/Сезонность!$O$3</f>
        <v>6577.7233846153849</v>
      </c>
      <c r="M180" s="287">
        <f>($BF181*$G$44*HLOOKUP(M$173,$E$174:$BD$175,2,0))*IF(M181=$BI$87,1,IF(M181&lt;=$BI$88,1*$BJ$87,IF(M181&lt;=$BI$91,1*$BJ$88,IF(M181&lt;=$BI$92,1*$BJ$91,IF(M181&lt;=$BI$94,1*$BJ$92,1*$BJ$94)))))/Сезонность!$O$3</f>
        <v>7603.1584615384609</v>
      </c>
      <c r="N180" s="248">
        <f>($BF181*$G$44*HLOOKUP(N$173,$E$174:$BD$175,2,0))*IF(N181=$BI$87,1,IF(N181&lt;=$BI$88,1*$BJ$87,IF(N181&lt;=$BI$91,1*$BJ$88,IF(N181&lt;=$BI$92,1*$BJ$91,IF(N181&lt;=$BI$94,1*$BJ$92,1*$BJ$94)))))/Сезонность!$O$3</f>
        <v>7603.1584615384609</v>
      </c>
      <c r="O180" s="248">
        <f>($BF181*$G$44*HLOOKUP(O$173,$E$174:$BD$175,2,0))*IF(O181=$BI$87,1,IF(O181&lt;=$BI$88,1*$BJ$87,IF(O181&lt;=$BI$91,1*$BJ$88,IF(O181&lt;=$BI$92,1*$BJ$91,IF(O181&lt;=$BI$94,1*$BJ$92,1*$BJ$94)))))/Сезонность!$O$3</f>
        <v>7603.1584615384609</v>
      </c>
      <c r="P180" s="248">
        <f>($BF181*$G$44*HLOOKUP(P$173,$E$174:$BD$175,2,0))*IF(P181=$BI$87,1,IF(P181&lt;=$BI$88,1*$BJ$87,IF(P181&lt;=$BI$91,1*$BJ$88,IF(P181&lt;=$BI$92,1*$BJ$91,IF(P181&lt;=$BI$94,1*$BJ$92,1*$BJ$94)))))/Сезонность!$O$3</f>
        <v>7603.1584615384609</v>
      </c>
      <c r="Q180" s="299">
        <f>($BF181*$G$44*HLOOKUP(Q$173,$E$174:$BD$175,2,0))*IF(Q181=$BI$87,1,IF(Q181&lt;=$BI$88,1*$BJ$87,IF(Q181&lt;=$BI$91,1*$BJ$88,IF(Q181&lt;=$BI$92,1*$BJ$91,IF(Q181&lt;=$BI$94,1*$BJ$92,1*$BJ$94)))))/Сезонность!$O$3</f>
        <v>7603.1584615384609</v>
      </c>
      <c r="R180" s="248">
        <f>($BF181*$G$44*HLOOKUP(R$173,$E$174:$BD$175,2,0))*IF(R181=$BI$87,1,IF(R181&lt;=$BI$88,1*$BJ$87,IF(R181&lt;=$BI$91,1*$BJ$88,IF(R181&lt;=$BI$92,1*$BJ$91,IF(R181&lt;=$BI$94,1*$BJ$92,1*$BJ$94)))))/Сезонность!$O$3</f>
        <v>9715.8129230769246</v>
      </c>
      <c r="S180" s="248">
        <f>($BF181*$G$44*HLOOKUP(S$173,$E$174:$BD$175,2,0))*IF(S181=$BI$87,1,IF(S181&lt;=$BI$88,1*$BJ$87,IF(S181&lt;=$BI$91,1*$BJ$88,IF(S181&lt;=$BI$92,1*$BJ$91,IF(S181&lt;=$BI$94,1*$BJ$92,1*$BJ$94)))))/Сезонность!$O$3</f>
        <v>9715.8129230769246</v>
      </c>
      <c r="T180" s="248">
        <f>($BF181*$G$44*HLOOKUP(T$173,$E$174:$BD$175,2,0))*IF(T181=$BI$87,1,IF(T181&lt;=$BI$88,1*$BJ$87,IF(T181&lt;=$BI$91,1*$BJ$88,IF(T181&lt;=$BI$92,1*$BJ$91,IF(T181&lt;=$BI$94,1*$BJ$92,1*$BJ$94)))))/Сезонность!$O$3</f>
        <v>9715.8129230769246</v>
      </c>
      <c r="U180" s="248">
        <f>($BF181*$G$44*HLOOKUP(U$173,$E$174:$BD$175,2,0))*IF(U181=$BI$87,1,IF(U181&lt;=$BI$88,1*$BJ$87,IF(U181&lt;=$BI$91,1*$BJ$88,IF(U181&lt;=$BI$92,1*$BJ$91,IF(U181&lt;=$BI$94,1*$BJ$92,1*$BJ$94)))))/Сезонность!$O$3</f>
        <v>9715.8129230769246</v>
      </c>
      <c r="V180" s="287">
        <f>($BF181*$G$44*HLOOKUP(V$173,$E$174:$BD$175,2,0))*IF(V181=$BI$87,1,IF(V181&lt;=$BI$88,1*$BJ$87,IF(V181&lt;=$BI$91,1*$BJ$88,IF(V181&lt;=$BI$92,1*$BJ$91,IF(V181&lt;=$BI$94,1*$BJ$92,1*$BJ$94)))))/Сезонность!$O$3</f>
        <v>11042.792307692309</v>
      </c>
      <c r="W180" s="248">
        <f>($BF181*$G$44*HLOOKUP(W$173,$E$174:$BD$175,2,0))*IF(W181=$BI$87,1,IF(W181&lt;=$BI$88,1*$BJ$87,IF(W181&lt;=$BI$91,1*$BJ$88,IF(W181&lt;=$BI$92,1*$BJ$91,IF(W181&lt;=$BI$94,1*$BJ$92,1*$BJ$94)))))/Сезонность!$O$3</f>
        <v>11042.792307692309</v>
      </c>
      <c r="X180" s="248">
        <f>($BF181*$G$44*HLOOKUP(X$173,$E$174:$BD$175,2,0))*IF(X181=$BI$87,1,IF(X181&lt;=$BI$88,1*$BJ$87,IF(X181&lt;=$BI$91,1*$BJ$88,IF(X181&lt;=$BI$92,1*$BJ$91,IF(X181&lt;=$BI$94,1*$BJ$92,1*$BJ$94)))))/Сезонность!$O$3</f>
        <v>11042.792307692309</v>
      </c>
      <c r="Y180" s="248">
        <f>($BF181*$G$44*HLOOKUP(Y$173,$E$174:$BD$175,2,0))*IF(Y181=$BI$87,1,IF(Y181&lt;=$BI$88,1*$BJ$87,IF(Y181&lt;=$BI$91,1*$BJ$88,IF(Y181&lt;=$BI$92,1*$BJ$91,IF(Y181&lt;=$BI$94,1*$BJ$92,1*$BJ$94)))))/Сезонность!$O$3</f>
        <v>11042.792307692309</v>
      </c>
      <c r="Z180" s="299">
        <f>($BF181*$G$44*HLOOKUP(Z$173,$E$174:$BD$175,2,0))*IF(Z181=$BI$87,1,IF(Z181&lt;=$BI$88,1*$BJ$87,IF(Z181&lt;=$BI$91,1*$BJ$88,IF(Z181&lt;=$BI$92,1*$BJ$91,IF(Z181&lt;=$BI$94,1*$BJ$92,1*$BJ$94)))))/Сезонность!$O$3</f>
        <v>11042.792307692309</v>
      </c>
      <c r="AA180" s="248">
        <f>($BF181*$G$44*HLOOKUP(AA$173,$E$174:$BD$175,2,0))*IF(AA181=$BI$87,1,IF(AA181&lt;=$BI$88,1*$BJ$87,IF(AA181&lt;=$BI$91,1*$BJ$88,IF(AA181&lt;=$BI$92,1*$BJ$91,IF(AA181&lt;=$BI$94,1*$BJ$92,1*$BJ$94)))))/Сезонность!$O$3</f>
        <v>12075.604615384616</v>
      </c>
      <c r="AB180" s="248">
        <f>($BF181*$G$44*HLOOKUP(AB$173,$E$174:$BD$175,2,0))*IF(AB181=$BI$87,1,IF(AB181&lt;=$BI$88,1*$BJ$87,IF(AB181&lt;=$BI$91,1*$BJ$88,IF(AB181&lt;=$BI$92,1*$BJ$91,IF(AB181&lt;=$BI$94,1*$BJ$92,1*$BJ$94)))))/Сезонность!$O$3</f>
        <v>12075.604615384616</v>
      </c>
      <c r="AC180" s="248">
        <f>($BF181*$G$44*HLOOKUP(AC$173,$E$174:$BD$175,2,0))*IF(AC181=$BI$87,1,IF(AC181&lt;=$BI$88,1*$BJ$87,IF(AC181&lt;=$BI$91,1*$BJ$88,IF(AC181&lt;=$BI$92,1*$BJ$91,IF(AC181&lt;=$BI$94,1*$BJ$92,1*$BJ$94)))))/Сезонность!$O$3</f>
        <v>12075.604615384616</v>
      </c>
      <c r="AD180" s="302">
        <f>($BF181*$G$44*HLOOKUP(AD$173,$E$174:$BD$175,2,0))*IF(AD181=$BI$87,1,IF(AD181&lt;=$BI$88,1*$BJ$87,IF(AD181&lt;=$BI$91,1*$BJ$88,IF(AD181&lt;=$BI$92,1*$BJ$91,IF(AD181&lt;=$BI$94,1*$BJ$92,1*$BJ$94)))))/Сезонность!$O$3</f>
        <v>12075.604615384616</v>
      </c>
      <c r="AE180" s="287">
        <f>($BF181*$G$44*HLOOKUP(AE$173,$E$174:$BD$175,2,0))*IF(AE181=$BI$87,1,IF(AE181&lt;=$BI$88,1*$BJ$87,IF(AE181&lt;=$BI$91,1*$BJ$88,IF(AE181&lt;=$BI$92,1*$BJ$91,IF(AE181&lt;=$BI$94,1*$BJ$92,1*$BJ$94)))))/Сезонность!$O$3</f>
        <v>12044.251384615385</v>
      </c>
      <c r="AF180" s="248">
        <f>($BF181*$G$44*HLOOKUP(AF$173,$E$174:$BD$175,2,0))*IF(AF181=$BI$87,1,IF(AF181&lt;=$BI$88,1*$BJ$87,IF(AF181&lt;=$BI$91,1*$BJ$88,IF(AF181&lt;=$BI$92,1*$BJ$91,IF(AF181&lt;=$BI$94,1*$BJ$92,1*$BJ$94)))))/Сезонность!$O$3</f>
        <v>12044.251384615385</v>
      </c>
      <c r="AG180" s="248">
        <f>($BF181*$G$44*HLOOKUP(AG$173,$E$174:$BD$175,2,0))*IF(AG181=$BI$87,1,IF(AG181&lt;=$BI$88,1*$BJ$87,IF(AG181&lt;=$BI$91,1*$BJ$88,IF(AG181&lt;=$BI$92,1*$BJ$91,IF(AG181&lt;=$BI$94,1*$BJ$92,1*$BJ$94)))))/Сезонность!$O$3</f>
        <v>12044.251384615385</v>
      </c>
      <c r="AH180" s="299">
        <f>($BF181*$G$44*HLOOKUP(AH$173,$E$174:$BD$175,2,0))*IF(AH181=$BI$87,1,IF(AH181&lt;=$BI$88,1*$BJ$87,IF(AH181&lt;=$BI$91,1*$BJ$88,IF(AH181&lt;=$BI$92,1*$BJ$91,IF(AH181&lt;=$BI$94,1*$BJ$92,1*$BJ$94)))))/Сезонность!$O$3</f>
        <v>12044.251384615385</v>
      </c>
      <c r="AI180" s="248">
        <f>($BF181*$G$44*HLOOKUP(AI$173,$E$174:$BD$175,2,0))*IF(AI181=$BI$87,1,IF(AI181&lt;=$BI$88,1*$BJ$87,IF(AI181&lt;=$BI$91,1*$BJ$88,IF(AI181&lt;=$BI$92,1*$BJ$91,IF(AI181&lt;=$BI$94,1*$BJ$92,1*$BJ$94)))))/Сезонность!$O$3</f>
        <v>11317.594153846156</v>
      </c>
      <c r="AJ180" s="248">
        <f>($BF181*$G$44*HLOOKUP(AJ$173,$E$174:$BD$175,2,0))*IF(AJ181=$BI$87,1,IF(AJ181&lt;=$BI$88,1*$BJ$87,IF(AJ181&lt;=$BI$91,1*$BJ$88,IF(AJ181&lt;=$BI$92,1*$BJ$91,IF(AJ181&lt;=$BI$94,1*$BJ$92,1*$BJ$94)))))/Сезонность!$O$3</f>
        <v>11317.594153846156</v>
      </c>
      <c r="AK180" s="248">
        <f>($BF181*$G$44*HLOOKUP(AK$173,$E$174:$BD$175,2,0))*IF(AK181=$BI$87,1,IF(AK181&lt;=$BI$88,1*$BJ$87,IF(AK181&lt;=$BI$91,1*$BJ$88,IF(AK181&lt;=$BI$92,1*$BJ$91,IF(AK181&lt;=$BI$94,1*$BJ$92,1*$BJ$94)))))/Сезонность!$O$3</f>
        <v>11317.594153846156</v>
      </c>
      <c r="AL180" s="248">
        <f>($BF181*$G$44*HLOOKUP(AL$173,$E$174:$BD$175,2,0))*IF(AL181=$BI$87,1,IF(AL181&lt;=$BI$88,1*$BJ$87,IF(AL181&lt;=$BI$91,1*$BJ$88,IF(AL181&lt;=$BI$92,1*$BJ$91,IF(AL181&lt;=$BI$94,1*$BJ$92,1*$BJ$94)))))/Сезонность!$O$3</f>
        <v>11317.594153846156</v>
      </c>
      <c r="AM180" s="302">
        <f>($BF181*$G$44*HLOOKUP(AM$173,$E$174:$BD$175,2,0))*IF(AM181=$BI$87,1,IF(AM181&lt;=$BI$88,1*$BJ$87,IF(AM181&lt;=$BI$91,1*$BJ$88,IF(AM181&lt;=$BI$92,1*$BJ$91,IF(AM181&lt;=$BI$94,1*$BJ$92,1*$BJ$94)))))/Сезонность!$O$3</f>
        <v>11317.594153846156</v>
      </c>
      <c r="AN180" s="287">
        <f>($BF181*$G$44*HLOOKUP(AN$173,$E$174:$BD$175,2,0))*IF(AN181=$BI$87,1,IF(AN181&lt;=$BI$88,1*$BJ$87,IF(AN181&lt;=$BI$91,1*$BJ$88,IF(AN181&lt;=$BI$92,1*$BJ$91,IF(AN181&lt;=$BI$94,1*$BJ$92,1*$BJ$94)))))/Сезонность!$O$3</f>
        <v>9090.5926153846158</v>
      </c>
      <c r="AO180" s="248">
        <f>($BF181*$G$44*HLOOKUP(AO$173,$E$174:$BD$175,2,0))*IF(AO181=$BI$87,1,IF(AO181&lt;=$BI$88,1*$BJ$87,IF(AO181&lt;=$BI$91,1*$BJ$88,IF(AO181&lt;=$BI$92,1*$BJ$91,IF(AO181&lt;=$BI$94,1*$BJ$92,1*$BJ$94)))))/Сезонность!$O$3</f>
        <v>9090.5926153846158</v>
      </c>
      <c r="AP180" s="248">
        <f>($BF181*$G$44*HLOOKUP(AP$173,$E$174:$BD$175,2,0))*IF(AP181=$BI$87,1,IF(AP181&lt;=$BI$88,1*$BJ$87,IF(AP181&lt;=$BI$91,1*$BJ$88,IF(AP181&lt;=$BI$92,1*$BJ$91,IF(AP181&lt;=$BI$94,1*$BJ$92,1*$BJ$94)))))/Сезонность!$O$3</f>
        <v>9090.5926153846158</v>
      </c>
      <c r="AQ180" s="299">
        <f>($BF181*$G$44*HLOOKUP(AQ$173,$E$174:$BD$175,2,0))*IF(AQ181=$BI$87,1,IF(AQ181&lt;=$BI$88,1*$BJ$87,IF(AQ181&lt;=$BI$91,1*$BJ$88,IF(AQ181&lt;=$BI$92,1*$BJ$91,IF(AQ181&lt;=$BI$94,1*$BJ$92,1*$BJ$94)))))/Сезонность!$O$3</f>
        <v>9090.5926153846158</v>
      </c>
      <c r="AR180" s="248">
        <f>($BF181*$G$44*HLOOKUP(AR$173,$E$174:$BD$175,2,0))*IF(AR181=$BI$87,1,IF(AR181&lt;=$BI$88,1*$BJ$87,IF(AR181&lt;=$BI$91,1*$BJ$88,IF(AR181&lt;=$BI$92,1*$BJ$91,IF(AR181&lt;=$BI$94,1*$BJ$92,1*$BJ$94)))))/Сезонность!$O$3</f>
        <v>8130.6304615384634</v>
      </c>
      <c r="AS180" s="248">
        <f>($BF181*$G$44*HLOOKUP(AS$173,$E$174:$BD$175,2,0))*IF(AS181=$BI$87,1,IF(AS181&lt;=$BI$88,1*$BJ$87,IF(AS181&lt;=$BI$91,1*$BJ$88,IF(AS181&lt;=$BI$92,1*$BJ$91,IF(AS181&lt;=$BI$94,1*$BJ$92,1*$BJ$94)))))/Сезонность!$O$3</f>
        <v>8130.6304615384634</v>
      </c>
      <c r="AT180" s="248">
        <f>($BF181*$G$44*HLOOKUP(AT$173,$E$174:$BD$175,2,0))*IF(AT181=$BI$87,1,IF(AT181&lt;=$BI$88,1*$BJ$87,IF(AT181&lt;=$BI$91,1*$BJ$88,IF(AT181&lt;=$BI$92,1*$BJ$91,IF(AT181&lt;=$BI$94,1*$BJ$92,1*$BJ$94)))))/Сезонность!$O$3</f>
        <v>8130.6304615384634</v>
      </c>
      <c r="AU180" s="248">
        <f>($BF181*$G$44*HLOOKUP(AU$173,$E$174:$BD$175,2,0))*IF(AU181=$BI$87,1,IF(AU181&lt;=$BI$88,1*$BJ$87,IF(AU181&lt;=$BI$91,1*$BJ$88,IF(AU181&lt;=$BI$92,1*$BJ$91,IF(AU181&lt;=$BI$94,1*$BJ$92,1*$BJ$94)))))/Сезонность!$O$3</f>
        <v>8130.6304615384634</v>
      </c>
      <c r="AV180" s="287">
        <f>($BF181*$G$44*HLOOKUP(AV$173,$E$174:$BD$175,2,0))*IF(AV181=$BI$87,1,IF(AV181&lt;=$BI$88,1*$BJ$87,IF(AV181&lt;=$BI$91,1*$BJ$88,IF(AV181&lt;=$BI$92,1*$BJ$91,IF(AV181&lt;=$BI$94,1*$BJ$92,1*$BJ$94)))))/Сезонность!$O$3</f>
        <v>7723.9606153846162</v>
      </c>
      <c r="AW180" s="248">
        <f>($BF181*$G$44*HLOOKUP(AW$173,$E$174:$BD$175,2,0))*IF(AW181=$BI$87,1,IF(AW181&lt;=$BI$88,1*$BJ$87,IF(AW181&lt;=$BI$91,1*$BJ$88,IF(AW181&lt;=$BI$92,1*$BJ$91,IF(AW181&lt;=$BI$94,1*$BJ$92,1*$BJ$94)))))/Сезонность!$O$3</f>
        <v>7723.9606153846162</v>
      </c>
      <c r="AX180" s="248">
        <f>($BF181*$G$44*HLOOKUP(AX$173,$E$174:$BD$175,2,0))*IF(AX181=$BI$87,1,IF(AX181&lt;=$BI$88,1*$BJ$87,IF(AX181&lt;=$BI$91,1*$BJ$88,IF(AX181&lt;=$BI$92,1*$BJ$91,IF(AX181&lt;=$BI$94,1*$BJ$92,1*$BJ$94)))))/Сезонность!$O$3</f>
        <v>7723.9606153846162</v>
      </c>
      <c r="AY180" s="299">
        <f>($BF181*$G$44*HLOOKUP(AY$173,$E$174:$BD$175,2,0))*IF(AY181=$BI$87,1,IF(AY181&lt;=$BI$88,1*$BJ$87,IF(AY181&lt;=$BI$91,1*$BJ$88,IF(AY181&lt;=$BI$92,1*$BJ$91,IF(AY181&lt;=$BI$94,1*$BJ$92,1*$BJ$94)))))/Сезонность!$O$3</f>
        <v>7723.9606153846162</v>
      </c>
      <c r="AZ180" s="248">
        <f>($BF181*$G$44*HLOOKUP(AZ$173,$E$174:$BD$175,2,0))*IF(AZ181=$BI$87,1,IF(AZ181&lt;=$BI$88,1*$BJ$87,IF(AZ181&lt;=$BI$91,1*$BJ$88,IF(AZ181&lt;=$BI$92,1*$BJ$91,IF(AZ181&lt;=$BI$94,1*$BJ$92,1*$BJ$94)))))/Сезонность!$O$3</f>
        <v>7723.9606153846162</v>
      </c>
      <c r="BA180" s="248">
        <f>($BF181*$G$44*HLOOKUP(BA$173,$E$174:$BD$175,2,0))*IF(BA181=$BI$87,1,IF(BA181&lt;=$BI$88,1*$BJ$87,IF(BA181&lt;=$BI$91,1*$BJ$88,IF(BA181&lt;=$BI$92,1*$BJ$91,IF(BA181&lt;=$BI$94,1*$BJ$92,1*$BJ$94)))))/Сезонность!$O$3</f>
        <v>9436.4003076923091</v>
      </c>
      <c r="BB180" s="248">
        <f>($BF181*$G$44*HLOOKUP(BB$173,$E$174:$BD$175,2,0))*IF(BB181=$BI$87,1,IF(BB181&lt;=$BI$88,1*$BJ$87,IF(BB181&lt;=$BI$91,1*$BJ$88,IF(BB181&lt;=$BI$92,1*$BJ$91,IF(BB181&lt;=$BI$94,1*$BJ$92,1*$BJ$94)))))/Сезонность!$O$3</f>
        <v>9436.4003076923091</v>
      </c>
      <c r="BC180" s="248">
        <f>($BF181*$G$44*HLOOKUP(BC$173,$E$174:$BD$175,2,0))*IF(BC181=$BI$87,1,IF(BC181&lt;=$BI$88,1*$BJ$87,IF(BC181&lt;=$BI$91,1*$BJ$88,IF(BC181&lt;=$BI$92,1*$BJ$91,IF(BC181&lt;=$BI$94,1*$BJ$92,1*$BJ$94)))))/Сезонность!$O$3</f>
        <v>9436.4003076923091</v>
      </c>
      <c r="BD180" s="248">
        <f>($BF181*$G$44*HLOOKUP(BD$173,$E$174:$BD$175,2,0))*IF(BD181=$BI$87,1,IF(BD181&lt;=$BI$88,1*$BJ$87,IF(BD181&lt;=$BI$91,1*$BJ$88,IF(BD181&lt;=$BI$92,1*$BJ$91,IF(BD181&lt;=$BI$94,1*$BJ$92,1*$BJ$94)))))/Сезонность!$O$3</f>
        <v>9436.4003076923091</v>
      </c>
      <c r="BE180" s="261">
        <f t="shared" si="417"/>
        <v>480325.04030769225</v>
      </c>
      <c r="BF180" s="262" t="s">
        <v>61</v>
      </c>
      <c r="BG180" s="243"/>
      <c r="BH180" s="243"/>
      <c r="BI180" s="243"/>
      <c r="BJ180" s="243"/>
      <c r="BK180" s="243"/>
      <c r="BL180" s="243"/>
      <c r="BM180" s="243"/>
      <c r="BN180" s="243"/>
      <c r="BO180" s="243"/>
      <c r="BP180" s="243"/>
      <c r="BQ180" s="243"/>
      <c r="BR180" s="243"/>
      <c r="BS180" s="243"/>
      <c r="BT180" s="243"/>
      <c r="BU180" s="243"/>
      <c r="BV180" s="243"/>
      <c r="BW180" s="243"/>
      <c r="BX180" s="243"/>
      <c r="BY180" s="243"/>
      <c r="CC180" s="243"/>
      <c r="CD180" s="243"/>
      <c r="CE180" s="243"/>
      <c r="CF180" s="243"/>
      <c r="CG180" s="243"/>
      <c r="CH180" s="243"/>
      <c r="CI180" s="243"/>
      <c r="CJ180" s="243"/>
      <c r="CK180" s="243"/>
      <c r="CL180" s="243"/>
    </row>
    <row r="181" spans="1:90" ht="12.75" customHeight="1" thickBot="1" x14ac:dyDescent="0.3">
      <c r="A181" s="1234" t="s">
        <v>422</v>
      </c>
      <c r="B181" s="1235"/>
      <c r="C181" s="1236" t="s">
        <v>56</v>
      </c>
      <c r="D181" s="1237"/>
      <c r="E181" s="289">
        <v>0</v>
      </c>
      <c r="F181" s="25">
        <v>0</v>
      </c>
      <c r="G181" s="25">
        <v>0</v>
      </c>
      <c r="H181" s="290">
        <v>0</v>
      </c>
      <c r="I181" s="173">
        <v>0</v>
      </c>
      <c r="J181" s="25">
        <v>0</v>
      </c>
      <c r="K181" s="25">
        <v>0</v>
      </c>
      <c r="L181" s="209">
        <v>0</v>
      </c>
      <c r="M181" s="289">
        <v>0</v>
      </c>
      <c r="N181" s="25">
        <v>0</v>
      </c>
      <c r="O181" s="25">
        <v>0</v>
      </c>
      <c r="P181" s="25">
        <v>0</v>
      </c>
      <c r="Q181" s="290">
        <v>0</v>
      </c>
      <c r="R181" s="173">
        <v>0</v>
      </c>
      <c r="S181" s="25">
        <v>0</v>
      </c>
      <c r="T181" s="25">
        <v>0</v>
      </c>
      <c r="U181" s="25">
        <v>0</v>
      </c>
      <c r="V181" s="289">
        <v>0</v>
      </c>
      <c r="W181" s="25">
        <v>0</v>
      </c>
      <c r="X181" s="25">
        <v>0</v>
      </c>
      <c r="Y181" s="25">
        <v>0</v>
      </c>
      <c r="Z181" s="290">
        <v>0</v>
      </c>
      <c r="AA181" s="173">
        <v>0</v>
      </c>
      <c r="AB181" s="25">
        <v>0</v>
      </c>
      <c r="AC181" s="25">
        <v>0</v>
      </c>
      <c r="AD181" s="209">
        <v>0</v>
      </c>
      <c r="AE181" s="289">
        <v>0</v>
      </c>
      <c r="AF181" s="25">
        <v>0</v>
      </c>
      <c r="AG181" s="25">
        <v>0</v>
      </c>
      <c r="AH181" s="290">
        <v>0</v>
      </c>
      <c r="AI181" s="173">
        <v>0</v>
      </c>
      <c r="AJ181" s="173">
        <v>0</v>
      </c>
      <c r="AK181" s="25">
        <v>0</v>
      </c>
      <c r="AL181" s="25">
        <v>0</v>
      </c>
      <c r="AM181" s="209">
        <v>0</v>
      </c>
      <c r="AN181" s="289">
        <v>0</v>
      </c>
      <c r="AO181" s="25">
        <v>0</v>
      </c>
      <c r="AP181" s="25">
        <v>0</v>
      </c>
      <c r="AQ181" s="290">
        <v>0</v>
      </c>
      <c r="AR181" s="173">
        <v>0</v>
      </c>
      <c r="AS181" s="173">
        <v>0</v>
      </c>
      <c r="AT181" s="25">
        <v>0</v>
      </c>
      <c r="AU181" s="25">
        <v>0</v>
      </c>
      <c r="AV181" s="289">
        <v>0</v>
      </c>
      <c r="AW181" s="25">
        <v>0</v>
      </c>
      <c r="AX181" s="25">
        <v>0</v>
      </c>
      <c r="AY181" s="290">
        <v>0</v>
      </c>
      <c r="AZ181" s="173">
        <v>0</v>
      </c>
      <c r="BA181" s="25">
        <v>0</v>
      </c>
      <c r="BB181" s="25">
        <v>0</v>
      </c>
      <c r="BC181" s="25">
        <v>0</v>
      </c>
      <c r="BD181" s="209">
        <v>0</v>
      </c>
      <c r="BE181" s="214"/>
      <c r="BF181" s="26">
        <v>45</v>
      </c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CC181" s="122"/>
      <c r="CD181" s="122"/>
      <c r="CE181" s="122"/>
      <c r="CF181" s="122"/>
      <c r="CG181" s="122"/>
      <c r="CH181" s="122"/>
      <c r="CI181" s="122"/>
      <c r="CJ181" s="122"/>
      <c r="CK181" s="122"/>
      <c r="CL181" s="122"/>
    </row>
    <row r="182" spans="1:90" ht="5.25" customHeight="1" thickBot="1" x14ac:dyDescent="0.3">
      <c r="A182" s="28"/>
      <c r="B182" s="28"/>
      <c r="C182" s="28"/>
      <c r="D182" s="28"/>
      <c r="E182" s="300"/>
      <c r="F182" s="148"/>
      <c r="G182" s="148"/>
      <c r="H182" s="301"/>
      <c r="I182" s="148"/>
      <c r="J182" s="148"/>
      <c r="K182" s="148"/>
      <c r="L182" s="148"/>
      <c r="M182" s="300"/>
      <c r="N182" s="148"/>
      <c r="O182" s="148"/>
      <c r="P182" s="148"/>
      <c r="Q182" s="301"/>
      <c r="R182" s="148"/>
      <c r="S182" s="148"/>
      <c r="T182" s="148"/>
      <c r="U182" s="148"/>
      <c r="V182" s="300"/>
      <c r="W182" s="148"/>
      <c r="X182" s="148"/>
      <c r="Y182" s="148"/>
      <c r="Z182" s="301"/>
      <c r="AA182" s="148"/>
      <c r="AB182" s="148"/>
      <c r="AC182"/>
      <c r="AD182"/>
      <c r="AE182" s="305"/>
      <c r="AF182" s="303"/>
      <c r="AG182" s="32"/>
      <c r="AH182" s="304"/>
      <c r="AI182"/>
      <c r="AJ182"/>
      <c r="AK182"/>
      <c r="AL182"/>
      <c r="AM182"/>
      <c r="AN182" s="305"/>
      <c r="AO182" s="303"/>
      <c r="AP182" s="303"/>
      <c r="AQ182" s="304"/>
      <c r="AR182" s="3"/>
      <c r="AS182" s="3"/>
      <c r="AT182" s="3"/>
      <c r="AU182" s="3"/>
      <c r="AV182" s="309"/>
      <c r="AW182" s="310"/>
      <c r="AX182" s="310"/>
      <c r="AY182" s="311"/>
      <c r="AZ182" s="3"/>
      <c r="BA182" s="3"/>
      <c r="BB182" s="3"/>
      <c r="BC182"/>
      <c r="BD182"/>
      <c r="BE182" s="149"/>
      <c r="BF182" s="3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CC182" s="122"/>
      <c r="CD182" s="122"/>
      <c r="CE182" s="122"/>
      <c r="CF182" s="122"/>
      <c r="CG182" s="122"/>
      <c r="CH182" s="122"/>
      <c r="CI182" s="122"/>
      <c r="CJ182" s="122"/>
      <c r="CK182" s="122"/>
      <c r="CL182" s="122"/>
    </row>
    <row r="183" spans="1:90" ht="13.5" customHeight="1" thickBot="1" x14ac:dyDescent="0.3">
      <c r="A183" s="772" t="s">
        <v>40</v>
      </c>
      <c r="B183" s="773"/>
      <c r="C183" s="773"/>
      <c r="D183" s="773"/>
      <c r="E183" s="279" t="s">
        <v>279</v>
      </c>
      <c r="F183" s="251" t="s">
        <v>280</v>
      </c>
      <c r="G183" s="251" t="s">
        <v>281</v>
      </c>
      <c r="H183" s="280" t="s">
        <v>282</v>
      </c>
      <c r="I183" s="275" t="s">
        <v>283</v>
      </c>
      <c r="J183" s="112" t="s">
        <v>284</v>
      </c>
      <c r="K183" s="112" t="s">
        <v>285</v>
      </c>
      <c r="L183" s="215" t="s">
        <v>286</v>
      </c>
      <c r="M183" s="279" t="s">
        <v>287</v>
      </c>
      <c r="N183" s="251" t="s">
        <v>288</v>
      </c>
      <c r="O183" s="251" t="s">
        <v>289</v>
      </c>
      <c r="P183" s="251" t="s">
        <v>290</v>
      </c>
      <c r="Q183" s="280" t="s">
        <v>291</v>
      </c>
      <c r="R183" s="275" t="s">
        <v>292</v>
      </c>
      <c r="S183" s="112" t="s">
        <v>293</v>
      </c>
      <c r="T183" s="112" t="s">
        <v>294</v>
      </c>
      <c r="U183" s="112" t="s">
        <v>295</v>
      </c>
      <c r="V183" s="279" t="s">
        <v>296</v>
      </c>
      <c r="W183" s="251" t="s">
        <v>297</v>
      </c>
      <c r="X183" s="251" t="s">
        <v>298</v>
      </c>
      <c r="Y183" s="251" t="s">
        <v>299</v>
      </c>
      <c r="Z183" s="280" t="s">
        <v>300</v>
      </c>
      <c r="AA183" s="275" t="s">
        <v>301</v>
      </c>
      <c r="AB183" s="112" t="s">
        <v>302</v>
      </c>
      <c r="AC183" s="112" t="s">
        <v>303</v>
      </c>
      <c r="AD183" s="215" t="s">
        <v>304</v>
      </c>
      <c r="AE183" s="279" t="s">
        <v>305</v>
      </c>
      <c r="AF183" s="251" t="s">
        <v>306</v>
      </c>
      <c r="AG183" s="251" t="s">
        <v>307</v>
      </c>
      <c r="AH183" s="280" t="s">
        <v>308</v>
      </c>
      <c r="AI183" s="396" t="s">
        <v>309</v>
      </c>
      <c r="AJ183" s="275" t="s">
        <v>310</v>
      </c>
      <c r="AK183" s="112" t="s">
        <v>311</v>
      </c>
      <c r="AL183" s="112" t="s">
        <v>312</v>
      </c>
      <c r="AM183" s="215" t="s">
        <v>313</v>
      </c>
      <c r="AN183" s="279" t="s">
        <v>314</v>
      </c>
      <c r="AO183" s="251" t="s">
        <v>315</v>
      </c>
      <c r="AP183" s="251" t="s">
        <v>316</v>
      </c>
      <c r="AQ183" s="280" t="s">
        <v>317</v>
      </c>
      <c r="AR183" s="396" t="s">
        <v>318</v>
      </c>
      <c r="AS183" s="275" t="s">
        <v>319</v>
      </c>
      <c r="AT183" s="112" t="s">
        <v>320</v>
      </c>
      <c r="AU183" s="112" t="s">
        <v>321</v>
      </c>
      <c r="AV183" s="279" t="s">
        <v>322</v>
      </c>
      <c r="AW183" s="251" t="s">
        <v>323</v>
      </c>
      <c r="AX183" s="251" t="s">
        <v>324</v>
      </c>
      <c r="AY183" s="280" t="s">
        <v>325</v>
      </c>
      <c r="AZ183" s="436" t="s">
        <v>326</v>
      </c>
      <c r="BA183" s="112" t="s">
        <v>327</v>
      </c>
      <c r="BB183" s="112" t="s">
        <v>328</v>
      </c>
      <c r="BC183" s="112" t="s">
        <v>329</v>
      </c>
      <c r="BD183" s="215" t="s">
        <v>330</v>
      </c>
      <c r="BE183" s="210" t="s">
        <v>43</v>
      </c>
      <c r="BF183" s="29" t="s">
        <v>57</v>
      </c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CC183" s="122"/>
      <c r="CD183" s="122"/>
      <c r="CE183" s="122"/>
      <c r="CF183" s="122"/>
      <c r="CG183" s="122"/>
      <c r="CH183" s="122"/>
      <c r="CI183" s="122"/>
      <c r="CJ183" s="122"/>
      <c r="CK183" s="122"/>
      <c r="CL183" s="122"/>
    </row>
    <row r="184" spans="1:90" ht="13.5" hidden="1" customHeight="1" x14ac:dyDescent="0.3">
      <c r="A184" s="192"/>
      <c r="B184" s="193"/>
      <c r="C184" s="193"/>
      <c r="D184" s="278"/>
      <c r="E184" s="281" t="s">
        <v>279</v>
      </c>
      <c r="F184" s="177" t="s">
        <v>280</v>
      </c>
      <c r="G184" s="177" t="s">
        <v>281</v>
      </c>
      <c r="H184" s="282" t="s">
        <v>282</v>
      </c>
      <c r="I184" s="182" t="s">
        <v>283</v>
      </c>
      <c r="J184" s="177" t="s">
        <v>284</v>
      </c>
      <c r="K184" s="177" t="s">
        <v>285</v>
      </c>
      <c r="L184" s="208" t="s">
        <v>286</v>
      </c>
      <c r="M184" s="281" t="s">
        <v>287</v>
      </c>
      <c r="N184" s="177" t="s">
        <v>288</v>
      </c>
      <c r="O184" s="177" t="s">
        <v>289</v>
      </c>
      <c r="P184" s="177" t="s">
        <v>290</v>
      </c>
      <c r="Q184" s="282" t="s">
        <v>291</v>
      </c>
      <c r="R184" s="182" t="s">
        <v>292</v>
      </c>
      <c r="S184" s="177" t="s">
        <v>293</v>
      </c>
      <c r="T184" s="177" t="s">
        <v>294</v>
      </c>
      <c r="U184" s="177" t="s">
        <v>295</v>
      </c>
      <c r="V184" s="281" t="s">
        <v>296</v>
      </c>
      <c r="W184" s="177" t="s">
        <v>297</v>
      </c>
      <c r="X184" s="177" t="s">
        <v>298</v>
      </c>
      <c r="Y184" s="177" t="s">
        <v>299</v>
      </c>
      <c r="Z184" s="282" t="s">
        <v>300</v>
      </c>
      <c r="AA184" s="182" t="s">
        <v>301</v>
      </c>
      <c r="AB184" s="177" t="s">
        <v>302</v>
      </c>
      <c r="AC184" s="177" t="s">
        <v>303</v>
      </c>
      <c r="AD184" s="208" t="s">
        <v>304</v>
      </c>
      <c r="AE184" s="281" t="s">
        <v>305</v>
      </c>
      <c r="AF184" s="177" t="s">
        <v>306</v>
      </c>
      <c r="AG184" s="177" t="s">
        <v>307</v>
      </c>
      <c r="AH184" s="282" t="s">
        <v>308</v>
      </c>
      <c r="AI184" s="182" t="s">
        <v>309</v>
      </c>
      <c r="AJ184" s="182" t="s">
        <v>310</v>
      </c>
      <c r="AK184" s="177" t="s">
        <v>311</v>
      </c>
      <c r="AL184" s="177" t="s">
        <v>312</v>
      </c>
      <c r="AM184" s="208" t="s">
        <v>313</v>
      </c>
      <c r="AN184" s="281" t="s">
        <v>314</v>
      </c>
      <c r="AO184" s="177" t="s">
        <v>315</v>
      </c>
      <c r="AP184" s="177" t="s">
        <v>316</v>
      </c>
      <c r="AQ184" s="282" t="s">
        <v>317</v>
      </c>
      <c r="AR184" s="182" t="s">
        <v>318</v>
      </c>
      <c r="AS184" s="182" t="s">
        <v>319</v>
      </c>
      <c r="AT184" s="177" t="s">
        <v>320</v>
      </c>
      <c r="AU184" s="177" t="s">
        <v>321</v>
      </c>
      <c r="AV184" s="281" t="s">
        <v>322</v>
      </c>
      <c r="AW184" s="177" t="s">
        <v>323</v>
      </c>
      <c r="AX184" s="177" t="s">
        <v>324</v>
      </c>
      <c r="AY184" s="282" t="s">
        <v>325</v>
      </c>
      <c r="AZ184" s="182" t="s">
        <v>326</v>
      </c>
      <c r="BA184" s="177" t="s">
        <v>327</v>
      </c>
      <c r="BB184" s="177" t="s">
        <v>328</v>
      </c>
      <c r="BC184" s="177" t="s">
        <v>329</v>
      </c>
      <c r="BD184" s="208" t="s">
        <v>330</v>
      </c>
      <c r="BE184" s="211"/>
      <c r="BF184" s="30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CC184" s="122"/>
      <c r="CD184" s="122"/>
      <c r="CE184" s="122"/>
      <c r="CF184" s="122"/>
      <c r="CG184" s="122"/>
      <c r="CH184" s="122"/>
      <c r="CI184" s="122"/>
      <c r="CJ184" s="122"/>
      <c r="CK184" s="122"/>
      <c r="CL184" s="122"/>
    </row>
    <row r="185" spans="1:90" ht="13.5" hidden="1" customHeight="1" x14ac:dyDescent="0.3">
      <c r="A185" s="19"/>
      <c r="B185" s="20"/>
      <c r="C185" s="20"/>
      <c r="D185" s="277"/>
      <c r="E185" s="295">
        <f>VLOOKUP($A188,Сезонность!$A$26:$BA$42,MATCH(E184,Сезонность!$A$25:$BA$25,0),0)</f>
        <v>0.63990000000000002</v>
      </c>
      <c r="F185" s="179">
        <f>VLOOKUP($A188,Сезонность!$A$26:$BA$42,MATCH(F184,Сезонность!$A$25:$BA$25,0),0)</f>
        <v>0.63990000000000002</v>
      </c>
      <c r="G185" s="179">
        <f>VLOOKUP($A188,Сезонность!$A$26:$BA$42,MATCH(G184,Сезонность!$A$25:$BA$25,0),0)</f>
        <v>0.63990000000000002</v>
      </c>
      <c r="H185" s="296">
        <f>VLOOKUP($A188,Сезонность!$A$26:$BA$42,MATCH(H184,Сезонность!$A$25:$BA$25,0),0)</f>
        <v>0.63990000000000002</v>
      </c>
      <c r="I185" s="183">
        <f>VLOOKUP($A188,Сезонность!$A$26:$BA$42,MATCH(I184,Сезонность!$A$25:$BA$25,0),0)</f>
        <v>0.71330000000000005</v>
      </c>
      <c r="J185" s="179">
        <f>VLOOKUP($A188,Сезонность!$A$26:$BA$42,MATCH(J184,Сезонность!$A$25:$BA$25,0),0)</f>
        <v>0.71330000000000005</v>
      </c>
      <c r="K185" s="179">
        <f>VLOOKUP($A188,Сезонность!$A$26:$BA$42,MATCH(K184,Сезонность!$A$25:$BA$25,0),0)</f>
        <v>0.71330000000000005</v>
      </c>
      <c r="L185" s="216">
        <f>VLOOKUP($A188,Сезонность!$A$26:$BA$42,MATCH(L184,Сезонность!$A$25:$BA$25,0),0)</f>
        <v>0.71330000000000005</v>
      </c>
      <c r="M185" s="295">
        <f>VLOOKUP($A188,Сезонность!$A$26:$BA$42,MATCH(M184,Сезонность!$A$25:$BA$25,0),0)</f>
        <v>0.82450000000000001</v>
      </c>
      <c r="N185" s="179">
        <f>VLOOKUP($A188,Сезонность!$A$26:$BA$42,MATCH(N184,Сезонность!$A$25:$BA$25,0),0)</f>
        <v>0.82450000000000001</v>
      </c>
      <c r="O185" s="179">
        <f>VLOOKUP($A188,Сезонность!$A$26:$BA$42,MATCH(O184,Сезонность!$A$25:$BA$25,0),0)</f>
        <v>0.82450000000000001</v>
      </c>
      <c r="P185" s="179">
        <f>VLOOKUP($A188,Сезонность!$A$26:$BA$42,MATCH(P184,Сезонность!$A$25:$BA$25,0),0)</f>
        <v>0.82450000000000001</v>
      </c>
      <c r="Q185" s="296">
        <f>VLOOKUP($A188,Сезонность!$A$26:$BA$42,MATCH(Q184,Сезонность!$A$25:$BA$25,0),0)</f>
        <v>0.82450000000000001</v>
      </c>
      <c r="R185" s="183">
        <f>VLOOKUP($A188,Сезонность!$A$26:$BA$42,MATCH(R184,Сезонность!$A$25:$BA$25,0),0)</f>
        <v>1.0536000000000001</v>
      </c>
      <c r="S185" s="179">
        <f>VLOOKUP($A188,Сезонность!$A$26:$BA$42,MATCH(S184,Сезонность!$A$25:$BA$25,0),0)</f>
        <v>1.0536000000000001</v>
      </c>
      <c r="T185" s="179">
        <f>VLOOKUP($A188,Сезонность!$A$26:$BA$42,MATCH(T184,Сезонность!$A$25:$BA$25,0),0)</f>
        <v>1.0536000000000001</v>
      </c>
      <c r="U185" s="179">
        <f>VLOOKUP($A188,Сезонность!$A$26:$BA$42,MATCH(U184,Сезонность!$A$25:$BA$25,0),0)</f>
        <v>1.0536000000000001</v>
      </c>
      <c r="V185" s="295">
        <f>VLOOKUP($A188,Сезонность!$A$26:$BA$42,MATCH(V184,Сезонность!$A$25:$BA$25,0),0)</f>
        <v>1.1975</v>
      </c>
      <c r="W185" s="179">
        <f>VLOOKUP($A188,Сезонность!$A$26:$BA$42,MATCH(W184,Сезонность!$A$25:$BA$25,0),0)</f>
        <v>1.1975</v>
      </c>
      <c r="X185" s="179">
        <f>VLOOKUP($A188,Сезонность!$A$26:$BA$42,MATCH(X184,Сезонность!$A$25:$BA$25,0),0)</f>
        <v>1.1975</v>
      </c>
      <c r="Y185" s="179">
        <f>VLOOKUP($A188,Сезонность!$A$26:$BA$42,MATCH(Y184,Сезонность!$A$25:$BA$25,0),0)</f>
        <v>1.1975</v>
      </c>
      <c r="Z185" s="296">
        <f>VLOOKUP($A188,Сезонность!$A$26:$BA$42,MATCH(Z184,Сезонность!$A$25:$BA$25,0),0)</f>
        <v>1.1975</v>
      </c>
      <c r="AA185" s="183">
        <f>VLOOKUP($A188,Сезонность!$A$26:$BA$42,MATCH(AA184,Сезонность!$A$25:$BA$25,0),0)</f>
        <v>1.3095000000000001</v>
      </c>
      <c r="AB185" s="179">
        <f>VLOOKUP($A188,Сезонность!$A$26:$BA$42,MATCH(AB184,Сезонность!$A$25:$BA$25,0),0)</f>
        <v>1.3095000000000001</v>
      </c>
      <c r="AC185" s="179">
        <f>VLOOKUP($A188,Сезонность!$A$26:$BA$42,MATCH(AC184,Сезонность!$A$25:$BA$25,0),0)</f>
        <v>1.3095000000000001</v>
      </c>
      <c r="AD185" s="216">
        <f>VLOOKUP($A188,Сезонность!$A$26:$BA$42,MATCH(AD184,Сезонность!$A$25:$BA$25,0),0)</f>
        <v>1.3095000000000001</v>
      </c>
      <c r="AE185" s="295">
        <f>VLOOKUP($A188,Сезонность!$A$26:$BA$42,MATCH(AE184,Сезонность!$A$25:$BA$25,0),0)</f>
        <v>1.3061</v>
      </c>
      <c r="AF185" s="179">
        <f>VLOOKUP($A188,Сезонность!$A$26:$BA$42,MATCH(AF184,Сезонность!$A$25:$BA$25,0),0)</f>
        <v>1.3061</v>
      </c>
      <c r="AG185" s="179">
        <f>VLOOKUP($A188,Сезонность!$A$26:$BA$42,MATCH(AG184,Сезонность!$A$25:$BA$25,0),0)</f>
        <v>1.3061</v>
      </c>
      <c r="AH185" s="296">
        <f>VLOOKUP($A188,Сезонность!$A$26:$BA$42,MATCH(AH184,Сезонность!$A$25:$BA$25,0),0)</f>
        <v>1.3061</v>
      </c>
      <c r="AI185" s="183">
        <f>VLOOKUP($A188,Сезонность!$A$26:$BA$42,MATCH(AI184,Сезонность!$A$25:$BA$25,0),0)</f>
        <v>1.2273000000000001</v>
      </c>
      <c r="AJ185" s="183">
        <f>VLOOKUP($A188,Сезонность!$A$26:$BA$42,MATCH(AJ184,Сезонность!$A$25:$BA$25,0),0)</f>
        <v>1.2273000000000001</v>
      </c>
      <c r="AK185" s="179">
        <f>VLOOKUP($A188,Сезонность!$A$26:$BA$42,MATCH(AK184,Сезонность!$A$25:$BA$25,0),0)</f>
        <v>1.2273000000000001</v>
      </c>
      <c r="AL185" s="179">
        <f>VLOOKUP($A188,Сезонность!$A$26:$BA$42,MATCH(AL184,Сезонность!$A$25:$BA$25,0),0)</f>
        <v>1.2273000000000001</v>
      </c>
      <c r="AM185" s="216">
        <f>VLOOKUP($A188,Сезонность!$A$26:$BA$42,MATCH(AM184,Сезонность!$A$25:$BA$25,0),0)</f>
        <v>1.2273000000000001</v>
      </c>
      <c r="AN185" s="295">
        <f>VLOOKUP($A188,Сезонность!$A$26:$BA$42,MATCH(AN184,Сезонность!$A$25:$BA$25,0),0)</f>
        <v>0.98580000000000001</v>
      </c>
      <c r="AO185" s="179">
        <f>VLOOKUP($A188,Сезонность!$A$26:$BA$42,MATCH(AO184,Сезонность!$A$25:$BA$25,0),0)</f>
        <v>0.98580000000000001</v>
      </c>
      <c r="AP185" s="179">
        <f>VLOOKUP($A188,Сезонность!$A$26:$BA$42,MATCH(AP184,Сезонность!$A$25:$BA$25,0),0)</f>
        <v>0.98580000000000001</v>
      </c>
      <c r="AQ185" s="296">
        <f>VLOOKUP($A188,Сезонность!$A$26:$BA$42,MATCH(AQ184,Сезонность!$A$25:$BA$25,0),0)</f>
        <v>0.98580000000000001</v>
      </c>
      <c r="AR185" s="183">
        <f>VLOOKUP($A188,Сезонность!$A$26:$BA$42,MATCH(AR184,Сезонность!$A$25:$BA$25,0),0)</f>
        <v>0.88170000000000004</v>
      </c>
      <c r="AS185" s="183">
        <f>VLOOKUP($A188,Сезонность!$A$26:$BA$42,MATCH(AS184,Сезонность!$A$25:$BA$25,0),0)</f>
        <v>0.88170000000000004</v>
      </c>
      <c r="AT185" s="179">
        <f>VLOOKUP($A188,Сезонность!$A$26:$BA$42,MATCH(AT184,Сезонность!$A$25:$BA$25,0),0)</f>
        <v>0.88170000000000004</v>
      </c>
      <c r="AU185" s="179">
        <f>VLOOKUP($A188,Сезонность!$A$26:$BA$42,MATCH(AU184,Сезонность!$A$25:$BA$25,0),0)</f>
        <v>0.88170000000000004</v>
      </c>
      <c r="AV185" s="295">
        <f>VLOOKUP($A188,Сезонность!$A$26:$BA$42,MATCH(AV184,Сезонность!$A$25:$BA$25,0),0)</f>
        <v>0.83760000000000001</v>
      </c>
      <c r="AW185" s="179">
        <f>VLOOKUP($A188,Сезонность!$A$26:$BA$42,MATCH(AW184,Сезонность!$A$25:$BA$25,0),0)</f>
        <v>0.83760000000000001</v>
      </c>
      <c r="AX185" s="179">
        <f>VLOOKUP($A188,Сезонность!$A$26:$BA$42,MATCH(AX184,Сезонность!$A$25:$BA$25,0),0)</f>
        <v>0.83760000000000001</v>
      </c>
      <c r="AY185" s="296">
        <f>VLOOKUP($A188,Сезонность!$A$26:$BA$42,MATCH(AY184,Сезонность!$A$25:$BA$25,0),0)</f>
        <v>0.83760000000000001</v>
      </c>
      <c r="AZ185" s="183">
        <f>VLOOKUP($A188,Сезонность!$A$26:$BA$42,MATCH(AZ184,Сезонность!$A$25:$BA$25,0),0)</f>
        <v>0.83760000000000001</v>
      </c>
      <c r="BA185" s="179">
        <f>VLOOKUP($A188,Сезонность!$A$26:$BA$42,MATCH(BA184,Сезонность!$A$25:$BA$25,0),0)</f>
        <v>1.0233000000000001</v>
      </c>
      <c r="BB185" s="179">
        <f>VLOOKUP($A188,Сезонность!$A$26:$BA$42,MATCH(BB184,Сезонность!$A$25:$BA$25,0),0)</f>
        <v>1.0233000000000001</v>
      </c>
      <c r="BC185" s="179">
        <f>VLOOKUP($A188,Сезонность!$A$26:$BA$42,MATCH(BC184,Сезонность!$A$25:$BA$25,0),0)</f>
        <v>1.0233000000000001</v>
      </c>
      <c r="BD185" s="216">
        <f>VLOOKUP($A188,Сезонность!$A$26:$BA$42,MATCH(BD184,Сезонность!$A$25:$BA$25,0),0)</f>
        <v>1.0233000000000001</v>
      </c>
      <c r="BE185" s="212"/>
      <c r="BF185" s="18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CC185" s="122"/>
      <c r="CD185" s="122"/>
      <c r="CE185" s="122"/>
      <c r="CF185" s="122"/>
      <c r="CG185" s="122"/>
      <c r="CH185" s="122"/>
      <c r="CI185" s="122"/>
      <c r="CJ185" s="122"/>
      <c r="CK185" s="122"/>
      <c r="CL185" s="122"/>
    </row>
    <row r="186" spans="1:90" ht="13.5" hidden="1" customHeight="1" thickBot="1" x14ac:dyDescent="0.3">
      <c r="A186" s="21"/>
      <c r="B186" s="22"/>
      <c r="C186" s="23"/>
      <c r="D186" s="418">
        <f>VLOOKUP($A187,$A$37:$R$50,17,0)-(VLOOKUP($A187,$A$37:$R$50,17,0)*VLOOKUP($A187,$A$37:$T$50,19,0))</f>
        <v>54.355199999999996</v>
      </c>
      <c r="E186" s="297">
        <f>IF((E191&lt;0%),0,(SUM(E189:E190)*E187))</f>
        <v>94777.98147780924</v>
      </c>
      <c r="F186" s="180">
        <f t="shared" ref="F186" si="418">IF((F191&lt;0%),0,(SUM(F189:F190)*F187))</f>
        <v>94777.98147780924</v>
      </c>
      <c r="G186" s="180">
        <f t="shared" ref="G186" si="419">IF((G191&lt;0%),0,(SUM(G189:G190)*G187))</f>
        <v>94777.98147780924</v>
      </c>
      <c r="H186" s="298">
        <f t="shared" ref="H186" si="420">IF((H191&lt;0%),0,(SUM(H189:H190)*H187))</f>
        <v>94777.98147780924</v>
      </c>
      <c r="I186" s="184">
        <f t="shared" ref="I186" si="421">IF((I191&lt;0%),0,(SUM(I189:I190)*I187))</f>
        <v>105649.52990798769</v>
      </c>
      <c r="J186" s="180">
        <f t="shared" ref="J186" si="422">IF((J191&lt;0%),0,(SUM(J189:J190)*J187))</f>
        <v>105649.52990798769</v>
      </c>
      <c r="K186" s="180">
        <f t="shared" ref="K186" si="423">IF((K191&lt;0%),0,(SUM(K189:K190)*K187))</f>
        <v>105649.52990798769</v>
      </c>
      <c r="L186" s="217">
        <f t="shared" ref="L186" si="424">IF((L191&lt;0%),0,(SUM(L189:L190)*L187))</f>
        <v>105649.52990798769</v>
      </c>
      <c r="M186" s="297">
        <f t="shared" ref="M186" si="425">IF((M191&lt;0%),0,(SUM(M189:M190)*M187))</f>
        <v>122119.77766596923</v>
      </c>
      <c r="N186" s="180">
        <f t="shared" ref="N186" si="426">IF((N191&lt;0%),0,(SUM(N189:N190)*N187))</f>
        <v>122119.77766596923</v>
      </c>
      <c r="O186" s="180">
        <f t="shared" ref="O186" si="427">IF((O191&lt;0%),0,(SUM(O189:O190)*O187))</f>
        <v>122119.77766596923</v>
      </c>
      <c r="P186" s="180">
        <f t="shared" ref="P186" si="428">IF((P191&lt;0%),0,(SUM(P189:P190)*P187))</f>
        <v>122119.77766596923</v>
      </c>
      <c r="Q186" s="298">
        <f t="shared" ref="Q186" si="429">IF((Q191&lt;0%),0,(SUM(Q189:Q190)*Q187))</f>
        <v>122119.77766596923</v>
      </c>
      <c r="R186" s="184">
        <f t="shared" ref="R186" si="430">IF((R191&lt;0%),0,(SUM(R189:R190)*R187))</f>
        <v>156052.63523209846</v>
      </c>
      <c r="S186" s="180">
        <f t="shared" ref="S186" si="431">IF((S191&lt;0%),0,(SUM(S189:S190)*S187))</f>
        <v>156052.63523209846</v>
      </c>
      <c r="T186" s="180">
        <f t="shared" ref="T186" si="432">IF((T191&lt;0%),0,(SUM(T189:T190)*T187))</f>
        <v>156052.63523209846</v>
      </c>
      <c r="U186" s="180">
        <f t="shared" ref="U186" si="433">IF((U191&lt;0%),0,(SUM(U189:U190)*U187))</f>
        <v>156052.63523209846</v>
      </c>
      <c r="V186" s="297">
        <f t="shared" ref="V186" si="434">IF((V191&lt;0%),0,(SUM(V189:V190)*V187))</f>
        <v>177366.20224984616</v>
      </c>
      <c r="W186" s="180">
        <f t="shared" ref="W186" si="435">IF((W191&lt;0%),0,(SUM(W189:W190)*W187))</f>
        <v>177366.20224984616</v>
      </c>
      <c r="X186" s="180">
        <f t="shared" ref="X186" si="436">IF((X191&lt;0%),0,(SUM(X189:X190)*X187))</f>
        <v>177366.20224984616</v>
      </c>
      <c r="Y186" s="180">
        <f t="shared" ref="Y186" si="437">IF((Y191&lt;0%),0,(SUM(Y189:Y190)*Y187))</f>
        <v>177366.20224984616</v>
      </c>
      <c r="Z186" s="298">
        <f t="shared" ref="Z186" si="438">IF((Z191&lt;0%),0,(SUM(Z189:Z190)*Z187))</f>
        <v>177366.20224984616</v>
      </c>
      <c r="AA186" s="184">
        <f t="shared" ref="AA186" si="439">IF((AA191&lt;0%),0,(SUM(AA189:AA190)*AA187))</f>
        <v>193954.9409988923</v>
      </c>
      <c r="AB186" s="180">
        <f t="shared" ref="AB186" si="440">IF((AB191&lt;0%),0,(SUM(AB189:AB190)*AB187))</f>
        <v>193954.9409988923</v>
      </c>
      <c r="AC186" s="180">
        <f t="shared" ref="AC186" si="441">IF((AC191&lt;0%),0,(SUM(AC189:AC190)*AC187))</f>
        <v>193954.9409988923</v>
      </c>
      <c r="AD186" s="217">
        <f t="shared" ref="AD186" si="442">IF((AD191&lt;0%),0,(SUM(AD189:AD190)*AD187))</f>
        <v>193954.9409988923</v>
      </c>
      <c r="AE186" s="297">
        <f t="shared" ref="AE186" si="443">IF((AE191&lt;0%),0,(SUM(AE189:AE190)*AE187))</f>
        <v>193451.35428686769</v>
      </c>
      <c r="AF186" s="180">
        <f t="shared" ref="AF186" si="444">IF((AF191&lt;0%),0,(SUM(AF189:AF190)*AF187))</f>
        <v>193451.35428686769</v>
      </c>
      <c r="AG186" s="180">
        <f t="shared" ref="AG186" si="445">IF((AG191&lt;0%),0,(SUM(AG189:AG190)*AG187))</f>
        <v>193451.35428686769</v>
      </c>
      <c r="AH186" s="298">
        <f t="shared" ref="AH186" si="446">IF((AH191&lt;0%),0,(SUM(AH189:AH190)*AH187))</f>
        <v>193451.35428686769</v>
      </c>
      <c r="AI186" s="184">
        <f t="shared" ref="AI186" si="447">IF((AI191&lt;0%),0,(SUM(AI189:AI190)*AI187))</f>
        <v>181779.99166700311</v>
      </c>
      <c r="AJ186" s="184">
        <f t="shared" ref="AJ186" si="448">IF((AJ191&lt;0%),0,(SUM(AJ189:AJ190)*AJ187))</f>
        <v>181779.99166700311</v>
      </c>
      <c r="AK186" s="180">
        <f t="shared" ref="AK186" si="449">IF((AK191&lt;0%),0,(SUM(AK189:AK190)*AK187))</f>
        <v>181779.99166700311</v>
      </c>
      <c r="AL186" s="180">
        <f t="shared" ref="AL186" si="450">IF((AL191&lt;0%),0,(SUM(AL189:AL190)*AL187))</f>
        <v>181779.99166700311</v>
      </c>
      <c r="AM186" s="217">
        <f t="shared" ref="AM186" si="451">IF((AM191&lt;0%),0,(SUM(AM189:AM190)*AM187))</f>
        <v>181779.99166700311</v>
      </c>
      <c r="AN186" s="297">
        <f t="shared" ref="AN186" si="452">IF((AN191&lt;0%),0,(SUM(AN189:AN190)*AN187))</f>
        <v>146010.52373937232</v>
      </c>
      <c r="AO186" s="180">
        <f t="shared" ref="AO186" si="453">IF((AO191&lt;0%),0,(SUM(AO189:AO190)*AO187))</f>
        <v>146010.52373937232</v>
      </c>
      <c r="AP186" s="180">
        <f t="shared" ref="AP186" si="454">IF((AP191&lt;0%),0,(SUM(AP189:AP190)*AP187))</f>
        <v>146010.52373937232</v>
      </c>
      <c r="AQ186" s="298">
        <f t="shared" ref="AQ186" si="455">IF((AQ191&lt;0%),0,(SUM(AQ189:AQ190)*AQ187))</f>
        <v>146010.52373937232</v>
      </c>
      <c r="AR186" s="184">
        <f t="shared" ref="AR186" si="456">IF((AR191&lt;0%),0,(SUM(AR189:AR190)*AR187))</f>
        <v>130591.88352708923</v>
      </c>
      <c r="AS186" s="184">
        <f t="shared" ref="AS186" si="457">IF((AS191&lt;0%),0,(SUM(AS189:AS190)*AS187))</f>
        <v>130591.88352708923</v>
      </c>
      <c r="AT186" s="180">
        <f t="shared" ref="AT186" si="458">IF((AT191&lt;0%),0,(SUM(AT189:AT190)*AT187))</f>
        <v>130591.88352708923</v>
      </c>
      <c r="AU186" s="180">
        <f t="shared" ref="AU186" si="459">IF((AU191&lt;0%),0,(SUM(AU189:AU190)*AU187))</f>
        <v>130591.88352708923</v>
      </c>
      <c r="AV186" s="297">
        <f t="shared" ref="AV186" si="460">IF((AV191&lt;0%),0,(SUM(AV189:AV190)*AV187))</f>
        <v>124060.06764465231</v>
      </c>
      <c r="AW186" s="180">
        <f t="shared" ref="AW186" si="461">IF((AW191&lt;0%),0,(SUM(AW189:AW190)*AW187))</f>
        <v>124060.06764465231</v>
      </c>
      <c r="AX186" s="180">
        <f t="shared" ref="AX186" si="462">IF((AX191&lt;0%),0,(SUM(AX189:AX190)*AX187))</f>
        <v>124060.06764465231</v>
      </c>
      <c r="AY186" s="298">
        <f t="shared" ref="AY186" si="463">IF((AY191&lt;0%),0,(SUM(AY189:AY190)*AY187))</f>
        <v>124060.06764465231</v>
      </c>
      <c r="AZ186" s="184">
        <f t="shared" ref="AZ186" si="464">IF((AZ191&lt;0%),0,(SUM(AZ189:AZ190)*AZ187))</f>
        <v>124060.06764465231</v>
      </c>
      <c r="BA186" s="180">
        <f t="shared" ref="BA186" si="465">IF((BA191&lt;0%),0,(SUM(BA189:BA190)*BA187))</f>
        <v>151564.78894552615</v>
      </c>
      <c r="BB186" s="180">
        <f t="shared" ref="BB186" si="466">IF((BB191&lt;0%),0,(SUM(BB189:BB190)*BB187))</f>
        <v>151564.78894552615</v>
      </c>
      <c r="BC186" s="180">
        <f t="shared" ref="BC186" si="467">IF((BC191&lt;0%),0,(SUM(BC189:BC190)*BC187))</f>
        <v>151564.78894552615</v>
      </c>
      <c r="BD186" s="217">
        <f t="shared" ref="BD186" si="468">IF((BD191&lt;0%),0,(SUM(BD189:BD190)*BD187))</f>
        <v>151564.78894552615</v>
      </c>
      <c r="BE186" s="213"/>
      <c r="BF186" s="24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CC186" s="122"/>
      <c r="CD186" s="122"/>
      <c r="CE186" s="122"/>
      <c r="CF186" s="122"/>
      <c r="CG186" s="122"/>
      <c r="CH186" s="122"/>
      <c r="CI186" s="122"/>
      <c r="CJ186" s="122"/>
      <c r="CK186" s="122"/>
      <c r="CL186" s="122"/>
    </row>
    <row r="187" spans="1:90" ht="13.5" customHeight="1" thickBot="1" x14ac:dyDescent="0.3">
      <c r="A187" s="774" t="s">
        <v>423</v>
      </c>
      <c r="B187" s="775"/>
      <c r="C187" s="776" t="s">
        <v>37</v>
      </c>
      <c r="D187" s="791"/>
      <c r="E187" s="413">
        <f t="shared" ref="E187:AJ187" si="469">VLOOKUP($A187,$A$37:$R$50,17,0)-(VLOOKUP($A187,$A$37:$R$50,17,0)*VLOOKUP($A187,$A$37:$T$50,19,0))</f>
        <v>54.355199999999996</v>
      </c>
      <c r="F187" s="414">
        <f t="shared" si="469"/>
        <v>54.355199999999996</v>
      </c>
      <c r="G187" s="414">
        <f t="shared" si="469"/>
        <v>54.355199999999996</v>
      </c>
      <c r="H187" s="415">
        <f t="shared" si="469"/>
        <v>54.355199999999996</v>
      </c>
      <c r="I187" s="416">
        <f t="shared" si="469"/>
        <v>54.355199999999996</v>
      </c>
      <c r="J187" s="414">
        <f t="shared" si="469"/>
        <v>54.355199999999996</v>
      </c>
      <c r="K187" s="414">
        <f t="shared" si="469"/>
        <v>54.355199999999996</v>
      </c>
      <c r="L187" s="417">
        <f t="shared" si="469"/>
        <v>54.355199999999996</v>
      </c>
      <c r="M187" s="413">
        <f t="shared" si="469"/>
        <v>54.355199999999996</v>
      </c>
      <c r="N187" s="414">
        <f t="shared" si="469"/>
        <v>54.355199999999996</v>
      </c>
      <c r="O187" s="414">
        <f t="shared" si="469"/>
        <v>54.355199999999996</v>
      </c>
      <c r="P187" s="414">
        <f t="shared" si="469"/>
        <v>54.355199999999996</v>
      </c>
      <c r="Q187" s="415">
        <f t="shared" si="469"/>
        <v>54.355199999999996</v>
      </c>
      <c r="R187" s="416">
        <f t="shared" si="469"/>
        <v>54.355199999999996</v>
      </c>
      <c r="S187" s="414">
        <f t="shared" si="469"/>
        <v>54.355199999999996</v>
      </c>
      <c r="T187" s="414">
        <f t="shared" si="469"/>
        <v>54.355199999999996</v>
      </c>
      <c r="U187" s="414">
        <f t="shared" si="469"/>
        <v>54.355199999999996</v>
      </c>
      <c r="V187" s="413">
        <f t="shared" si="469"/>
        <v>54.355199999999996</v>
      </c>
      <c r="W187" s="414">
        <f t="shared" si="469"/>
        <v>54.355199999999996</v>
      </c>
      <c r="X187" s="414">
        <f t="shared" si="469"/>
        <v>54.355199999999996</v>
      </c>
      <c r="Y187" s="414">
        <f t="shared" si="469"/>
        <v>54.355199999999996</v>
      </c>
      <c r="Z187" s="415">
        <f t="shared" si="469"/>
        <v>54.355199999999996</v>
      </c>
      <c r="AA187" s="416">
        <f t="shared" si="469"/>
        <v>54.355199999999996</v>
      </c>
      <c r="AB187" s="414">
        <f t="shared" si="469"/>
        <v>54.355199999999996</v>
      </c>
      <c r="AC187" s="414">
        <f t="shared" si="469"/>
        <v>54.355199999999996</v>
      </c>
      <c r="AD187" s="417">
        <f t="shared" si="469"/>
        <v>54.355199999999996</v>
      </c>
      <c r="AE187" s="413">
        <f t="shared" si="469"/>
        <v>54.355199999999996</v>
      </c>
      <c r="AF187" s="414">
        <f t="shared" si="469"/>
        <v>54.355199999999996</v>
      </c>
      <c r="AG187" s="414">
        <f t="shared" si="469"/>
        <v>54.355199999999996</v>
      </c>
      <c r="AH187" s="415">
        <f t="shared" si="469"/>
        <v>54.355199999999996</v>
      </c>
      <c r="AI187" s="416">
        <f t="shared" si="469"/>
        <v>54.355199999999996</v>
      </c>
      <c r="AJ187" s="416">
        <f t="shared" si="469"/>
        <v>54.355199999999996</v>
      </c>
      <c r="AK187" s="414">
        <f t="shared" ref="AK187:BD187" si="470">VLOOKUP($A187,$A$37:$R$50,17,0)-(VLOOKUP($A187,$A$37:$R$50,17,0)*VLOOKUP($A187,$A$37:$T$50,19,0))</f>
        <v>54.355199999999996</v>
      </c>
      <c r="AL187" s="414">
        <f t="shared" si="470"/>
        <v>54.355199999999996</v>
      </c>
      <c r="AM187" s="417">
        <f t="shared" si="470"/>
        <v>54.355199999999996</v>
      </c>
      <c r="AN187" s="413">
        <f t="shared" si="470"/>
        <v>54.355199999999996</v>
      </c>
      <c r="AO187" s="414">
        <f t="shared" si="470"/>
        <v>54.355199999999996</v>
      </c>
      <c r="AP187" s="414">
        <f t="shared" si="470"/>
        <v>54.355199999999996</v>
      </c>
      <c r="AQ187" s="415">
        <f t="shared" si="470"/>
        <v>54.355199999999996</v>
      </c>
      <c r="AR187" s="416">
        <f t="shared" si="470"/>
        <v>54.355199999999996</v>
      </c>
      <c r="AS187" s="416">
        <f t="shared" si="470"/>
        <v>54.355199999999996</v>
      </c>
      <c r="AT187" s="414">
        <f t="shared" si="470"/>
        <v>54.355199999999996</v>
      </c>
      <c r="AU187" s="414">
        <f t="shared" si="470"/>
        <v>54.355199999999996</v>
      </c>
      <c r="AV187" s="413">
        <f t="shared" si="470"/>
        <v>54.355199999999996</v>
      </c>
      <c r="AW187" s="414">
        <f t="shared" si="470"/>
        <v>54.355199999999996</v>
      </c>
      <c r="AX187" s="414">
        <f t="shared" si="470"/>
        <v>54.355199999999996</v>
      </c>
      <c r="AY187" s="415">
        <f t="shared" si="470"/>
        <v>54.355199999999996</v>
      </c>
      <c r="AZ187" s="416">
        <f t="shared" si="470"/>
        <v>54.355199999999996</v>
      </c>
      <c r="BA187" s="414">
        <f t="shared" si="470"/>
        <v>54.355199999999996</v>
      </c>
      <c r="BB187" s="414">
        <f t="shared" si="470"/>
        <v>54.355199999999996</v>
      </c>
      <c r="BC187" s="414">
        <f t="shared" si="470"/>
        <v>54.355199999999996</v>
      </c>
      <c r="BD187" s="417">
        <f t="shared" si="470"/>
        <v>54.355199999999996</v>
      </c>
      <c r="BE187" s="213"/>
      <c r="BF187" s="24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CC187" s="122"/>
      <c r="CD187" s="122"/>
      <c r="CE187" s="122"/>
      <c r="CF187" s="122"/>
      <c r="CG187" s="122"/>
      <c r="CH187" s="122"/>
      <c r="CI187" s="122"/>
      <c r="CJ187" s="122"/>
      <c r="CK187" s="122"/>
      <c r="CL187" s="122"/>
    </row>
    <row r="188" spans="1:90" s="244" customFormat="1" ht="13.5" customHeight="1" x14ac:dyDescent="0.2">
      <c r="A188" s="774" t="s">
        <v>423</v>
      </c>
      <c r="B188" s="775"/>
      <c r="C188" s="776" t="s">
        <v>58</v>
      </c>
      <c r="D188" s="777"/>
      <c r="E188" s="283">
        <v>0</v>
      </c>
      <c r="F188" s="241">
        <v>0</v>
      </c>
      <c r="G188" s="241">
        <v>0</v>
      </c>
      <c r="H188" s="284">
        <v>0</v>
      </c>
      <c r="I188" s="240">
        <v>0</v>
      </c>
      <c r="J188" s="241">
        <v>0</v>
      </c>
      <c r="K188" s="241">
        <v>0</v>
      </c>
      <c r="L188" s="242">
        <v>0</v>
      </c>
      <c r="M188" s="283">
        <v>0</v>
      </c>
      <c r="N188" s="241">
        <v>0</v>
      </c>
      <c r="O188" s="241">
        <v>0</v>
      </c>
      <c r="P188" s="241">
        <v>0</v>
      </c>
      <c r="Q188" s="284">
        <v>0</v>
      </c>
      <c r="R188" s="240">
        <v>0</v>
      </c>
      <c r="S188" s="241">
        <v>0</v>
      </c>
      <c r="T188" s="241">
        <v>0</v>
      </c>
      <c r="U188" s="241">
        <v>0</v>
      </c>
      <c r="V188" s="283">
        <v>0</v>
      </c>
      <c r="W188" s="241">
        <v>0</v>
      </c>
      <c r="X188" s="241">
        <v>0</v>
      </c>
      <c r="Y188" s="241">
        <v>0</v>
      </c>
      <c r="Z188" s="284">
        <v>0</v>
      </c>
      <c r="AA188" s="240">
        <v>0</v>
      </c>
      <c r="AB188" s="241">
        <v>0</v>
      </c>
      <c r="AC188" s="241">
        <v>0</v>
      </c>
      <c r="AD188" s="242">
        <v>0</v>
      </c>
      <c r="AE188" s="283">
        <v>0</v>
      </c>
      <c r="AF188" s="241">
        <v>0</v>
      </c>
      <c r="AG188" s="241">
        <v>0</v>
      </c>
      <c r="AH188" s="284">
        <v>0</v>
      </c>
      <c r="AI188" s="240">
        <v>0</v>
      </c>
      <c r="AJ188" s="240">
        <v>0</v>
      </c>
      <c r="AK188" s="241">
        <v>0</v>
      </c>
      <c r="AL188" s="241">
        <v>0</v>
      </c>
      <c r="AM188" s="242">
        <v>0</v>
      </c>
      <c r="AN188" s="283">
        <v>0</v>
      </c>
      <c r="AO188" s="241">
        <v>0</v>
      </c>
      <c r="AP188" s="241">
        <v>0</v>
      </c>
      <c r="AQ188" s="284">
        <v>0</v>
      </c>
      <c r="AR188" s="240">
        <v>0</v>
      </c>
      <c r="AS188" s="240">
        <v>0</v>
      </c>
      <c r="AT188" s="241">
        <v>0</v>
      </c>
      <c r="AU188" s="241">
        <v>0</v>
      </c>
      <c r="AV188" s="283">
        <v>0</v>
      </c>
      <c r="AW188" s="241">
        <v>0</v>
      </c>
      <c r="AX188" s="241">
        <v>0</v>
      </c>
      <c r="AY188" s="284">
        <v>0</v>
      </c>
      <c r="AZ188" s="240">
        <v>0</v>
      </c>
      <c r="BA188" s="241">
        <v>0</v>
      </c>
      <c r="BB188" s="241">
        <v>0</v>
      </c>
      <c r="BC188" s="241">
        <v>0</v>
      </c>
      <c r="BD188" s="242">
        <v>0</v>
      </c>
      <c r="BE188" s="272">
        <f>SUM(E188:BD188)</f>
        <v>0</v>
      </c>
      <c r="BF188" s="258">
        <v>-1</v>
      </c>
      <c r="BG188" s="243"/>
      <c r="BH188" s="243"/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3"/>
      <c r="BS188" s="243"/>
      <c r="BT188" s="243"/>
      <c r="BU188" s="243"/>
      <c r="BV188" s="243"/>
      <c r="BW188" s="243"/>
      <c r="BX188" s="243"/>
      <c r="BY188" s="243"/>
      <c r="CC188" s="243"/>
      <c r="CD188" s="243"/>
      <c r="CE188" s="243"/>
      <c r="CF188" s="243"/>
      <c r="CG188" s="243"/>
      <c r="CH188" s="243"/>
      <c r="CI188" s="243"/>
      <c r="CJ188" s="243"/>
      <c r="CK188" s="243"/>
      <c r="CL188" s="243"/>
    </row>
    <row r="189" spans="1:90" s="244" customFormat="1" ht="13.5" customHeight="1" thickBot="1" x14ac:dyDescent="0.25">
      <c r="A189" s="1238" t="s">
        <v>423</v>
      </c>
      <c r="B189" s="1239"/>
      <c r="C189" s="807" t="s">
        <v>59</v>
      </c>
      <c r="D189" s="808"/>
      <c r="E189" s="285">
        <f t="shared" ref="E189:AJ189" si="471">E188*($BF188+1)*IF(E191=$BI$87,1,IF(E191&lt;=$BI$88,1*$BJ$87,IF(E191&lt;=$BI$91,1*$BJ$88,IF(E191&lt;=$BI$92,1*$BJ$91,IF(E191&lt;=$BI$94,1*$BJ$92,1*$BJ$94)))))</f>
        <v>0</v>
      </c>
      <c r="F189" s="246">
        <f t="shared" si="471"/>
        <v>0</v>
      </c>
      <c r="G189" s="246">
        <f t="shared" si="471"/>
        <v>0</v>
      </c>
      <c r="H189" s="286">
        <f t="shared" si="471"/>
        <v>0</v>
      </c>
      <c r="I189" s="245">
        <f t="shared" si="471"/>
        <v>0</v>
      </c>
      <c r="J189" s="246">
        <f t="shared" si="471"/>
        <v>0</v>
      </c>
      <c r="K189" s="246">
        <f t="shared" si="471"/>
        <v>0</v>
      </c>
      <c r="L189" s="247">
        <f t="shared" si="471"/>
        <v>0</v>
      </c>
      <c r="M189" s="285">
        <f t="shared" si="471"/>
        <v>0</v>
      </c>
      <c r="N189" s="246">
        <f t="shared" si="471"/>
        <v>0</v>
      </c>
      <c r="O189" s="246">
        <f t="shared" si="471"/>
        <v>0</v>
      </c>
      <c r="P189" s="246">
        <f t="shared" si="471"/>
        <v>0</v>
      </c>
      <c r="Q189" s="286">
        <f t="shared" si="471"/>
        <v>0</v>
      </c>
      <c r="R189" s="245">
        <f t="shared" si="471"/>
        <v>0</v>
      </c>
      <c r="S189" s="246">
        <f t="shared" si="471"/>
        <v>0</v>
      </c>
      <c r="T189" s="246">
        <f t="shared" si="471"/>
        <v>0</v>
      </c>
      <c r="U189" s="246">
        <f t="shared" si="471"/>
        <v>0</v>
      </c>
      <c r="V189" s="285">
        <f t="shared" si="471"/>
        <v>0</v>
      </c>
      <c r="W189" s="246">
        <f t="shared" si="471"/>
        <v>0</v>
      </c>
      <c r="X189" s="246">
        <f t="shared" si="471"/>
        <v>0</v>
      </c>
      <c r="Y189" s="246">
        <f t="shared" si="471"/>
        <v>0</v>
      </c>
      <c r="Z189" s="286">
        <f t="shared" si="471"/>
        <v>0</v>
      </c>
      <c r="AA189" s="245">
        <f t="shared" si="471"/>
        <v>0</v>
      </c>
      <c r="AB189" s="246">
        <f t="shared" si="471"/>
        <v>0</v>
      </c>
      <c r="AC189" s="246">
        <f t="shared" si="471"/>
        <v>0</v>
      </c>
      <c r="AD189" s="247">
        <f t="shared" si="471"/>
        <v>0</v>
      </c>
      <c r="AE189" s="285">
        <f t="shared" si="471"/>
        <v>0</v>
      </c>
      <c r="AF189" s="246">
        <f t="shared" si="471"/>
        <v>0</v>
      </c>
      <c r="AG189" s="246">
        <f t="shared" si="471"/>
        <v>0</v>
      </c>
      <c r="AH189" s="286">
        <f t="shared" si="471"/>
        <v>0</v>
      </c>
      <c r="AI189" s="245">
        <f t="shared" si="471"/>
        <v>0</v>
      </c>
      <c r="AJ189" s="245">
        <f t="shared" si="471"/>
        <v>0</v>
      </c>
      <c r="AK189" s="246">
        <f t="shared" ref="AK189:BD189" si="472">AK188*($BF188+1)*IF(AK191=$BI$87,1,IF(AK191&lt;=$BI$88,1*$BJ$87,IF(AK191&lt;=$BI$91,1*$BJ$88,IF(AK191&lt;=$BI$92,1*$BJ$91,IF(AK191&lt;=$BI$94,1*$BJ$92,1*$BJ$94)))))</f>
        <v>0</v>
      </c>
      <c r="AL189" s="246">
        <f t="shared" si="472"/>
        <v>0</v>
      </c>
      <c r="AM189" s="247">
        <f t="shared" si="472"/>
        <v>0</v>
      </c>
      <c r="AN189" s="285">
        <f t="shared" si="472"/>
        <v>0</v>
      </c>
      <c r="AO189" s="246">
        <f t="shared" si="472"/>
        <v>0</v>
      </c>
      <c r="AP189" s="246">
        <f t="shared" si="472"/>
        <v>0</v>
      </c>
      <c r="AQ189" s="286">
        <f t="shared" si="472"/>
        <v>0</v>
      </c>
      <c r="AR189" s="245">
        <f t="shared" si="472"/>
        <v>0</v>
      </c>
      <c r="AS189" s="245">
        <f t="shared" si="472"/>
        <v>0</v>
      </c>
      <c r="AT189" s="246">
        <f t="shared" si="472"/>
        <v>0</v>
      </c>
      <c r="AU189" s="246">
        <f t="shared" si="472"/>
        <v>0</v>
      </c>
      <c r="AV189" s="285">
        <f t="shared" si="472"/>
        <v>0</v>
      </c>
      <c r="AW189" s="246">
        <f t="shared" si="472"/>
        <v>0</v>
      </c>
      <c r="AX189" s="246">
        <f t="shared" si="472"/>
        <v>0</v>
      </c>
      <c r="AY189" s="286">
        <f t="shared" si="472"/>
        <v>0</v>
      </c>
      <c r="AZ189" s="245">
        <f t="shared" si="472"/>
        <v>0</v>
      </c>
      <c r="BA189" s="246">
        <f t="shared" si="472"/>
        <v>0</v>
      </c>
      <c r="BB189" s="246">
        <f t="shared" si="472"/>
        <v>0</v>
      </c>
      <c r="BC189" s="246">
        <f t="shared" si="472"/>
        <v>0</v>
      </c>
      <c r="BD189" s="247">
        <f t="shared" si="472"/>
        <v>0</v>
      </c>
      <c r="BE189" s="259">
        <f t="shared" ref="BE189:BE190" si="473">SUM(E189:BD189)</f>
        <v>0</v>
      </c>
      <c r="BF189" s="260"/>
      <c r="BG189" s="243"/>
      <c r="BH189" s="243"/>
      <c r="BI189" s="243"/>
      <c r="BJ189" s="243"/>
      <c r="BK189" s="243"/>
      <c r="BL189" s="243"/>
      <c r="BM189" s="243"/>
      <c r="BN189" s="243"/>
      <c r="BO189" s="243"/>
      <c r="BP189" s="243"/>
      <c r="BQ189" s="243"/>
      <c r="BR189" s="243"/>
      <c r="BS189" s="243"/>
      <c r="BT189" s="243"/>
      <c r="BU189" s="243"/>
      <c r="BV189" s="243"/>
      <c r="BW189" s="243"/>
      <c r="BX189" s="243"/>
      <c r="BY189" s="243"/>
      <c r="CC189" s="243"/>
      <c r="CD189" s="243"/>
      <c r="CE189" s="243"/>
      <c r="CF189" s="243"/>
      <c r="CG189" s="243"/>
      <c r="CH189" s="243"/>
      <c r="CI189" s="243"/>
      <c r="CJ189" s="243"/>
      <c r="CK189" s="243"/>
      <c r="CL189" s="243"/>
    </row>
    <row r="190" spans="1:90" s="244" customFormat="1" ht="13.5" customHeight="1" thickBot="1" x14ac:dyDescent="0.25">
      <c r="A190" s="792" t="s">
        <v>423</v>
      </c>
      <c r="B190" s="793"/>
      <c r="C190" s="778" t="s">
        <v>60</v>
      </c>
      <c r="D190" s="779"/>
      <c r="E190" s="287">
        <v>1743.6782769230772</v>
      </c>
      <c r="F190" s="248">
        <v>1743.6782769230772</v>
      </c>
      <c r="G190" s="248">
        <v>1743.6782769230772</v>
      </c>
      <c r="H190" s="299">
        <v>1743.6782769230772</v>
      </c>
      <c r="I190" s="248">
        <v>1943.6876307692307</v>
      </c>
      <c r="J190" s="248">
        <v>1943.6876307692307</v>
      </c>
      <c r="K190" s="248">
        <v>1943.6876307692307</v>
      </c>
      <c r="L190" s="302">
        <v>1943.6876307692307</v>
      </c>
      <c r="M190" s="287">
        <v>2246.699076923077</v>
      </c>
      <c r="N190" s="248">
        <v>2246.699076923077</v>
      </c>
      <c r="O190" s="248">
        <v>2246.699076923077</v>
      </c>
      <c r="P190" s="248">
        <v>2246.699076923077</v>
      </c>
      <c r="Q190" s="299">
        <v>2246.699076923077</v>
      </c>
      <c r="R190" s="248">
        <v>2870.9789538461541</v>
      </c>
      <c r="S190" s="248">
        <v>2870.9789538461541</v>
      </c>
      <c r="T190" s="248">
        <v>2870.9789538461541</v>
      </c>
      <c r="U190" s="248">
        <v>2870.9789538461541</v>
      </c>
      <c r="V190" s="287">
        <v>3263.0953846153848</v>
      </c>
      <c r="W190" s="248">
        <v>3263.0953846153848</v>
      </c>
      <c r="X190" s="248">
        <v>3263.0953846153848</v>
      </c>
      <c r="Y190" s="248">
        <v>3263.0953846153848</v>
      </c>
      <c r="Z190" s="299">
        <v>3263.0953846153848</v>
      </c>
      <c r="AA190" s="248">
        <v>3568.2867692307696</v>
      </c>
      <c r="AB190" s="248">
        <v>3568.2867692307696</v>
      </c>
      <c r="AC190" s="248">
        <v>3568.2867692307696</v>
      </c>
      <c r="AD190" s="302">
        <v>3568.2867692307696</v>
      </c>
      <c r="AE190" s="287">
        <v>3559.0220307692312</v>
      </c>
      <c r="AF190" s="248">
        <v>3559.0220307692312</v>
      </c>
      <c r="AG190" s="248">
        <v>3559.0220307692312</v>
      </c>
      <c r="AH190" s="299">
        <v>3559.0220307692312</v>
      </c>
      <c r="AI190" s="248">
        <v>3344.298092307693</v>
      </c>
      <c r="AJ190" s="248">
        <v>3344.298092307693</v>
      </c>
      <c r="AK190" s="248">
        <v>3344.298092307693</v>
      </c>
      <c r="AL190" s="248">
        <v>3344.298092307693</v>
      </c>
      <c r="AM190" s="302">
        <v>3344.298092307693</v>
      </c>
      <c r="AN190" s="287">
        <v>2686.2291692307695</v>
      </c>
      <c r="AO190" s="248">
        <v>2686.2291692307695</v>
      </c>
      <c r="AP190" s="248">
        <v>2686.2291692307695</v>
      </c>
      <c r="AQ190" s="299">
        <v>2686.2291692307695</v>
      </c>
      <c r="AR190" s="248">
        <v>2402.5646769230771</v>
      </c>
      <c r="AS190" s="248">
        <v>2402.5646769230771</v>
      </c>
      <c r="AT190" s="248">
        <v>2402.5646769230771</v>
      </c>
      <c r="AU190" s="248">
        <v>2402.5646769230771</v>
      </c>
      <c r="AV190" s="287">
        <v>2282.3955692307695</v>
      </c>
      <c r="AW190" s="248">
        <v>2282.3955692307695</v>
      </c>
      <c r="AX190" s="248">
        <v>2282.3955692307695</v>
      </c>
      <c r="AY190" s="299">
        <v>2282.3955692307695</v>
      </c>
      <c r="AZ190" s="248">
        <v>2282.3955692307695</v>
      </c>
      <c r="BA190" s="248">
        <v>2788.4137846153849</v>
      </c>
      <c r="BB190" s="248">
        <v>2788.4137846153849</v>
      </c>
      <c r="BC190" s="248">
        <v>2788.4137846153849</v>
      </c>
      <c r="BD190" s="248">
        <v>2788.4137846153849</v>
      </c>
      <c r="BE190" s="261">
        <f t="shared" si="473"/>
        <v>141933.88578461538</v>
      </c>
      <c r="BF190" s="262" t="s">
        <v>61</v>
      </c>
      <c r="BG190" s="243"/>
      <c r="BH190" s="243"/>
      <c r="BI190" s="243"/>
      <c r="BJ190" s="243"/>
      <c r="BK190" s="243"/>
      <c r="BL190" s="243"/>
      <c r="BM190" s="243"/>
      <c r="BN190" s="243"/>
      <c r="BO190" s="243"/>
      <c r="BP190" s="243"/>
      <c r="BQ190" s="243"/>
      <c r="BR190" s="243"/>
      <c r="BS190" s="243"/>
      <c r="BT190" s="243"/>
      <c r="BU190" s="243"/>
      <c r="BV190" s="243"/>
      <c r="BW190" s="243"/>
      <c r="BX190" s="243"/>
      <c r="BY190" s="243"/>
      <c r="CC190" s="243"/>
      <c r="CD190" s="243"/>
      <c r="CE190" s="243"/>
      <c r="CF190" s="243"/>
      <c r="CG190" s="243"/>
      <c r="CH190" s="243"/>
      <c r="CI190" s="243"/>
      <c r="CJ190" s="243"/>
      <c r="CK190" s="243"/>
      <c r="CL190" s="243"/>
    </row>
    <row r="191" spans="1:90" ht="13.5" customHeight="1" thickBot="1" x14ac:dyDescent="0.3">
      <c r="A191" s="1234" t="s">
        <v>423</v>
      </c>
      <c r="B191" s="1235"/>
      <c r="C191" s="1236" t="s">
        <v>56</v>
      </c>
      <c r="D191" s="1237"/>
      <c r="E191" s="289">
        <v>0</v>
      </c>
      <c r="F191" s="25">
        <v>0</v>
      </c>
      <c r="G191" s="25">
        <v>0</v>
      </c>
      <c r="H191" s="290">
        <v>0</v>
      </c>
      <c r="I191" s="173">
        <v>0</v>
      </c>
      <c r="J191" s="25">
        <v>0</v>
      </c>
      <c r="K191" s="25">
        <v>0</v>
      </c>
      <c r="L191" s="209">
        <v>0</v>
      </c>
      <c r="M191" s="289">
        <v>0</v>
      </c>
      <c r="N191" s="25">
        <v>0</v>
      </c>
      <c r="O191" s="25">
        <v>0</v>
      </c>
      <c r="P191" s="25">
        <v>0</v>
      </c>
      <c r="Q191" s="290">
        <v>0</v>
      </c>
      <c r="R191" s="173">
        <v>0</v>
      </c>
      <c r="S191" s="25">
        <v>0</v>
      </c>
      <c r="T191" s="25">
        <v>0</v>
      </c>
      <c r="U191" s="25">
        <v>0</v>
      </c>
      <c r="V191" s="289">
        <v>0</v>
      </c>
      <c r="W191" s="25">
        <v>0</v>
      </c>
      <c r="X191" s="25">
        <v>0</v>
      </c>
      <c r="Y191" s="25">
        <v>0</v>
      </c>
      <c r="Z191" s="290">
        <v>0</v>
      </c>
      <c r="AA191" s="173">
        <v>0</v>
      </c>
      <c r="AB191" s="25">
        <v>0</v>
      </c>
      <c r="AC191" s="25">
        <v>0</v>
      </c>
      <c r="AD191" s="209">
        <v>0</v>
      </c>
      <c r="AE191" s="289">
        <v>0</v>
      </c>
      <c r="AF191" s="25">
        <v>0</v>
      </c>
      <c r="AG191" s="25">
        <v>0</v>
      </c>
      <c r="AH191" s="290">
        <v>0</v>
      </c>
      <c r="AI191" s="173">
        <v>0</v>
      </c>
      <c r="AJ191" s="173">
        <v>0</v>
      </c>
      <c r="AK191" s="25">
        <v>0</v>
      </c>
      <c r="AL191" s="25">
        <v>0</v>
      </c>
      <c r="AM191" s="209">
        <v>0</v>
      </c>
      <c r="AN191" s="289">
        <v>0</v>
      </c>
      <c r="AO191" s="25">
        <v>0</v>
      </c>
      <c r="AP191" s="25">
        <v>0</v>
      </c>
      <c r="AQ191" s="290">
        <v>0</v>
      </c>
      <c r="AR191" s="173">
        <v>0</v>
      </c>
      <c r="AS191" s="173">
        <v>0</v>
      </c>
      <c r="AT191" s="25">
        <v>0</v>
      </c>
      <c r="AU191" s="25">
        <v>0</v>
      </c>
      <c r="AV191" s="289">
        <v>0</v>
      </c>
      <c r="AW191" s="25">
        <v>0</v>
      </c>
      <c r="AX191" s="25">
        <v>0</v>
      </c>
      <c r="AY191" s="290">
        <v>0</v>
      </c>
      <c r="AZ191" s="173">
        <v>0</v>
      </c>
      <c r="BA191" s="25">
        <v>0</v>
      </c>
      <c r="BB191" s="25">
        <v>0</v>
      </c>
      <c r="BC191" s="25">
        <v>0</v>
      </c>
      <c r="BD191" s="209">
        <v>0</v>
      </c>
      <c r="BE191" s="214"/>
      <c r="BF191" s="26">
        <f>VLOOKUP($AC$6,$A$63:$AC$68,MATCH($A191,$A$63:$AC$63,0),0)*IF(VLOOKUP($A191,$A$36:$F$50,5,0)&lt;=3,VLOOKUP($A191,$A$36:$F$50,5,0),IF(VLOOKUP($A191,$A$36:$F$50,5,0)&lt;=4,3.5,3.8+0.2*(ROUNDUP(VLOOKUP($A191,$A$36:$F$50,5,0),0)-5)))</f>
        <v>32</v>
      </c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CC191" s="122"/>
      <c r="CD191" s="122"/>
      <c r="CE191" s="122"/>
      <c r="CF191" s="122"/>
      <c r="CG191" s="122"/>
      <c r="CH191" s="122"/>
      <c r="CI191" s="122"/>
      <c r="CJ191" s="122"/>
      <c r="CK191" s="122"/>
      <c r="CL191" s="122"/>
    </row>
    <row r="192" spans="1:90" ht="5.25" customHeight="1" thickBot="1" x14ac:dyDescent="0.3">
      <c r="A192" s="28"/>
      <c r="B192" s="28"/>
      <c r="C192" s="28"/>
      <c r="D192" s="28"/>
      <c r="E192" s="300"/>
      <c r="F192" s="148"/>
      <c r="G192" s="148"/>
      <c r="H192" s="301"/>
      <c r="I192" s="148"/>
      <c r="J192" s="148"/>
      <c r="K192" s="148"/>
      <c r="L192" s="148"/>
      <c r="M192" s="300"/>
      <c r="N192" s="148"/>
      <c r="O192" s="148"/>
      <c r="P192" s="148"/>
      <c r="Q192" s="301"/>
      <c r="R192" s="148"/>
      <c r="S192" s="148"/>
      <c r="T192" s="148"/>
      <c r="U192" s="148"/>
      <c r="V192" s="300"/>
      <c r="W192" s="148"/>
      <c r="X192" s="148"/>
      <c r="Y192" s="148"/>
      <c r="Z192" s="301"/>
      <c r="AA192" s="148"/>
      <c r="AB192" s="148"/>
      <c r="AC192"/>
      <c r="AD192"/>
      <c r="AE192" s="305"/>
      <c r="AF192" s="303"/>
      <c r="AG192" s="32"/>
      <c r="AH192" s="304"/>
      <c r="AI192"/>
      <c r="AJ192"/>
      <c r="AK192"/>
      <c r="AL192"/>
      <c r="AM192"/>
      <c r="AN192" s="305"/>
      <c r="AO192" s="303"/>
      <c r="AP192" s="303"/>
      <c r="AQ192" s="304"/>
      <c r="AR192" s="3"/>
      <c r="AS192" s="3"/>
      <c r="AT192" s="3"/>
      <c r="AU192" s="3"/>
      <c r="AV192" s="309"/>
      <c r="AW192" s="310"/>
      <c r="AX192" s="310"/>
      <c r="AY192" s="311"/>
      <c r="AZ192" s="3"/>
      <c r="BA192" s="3"/>
      <c r="BB192" s="3"/>
      <c r="BC192"/>
      <c r="BD192"/>
      <c r="BE192" s="149"/>
      <c r="BF192" s="3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CC192" s="122"/>
      <c r="CD192" s="122"/>
      <c r="CE192" s="122"/>
      <c r="CF192" s="122"/>
      <c r="CG192" s="122"/>
      <c r="CH192" s="122"/>
      <c r="CI192" s="122"/>
      <c r="CJ192" s="122"/>
      <c r="CK192" s="122"/>
      <c r="CL192" s="122"/>
    </row>
    <row r="193" spans="1:90" ht="13.5" customHeight="1" thickBot="1" x14ac:dyDescent="0.3">
      <c r="A193" s="772" t="s">
        <v>40</v>
      </c>
      <c r="B193" s="773"/>
      <c r="C193" s="773"/>
      <c r="D193" s="773"/>
      <c r="E193" s="279" t="s">
        <v>279</v>
      </c>
      <c r="F193" s="251" t="s">
        <v>280</v>
      </c>
      <c r="G193" s="251" t="s">
        <v>281</v>
      </c>
      <c r="H193" s="280" t="s">
        <v>282</v>
      </c>
      <c r="I193" s="454" t="s">
        <v>283</v>
      </c>
      <c r="J193" s="112" t="s">
        <v>284</v>
      </c>
      <c r="K193" s="112" t="s">
        <v>285</v>
      </c>
      <c r="L193" s="215" t="s">
        <v>286</v>
      </c>
      <c r="M193" s="279" t="s">
        <v>287</v>
      </c>
      <c r="N193" s="251" t="s">
        <v>288</v>
      </c>
      <c r="O193" s="251" t="s">
        <v>289</v>
      </c>
      <c r="P193" s="251" t="s">
        <v>290</v>
      </c>
      <c r="Q193" s="280" t="s">
        <v>291</v>
      </c>
      <c r="R193" s="454" t="s">
        <v>292</v>
      </c>
      <c r="S193" s="112" t="s">
        <v>293</v>
      </c>
      <c r="T193" s="112" t="s">
        <v>294</v>
      </c>
      <c r="U193" s="112" t="s">
        <v>295</v>
      </c>
      <c r="V193" s="279" t="s">
        <v>296</v>
      </c>
      <c r="W193" s="251" t="s">
        <v>297</v>
      </c>
      <c r="X193" s="251" t="s">
        <v>298</v>
      </c>
      <c r="Y193" s="251" t="s">
        <v>299</v>
      </c>
      <c r="Z193" s="280" t="s">
        <v>300</v>
      </c>
      <c r="AA193" s="454" t="s">
        <v>301</v>
      </c>
      <c r="AB193" s="112" t="s">
        <v>302</v>
      </c>
      <c r="AC193" s="112" t="s">
        <v>303</v>
      </c>
      <c r="AD193" s="215" t="s">
        <v>304</v>
      </c>
      <c r="AE193" s="279" t="s">
        <v>305</v>
      </c>
      <c r="AF193" s="251" t="s">
        <v>306</v>
      </c>
      <c r="AG193" s="251" t="s">
        <v>307</v>
      </c>
      <c r="AH193" s="280" t="s">
        <v>308</v>
      </c>
      <c r="AI193" s="454" t="s">
        <v>309</v>
      </c>
      <c r="AJ193" s="454" t="s">
        <v>310</v>
      </c>
      <c r="AK193" s="112" t="s">
        <v>311</v>
      </c>
      <c r="AL193" s="112" t="s">
        <v>312</v>
      </c>
      <c r="AM193" s="215" t="s">
        <v>313</v>
      </c>
      <c r="AN193" s="279" t="s">
        <v>314</v>
      </c>
      <c r="AO193" s="251" t="s">
        <v>315</v>
      </c>
      <c r="AP193" s="251" t="s">
        <v>316</v>
      </c>
      <c r="AQ193" s="280" t="s">
        <v>317</v>
      </c>
      <c r="AR193" s="454" t="s">
        <v>318</v>
      </c>
      <c r="AS193" s="454" t="s">
        <v>319</v>
      </c>
      <c r="AT193" s="112" t="s">
        <v>320</v>
      </c>
      <c r="AU193" s="112" t="s">
        <v>321</v>
      </c>
      <c r="AV193" s="279" t="s">
        <v>322</v>
      </c>
      <c r="AW193" s="251" t="s">
        <v>323</v>
      </c>
      <c r="AX193" s="251" t="s">
        <v>324</v>
      </c>
      <c r="AY193" s="280" t="s">
        <v>325</v>
      </c>
      <c r="AZ193" s="454" t="s">
        <v>326</v>
      </c>
      <c r="BA193" s="112" t="s">
        <v>327</v>
      </c>
      <c r="BB193" s="112" t="s">
        <v>328</v>
      </c>
      <c r="BC193" s="112" t="s">
        <v>329</v>
      </c>
      <c r="BD193" s="215" t="s">
        <v>330</v>
      </c>
      <c r="BE193" s="210" t="s">
        <v>43</v>
      </c>
      <c r="BF193" s="29" t="s">
        <v>57</v>
      </c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CC193" s="122"/>
      <c r="CD193" s="122"/>
      <c r="CE193" s="122"/>
      <c r="CF193" s="122"/>
      <c r="CG193" s="122"/>
      <c r="CH193" s="122"/>
      <c r="CI193" s="122"/>
      <c r="CJ193" s="122"/>
      <c r="CK193" s="122"/>
      <c r="CL193" s="122"/>
    </row>
    <row r="194" spans="1:90" ht="13.5" hidden="1" customHeight="1" x14ac:dyDescent="0.3">
      <c r="A194" s="192"/>
      <c r="B194" s="193"/>
      <c r="C194" s="193"/>
      <c r="D194" s="278"/>
      <c r="E194" s="281" t="s">
        <v>279</v>
      </c>
      <c r="F194" s="177" t="s">
        <v>280</v>
      </c>
      <c r="G194" s="177" t="s">
        <v>281</v>
      </c>
      <c r="H194" s="282" t="s">
        <v>282</v>
      </c>
      <c r="I194" s="182" t="s">
        <v>283</v>
      </c>
      <c r="J194" s="177" t="s">
        <v>284</v>
      </c>
      <c r="K194" s="177" t="s">
        <v>285</v>
      </c>
      <c r="L194" s="208" t="s">
        <v>286</v>
      </c>
      <c r="M194" s="281" t="s">
        <v>287</v>
      </c>
      <c r="N194" s="177" t="s">
        <v>288</v>
      </c>
      <c r="O194" s="177" t="s">
        <v>289</v>
      </c>
      <c r="P194" s="177" t="s">
        <v>290</v>
      </c>
      <c r="Q194" s="282" t="s">
        <v>291</v>
      </c>
      <c r="R194" s="182" t="s">
        <v>292</v>
      </c>
      <c r="S194" s="177" t="s">
        <v>293</v>
      </c>
      <c r="T194" s="177" t="s">
        <v>294</v>
      </c>
      <c r="U194" s="177" t="s">
        <v>295</v>
      </c>
      <c r="V194" s="281" t="s">
        <v>296</v>
      </c>
      <c r="W194" s="177" t="s">
        <v>297</v>
      </c>
      <c r="X194" s="177" t="s">
        <v>298</v>
      </c>
      <c r="Y194" s="177" t="s">
        <v>299</v>
      </c>
      <c r="Z194" s="282" t="s">
        <v>300</v>
      </c>
      <c r="AA194" s="182" t="s">
        <v>301</v>
      </c>
      <c r="AB194" s="177" t="s">
        <v>302</v>
      </c>
      <c r="AC194" s="177" t="s">
        <v>303</v>
      </c>
      <c r="AD194" s="208" t="s">
        <v>304</v>
      </c>
      <c r="AE194" s="281" t="s">
        <v>305</v>
      </c>
      <c r="AF194" s="177" t="s">
        <v>306</v>
      </c>
      <c r="AG194" s="177" t="s">
        <v>307</v>
      </c>
      <c r="AH194" s="282" t="s">
        <v>308</v>
      </c>
      <c r="AI194" s="182" t="s">
        <v>309</v>
      </c>
      <c r="AJ194" s="182" t="s">
        <v>310</v>
      </c>
      <c r="AK194" s="177" t="s">
        <v>311</v>
      </c>
      <c r="AL194" s="177" t="s">
        <v>312</v>
      </c>
      <c r="AM194" s="208" t="s">
        <v>313</v>
      </c>
      <c r="AN194" s="281" t="s">
        <v>314</v>
      </c>
      <c r="AO194" s="177" t="s">
        <v>315</v>
      </c>
      <c r="AP194" s="177" t="s">
        <v>316</v>
      </c>
      <c r="AQ194" s="282" t="s">
        <v>317</v>
      </c>
      <c r="AR194" s="182" t="s">
        <v>318</v>
      </c>
      <c r="AS194" s="182" t="s">
        <v>319</v>
      </c>
      <c r="AT194" s="177" t="s">
        <v>320</v>
      </c>
      <c r="AU194" s="177" t="s">
        <v>321</v>
      </c>
      <c r="AV194" s="281" t="s">
        <v>322</v>
      </c>
      <c r="AW194" s="177" t="s">
        <v>323</v>
      </c>
      <c r="AX194" s="177" t="s">
        <v>324</v>
      </c>
      <c r="AY194" s="282" t="s">
        <v>325</v>
      </c>
      <c r="AZ194" s="182" t="s">
        <v>326</v>
      </c>
      <c r="BA194" s="177" t="s">
        <v>327</v>
      </c>
      <c r="BB194" s="177" t="s">
        <v>328</v>
      </c>
      <c r="BC194" s="177" t="s">
        <v>329</v>
      </c>
      <c r="BD194" s="208" t="s">
        <v>330</v>
      </c>
      <c r="BE194" s="211"/>
      <c r="BF194" s="30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CC194" s="122"/>
      <c r="CD194" s="122"/>
      <c r="CE194" s="122"/>
      <c r="CF194" s="122"/>
      <c r="CG194" s="122"/>
      <c r="CH194" s="122"/>
      <c r="CI194" s="122"/>
      <c r="CJ194" s="122"/>
      <c r="CK194" s="122"/>
      <c r="CL194" s="122"/>
    </row>
    <row r="195" spans="1:90" ht="13.5" hidden="1" customHeight="1" x14ac:dyDescent="0.3">
      <c r="A195" s="19"/>
      <c r="B195" s="20"/>
      <c r="C195" s="20"/>
      <c r="D195" s="277"/>
      <c r="E195" s="295">
        <f>VLOOKUP($A198,Сезонность!$A$26:$BA$42,MATCH(E194,Сезонность!$A$25:$BA$25,0),0)</f>
        <v>0.63990000000000002</v>
      </c>
      <c r="F195" s="179">
        <f>VLOOKUP($A198,Сезонность!$A$26:$BA$42,MATCH(F194,Сезонность!$A$25:$BA$25,0),0)</f>
        <v>0.63990000000000002</v>
      </c>
      <c r="G195" s="179">
        <f>VLOOKUP($A198,Сезонность!$A$26:$BA$42,MATCH(G194,Сезонность!$A$25:$BA$25,0),0)</f>
        <v>0.63990000000000002</v>
      </c>
      <c r="H195" s="296">
        <f>VLOOKUP($A198,Сезонность!$A$26:$BA$42,MATCH(H194,Сезонность!$A$25:$BA$25,0),0)</f>
        <v>0.63990000000000002</v>
      </c>
      <c r="I195" s="183">
        <f>VLOOKUP($A198,Сезонность!$A$26:$BA$42,MATCH(I194,Сезонность!$A$25:$BA$25,0),0)</f>
        <v>0.71330000000000005</v>
      </c>
      <c r="J195" s="179">
        <f>VLOOKUP($A198,Сезонность!$A$26:$BA$42,MATCH(J194,Сезонность!$A$25:$BA$25,0),0)</f>
        <v>0.71330000000000005</v>
      </c>
      <c r="K195" s="179">
        <f>VLOOKUP($A198,Сезонность!$A$26:$BA$42,MATCH(K194,Сезонность!$A$25:$BA$25,0),0)</f>
        <v>0.71330000000000005</v>
      </c>
      <c r="L195" s="216">
        <f>VLOOKUP($A198,Сезонность!$A$26:$BA$42,MATCH(L194,Сезонность!$A$25:$BA$25,0),0)</f>
        <v>0.71330000000000005</v>
      </c>
      <c r="M195" s="295">
        <f>VLOOKUP($A198,Сезонность!$A$26:$BA$42,MATCH(M194,Сезонность!$A$25:$BA$25,0),0)</f>
        <v>0.82450000000000001</v>
      </c>
      <c r="N195" s="179">
        <f>VLOOKUP($A198,Сезонность!$A$26:$BA$42,MATCH(N194,Сезонность!$A$25:$BA$25,0),0)</f>
        <v>0.82450000000000001</v>
      </c>
      <c r="O195" s="179">
        <f>VLOOKUP($A198,Сезонность!$A$26:$BA$42,MATCH(O194,Сезонность!$A$25:$BA$25,0),0)</f>
        <v>0.82450000000000001</v>
      </c>
      <c r="P195" s="179">
        <f>VLOOKUP($A198,Сезонность!$A$26:$BA$42,MATCH(P194,Сезонность!$A$25:$BA$25,0),0)</f>
        <v>0.82450000000000001</v>
      </c>
      <c r="Q195" s="296">
        <f>VLOOKUP($A198,Сезонность!$A$26:$BA$42,MATCH(Q194,Сезонность!$A$25:$BA$25,0),0)</f>
        <v>0.82450000000000001</v>
      </c>
      <c r="R195" s="183">
        <f>VLOOKUP($A198,Сезонность!$A$26:$BA$42,MATCH(R194,Сезонность!$A$25:$BA$25,0),0)</f>
        <v>1.0536000000000001</v>
      </c>
      <c r="S195" s="179">
        <f>VLOOKUP($A198,Сезонность!$A$26:$BA$42,MATCH(S194,Сезонность!$A$25:$BA$25,0),0)</f>
        <v>1.0536000000000001</v>
      </c>
      <c r="T195" s="179">
        <f>VLOOKUP($A198,Сезонность!$A$26:$BA$42,MATCH(T194,Сезонность!$A$25:$BA$25,0),0)</f>
        <v>1.0536000000000001</v>
      </c>
      <c r="U195" s="179">
        <f>VLOOKUP($A198,Сезонность!$A$26:$BA$42,MATCH(U194,Сезонность!$A$25:$BA$25,0),0)</f>
        <v>1.0536000000000001</v>
      </c>
      <c r="V195" s="295">
        <f>VLOOKUP($A198,Сезонность!$A$26:$BA$42,MATCH(V194,Сезонность!$A$25:$BA$25,0),0)</f>
        <v>1.1975</v>
      </c>
      <c r="W195" s="179">
        <f>VLOOKUP($A198,Сезонность!$A$26:$BA$42,MATCH(W194,Сезонность!$A$25:$BA$25,0),0)</f>
        <v>1.1975</v>
      </c>
      <c r="X195" s="179">
        <f>VLOOKUP($A198,Сезонность!$A$26:$BA$42,MATCH(X194,Сезонность!$A$25:$BA$25,0),0)</f>
        <v>1.1975</v>
      </c>
      <c r="Y195" s="179">
        <f>VLOOKUP($A198,Сезонность!$A$26:$BA$42,MATCH(Y194,Сезонность!$A$25:$BA$25,0),0)</f>
        <v>1.1975</v>
      </c>
      <c r="Z195" s="296">
        <f>VLOOKUP($A198,Сезонность!$A$26:$BA$42,MATCH(Z194,Сезонность!$A$25:$BA$25,0),0)</f>
        <v>1.1975</v>
      </c>
      <c r="AA195" s="183">
        <f>VLOOKUP($A198,Сезонность!$A$26:$BA$42,MATCH(AA194,Сезонность!$A$25:$BA$25,0),0)</f>
        <v>1.3095000000000001</v>
      </c>
      <c r="AB195" s="179">
        <f>VLOOKUP($A198,Сезонность!$A$26:$BA$42,MATCH(AB194,Сезонность!$A$25:$BA$25,0),0)</f>
        <v>1.3095000000000001</v>
      </c>
      <c r="AC195" s="179">
        <f>VLOOKUP($A198,Сезонность!$A$26:$BA$42,MATCH(AC194,Сезонность!$A$25:$BA$25,0),0)</f>
        <v>1.3095000000000001</v>
      </c>
      <c r="AD195" s="216">
        <f>VLOOKUP($A198,Сезонность!$A$26:$BA$42,MATCH(AD194,Сезонность!$A$25:$BA$25,0),0)</f>
        <v>1.3095000000000001</v>
      </c>
      <c r="AE195" s="295">
        <f>VLOOKUP($A198,Сезонность!$A$26:$BA$42,MATCH(AE194,Сезонность!$A$25:$BA$25,0),0)</f>
        <v>1.3061</v>
      </c>
      <c r="AF195" s="179">
        <f>VLOOKUP($A198,Сезонность!$A$26:$BA$42,MATCH(AF194,Сезонность!$A$25:$BA$25,0),0)</f>
        <v>1.3061</v>
      </c>
      <c r="AG195" s="179">
        <f>VLOOKUP($A198,Сезонность!$A$26:$BA$42,MATCH(AG194,Сезонность!$A$25:$BA$25,0),0)</f>
        <v>1.3061</v>
      </c>
      <c r="AH195" s="296">
        <f>VLOOKUP($A198,Сезонность!$A$26:$BA$42,MATCH(AH194,Сезонность!$A$25:$BA$25,0),0)</f>
        <v>1.3061</v>
      </c>
      <c r="AI195" s="183">
        <f>VLOOKUP($A198,Сезонность!$A$26:$BA$42,MATCH(AI194,Сезонность!$A$25:$BA$25,0),0)</f>
        <v>1.2273000000000001</v>
      </c>
      <c r="AJ195" s="183">
        <f>VLOOKUP($A198,Сезонность!$A$26:$BA$42,MATCH(AJ194,Сезонность!$A$25:$BA$25,0),0)</f>
        <v>1.2273000000000001</v>
      </c>
      <c r="AK195" s="179">
        <f>VLOOKUP($A198,Сезонность!$A$26:$BA$42,MATCH(AK194,Сезонность!$A$25:$BA$25,0),0)</f>
        <v>1.2273000000000001</v>
      </c>
      <c r="AL195" s="179">
        <f>VLOOKUP($A198,Сезонность!$A$26:$BA$42,MATCH(AL194,Сезонность!$A$25:$BA$25,0),0)</f>
        <v>1.2273000000000001</v>
      </c>
      <c r="AM195" s="216">
        <f>VLOOKUP($A198,Сезонность!$A$26:$BA$42,MATCH(AM194,Сезонность!$A$25:$BA$25,0),0)</f>
        <v>1.2273000000000001</v>
      </c>
      <c r="AN195" s="295">
        <f>VLOOKUP($A198,Сезонность!$A$26:$BA$42,MATCH(AN194,Сезонность!$A$25:$BA$25,0),0)</f>
        <v>0.98580000000000001</v>
      </c>
      <c r="AO195" s="179">
        <f>VLOOKUP($A198,Сезонность!$A$26:$BA$42,MATCH(AO194,Сезонность!$A$25:$BA$25,0),0)</f>
        <v>0.98580000000000001</v>
      </c>
      <c r="AP195" s="179">
        <f>VLOOKUP($A198,Сезонность!$A$26:$BA$42,MATCH(AP194,Сезонность!$A$25:$BA$25,0),0)</f>
        <v>0.98580000000000001</v>
      </c>
      <c r="AQ195" s="296">
        <f>VLOOKUP($A198,Сезонность!$A$26:$BA$42,MATCH(AQ194,Сезонность!$A$25:$BA$25,0),0)</f>
        <v>0.98580000000000001</v>
      </c>
      <c r="AR195" s="183">
        <f>VLOOKUP($A198,Сезонность!$A$26:$BA$42,MATCH(AR194,Сезонность!$A$25:$BA$25,0),0)</f>
        <v>0.88170000000000004</v>
      </c>
      <c r="AS195" s="183">
        <f>VLOOKUP($A198,Сезонность!$A$26:$BA$42,MATCH(AS194,Сезонность!$A$25:$BA$25,0),0)</f>
        <v>0.88170000000000004</v>
      </c>
      <c r="AT195" s="179">
        <f>VLOOKUP($A198,Сезонность!$A$26:$BA$42,MATCH(AT194,Сезонность!$A$25:$BA$25,0),0)</f>
        <v>0.88170000000000004</v>
      </c>
      <c r="AU195" s="179">
        <f>VLOOKUP($A198,Сезонность!$A$26:$BA$42,MATCH(AU194,Сезонность!$A$25:$BA$25,0),0)</f>
        <v>0.88170000000000004</v>
      </c>
      <c r="AV195" s="295">
        <f>VLOOKUP($A198,Сезонность!$A$26:$BA$42,MATCH(AV194,Сезонность!$A$25:$BA$25,0),0)</f>
        <v>0.83760000000000001</v>
      </c>
      <c r="AW195" s="179">
        <f>VLOOKUP($A198,Сезонность!$A$26:$BA$42,MATCH(AW194,Сезонность!$A$25:$BA$25,0),0)</f>
        <v>0.83760000000000001</v>
      </c>
      <c r="AX195" s="179">
        <f>VLOOKUP($A198,Сезонность!$A$26:$BA$42,MATCH(AX194,Сезонность!$A$25:$BA$25,0),0)</f>
        <v>0.83760000000000001</v>
      </c>
      <c r="AY195" s="296">
        <f>VLOOKUP($A198,Сезонность!$A$26:$BA$42,MATCH(AY194,Сезонность!$A$25:$BA$25,0),0)</f>
        <v>0.83760000000000001</v>
      </c>
      <c r="AZ195" s="183">
        <f>VLOOKUP($A198,Сезонность!$A$26:$BA$42,MATCH(AZ194,Сезонность!$A$25:$BA$25,0),0)</f>
        <v>0.83760000000000001</v>
      </c>
      <c r="BA195" s="179">
        <f>VLOOKUP($A198,Сезонность!$A$26:$BA$42,MATCH(BA194,Сезонность!$A$25:$BA$25,0),0)</f>
        <v>1.0233000000000001</v>
      </c>
      <c r="BB195" s="179">
        <f>VLOOKUP($A198,Сезонность!$A$26:$BA$42,MATCH(BB194,Сезонность!$A$25:$BA$25,0),0)</f>
        <v>1.0233000000000001</v>
      </c>
      <c r="BC195" s="179">
        <f>VLOOKUP($A198,Сезонность!$A$26:$BA$42,MATCH(BC194,Сезонность!$A$25:$BA$25,0),0)</f>
        <v>1.0233000000000001</v>
      </c>
      <c r="BD195" s="216">
        <f>VLOOKUP($A198,Сезонность!$A$26:$BA$42,MATCH(BD194,Сезонность!$A$25:$BA$25,0),0)</f>
        <v>1.0233000000000001</v>
      </c>
      <c r="BE195" s="212"/>
      <c r="BF195" s="18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CC195" s="122"/>
      <c r="CD195" s="122"/>
      <c r="CE195" s="122"/>
      <c r="CF195" s="122"/>
      <c r="CG195" s="122"/>
      <c r="CH195" s="122"/>
      <c r="CI195" s="122"/>
      <c r="CJ195" s="122"/>
      <c r="CK195" s="122"/>
      <c r="CL195" s="122"/>
    </row>
    <row r="196" spans="1:90" ht="13.5" hidden="1" customHeight="1" thickBot="1" x14ac:dyDescent="0.3">
      <c r="A196" s="21"/>
      <c r="B196" s="22"/>
      <c r="C196" s="23"/>
      <c r="D196" s="418">
        <f>VLOOKUP($A197,$A$37:$R$50,17,0)-(VLOOKUP($A197,$A$37:$R$50,17,0)*VLOOKUP($A197,$A$37:$T$50,19,0))</f>
        <v>24.9192</v>
      </c>
      <c r="E196" s="297">
        <f>IF((E201&lt;0%),0,(SUM(E199:E200)*E197))</f>
        <v>147044.77185156924</v>
      </c>
      <c r="F196" s="180">
        <f t="shared" ref="F196" si="474">IF((F201&lt;0%),0,(SUM(F199:F200)*F197))</f>
        <v>147044.77185156924</v>
      </c>
      <c r="G196" s="180">
        <f t="shared" ref="G196:BD196" si="475">IF((G201&lt;0%),0,(SUM(G199:G200)*G197))</f>
        <v>147044.77185156924</v>
      </c>
      <c r="H196" s="298">
        <f t="shared" si="475"/>
        <v>147044.77185156924</v>
      </c>
      <c r="I196" s="184">
        <f t="shared" si="475"/>
        <v>249192</v>
      </c>
      <c r="J196" s="180">
        <f t="shared" si="475"/>
        <v>249192</v>
      </c>
      <c r="K196" s="180">
        <f t="shared" si="475"/>
        <v>249192</v>
      </c>
      <c r="L196" s="217">
        <f t="shared" si="475"/>
        <v>249192</v>
      </c>
      <c r="M196" s="297">
        <f t="shared" si="475"/>
        <v>249192</v>
      </c>
      <c r="N196" s="180">
        <f t="shared" si="475"/>
        <v>189464.62633476921</v>
      </c>
      <c r="O196" s="180">
        <f t="shared" si="475"/>
        <v>189464.62633476921</v>
      </c>
      <c r="P196" s="180">
        <f t="shared" si="475"/>
        <v>189464.62633476921</v>
      </c>
      <c r="Q196" s="298">
        <f t="shared" si="475"/>
        <v>189464.62633476921</v>
      </c>
      <c r="R196" s="184">
        <f t="shared" si="475"/>
        <v>242110.2853927385</v>
      </c>
      <c r="S196" s="180">
        <f t="shared" si="475"/>
        <v>242110.2853927385</v>
      </c>
      <c r="T196" s="180">
        <f t="shared" si="475"/>
        <v>242110.2853927385</v>
      </c>
      <c r="U196" s="180">
        <f t="shared" si="475"/>
        <v>242110.2853927385</v>
      </c>
      <c r="V196" s="297">
        <f t="shared" si="475"/>
        <v>275177.55007384619</v>
      </c>
      <c r="W196" s="180">
        <f t="shared" si="475"/>
        <v>275177.55007384619</v>
      </c>
      <c r="X196" s="180">
        <f t="shared" si="475"/>
        <v>275177.55007384619</v>
      </c>
      <c r="Y196" s="180">
        <f t="shared" si="475"/>
        <v>275177.55007384619</v>
      </c>
      <c r="Z196" s="298">
        <f t="shared" si="475"/>
        <v>275177.55007384619</v>
      </c>
      <c r="AA196" s="184">
        <f t="shared" si="475"/>
        <v>300914.40653169231</v>
      </c>
      <c r="AB196" s="180">
        <f t="shared" si="475"/>
        <v>300914.40653169231</v>
      </c>
      <c r="AC196" s="180">
        <f t="shared" si="475"/>
        <v>300914.40653169231</v>
      </c>
      <c r="AD196" s="217">
        <f t="shared" si="475"/>
        <v>300914.40653169231</v>
      </c>
      <c r="AE196" s="297">
        <f t="shared" si="475"/>
        <v>300133.10910350771</v>
      </c>
      <c r="AF196" s="180">
        <f t="shared" si="475"/>
        <v>300133.10910350771</v>
      </c>
      <c r="AG196" s="180">
        <f t="shared" si="475"/>
        <v>300133.10910350771</v>
      </c>
      <c r="AH196" s="298">
        <f t="shared" si="475"/>
        <v>300133.10910350771</v>
      </c>
      <c r="AI196" s="184">
        <f t="shared" si="475"/>
        <v>282025.39223852311</v>
      </c>
      <c r="AJ196" s="184">
        <f t="shared" si="475"/>
        <v>282025.39223852311</v>
      </c>
      <c r="AK196" s="180">
        <f t="shared" si="475"/>
        <v>282025.39223852311</v>
      </c>
      <c r="AL196" s="180">
        <f t="shared" si="475"/>
        <v>282025.39223852311</v>
      </c>
      <c r="AM196" s="217">
        <f t="shared" si="475"/>
        <v>282025.39223852311</v>
      </c>
      <c r="AN196" s="297">
        <f t="shared" si="475"/>
        <v>226530.2955012923</v>
      </c>
      <c r="AO196" s="180">
        <f t="shared" si="475"/>
        <v>226530.2955012923</v>
      </c>
      <c r="AP196" s="180">
        <f t="shared" si="475"/>
        <v>226530.2955012923</v>
      </c>
      <c r="AQ196" s="298">
        <f t="shared" si="475"/>
        <v>226530.2955012923</v>
      </c>
      <c r="AR196" s="184">
        <f t="shared" si="475"/>
        <v>202608.80659716928</v>
      </c>
      <c r="AS196" s="184">
        <f t="shared" si="475"/>
        <v>202608.80659716928</v>
      </c>
      <c r="AT196" s="180">
        <f t="shared" si="475"/>
        <v>202608.80659716928</v>
      </c>
      <c r="AU196" s="180">
        <f t="shared" si="475"/>
        <v>202608.80659716928</v>
      </c>
      <c r="AV196" s="297">
        <f t="shared" si="475"/>
        <v>192474.91936689234</v>
      </c>
      <c r="AW196" s="180">
        <f t="shared" si="475"/>
        <v>192474.91936689234</v>
      </c>
      <c r="AX196" s="180">
        <f t="shared" si="475"/>
        <v>192474.91936689234</v>
      </c>
      <c r="AY196" s="298">
        <f t="shared" si="475"/>
        <v>192474.91936689234</v>
      </c>
      <c r="AZ196" s="184">
        <f t="shared" si="475"/>
        <v>192474.91936689234</v>
      </c>
      <c r="BA196" s="180">
        <f t="shared" si="475"/>
        <v>235147.5465474462</v>
      </c>
      <c r="BB196" s="180">
        <f t="shared" si="475"/>
        <v>235147.5465474462</v>
      </c>
      <c r="BC196" s="180">
        <f t="shared" si="475"/>
        <v>235147.5465474462</v>
      </c>
      <c r="BD196" s="217">
        <f t="shared" si="475"/>
        <v>235147.5465474462</v>
      </c>
      <c r="BE196" s="213"/>
      <c r="BF196" s="24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CC196" s="122"/>
      <c r="CD196" s="122"/>
      <c r="CE196" s="122"/>
      <c r="CF196" s="122"/>
      <c r="CG196" s="122"/>
      <c r="CH196" s="122"/>
      <c r="CI196" s="122"/>
      <c r="CJ196" s="122"/>
      <c r="CK196" s="122"/>
      <c r="CL196" s="122"/>
    </row>
    <row r="197" spans="1:90" ht="13.5" customHeight="1" thickBot="1" x14ac:dyDescent="0.3">
      <c r="A197" s="774" t="s">
        <v>424</v>
      </c>
      <c r="B197" s="775"/>
      <c r="C197" s="776" t="s">
        <v>37</v>
      </c>
      <c r="D197" s="791"/>
      <c r="E197" s="413">
        <f t="shared" ref="E197:AJ197" si="476">VLOOKUP($A197,$A$37:$R$50,17,0)-(VLOOKUP($A197,$A$37:$R$50,17,0)*VLOOKUP($A197,$A$37:$T$50,19,0))</f>
        <v>24.9192</v>
      </c>
      <c r="F197" s="414">
        <f t="shared" si="476"/>
        <v>24.9192</v>
      </c>
      <c r="G197" s="414">
        <f t="shared" si="476"/>
        <v>24.9192</v>
      </c>
      <c r="H197" s="415">
        <f t="shared" si="476"/>
        <v>24.9192</v>
      </c>
      <c r="I197" s="416">
        <f t="shared" si="476"/>
        <v>24.9192</v>
      </c>
      <c r="J197" s="414">
        <f t="shared" si="476"/>
        <v>24.9192</v>
      </c>
      <c r="K197" s="414">
        <f t="shared" si="476"/>
        <v>24.9192</v>
      </c>
      <c r="L197" s="417">
        <f t="shared" si="476"/>
        <v>24.9192</v>
      </c>
      <c r="M197" s="413">
        <f t="shared" si="476"/>
        <v>24.9192</v>
      </c>
      <c r="N197" s="414">
        <f t="shared" si="476"/>
        <v>24.9192</v>
      </c>
      <c r="O197" s="414">
        <f t="shared" si="476"/>
        <v>24.9192</v>
      </c>
      <c r="P197" s="414">
        <f t="shared" si="476"/>
        <v>24.9192</v>
      </c>
      <c r="Q197" s="415">
        <f t="shared" si="476"/>
        <v>24.9192</v>
      </c>
      <c r="R197" s="416">
        <f t="shared" si="476"/>
        <v>24.9192</v>
      </c>
      <c r="S197" s="414">
        <f t="shared" si="476"/>
        <v>24.9192</v>
      </c>
      <c r="T197" s="414">
        <f t="shared" si="476"/>
        <v>24.9192</v>
      </c>
      <c r="U197" s="414">
        <f t="shared" si="476"/>
        <v>24.9192</v>
      </c>
      <c r="V197" s="413">
        <f t="shared" si="476"/>
        <v>24.9192</v>
      </c>
      <c r="W197" s="414">
        <f t="shared" si="476"/>
        <v>24.9192</v>
      </c>
      <c r="X197" s="414">
        <f t="shared" si="476"/>
        <v>24.9192</v>
      </c>
      <c r="Y197" s="414">
        <f t="shared" si="476"/>
        <v>24.9192</v>
      </c>
      <c r="Z197" s="415">
        <f t="shared" si="476"/>
        <v>24.9192</v>
      </c>
      <c r="AA197" s="416">
        <f t="shared" si="476"/>
        <v>24.9192</v>
      </c>
      <c r="AB197" s="414">
        <f t="shared" si="476"/>
        <v>24.9192</v>
      </c>
      <c r="AC197" s="414">
        <f t="shared" si="476"/>
        <v>24.9192</v>
      </c>
      <c r="AD197" s="417">
        <f t="shared" si="476"/>
        <v>24.9192</v>
      </c>
      <c r="AE197" s="413">
        <f t="shared" si="476"/>
        <v>24.9192</v>
      </c>
      <c r="AF197" s="414">
        <f t="shared" si="476"/>
        <v>24.9192</v>
      </c>
      <c r="AG197" s="414">
        <f t="shared" si="476"/>
        <v>24.9192</v>
      </c>
      <c r="AH197" s="415">
        <f t="shared" si="476"/>
        <v>24.9192</v>
      </c>
      <c r="AI197" s="416">
        <f t="shared" si="476"/>
        <v>24.9192</v>
      </c>
      <c r="AJ197" s="416">
        <f t="shared" si="476"/>
        <v>24.9192</v>
      </c>
      <c r="AK197" s="414">
        <f t="shared" ref="AK197:BD197" si="477">VLOOKUP($A197,$A$37:$R$50,17,0)-(VLOOKUP($A197,$A$37:$R$50,17,0)*VLOOKUP($A197,$A$37:$T$50,19,0))</f>
        <v>24.9192</v>
      </c>
      <c r="AL197" s="414">
        <f t="shared" si="477"/>
        <v>24.9192</v>
      </c>
      <c r="AM197" s="417">
        <f t="shared" si="477"/>
        <v>24.9192</v>
      </c>
      <c r="AN197" s="413">
        <f t="shared" si="477"/>
        <v>24.9192</v>
      </c>
      <c r="AO197" s="414">
        <f t="shared" si="477"/>
        <v>24.9192</v>
      </c>
      <c r="AP197" s="414">
        <f t="shared" si="477"/>
        <v>24.9192</v>
      </c>
      <c r="AQ197" s="415">
        <f t="shared" si="477"/>
        <v>24.9192</v>
      </c>
      <c r="AR197" s="416">
        <f t="shared" si="477"/>
        <v>24.9192</v>
      </c>
      <c r="AS197" s="416">
        <f t="shared" si="477"/>
        <v>24.9192</v>
      </c>
      <c r="AT197" s="414">
        <f t="shared" si="477"/>
        <v>24.9192</v>
      </c>
      <c r="AU197" s="414">
        <f t="shared" si="477"/>
        <v>24.9192</v>
      </c>
      <c r="AV197" s="413">
        <f t="shared" si="477"/>
        <v>24.9192</v>
      </c>
      <c r="AW197" s="414">
        <f t="shared" si="477"/>
        <v>24.9192</v>
      </c>
      <c r="AX197" s="414">
        <f t="shared" si="477"/>
        <v>24.9192</v>
      </c>
      <c r="AY197" s="415">
        <f t="shared" si="477"/>
        <v>24.9192</v>
      </c>
      <c r="AZ197" s="416">
        <f t="shared" si="477"/>
        <v>24.9192</v>
      </c>
      <c r="BA197" s="414">
        <f t="shared" si="477"/>
        <v>24.9192</v>
      </c>
      <c r="BB197" s="414">
        <f t="shared" si="477"/>
        <v>24.9192</v>
      </c>
      <c r="BC197" s="414">
        <f t="shared" si="477"/>
        <v>24.9192</v>
      </c>
      <c r="BD197" s="417">
        <f t="shared" si="477"/>
        <v>24.9192</v>
      </c>
      <c r="BE197" s="213"/>
      <c r="BF197" s="24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CC197" s="122"/>
      <c r="CD197" s="122"/>
      <c r="CE197" s="122"/>
      <c r="CF197" s="122"/>
      <c r="CG197" s="122"/>
      <c r="CH197" s="122"/>
      <c r="CI197" s="122"/>
      <c r="CJ197" s="122"/>
      <c r="CK197" s="122"/>
      <c r="CL197" s="122"/>
    </row>
    <row r="198" spans="1:90" s="244" customFormat="1" ht="13.5" customHeight="1" x14ac:dyDescent="0.2">
      <c r="A198" s="774" t="s">
        <v>424</v>
      </c>
      <c r="B198" s="775"/>
      <c r="C198" s="776" t="s">
        <v>58</v>
      </c>
      <c r="D198" s="777"/>
      <c r="E198" s="283">
        <v>0</v>
      </c>
      <c r="F198" s="241">
        <v>0</v>
      </c>
      <c r="G198" s="241">
        <v>0</v>
      </c>
      <c r="H198" s="284">
        <v>0</v>
      </c>
      <c r="I198" s="240">
        <v>0</v>
      </c>
      <c r="J198" s="241">
        <v>0</v>
      </c>
      <c r="K198" s="241">
        <v>0</v>
      </c>
      <c r="L198" s="242">
        <v>0</v>
      </c>
      <c r="M198" s="283">
        <v>0</v>
      </c>
      <c r="N198" s="241">
        <v>0</v>
      </c>
      <c r="O198" s="241">
        <v>0</v>
      </c>
      <c r="P198" s="241">
        <v>0</v>
      </c>
      <c r="Q198" s="284">
        <v>0</v>
      </c>
      <c r="R198" s="240">
        <v>0</v>
      </c>
      <c r="S198" s="241">
        <v>0</v>
      </c>
      <c r="T198" s="241">
        <v>0</v>
      </c>
      <c r="U198" s="241">
        <v>0</v>
      </c>
      <c r="V198" s="283">
        <v>0</v>
      </c>
      <c r="W198" s="241">
        <v>0</v>
      </c>
      <c r="X198" s="241">
        <v>0</v>
      </c>
      <c r="Y198" s="241">
        <v>0</v>
      </c>
      <c r="Z198" s="284">
        <v>0</v>
      </c>
      <c r="AA198" s="240">
        <v>0</v>
      </c>
      <c r="AB198" s="241">
        <v>0</v>
      </c>
      <c r="AC198" s="241">
        <v>0</v>
      </c>
      <c r="AD198" s="242">
        <v>0</v>
      </c>
      <c r="AE198" s="283">
        <v>0</v>
      </c>
      <c r="AF198" s="241">
        <v>0</v>
      </c>
      <c r="AG198" s="241">
        <v>0</v>
      </c>
      <c r="AH198" s="284">
        <v>0</v>
      </c>
      <c r="AI198" s="240">
        <v>0</v>
      </c>
      <c r="AJ198" s="240">
        <v>0</v>
      </c>
      <c r="AK198" s="241">
        <v>0</v>
      </c>
      <c r="AL198" s="241">
        <v>0</v>
      </c>
      <c r="AM198" s="242">
        <v>0</v>
      </c>
      <c r="AN198" s="283">
        <v>0</v>
      </c>
      <c r="AO198" s="241">
        <v>0</v>
      </c>
      <c r="AP198" s="241">
        <v>0</v>
      </c>
      <c r="AQ198" s="284">
        <v>0</v>
      </c>
      <c r="AR198" s="240">
        <v>0</v>
      </c>
      <c r="AS198" s="240">
        <v>0</v>
      </c>
      <c r="AT198" s="241">
        <v>0</v>
      </c>
      <c r="AU198" s="241">
        <v>0</v>
      </c>
      <c r="AV198" s="283">
        <v>0</v>
      </c>
      <c r="AW198" s="241">
        <v>0</v>
      </c>
      <c r="AX198" s="241">
        <v>0</v>
      </c>
      <c r="AY198" s="284">
        <v>0</v>
      </c>
      <c r="AZ198" s="240">
        <v>0</v>
      </c>
      <c r="BA198" s="241">
        <v>0</v>
      </c>
      <c r="BB198" s="241">
        <v>0</v>
      </c>
      <c r="BC198" s="241">
        <v>0</v>
      </c>
      <c r="BD198" s="242">
        <v>0</v>
      </c>
      <c r="BE198" s="272">
        <f>SUM(E198:BD198)</f>
        <v>0</v>
      </c>
      <c r="BF198" s="258">
        <v>-1</v>
      </c>
      <c r="BG198" s="243"/>
      <c r="BH198" s="243"/>
      <c r="BI198" s="243"/>
      <c r="BJ198" s="243"/>
      <c r="BK198" s="243"/>
      <c r="BL198" s="243"/>
      <c r="BM198" s="243"/>
      <c r="BN198" s="243"/>
      <c r="BO198" s="243"/>
      <c r="BP198" s="243"/>
      <c r="BQ198" s="243"/>
      <c r="BR198" s="243"/>
      <c r="BS198" s="243"/>
      <c r="BT198" s="243"/>
      <c r="BU198" s="243"/>
      <c r="BV198" s="243"/>
      <c r="BW198" s="243"/>
      <c r="BX198" s="243"/>
      <c r="BY198" s="243"/>
      <c r="CC198" s="243"/>
      <c r="CD198" s="243"/>
      <c r="CE198" s="243"/>
      <c r="CF198" s="243"/>
      <c r="CG198" s="243"/>
      <c r="CH198" s="243"/>
      <c r="CI198" s="243"/>
      <c r="CJ198" s="243"/>
      <c r="CK198" s="243"/>
      <c r="CL198" s="243"/>
    </row>
    <row r="199" spans="1:90" s="244" customFormat="1" ht="13.5" customHeight="1" thickBot="1" x14ac:dyDescent="0.25">
      <c r="A199" s="1238" t="s">
        <v>424</v>
      </c>
      <c r="B199" s="1239"/>
      <c r="C199" s="807" t="s">
        <v>59</v>
      </c>
      <c r="D199" s="808"/>
      <c r="E199" s="285">
        <f t="shared" ref="E199:BD199" si="478">E198*($BF198+1)*IF(E201=$BI$87,1,IF(E201&lt;=$BI$88,1*$BJ$87,IF(E201&lt;=$BI$91,1*$BJ$88,IF(E201&lt;=$BI$92,1*$BJ$91,IF(E201&lt;=$BI$94,1*$BJ$92,1*$BJ$94)))))</f>
        <v>0</v>
      </c>
      <c r="F199" s="246">
        <f t="shared" si="478"/>
        <v>0</v>
      </c>
      <c r="G199" s="246">
        <f t="shared" si="478"/>
        <v>0</v>
      </c>
      <c r="H199" s="286">
        <f t="shared" si="478"/>
        <v>0</v>
      </c>
      <c r="I199" s="245">
        <f t="shared" si="478"/>
        <v>0</v>
      </c>
      <c r="J199" s="246">
        <f>J198*($BF198+1)*IF(J201=$BI$87,1,IF(J201&lt;=$BI$88,1*$BJ$87,IF(J201&lt;=$BI$91,1*$BJ$88,IF(J201&lt;=$BI$92,1*$BJ$91,IF(J201&lt;=$BI$94,1*$BJ$92,1*$BJ$94)))))</f>
        <v>0</v>
      </c>
      <c r="K199" s="246">
        <f t="shared" si="478"/>
        <v>0</v>
      </c>
      <c r="L199" s="247">
        <f t="shared" si="478"/>
        <v>0</v>
      </c>
      <c r="M199" s="285">
        <f t="shared" si="478"/>
        <v>0</v>
      </c>
      <c r="N199" s="246">
        <f t="shared" si="478"/>
        <v>0</v>
      </c>
      <c r="O199" s="246">
        <f t="shared" si="478"/>
        <v>0</v>
      </c>
      <c r="P199" s="246">
        <f t="shared" si="478"/>
        <v>0</v>
      </c>
      <c r="Q199" s="286">
        <f t="shared" si="478"/>
        <v>0</v>
      </c>
      <c r="R199" s="245">
        <f t="shared" si="478"/>
        <v>0</v>
      </c>
      <c r="S199" s="246">
        <f t="shared" si="478"/>
        <v>0</v>
      </c>
      <c r="T199" s="246">
        <f t="shared" si="478"/>
        <v>0</v>
      </c>
      <c r="U199" s="246">
        <f t="shared" si="478"/>
        <v>0</v>
      </c>
      <c r="V199" s="285">
        <f t="shared" si="478"/>
        <v>0</v>
      </c>
      <c r="W199" s="246">
        <f t="shared" si="478"/>
        <v>0</v>
      </c>
      <c r="X199" s="246">
        <f t="shared" si="478"/>
        <v>0</v>
      </c>
      <c r="Y199" s="246">
        <f t="shared" si="478"/>
        <v>0</v>
      </c>
      <c r="Z199" s="286">
        <f t="shared" si="478"/>
        <v>0</v>
      </c>
      <c r="AA199" s="245">
        <f t="shared" si="478"/>
        <v>0</v>
      </c>
      <c r="AB199" s="246">
        <f t="shared" si="478"/>
        <v>0</v>
      </c>
      <c r="AC199" s="246">
        <f t="shared" si="478"/>
        <v>0</v>
      </c>
      <c r="AD199" s="247">
        <f t="shared" si="478"/>
        <v>0</v>
      </c>
      <c r="AE199" s="285">
        <f t="shared" si="478"/>
        <v>0</v>
      </c>
      <c r="AF199" s="246">
        <f t="shared" si="478"/>
        <v>0</v>
      </c>
      <c r="AG199" s="246">
        <f t="shared" si="478"/>
        <v>0</v>
      </c>
      <c r="AH199" s="286">
        <f t="shared" si="478"/>
        <v>0</v>
      </c>
      <c r="AI199" s="245">
        <f t="shared" si="478"/>
        <v>0</v>
      </c>
      <c r="AJ199" s="245">
        <f t="shared" si="478"/>
        <v>0</v>
      </c>
      <c r="AK199" s="246">
        <f t="shared" si="478"/>
        <v>0</v>
      </c>
      <c r="AL199" s="246">
        <f t="shared" si="478"/>
        <v>0</v>
      </c>
      <c r="AM199" s="247">
        <f t="shared" si="478"/>
        <v>0</v>
      </c>
      <c r="AN199" s="285">
        <f t="shared" si="478"/>
        <v>0</v>
      </c>
      <c r="AO199" s="246">
        <f t="shared" si="478"/>
        <v>0</v>
      </c>
      <c r="AP199" s="246">
        <f t="shared" si="478"/>
        <v>0</v>
      </c>
      <c r="AQ199" s="286">
        <f t="shared" si="478"/>
        <v>0</v>
      </c>
      <c r="AR199" s="245">
        <f t="shared" si="478"/>
        <v>0</v>
      </c>
      <c r="AS199" s="245">
        <f t="shared" si="478"/>
        <v>0</v>
      </c>
      <c r="AT199" s="246">
        <f t="shared" si="478"/>
        <v>0</v>
      </c>
      <c r="AU199" s="246">
        <f t="shared" si="478"/>
        <v>0</v>
      </c>
      <c r="AV199" s="285">
        <f t="shared" si="478"/>
        <v>0</v>
      </c>
      <c r="AW199" s="246">
        <f t="shared" si="478"/>
        <v>0</v>
      </c>
      <c r="AX199" s="246">
        <f t="shared" si="478"/>
        <v>0</v>
      </c>
      <c r="AY199" s="286">
        <f t="shared" si="478"/>
        <v>0</v>
      </c>
      <c r="AZ199" s="245">
        <f t="shared" si="478"/>
        <v>0</v>
      </c>
      <c r="BA199" s="246">
        <f t="shared" si="478"/>
        <v>0</v>
      </c>
      <c r="BB199" s="246">
        <f t="shared" si="478"/>
        <v>0</v>
      </c>
      <c r="BC199" s="246">
        <f t="shared" si="478"/>
        <v>0</v>
      </c>
      <c r="BD199" s="247">
        <f t="shared" si="478"/>
        <v>0</v>
      </c>
      <c r="BE199" s="259">
        <f t="shared" ref="BE199:BE200" si="479">SUM(E199:BD199)</f>
        <v>0</v>
      </c>
      <c r="BF199" s="260"/>
      <c r="BG199" s="243"/>
      <c r="BH199" s="243"/>
      <c r="BI199" s="243"/>
      <c r="BJ199" s="243"/>
      <c r="BK199" s="243"/>
      <c r="BL199" s="243"/>
      <c r="BM199" s="243"/>
      <c r="BN199" s="243"/>
      <c r="BO199" s="243"/>
      <c r="BP199" s="243"/>
      <c r="BQ199" s="243"/>
      <c r="BR199" s="243"/>
      <c r="BS199" s="243"/>
      <c r="BT199" s="243"/>
      <c r="BU199" s="243"/>
      <c r="BV199" s="243"/>
      <c r="BW199" s="243"/>
      <c r="BX199" s="243"/>
      <c r="BY199" s="243"/>
      <c r="CC199" s="243"/>
      <c r="CD199" s="243"/>
      <c r="CE199" s="243"/>
      <c r="CF199" s="243"/>
      <c r="CG199" s="243"/>
      <c r="CH199" s="243"/>
      <c r="CI199" s="243"/>
      <c r="CJ199" s="243"/>
      <c r="CK199" s="243"/>
      <c r="CL199" s="243"/>
    </row>
    <row r="200" spans="1:90" s="244" customFormat="1" ht="13.5" customHeight="1" thickBot="1" x14ac:dyDescent="0.25">
      <c r="A200" s="792" t="s">
        <v>424</v>
      </c>
      <c r="B200" s="793"/>
      <c r="C200" s="778" t="s">
        <v>60</v>
      </c>
      <c r="D200" s="779"/>
      <c r="E200" s="287">
        <v>5900.8624615384624</v>
      </c>
      <c r="F200" s="248">
        <v>5900.8624615384624</v>
      </c>
      <c r="G200" s="248">
        <v>5900.8624615384624</v>
      </c>
      <c r="H200" s="299">
        <v>5900.8624615384624</v>
      </c>
      <c r="I200" s="248">
        <v>10000</v>
      </c>
      <c r="J200" s="248">
        <v>10000</v>
      </c>
      <c r="K200" s="248">
        <v>10000</v>
      </c>
      <c r="L200" s="302">
        <v>10000</v>
      </c>
      <c r="M200" s="287">
        <v>10000</v>
      </c>
      <c r="N200" s="248">
        <v>7603.1584615384609</v>
      </c>
      <c r="O200" s="248">
        <v>7603.1584615384609</v>
      </c>
      <c r="P200" s="248">
        <v>7603.1584615384609</v>
      </c>
      <c r="Q200" s="299">
        <v>7603.1584615384609</v>
      </c>
      <c r="R200" s="248">
        <v>9715.8129230769246</v>
      </c>
      <c r="S200" s="248">
        <v>9715.8129230769246</v>
      </c>
      <c r="T200" s="248">
        <v>9715.8129230769246</v>
      </c>
      <c r="U200" s="248">
        <v>9715.8129230769246</v>
      </c>
      <c r="V200" s="287">
        <v>11042.792307692309</v>
      </c>
      <c r="W200" s="248">
        <v>11042.792307692309</v>
      </c>
      <c r="X200" s="248">
        <v>11042.792307692309</v>
      </c>
      <c r="Y200" s="248">
        <v>11042.792307692309</v>
      </c>
      <c r="Z200" s="299">
        <v>11042.792307692309</v>
      </c>
      <c r="AA200" s="248">
        <v>12075.604615384616</v>
      </c>
      <c r="AB200" s="248">
        <v>12075.604615384616</v>
      </c>
      <c r="AC200" s="248">
        <v>12075.604615384616</v>
      </c>
      <c r="AD200" s="302">
        <v>12075.604615384616</v>
      </c>
      <c r="AE200" s="287">
        <v>12044.251384615385</v>
      </c>
      <c r="AF200" s="248">
        <v>12044.251384615385</v>
      </c>
      <c r="AG200" s="248">
        <v>12044.251384615385</v>
      </c>
      <c r="AH200" s="299">
        <v>12044.251384615385</v>
      </c>
      <c r="AI200" s="248">
        <v>11317.594153846156</v>
      </c>
      <c r="AJ200" s="248">
        <v>11317.594153846156</v>
      </c>
      <c r="AK200" s="248">
        <v>11317.594153846156</v>
      </c>
      <c r="AL200" s="248">
        <v>11317.594153846156</v>
      </c>
      <c r="AM200" s="302">
        <v>11317.594153846156</v>
      </c>
      <c r="AN200" s="287">
        <v>9090.5926153846158</v>
      </c>
      <c r="AO200" s="248">
        <v>9090.5926153846158</v>
      </c>
      <c r="AP200" s="248">
        <v>9090.5926153846158</v>
      </c>
      <c r="AQ200" s="299">
        <v>9090.5926153846158</v>
      </c>
      <c r="AR200" s="248">
        <v>8130.6304615384634</v>
      </c>
      <c r="AS200" s="248">
        <v>8130.6304615384634</v>
      </c>
      <c r="AT200" s="248">
        <v>8130.6304615384634</v>
      </c>
      <c r="AU200" s="248">
        <v>8130.6304615384634</v>
      </c>
      <c r="AV200" s="287">
        <v>7723.9606153846162</v>
      </c>
      <c r="AW200" s="248">
        <v>7723.9606153846162</v>
      </c>
      <c r="AX200" s="248">
        <v>7723.9606153846162</v>
      </c>
      <c r="AY200" s="299">
        <v>7723.9606153846162</v>
      </c>
      <c r="AZ200" s="248">
        <v>7723.9606153846162</v>
      </c>
      <c r="BA200" s="248">
        <v>9436.4003076923091</v>
      </c>
      <c r="BB200" s="248">
        <v>9436.4003076923091</v>
      </c>
      <c r="BC200" s="248">
        <v>9436.4003076923091</v>
      </c>
      <c r="BD200" s="248">
        <v>9436.4003076923091</v>
      </c>
      <c r="BE200" s="261">
        <f t="shared" si="479"/>
        <v>496410.98830769223</v>
      </c>
      <c r="BF200" s="262" t="s">
        <v>61</v>
      </c>
      <c r="BG200" s="243"/>
      <c r="BH200" s="243"/>
      <c r="BI200" s="243"/>
      <c r="BJ200" s="243"/>
      <c r="BK200" s="243"/>
      <c r="BL200" s="243"/>
      <c r="BM200" s="243"/>
      <c r="BN200" s="243"/>
      <c r="BO200" s="243"/>
      <c r="BP200" s="243"/>
      <c r="BQ200" s="243"/>
      <c r="BR200" s="243"/>
      <c r="BS200" s="243"/>
      <c r="BT200" s="243"/>
      <c r="BU200" s="243"/>
      <c r="BV200" s="243"/>
      <c r="BW200" s="243"/>
      <c r="BX200" s="243"/>
      <c r="BY200" s="243"/>
      <c r="CC200" s="243"/>
      <c r="CD200" s="243"/>
      <c r="CE200" s="243"/>
      <c r="CF200" s="243"/>
      <c r="CG200" s="243"/>
      <c r="CH200" s="243"/>
      <c r="CI200" s="243"/>
      <c r="CJ200" s="243"/>
      <c r="CK200" s="243"/>
      <c r="CL200" s="243"/>
    </row>
    <row r="201" spans="1:90" ht="13.5" customHeight="1" thickBot="1" x14ac:dyDescent="0.3">
      <c r="A201" s="1234" t="s">
        <v>424</v>
      </c>
      <c r="B201" s="1235"/>
      <c r="C201" s="1236" t="s">
        <v>56</v>
      </c>
      <c r="D201" s="1237"/>
      <c r="E201" s="289">
        <v>0</v>
      </c>
      <c r="F201" s="25">
        <v>0</v>
      </c>
      <c r="G201" s="25">
        <v>0</v>
      </c>
      <c r="H201" s="290">
        <v>0</v>
      </c>
      <c r="I201" s="173">
        <v>0.11119999999999999</v>
      </c>
      <c r="J201" s="173">
        <v>0.11119999999999999</v>
      </c>
      <c r="K201" s="173">
        <v>0.11119999999999999</v>
      </c>
      <c r="L201" s="173">
        <v>0.11119999999999999</v>
      </c>
      <c r="M201" s="173">
        <v>0.11119999999999999</v>
      </c>
      <c r="N201" s="25">
        <v>0</v>
      </c>
      <c r="O201" s="25">
        <v>0</v>
      </c>
      <c r="P201" s="25">
        <v>0</v>
      </c>
      <c r="Q201" s="290">
        <v>0</v>
      </c>
      <c r="R201" s="173">
        <v>0</v>
      </c>
      <c r="S201" s="25">
        <v>0</v>
      </c>
      <c r="T201" s="25">
        <v>0</v>
      </c>
      <c r="U201" s="25">
        <v>0</v>
      </c>
      <c r="V201" s="289">
        <v>0</v>
      </c>
      <c r="W201" s="25">
        <v>0</v>
      </c>
      <c r="X201" s="25">
        <v>0</v>
      </c>
      <c r="Y201" s="25">
        <v>0</v>
      </c>
      <c r="Z201" s="290">
        <v>0</v>
      </c>
      <c r="AA201" s="173">
        <v>0</v>
      </c>
      <c r="AB201" s="25">
        <v>0</v>
      </c>
      <c r="AC201" s="25">
        <v>0</v>
      </c>
      <c r="AD201" s="209">
        <v>0</v>
      </c>
      <c r="AE201" s="289">
        <v>0</v>
      </c>
      <c r="AF201" s="25">
        <v>0</v>
      </c>
      <c r="AG201" s="25">
        <v>0</v>
      </c>
      <c r="AH201" s="290">
        <v>0</v>
      </c>
      <c r="AI201" s="173">
        <v>0</v>
      </c>
      <c r="AJ201" s="173">
        <v>0</v>
      </c>
      <c r="AK201" s="25">
        <v>0</v>
      </c>
      <c r="AL201" s="25">
        <v>0</v>
      </c>
      <c r="AM201" s="209">
        <v>0</v>
      </c>
      <c r="AN201" s="289">
        <v>0</v>
      </c>
      <c r="AO201" s="25">
        <v>0</v>
      </c>
      <c r="AP201" s="25">
        <v>0</v>
      </c>
      <c r="AQ201" s="290">
        <v>0</v>
      </c>
      <c r="AR201" s="173">
        <v>0</v>
      </c>
      <c r="AS201" s="173">
        <v>0</v>
      </c>
      <c r="AT201" s="25">
        <v>0</v>
      </c>
      <c r="AU201" s="25">
        <v>0</v>
      </c>
      <c r="AV201" s="289">
        <v>0</v>
      </c>
      <c r="AW201" s="25">
        <v>0</v>
      </c>
      <c r="AX201" s="25">
        <v>0</v>
      </c>
      <c r="AY201" s="290">
        <v>0</v>
      </c>
      <c r="AZ201" s="173">
        <v>0</v>
      </c>
      <c r="BA201" s="25">
        <v>0</v>
      </c>
      <c r="BB201" s="25">
        <v>0</v>
      </c>
      <c r="BC201" s="25">
        <v>0</v>
      </c>
      <c r="BD201" s="209">
        <v>0</v>
      </c>
      <c r="BE201" s="214"/>
      <c r="BF201" s="26">
        <f>VLOOKUP($AC$6,$A$63:$AC$68,MATCH($A201,$A$63:$AC$63,0),0)*IF(VLOOKUP($A201,$A$36:$F$50,5,0)&lt;=3,VLOOKUP($A201,$A$36:$F$50,5,0),IF(VLOOKUP($A201,$A$36:$F$50,5,0)&lt;=4,3.5,3.8+0.2*(ROUNDUP(VLOOKUP($A201,$A$36:$F$50,5,0),0)-5)))</f>
        <v>45</v>
      </c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CC201" s="122"/>
      <c r="CD201" s="122"/>
      <c r="CE201" s="122"/>
      <c r="CF201" s="122"/>
      <c r="CG201" s="122"/>
      <c r="CH201" s="122"/>
      <c r="CI201" s="122"/>
      <c r="CJ201" s="122"/>
      <c r="CK201" s="122"/>
      <c r="CL201" s="122"/>
    </row>
    <row r="202" spans="1:90" ht="5.25" customHeight="1" thickBot="1" x14ac:dyDescent="0.3">
      <c r="A202" s="28"/>
      <c r="B202" s="28"/>
      <c r="C202" s="28"/>
      <c r="D202" s="28"/>
      <c r="E202" s="300"/>
      <c r="F202" s="148"/>
      <c r="G202" s="148"/>
      <c r="H202" s="301"/>
      <c r="I202" s="148"/>
      <c r="J202" s="148"/>
      <c r="K202" s="148"/>
      <c r="L202" s="148"/>
      <c r="M202" s="300"/>
      <c r="N202" s="148"/>
      <c r="O202" s="148"/>
      <c r="P202" s="148"/>
      <c r="Q202" s="301"/>
      <c r="R202" s="148"/>
      <c r="S202" s="148"/>
      <c r="T202" s="148"/>
      <c r="U202" s="148"/>
      <c r="V202" s="300"/>
      <c r="W202" s="148"/>
      <c r="X202" s="148"/>
      <c r="Y202" s="148"/>
      <c r="Z202" s="301"/>
      <c r="AA202" s="148"/>
      <c r="AB202" s="148"/>
      <c r="AC202"/>
      <c r="AD202"/>
      <c r="AE202" s="305"/>
      <c r="AF202" s="303"/>
      <c r="AG202" s="32"/>
      <c r="AH202" s="304"/>
      <c r="AI202"/>
      <c r="AJ202"/>
      <c r="AK202"/>
      <c r="AL202"/>
      <c r="AM202"/>
      <c r="AN202" s="305"/>
      <c r="AO202" s="303"/>
      <c r="AP202" s="303"/>
      <c r="AQ202" s="304"/>
      <c r="AR202" s="3"/>
      <c r="AS202" s="3"/>
      <c r="AT202" s="3"/>
      <c r="AU202" s="3"/>
      <c r="AV202" s="309"/>
      <c r="AW202" s="310"/>
      <c r="AX202" s="310"/>
      <c r="AY202" s="311"/>
      <c r="AZ202" s="3"/>
      <c r="BA202" s="3"/>
      <c r="BB202" s="3"/>
      <c r="BC202"/>
      <c r="BD202"/>
      <c r="BE202" s="149"/>
      <c r="BF202" s="3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CC202" s="122"/>
      <c r="CD202" s="122"/>
      <c r="CE202" s="122"/>
      <c r="CF202" s="122"/>
      <c r="CG202" s="122"/>
      <c r="CH202" s="122"/>
      <c r="CI202" s="122"/>
      <c r="CJ202" s="122"/>
      <c r="CK202" s="122"/>
      <c r="CL202" s="122"/>
    </row>
    <row r="203" spans="1:90" ht="13.5" customHeight="1" thickBot="1" x14ac:dyDescent="0.3">
      <c r="A203" s="772" t="s">
        <v>40</v>
      </c>
      <c r="B203" s="773"/>
      <c r="C203" s="773"/>
      <c r="D203" s="773"/>
      <c r="E203" s="279" t="s">
        <v>279</v>
      </c>
      <c r="F203" s="251" t="s">
        <v>280</v>
      </c>
      <c r="G203" s="251" t="s">
        <v>281</v>
      </c>
      <c r="H203" s="280" t="s">
        <v>282</v>
      </c>
      <c r="I203" s="454" t="s">
        <v>283</v>
      </c>
      <c r="J203" s="112" t="s">
        <v>284</v>
      </c>
      <c r="K203" s="112" t="s">
        <v>285</v>
      </c>
      <c r="L203" s="215" t="s">
        <v>286</v>
      </c>
      <c r="M203" s="279" t="s">
        <v>287</v>
      </c>
      <c r="N203" s="251" t="s">
        <v>288</v>
      </c>
      <c r="O203" s="251" t="s">
        <v>289</v>
      </c>
      <c r="P203" s="251" t="s">
        <v>290</v>
      </c>
      <c r="Q203" s="280" t="s">
        <v>291</v>
      </c>
      <c r="R203" s="454" t="s">
        <v>292</v>
      </c>
      <c r="S203" s="112" t="s">
        <v>293</v>
      </c>
      <c r="T203" s="112" t="s">
        <v>294</v>
      </c>
      <c r="U203" s="112" t="s">
        <v>295</v>
      </c>
      <c r="V203" s="279" t="s">
        <v>296</v>
      </c>
      <c r="W203" s="251" t="s">
        <v>297</v>
      </c>
      <c r="X203" s="251" t="s">
        <v>298</v>
      </c>
      <c r="Y203" s="251" t="s">
        <v>299</v>
      </c>
      <c r="Z203" s="280" t="s">
        <v>300</v>
      </c>
      <c r="AA203" s="454" t="s">
        <v>301</v>
      </c>
      <c r="AB203" s="112" t="s">
        <v>302</v>
      </c>
      <c r="AC203" s="112" t="s">
        <v>303</v>
      </c>
      <c r="AD203" s="215" t="s">
        <v>304</v>
      </c>
      <c r="AE203" s="279" t="s">
        <v>305</v>
      </c>
      <c r="AF203" s="251" t="s">
        <v>306</v>
      </c>
      <c r="AG203" s="251" t="s">
        <v>307</v>
      </c>
      <c r="AH203" s="280" t="s">
        <v>308</v>
      </c>
      <c r="AI203" s="454" t="s">
        <v>309</v>
      </c>
      <c r="AJ203" s="454" t="s">
        <v>310</v>
      </c>
      <c r="AK203" s="112" t="s">
        <v>311</v>
      </c>
      <c r="AL203" s="112" t="s">
        <v>312</v>
      </c>
      <c r="AM203" s="215" t="s">
        <v>313</v>
      </c>
      <c r="AN203" s="279" t="s">
        <v>314</v>
      </c>
      <c r="AO203" s="251" t="s">
        <v>315</v>
      </c>
      <c r="AP203" s="251" t="s">
        <v>316</v>
      </c>
      <c r="AQ203" s="280" t="s">
        <v>317</v>
      </c>
      <c r="AR203" s="454" t="s">
        <v>318</v>
      </c>
      <c r="AS203" s="454" t="s">
        <v>319</v>
      </c>
      <c r="AT203" s="112" t="s">
        <v>320</v>
      </c>
      <c r="AU203" s="112" t="s">
        <v>321</v>
      </c>
      <c r="AV203" s="279" t="s">
        <v>322</v>
      </c>
      <c r="AW203" s="251" t="s">
        <v>323</v>
      </c>
      <c r="AX203" s="251" t="s">
        <v>324</v>
      </c>
      <c r="AY203" s="280" t="s">
        <v>325</v>
      </c>
      <c r="AZ203" s="454" t="s">
        <v>326</v>
      </c>
      <c r="BA203" s="112" t="s">
        <v>327</v>
      </c>
      <c r="BB203" s="112" t="s">
        <v>328</v>
      </c>
      <c r="BC203" s="112" t="s">
        <v>329</v>
      </c>
      <c r="BD203" s="215" t="s">
        <v>330</v>
      </c>
      <c r="BE203" s="210" t="s">
        <v>43</v>
      </c>
      <c r="BF203" s="29" t="s">
        <v>57</v>
      </c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CC203" s="122"/>
      <c r="CD203" s="122"/>
      <c r="CE203" s="122"/>
      <c r="CF203" s="122"/>
      <c r="CG203" s="122"/>
      <c r="CH203" s="122"/>
      <c r="CI203" s="122"/>
      <c r="CJ203" s="122"/>
      <c r="CK203" s="122"/>
      <c r="CL203" s="122"/>
    </row>
    <row r="204" spans="1:90" ht="13.5" hidden="1" customHeight="1" x14ac:dyDescent="0.3">
      <c r="A204" s="192"/>
      <c r="B204" s="193"/>
      <c r="C204" s="193"/>
      <c r="D204" s="278"/>
      <c r="E204" s="281" t="s">
        <v>279</v>
      </c>
      <c r="F204" s="177" t="s">
        <v>280</v>
      </c>
      <c r="G204" s="177" t="s">
        <v>281</v>
      </c>
      <c r="H204" s="282" t="s">
        <v>282</v>
      </c>
      <c r="I204" s="182" t="s">
        <v>283</v>
      </c>
      <c r="J204" s="177" t="s">
        <v>284</v>
      </c>
      <c r="K204" s="177" t="s">
        <v>285</v>
      </c>
      <c r="L204" s="208" t="s">
        <v>286</v>
      </c>
      <c r="M204" s="281" t="s">
        <v>287</v>
      </c>
      <c r="N204" s="177" t="s">
        <v>288</v>
      </c>
      <c r="O204" s="177" t="s">
        <v>289</v>
      </c>
      <c r="P204" s="177" t="s">
        <v>290</v>
      </c>
      <c r="Q204" s="282" t="s">
        <v>291</v>
      </c>
      <c r="R204" s="182" t="s">
        <v>292</v>
      </c>
      <c r="S204" s="177" t="s">
        <v>293</v>
      </c>
      <c r="T204" s="177" t="s">
        <v>294</v>
      </c>
      <c r="U204" s="177" t="s">
        <v>295</v>
      </c>
      <c r="V204" s="281" t="s">
        <v>296</v>
      </c>
      <c r="W204" s="177" t="s">
        <v>297</v>
      </c>
      <c r="X204" s="177" t="s">
        <v>298</v>
      </c>
      <c r="Y204" s="177" t="s">
        <v>299</v>
      </c>
      <c r="Z204" s="282" t="s">
        <v>300</v>
      </c>
      <c r="AA204" s="182" t="s">
        <v>301</v>
      </c>
      <c r="AB204" s="177" t="s">
        <v>302</v>
      </c>
      <c r="AC204" s="177" t="s">
        <v>303</v>
      </c>
      <c r="AD204" s="208" t="s">
        <v>304</v>
      </c>
      <c r="AE204" s="281" t="s">
        <v>305</v>
      </c>
      <c r="AF204" s="177" t="s">
        <v>306</v>
      </c>
      <c r="AG204" s="177" t="s">
        <v>307</v>
      </c>
      <c r="AH204" s="282" t="s">
        <v>308</v>
      </c>
      <c r="AI204" s="182" t="s">
        <v>309</v>
      </c>
      <c r="AJ204" s="182" t="s">
        <v>310</v>
      </c>
      <c r="AK204" s="177" t="s">
        <v>311</v>
      </c>
      <c r="AL204" s="177" t="s">
        <v>312</v>
      </c>
      <c r="AM204" s="208" t="s">
        <v>313</v>
      </c>
      <c r="AN204" s="281" t="s">
        <v>314</v>
      </c>
      <c r="AO204" s="177" t="s">
        <v>315</v>
      </c>
      <c r="AP204" s="177" t="s">
        <v>316</v>
      </c>
      <c r="AQ204" s="282" t="s">
        <v>317</v>
      </c>
      <c r="AR204" s="182" t="s">
        <v>318</v>
      </c>
      <c r="AS204" s="182" t="s">
        <v>319</v>
      </c>
      <c r="AT204" s="177" t="s">
        <v>320</v>
      </c>
      <c r="AU204" s="177" t="s">
        <v>321</v>
      </c>
      <c r="AV204" s="281" t="s">
        <v>322</v>
      </c>
      <c r="AW204" s="177" t="s">
        <v>323</v>
      </c>
      <c r="AX204" s="177" t="s">
        <v>324</v>
      </c>
      <c r="AY204" s="282" t="s">
        <v>325</v>
      </c>
      <c r="AZ204" s="182" t="s">
        <v>326</v>
      </c>
      <c r="BA204" s="177" t="s">
        <v>327</v>
      </c>
      <c r="BB204" s="177" t="s">
        <v>328</v>
      </c>
      <c r="BC204" s="177" t="s">
        <v>329</v>
      </c>
      <c r="BD204" s="208" t="s">
        <v>330</v>
      </c>
      <c r="BE204" s="211"/>
      <c r="BF204" s="30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CC204" s="122"/>
      <c r="CD204" s="122"/>
      <c r="CE204" s="122"/>
      <c r="CF204" s="122"/>
      <c r="CG204" s="122"/>
      <c r="CH204" s="122"/>
      <c r="CI204" s="122"/>
      <c r="CJ204" s="122"/>
      <c r="CK204" s="122"/>
      <c r="CL204" s="122"/>
    </row>
    <row r="205" spans="1:90" ht="13.5" hidden="1" customHeight="1" x14ac:dyDescent="0.3">
      <c r="A205" s="19"/>
      <c r="B205" s="20"/>
      <c r="C205" s="20"/>
      <c r="D205" s="277"/>
      <c r="E205" s="295">
        <f>VLOOKUP($A208,Сезонность!$A$26:$BA$42,MATCH(E204,Сезонность!$A$25:$BA$25,0),0)</f>
        <v>0.63990000000000002</v>
      </c>
      <c r="F205" s="179">
        <f>VLOOKUP($A208,Сезонность!$A$26:$BA$42,MATCH(F204,Сезонность!$A$25:$BA$25,0),0)</f>
        <v>0.63990000000000002</v>
      </c>
      <c r="G205" s="179">
        <f>VLOOKUP($A208,Сезонность!$A$26:$BA$42,MATCH(G204,Сезонность!$A$25:$BA$25,0),0)</f>
        <v>0.63990000000000002</v>
      </c>
      <c r="H205" s="296">
        <f>VLOOKUP($A208,Сезонность!$A$26:$BA$42,MATCH(H204,Сезонность!$A$25:$BA$25,0),0)</f>
        <v>0.63990000000000002</v>
      </c>
      <c r="I205" s="183">
        <f>VLOOKUP($A208,Сезонность!$A$26:$BA$42,MATCH(I204,Сезонность!$A$25:$BA$25,0),0)</f>
        <v>0.71330000000000005</v>
      </c>
      <c r="J205" s="179">
        <f>VLOOKUP($A208,Сезонность!$A$26:$BA$42,MATCH(J204,Сезонность!$A$25:$BA$25,0),0)</f>
        <v>0.71330000000000005</v>
      </c>
      <c r="K205" s="179">
        <f>VLOOKUP($A208,Сезонность!$A$26:$BA$42,MATCH(K204,Сезонность!$A$25:$BA$25,0),0)</f>
        <v>0.71330000000000005</v>
      </c>
      <c r="L205" s="216">
        <f>VLOOKUP($A208,Сезонность!$A$26:$BA$42,MATCH(L204,Сезонность!$A$25:$BA$25,0),0)</f>
        <v>0.71330000000000005</v>
      </c>
      <c r="M205" s="295">
        <f>VLOOKUP($A208,Сезонность!$A$26:$BA$42,MATCH(M204,Сезонность!$A$25:$BA$25,0),0)</f>
        <v>0.82450000000000001</v>
      </c>
      <c r="N205" s="179">
        <f>VLOOKUP($A208,Сезонность!$A$26:$BA$42,MATCH(N204,Сезонность!$A$25:$BA$25,0),0)</f>
        <v>0.82450000000000001</v>
      </c>
      <c r="O205" s="179">
        <f>VLOOKUP($A208,Сезонность!$A$26:$BA$42,MATCH(O204,Сезонность!$A$25:$BA$25,0),0)</f>
        <v>0.82450000000000001</v>
      </c>
      <c r="P205" s="179">
        <f>VLOOKUP($A208,Сезонность!$A$26:$BA$42,MATCH(P204,Сезонность!$A$25:$BA$25,0),0)</f>
        <v>0.82450000000000001</v>
      </c>
      <c r="Q205" s="296">
        <f>VLOOKUP($A208,Сезонность!$A$26:$BA$42,MATCH(Q204,Сезонность!$A$25:$BA$25,0),0)</f>
        <v>0.82450000000000001</v>
      </c>
      <c r="R205" s="183">
        <f>VLOOKUP($A208,Сезонность!$A$26:$BA$42,MATCH(R204,Сезонность!$A$25:$BA$25,0),0)</f>
        <v>1.0536000000000001</v>
      </c>
      <c r="S205" s="179">
        <f>VLOOKUP($A208,Сезонность!$A$26:$BA$42,MATCH(S204,Сезонность!$A$25:$BA$25,0),0)</f>
        <v>1.0536000000000001</v>
      </c>
      <c r="T205" s="179">
        <f>VLOOKUP($A208,Сезонность!$A$26:$BA$42,MATCH(T204,Сезонность!$A$25:$BA$25,0),0)</f>
        <v>1.0536000000000001</v>
      </c>
      <c r="U205" s="179">
        <f>VLOOKUP($A208,Сезонность!$A$26:$BA$42,MATCH(U204,Сезонность!$A$25:$BA$25,0),0)</f>
        <v>1.0536000000000001</v>
      </c>
      <c r="V205" s="295">
        <f>VLOOKUP($A208,Сезонность!$A$26:$BA$42,MATCH(V204,Сезонность!$A$25:$BA$25,0),0)</f>
        <v>1.1975</v>
      </c>
      <c r="W205" s="179">
        <f>VLOOKUP($A208,Сезонность!$A$26:$BA$42,MATCH(W204,Сезонность!$A$25:$BA$25,0),0)</f>
        <v>1.1975</v>
      </c>
      <c r="X205" s="179">
        <f>VLOOKUP($A208,Сезонность!$A$26:$BA$42,MATCH(X204,Сезонность!$A$25:$BA$25,0),0)</f>
        <v>1.1975</v>
      </c>
      <c r="Y205" s="179">
        <f>VLOOKUP($A208,Сезонность!$A$26:$BA$42,MATCH(Y204,Сезонность!$A$25:$BA$25,0),0)</f>
        <v>1.1975</v>
      </c>
      <c r="Z205" s="296">
        <f>VLOOKUP($A208,Сезонность!$A$26:$BA$42,MATCH(Z204,Сезонность!$A$25:$BA$25,0),0)</f>
        <v>1.1975</v>
      </c>
      <c r="AA205" s="183">
        <f>VLOOKUP($A208,Сезонность!$A$26:$BA$42,MATCH(AA204,Сезонность!$A$25:$BA$25,0),0)</f>
        <v>1.3095000000000001</v>
      </c>
      <c r="AB205" s="179">
        <f>VLOOKUP($A208,Сезонность!$A$26:$BA$42,MATCH(AB204,Сезонность!$A$25:$BA$25,0),0)</f>
        <v>1.3095000000000001</v>
      </c>
      <c r="AC205" s="179">
        <f>VLOOKUP($A208,Сезонность!$A$26:$BA$42,MATCH(AC204,Сезонность!$A$25:$BA$25,0),0)</f>
        <v>1.3095000000000001</v>
      </c>
      <c r="AD205" s="216">
        <f>VLOOKUP($A208,Сезонность!$A$26:$BA$42,MATCH(AD204,Сезонность!$A$25:$BA$25,0),0)</f>
        <v>1.3095000000000001</v>
      </c>
      <c r="AE205" s="295">
        <f>VLOOKUP($A208,Сезонность!$A$26:$BA$42,MATCH(AE204,Сезонность!$A$25:$BA$25,0),0)</f>
        <v>1.3061</v>
      </c>
      <c r="AF205" s="179">
        <f>VLOOKUP($A208,Сезонность!$A$26:$BA$42,MATCH(AF204,Сезонность!$A$25:$BA$25,0),0)</f>
        <v>1.3061</v>
      </c>
      <c r="AG205" s="179">
        <f>VLOOKUP($A208,Сезонность!$A$26:$BA$42,MATCH(AG204,Сезонность!$A$25:$BA$25,0),0)</f>
        <v>1.3061</v>
      </c>
      <c r="AH205" s="296">
        <f>VLOOKUP($A208,Сезонность!$A$26:$BA$42,MATCH(AH204,Сезонность!$A$25:$BA$25,0),0)</f>
        <v>1.3061</v>
      </c>
      <c r="AI205" s="183">
        <f>VLOOKUP($A208,Сезонность!$A$26:$BA$42,MATCH(AI204,Сезонность!$A$25:$BA$25,0),0)</f>
        <v>1.2273000000000001</v>
      </c>
      <c r="AJ205" s="183">
        <f>VLOOKUP($A208,Сезонность!$A$26:$BA$42,MATCH(AJ204,Сезонность!$A$25:$BA$25,0),0)</f>
        <v>1.2273000000000001</v>
      </c>
      <c r="AK205" s="179">
        <f>VLOOKUP($A208,Сезонность!$A$26:$BA$42,MATCH(AK204,Сезонность!$A$25:$BA$25,0),0)</f>
        <v>1.2273000000000001</v>
      </c>
      <c r="AL205" s="179">
        <f>VLOOKUP($A208,Сезонность!$A$26:$BA$42,MATCH(AL204,Сезонность!$A$25:$BA$25,0),0)</f>
        <v>1.2273000000000001</v>
      </c>
      <c r="AM205" s="216">
        <f>VLOOKUP($A208,Сезонность!$A$26:$BA$42,MATCH(AM204,Сезонность!$A$25:$BA$25,0),0)</f>
        <v>1.2273000000000001</v>
      </c>
      <c r="AN205" s="295">
        <f>VLOOKUP($A208,Сезонность!$A$26:$BA$42,MATCH(AN204,Сезонность!$A$25:$BA$25,0),0)</f>
        <v>0.98580000000000001</v>
      </c>
      <c r="AO205" s="179">
        <f>VLOOKUP($A208,Сезонность!$A$26:$BA$42,MATCH(AO204,Сезонность!$A$25:$BA$25,0),0)</f>
        <v>0.98580000000000001</v>
      </c>
      <c r="AP205" s="179">
        <f>VLOOKUP($A208,Сезонность!$A$26:$BA$42,MATCH(AP204,Сезонность!$A$25:$BA$25,0),0)</f>
        <v>0.98580000000000001</v>
      </c>
      <c r="AQ205" s="296">
        <f>VLOOKUP($A208,Сезонность!$A$26:$BA$42,MATCH(AQ204,Сезонность!$A$25:$BA$25,0),0)</f>
        <v>0.98580000000000001</v>
      </c>
      <c r="AR205" s="183">
        <f>VLOOKUP($A208,Сезонность!$A$26:$BA$42,MATCH(AR204,Сезонность!$A$25:$BA$25,0),0)</f>
        <v>0.88170000000000004</v>
      </c>
      <c r="AS205" s="183">
        <f>VLOOKUP($A208,Сезонность!$A$26:$BA$42,MATCH(AS204,Сезонность!$A$25:$BA$25,0),0)</f>
        <v>0.88170000000000004</v>
      </c>
      <c r="AT205" s="179">
        <f>VLOOKUP($A208,Сезонность!$A$26:$BA$42,MATCH(AT204,Сезонность!$A$25:$BA$25,0),0)</f>
        <v>0.88170000000000004</v>
      </c>
      <c r="AU205" s="179">
        <f>VLOOKUP($A208,Сезонность!$A$26:$BA$42,MATCH(AU204,Сезонность!$A$25:$BA$25,0),0)</f>
        <v>0.88170000000000004</v>
      </c>
      <c r="AV205" s="295">
        <f>VLOOKUP($A208,Сезонность!$A$26:$BA$42,MATCH(AV204,Сезонность!$A$25:$BA$25,0),0)</f>
        <v>0.83760000000000001</v>
      </c>
      <c r="AW205" s="179">
        <f>VLOOKUP($A208,Сезонность!$A$26:$BA$42,MATCH(AW204,Сезонность!$A$25:$BA$25,0),0)</f>
        <v>0.83760000000000001</v>
      </c>
      <c r="AX205" s="179">
        <f>VLOOKUP($A208,Сезонность!$A$26:$BA$42,MATCH(AX204,Сезонность!$A$25:$BA$25,0),0)</f>
        <v>0.83760000000000001</v>
      </c>
      <c r="AY205" s="296">
        <f>VLOOKUP($A208,Сезонность!$A$26:$BA$42,MATCH(AY204,Сезонность!$A$25:$BA$25,0),0)</f>
        <v>0.83760000000000001</v>
      </c>
      <c r="AZ205" s="183">
        <f>VLOOKUP($A208,Сезонность!$A$26:$BA$42,MATCH(AZ204,Сезонность!$A$25:$BA$25,0),0)</f>
        <v>0.83760000000000001</v>
      </c>
      <c r="BA205" s="179">
        <f>VLOOKUP($A208,Сезонность!$A$26:$BA$42,MATCH(BA204,Сезонность!$A$25:$BA$25,0),0)</f>
        <v>1.0233000000000001</v>
      </c>
      <c r="BB205" s="179">
        <f>VLOOKUP($A208,Сезонность!$A$26:$BA$42,MATCH(BB204,Сезонность!$A$25:$BA$25,0),0)</f>
        <v>1.0233000000000001</v>
      </c>
      <c r="BC205" s="179">
        <f>VLOOKUP($A208,Сезонность!$A$26:$BA$42,MATCH(BC204,Сезонность!$A$25:$BA$25,0),0)</f>
        <v>1.0233000000000001</v>
      </c>
      <c r="BD205" s="216">
        <f>VLOOKUP($A208,Сезонность!$A$26:$BA$42,MATCH(BD204,Сезонность!$A$25:$BA$25,0),0)</f>
        <v>1.0233000000000001</v>
      </c>
      <c r="BE205" s="212"/>
      <c r="BF205" s="18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CC205" s="122"/>
      <c r="CD205" s="122"/>
      <c r="CE205" s="122"/>
      <c r="CF205" s="122"/>
      <c r="CG205" s="122"/>
      <c r="CH205" s="122"/>
      <c r="CI205" s="122"/>
      <c r="CJ205" s="122"/>
      <c r="CK205" s="122"/>
      <c r="CL205" s="122"/>
    </row>
    <row r="206" spans="1:90" ht="13.5" hidden="1" customHeight="1" thickBot="1" x14ac:dyDescent="0.3">
      <c r="A206" s="21"/>
      <c r="B206" s="22"/>
      <c r="C206" s="23"/>
      <c r="D206" s="418">
        <f>VLOOKUP($A207,$A$37:$R$50,17,0)-(VLOOKUP($A207,$A$37:$R$50,17,0)*VLOOKUP($A207,$A$37:$T$50,19,0))</f>
        <v>40</v>
      </c>
      <c r="E206" s="297">
        <f>IF((E211&lt;0%),0,(SUM(E209:E210)*E207))</f>
        <v>0</v>
      </c>
      <c r="F206" s="180">
        <f t="shared" ref="F206" si="480">IF((F211&lt;0%),0,(SUM(F209:F210)*F207))</f>
        <v>0</v>
      </c>
      <c r="G206" s="180">
        <f t="shared" ref="G206:BD206" si="481">IF((G211&lt;0%),0,(SUM(G209:G210)*G207))</f>
        <v>0</v>
      </c>
      <c r="H206" s="298">
        <f t="shared" si="481"/>
        <v>0</v>
      </c>
      <c r="I206" s="184">
        <f t="shared" si="481"/>
        <v>0</v>
      </c>
      <c r="J206" s="180">
        <f t="shared" si="481"/>
        <v>0</v>
      </c>
      <c r="K206" s="180">
        <f t="shared" si="481"/>
        <v>0</v>
      </c>
      <c r="L206" s="217">
        <f t="shared" si="481"/>
        <v>0</v>
      </c>
      <c r="M206" s="297">
        <f t="shared" si="481"/>
        <v>0</v>
      </c>
      <c r="N206" s="180">
        <f t="shared" si="481"/>
        <v>0</v>
      </c>
      <c r="O206" s="180">
        <f t="shared" si="481"/>
        <v>0</v>
      </c>
      <c r="P206" s="180">
        <f t="shared" si="481"/>
        <v>0</v>
      </c>
      <c r="Q206" s="298">
        <f t="shared" si="481"/>
        <v>0</v>
      </c>
      <c r="R206" s="184">
        <f t="shared" si="481"/>
        <v>0</v>
      </c>
      <c r="S206" s="180">
        <f t="shared" si="481"/>
        <v>0</v>
      </c>
      <c r="T206" s="180">
        <f t="shared" si="481"/>
        <v>0</v>
      </c>
      <c r="U206" s="180">
        <f t="shared" si="481"/>
        <v>0</v>
      </c>
      <c r="V206" s="297">
        <f t="shared" si="481"/>
        <v>0</v>
      </c>
      <c r="W206" s="180">
        <f t="shared" si="481"/>
        <v>0</v>
      </c>
      <c r="X206" s="180">
        <f t="shared" si="481"/>
        <v>0</v>
      </c>
      <c r="Y206" s="180">
        <f t="shared" si="481"/>
        <v>0</v>
      </c>
      <c r="Z206" s="298">
        <f t="shared" si="481"/>
        <v>0</v>
      </c>
      <c r="AA206" s="184">
        <f t="shared" si="481"/>
        <v>0</v>
      </c>
      <c r="AB206" s="180">
        <f t="shared" si="481"/>
        <v>0</v>
      </c>
      <c r="AC206" s="180">
        <f t="shared" si="481"/>
        <v>0</v>
      </c>
      <c r="AD206" s="217">
        <f t="shared" si="481"/>
        <v>0</v>
      </c>
      <c r="AE206" s="297">
        <f t="shared" si="481"/>
        <v>0</v>
      </c>
      <c r="AF206" s="180">
        <f t="shared" si="481"/>
        <v>0</v>
      </c>
      <c r="AG206" s="180">
        <f t="shared" si="481"/>
        <v>0</v>
      </c>
      <c r="AH206" s="298">
        <f t="shared" si="481"/>
        <v>0</v>
      </c>
      <c r="AI206" s="184">
        <f t="shared" si="481"/>
        <v>0</v>
      </c>
      <c r="AJ206" s="184">
        <f t="shared" si="481"/>
        <v>0</v>
      </c>
      <c r="AK206" s="180">
        <f t="shared" si="481"/>
        <v>0</v>
      </c>
      <c r="AL206" s="180">
        <f t="shared" si="481"/>
        <v>0</v>
      </c>
      <c r="AM206" s="217">
        <f t="shared" si="481"/>
        <v>0</v>
      </c>
      <c r="AN206" s="297">
        <f t="shared" si="481"/>
        <v>0</v>
      </c>
      <c r="AO206" s="180">
        <f t="shared" si="481"/>
        <v>0</v>
      </c>
      <c r="AP206" s="180">
        <f t="shared" si="481"/>
        <v>0</v>
      </c>
      <c r="AQ206" s="298">
        <f t="shared" si="481"/>
        <v>0</v>
      </c>
      <c r="AR206" s="184">
        <f t="shared" si="481"/>
        <v>0</v>
      </c>
      <c r="AS206" s="184">
        <f t="shared" si="481"/>
        <v>0</v>
      </c>
      <c r="AT206" s="180">
        <f t="shared" si="481"/>
        <v>0</v>
      </c>
      <c r="AU206" s="180">
        <f t="shared" si="481"/>
        <v>0</v>
      </c>
      <c r="AV206" s="297">
        <f t="shared" si="481"/>
        <v>0</v>
      </c>
      <c r="AW206" s="180">
        <f t="shared" si="481"/>
        <v>0</v>
      </c>
      <c r="AX206" s="180">
        <f t="shared" si="481"/>
        <v>0</v>
      </c>
      <c r="AY206" s="298">
        <f t="shared" si="481"/>
        <v>0</v>
      </c>
      <c r="AZ206" s="184">
        <f t="shared" si="481"/>
        <v>0</v>
      </c>
      <c r="BA206" s="180">
        <f t="shared" si="481"/>
        <v>0</v>
      </c>
      <c r="BB206" s="180">
        <f t="shared" si="481"/>
        <v>0</v>
      </c>
      <c r="BC206" s="180">
        <f t="shared" si="481"/>
        <v>0</v>
      </c>
      <c r="BD206" s="217">
        <f t="shared" si="481"/>
        <v>0</v>
      </c>
      <c r="BE206" s="213"/>
      <c r="BF206" s="24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CC206" s="122"/>
      <c r="CD206" s="122"/>
      <c r="CE206" s="122"/>
      <c r="CF206" s="122"/>
      <c r="CG206" s="122"/>
      <c r="CH206" s="122"/>
      <c r="CI206" s="122"/>
      <c r="CJ206" s="122"/>
      <c r="CK206" s="122"/>
      <c r="CL206" s="122"/>
    </row>
    <row r="207" spans="1:90" ht="13.5" customHeight="1" thickBot="1" x14ac:dyDescent="0.3">
      <c r="A207" s="774" t="s">
        <v>425</v>
      </c>
      <c r="B207" s="775"/>
      <c r="C207" s="776" t="s">
        <v>37</v>
      </c>
      <c r="D207" s="791"/>
      <c r="E207" s="413">
        <f t="shared" ref="E207:AJ207" si="482">VLOOKUP($A207,$A$37:$R$50,17,0)-(VLOOKUP($A207,$A$37:$R$50,17,0)*VLOOKUP($A207,$A$37:$T$50,19,0))</f>
        <v>40</v>
      </c>
      <c r="F207" s="414">
        <f t="shared" si="482"/>
        <v>40</v>
      </c>
      <c r="G207" s="414">
        <f t="shared" si="482"/>
        <v>40</v>
      </c>
      <c r="H207" s="415">
        <f t="shared" si="482"/>
        <v>40</v>
      </c>
      <c r="I207" s="416">
        <f t="shared" si="482"/>
        <v>40</v>
      </c>
      <c r="J207" s="414">
        <f t="shared" si="482"/>
        <v>40</v>
      </c>
      <c r="K207" s="414">
        <f t="shared" si="482"/>
        <v>40</v>
      </c>
      <c r="L207" s="417">
        <f t="shared" si="482"/>
        <v>40</v>
      </c>
      <c r="M207" s="413">
        <f t="shared" si="482"/>
        <v>40</v>
      </c>
      <c r="N207" s="414">
        <f t="shared" si="482"/>
        <v>40</v>
      </c>
      <c r="O207" s="414">
        <f t="shared" si="482"/>
        <v>40</v>
      </c>
      <c r="P207" s="414">
        <f t="shared" si="482"/>
        <v>40</v>
      </c>
      <c r="Q207" s="415">
        <f t="shared" si="482"/>
        <v>40</v>
      </c>
      <c r="R207" s="416">
        <f t="shared" si="482"/>
        <v>40</v>
      </c>
      <c r="S207" s="414">
        <f t="shared" si="482"/>
        <v>40</v>
      </c>
      <c r="T207" s="414">
        <f t="shared" si="482"/>
        <v>40</v>
      </c>
      <c r="U207" s="414">
        <f t="shared" si="482"/>
        <v>40</v>
      </c>
      <c r="V207" s="413">
        <f t="shared" si="482"/>
        <v>40</v>
      </c>
      <c r="W207" s="414">
        <f t="shared" si="482"/>
        <v>40</v>
      </c>
      <c r="X207" s="414">
        <f t="shared" si="482"/>
        <v>40</v>
      </c>
      <c r="Y207" s="414">
        <f t="shared" si="482"/>
        <v>40</v>
      </c>
      <c r="Z207" s="415">
        <f t="shared" si="482"/>
        <v>40</v>
      </c>
      <c r="AA207" s="416">
        <f t="shared" si="482"/>
        <v>40</v>
      </c>
      <c r="AB207" s="414">
        <f t="shared" si="482"/>
        <v>40</v>
      </c>
      <c r="AC207" s="414">
        <f t="shared" si="482"/>
        <v>40</v>
      </c>
      <c r="AD207" s="417">
        <f t="shared" si="482"/>
        <v>40</v>
      </c>
      <c r="AE207" s="413">
        <f t="shared" si="482"/>
        <v>40</v>
      </c>
      <c r="AF207" s="414">
        <f t="shared" si="482"/>
        <v>40</v>
      </c>
      <c r="AG207" s="414">
        <f t="shared" si="482"/>
        <v>40</v>
      </c>
      <c r="AH207" s="415">
        <f t="shared" si="482"/>
        <v>40</v>
      </c>
      <c r="AI207" s="416">
        <f t="shared" si="482"/>
        <v>40</v>
      </c>
      <c r="AJ207" s="416">
        <f t="shared" si="482"/>
        <v>40</v>
      </c>
      <c r="AK207" s="414">
        <f t="shared" ref="AK207:BD207" si="483">VLOOKUP($A207,$A$37:$R$50,17,0)-(VLOOKUP($A207,$A$37:$R$50,17,0)*VLOOKUP($A207,$A$37:$T$50,19,0))</f>
        <v>40</v>
      </c>
      <c r="AL207" s="414">
        <f t="shared" si="483"/>
        <v>40</v>
      </c>
      <c r="AM207" s="417">
        <f t="shared" si="483"/>
        <v>40</v>
      </c>
      <c r="AN207" s="413">
        <f t="shared" si="483"/>
        <v>40</v>
      </c>
      <c r="AO207" s="414">
        <f t="shared" si="483"/>
        <v>40</v>
      </c>
      <c r="AP207" s="414">
        <f t="shared" si="483"/>
        <v>40</v>
      </c>
      <c r="AQ207" s="415">
        <f t="shared" si="483"/>
        <v>40</v>
      </c>
      <c r="AR207" s="416">
        <f t="shared" si="483"/>
        <v>40</v>
      </c>
      <c r="AS207" s="416">
        <f t="shared" si="483"/>
        <v>40</v>
      </c>
      <c r="AT207" s="414">
        <f t="shared" si="483"/>
        <v>40</v>
      </c>
      <c r="AU207" s="414">
        <f t="shared" si="483"/>
        <v>40</v>
      </c>
      <c r="AV207" s="413">
        <f t="shared" si="483"/>
        <v>40</v>
      </c>
      <c r="AW207" s="414">
        <f t="shared" si="483"/>
        <v>40</v>
      </c>
      <c r="AX207" s="414">
        <f t="shared" si="483"/>
        <v>40</v>
      </c>
      <c r="AY207" s="415">
        <f t="shared" si="483"/>
        <v>40</v>
      </c>
      <c r="AZ207" s="416">
        <f t="shared" si="483"/>
        <v>40</v>
      </c>
      <c r="BA207" s="414">
        <f t="shared" si="483"/>
        <v>40</v>
      </c>
      <c r="BB207" s="414">
        <f t="shared" si="483"/>
        <v>40</v>
      </c>
      <c r="BC207" s="414">
        <f t="shared" si="483"/>
        <v>40</v>
      </c>
      <c r="BD207" s="417">
        <f t="shared" si="483"/>
        <v>40</v>
      </c>
      <c r="BE207" s="213"/>
      <c r="BF207" s="24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CC207" s="122"/>
      <c r="CD207" s="122"/>
      <c r="CE207" s="122"/>
      <c r="CF207" s="122"/>
      <c r="CG207" s="122"/>
      <c r="CH207" s="122"/>
      <c r="CI207" s="122"/>
      <c r="CJ207" s="122"/>
      <c r="CK207" s="122"/>
      <c r="CL207" s="122"/>
    </row>
    <row r="208" spans="1:90" s="244" customFormat="1" ht="13.5" customHeight="1" x14ac:dyDescent="0.2">
      <c r="A208" s="774" t="s">
        <v>425</v>
      </c>
      <c r="B208" s="775"/>
      <c r="C208" s="776" t="s">
        <v>58</v>
      </c>
      <c r="D208" s="777"/>
      <c r="E208" s="283">
        <v>0</v>
      </c>
      <c r="F208" s="241">
        <v>0</v>
      </c>
      <c r="G208" s="241">
        <v>0</v>
      </c>
      <c r="H208" s="284">
        <v>0</v>
      </c>
      <c r="I208" s="240">
        <v>0</v>
      </c>
      <c r="J208" s="241">
        <v>0</v>
      </c>
      <c r="K208" s="241">
        <v>0</v>
      </c>
      <c r="L208" s="242">
        <v>0</v>
      </c>
      <c r="M208" s="283">
        <v>0</v>
      </c>
      <c r="N208" s="241">
        <v>0</v>
      </c>
      <c r="O208" s="241">
        <v>0</v>
      </c>
      <c r="P208" s="241">
        <v>0</v>
      </c>
      <c r="Q208" s="284">
        <v>0</v>
      </c>
      <c r="R208" s="240">
        <v>0</v>
      </c>
      <c r="S208" s="241">
        <v>0</v>
      </c>
      <c r="T208" s="241">
        <v>0</v>
      </c>
      <c r="U208" s="241">
        <v>0</v>
      </c>
      <c r="V208" s="283">
        <v>0</v>
      </c>
      <c r="W208" s="241">
        <v>0</v>
      </c>
      <c r="X208" s="241">
        <v>0</v>
      </c>
      <c r="Y208" s="241">
        <v>0</v>
      </c>
      <c r="Z208" s="284">
        <v>0</v>
      </c>
      <c r="AA208" s="240">
        <v>0</v>
      </c>
      <c r="AB208" s="241">
        <v>0</v>
      </c>
      <c r="AC208" s="241">
        <v>0</v>
      </c>
      <c r="AD208" s="242">
        <v>0</v>
      </c>
      <c r="AE208" s="283">
        <v>0</v>
      </c>
      <c r="AF208" s="241">
        <v>0</v>
      </c>
      <c r="AG208" s="241">
        <v>0</v>
      </c>
      <c r="AH208" s="284">
        <v>0</v>
      </c>
      <c r="AI208" s="240">
        <v>0</v>
      </c>
      <c r="AJ208" s="240">
        <v>0</v>
      </c>
      <c r="AK208" s="241">
        <v>0</v>
      </c>
      <c r="AL208" s="241">
        <v>0</v>
      </c>
      <c r="AM208" s="242">
        <v>0</v>
      </c>
      <c r="AN208" s="283">
        <v>0</v>
      </c>
      <c r="AO208" s="241">
        <v>0</v>
      </c>
      <c r="AP208" s="241">
        <v>0</v>
      </c>
      <c r="AQ208" s="284">
        <v>0</v>
      </c>
      <c r="AR208" s="240">
        <v>0</v>
      </c>
      <c r="AS208" s="240">
        <v>0</v>
      </c>
      <c r="AT208" s="241">
        <v>0</v>
      </c>
      <c r="AU208" s="241">
        <v>0</v>
      </c>
      <c r="AV208" s="283">
        <v>0</v>
      </c>
      <c r="AW208" s="241">
        <v>0</v>
      </c>
      <c r="AX208" s="241">
        <v>0</v>
      </c>
      <c r="AY208" s="284">
        <v>0</v>
      </c>
      <c r="AZ208" s="240">
        <v>0</v>
      </c>
      <c r="BA208" s="241">
        <v>0</v>
      </c>
      <c r="BB208" s="241">
        <v>0</v>
      </c>
      <c r="BC208" s="241">
        <v>0</v>
      </c>
      <c r="BD208" s="242">
        <v>0</v>
      </c>
      <c r="BE208" s="272">
        <f>SUM(E208:BD208)</f>
        <v>0</v>
      </c>
      <c r="BF208" s="258">
        <v>-1</v>
      </c>
      <c r="BG208" s="243"/>
      <c r="BH208" s="243"/>
      <c r="BI208" s="243"/>
      <c r="BJ208" s="243"/>
      <c r="BK208" s="243"/>
      <c r="BL208" s="243"/>
      <c r="BM208" s="243"/>
      <c r="BN208" s="243"/>
      <c r="BO208" s="243"/>
      <c r="BP208" s="243"/>
      <c r="BQ208" s="243"/>
      <c r="BR208" s="243"/>
      <c r="BS208" s="243"/>
      <c r="BT208" s="243"/>
      <c r="BU208" s="243"/>
      <c r="BV208" s="243"/>
      <c r="BW208" s="243"/>
      <c r="BX208" s="243"/>
      <c r="BY208" s="243"/>
      <c r="CC208" s="243"/>
      <c r="CD208" s="243"/>
      <c r="CE208" s="243"/>
      <c r="CF208" s="243"/>
      <c r="CG208" s="243"/>
      <c r="CH208" s="243"/>
      <c r="CI208" s="243"/>
      <c r="CJ208" s="243"/>
      <c r="CK208" s="243"/>
      <c r="CL208" s="243"/>
    </row>
    <row r="209" spans="1:90" s="244" customFormat="1" ht="13.5" customHeight="1" thickBot="1" x14ac:dyDescent="0.25">
      <c r="A209" s="1238" t="s">
        <v>425</v>
      </c>
      <c r="B209" s="1239"/>
      <c r="C209" s="807" t="s">
        <v>59</v>
      </c>
      <c r="D209" s="808"/>
      <c r="E209" s="285">
        <f t="shared" ref="E209:BD209" si="484">E208*($BF208+1)*IF(E211=$BI$87,1,IF(E211&lt;=$BI$88,1*$BJ$87,IF(E211&lt;=$BI$91,1*$BJ$88,IF(E211&lt;=$BI$92,1*$BJ$91,IF(E211&lt;=$BI$94,1*$BJ$92,1*$BJ$94)))))</f>
        <v>0</v>
      </c>
      <c r="F209" s="246">
        <f t="shared" si="484"/>
        <v>0</v>
      </c>
      <c r="G209" s="246">
        <f t="shared" si="484"/>
        <v>0</v>
      </c>
      <c r="H209" s="286">
        <f t="shared" si="484"/>
        <v>0</v>
      </c>
      <c r="I209" s="245">
        <f t="shared" si="484"/>
        <v>0</v>
      </c>
      <c r="J209" s="246">
        <f t="shared" si="484"/>
        <v>0</v>
      </c>
      <c r="K209" s="246">
        <f t="shared" si="484"/>
        <v>0</v>
      </c>
      <c r="L209" s="247">
        <f t="shared" si="484"/>
        <v>0</v>
      </c>
      <c r="M209" s="285">
        <f t="shared" si="484"/>
        <v>0</v>
      </c>
      <c r="N209" s="246">
        <f t="shared" si="484"/>
        <v>0</v>
      </c>
      <c r="O209" s="246">
        <f t="shared" si="484"/>
        <v>0</v>
      </c>
      <c r="P209" s="246">
        <f t="shared" si="484"/>
        <v>0</v>
      </c>
      <c r="Q209" s="286">
        <f t="shared" si="484"/>
        <v>0</v>
      </c>
      <c r="R209" s="245">
        <f t="shared" si="484"/>
        <v>0</v>
      </c>
      <c r="S209" s="246">
        <f t="shared" si="484"/>
        <v>0</v>
      </c>
      <c r="T209" s="246">
        <f t="shared" si="484"/>
        <v>0</v>
      </c>
      <c r="U209" s="246">
        <f t="shared" si="484"/>
        <v>0</v>
      </c>
      <c r="V209" s="285">
        <f t="shared" si="484"/>
        <v>0</v>
      </c>
      <c r="W209" s="246">
        <f t="shared" si="484"/>
        <v>0</v>
      </c>
      <c r="X209" s="246">
        <f t="shared" si="484"/>
        <v>0</v>
      </c>
      <c r="Y209" s="246">
        <f t="shared" si="484"/>
        <v>0</v>
      </c>
      <c r="Z209" s="286">
        <f t="shared" si="484"/>
        <v>0</v>
      </c>
      <c r="AA209" s="245">
        <f t="shared" si="484"/>
        <v>0</v>
      </c>
      <c r="AB209" s="246">
        <f t="shared" si="484"/>
        <v>0</v>
      </c>
      <c r="AC209" s="246">
        <f t="shared" si="484"/>
        <v>0</v>
      </c>
      <c r="AD209" s="247">
        <f t="shared" si="484"/>
        <v>0</v>
      </c>
      <c r="AE209" s="285">
        <f t="shared" si="484"/>
        <v>0</v>
      </c>
      <c r="AF209" s="246">
        <f t="shared" si="484"/>
        <v>0</v>
      </c>
      <c r="AG209" s="246">
        <f t="shared" si="484"/>
        <v>0</v>
      </c>
      <c r="AH209" s="286">
        <f t="shared" si="484"/>
        <v>0</v>
      </c>
      <c r="AI209" s="245">
        <f t="shared" si="484"/>
        <v>0</v>
      </c>
      <c r="AJ209" s="245">
        <f t="shared" si="484"/>
        <v>0</v>
      </c>
      <c r="AK209" s="246">
        <f t="shared" si="484"/>
        <v>0</v>
      </c>
      <c r="AL209" s="246">
        <f t="shared" si="484"/>
        <v>0</v>
      </c>
      <c r="AM209" s="247">
        <f t="shared" si="484"/>
        <v>0</v>
      </c>
      <c r="AN209" s="285">
        <f t="shared" si="484"/>
        <v>0</v>
      </c>
      <c r="AO209" s="246">
        <f t="shared" si="484"/>
        <v>0</v>
      </c>
      <c r="AP209" s="246">
        <f t="shared" si="484"/>
        <v>0</v>
      </c>
      <c r="AQ209" s="286">
        <f t="shared" si="484"/>
        <v>0</v>
      </c>
      <c r="AR209" s="245">
        <f t="shared" si="484"/>
        <v>0</v>
      </c>
      <c r="AS209" s="245">
        <f t="shared" si="484"/>
        <v>0</v>
      </c>
      <c r="AT209" s="246">
        <f t="shared" si="484"/>
        <v>0</v>
      </c>
      <c r="AU209" s="246">
        <f t="shared" si="484"/>
        <v>0</v>
      </c>
      <c r="AV209" s="285">
        <f t="shared" si="484"/>
        <v>0</v>
      </c>
      <c r="AW209" s="246">
        <f t="shared" si="484"/>
        <v>0</v>
      </c>
      <c r="AX209" s="246">
        <f t="shared" si="484"/>
        <v>0</v>
      </c>
      <c r="AY209" s="286">
        <f t="shared" si="484"/>
        <v>0</v>
      </c>
      <c r="AZ209" s="245">
        <f t="shared" si="484"/>
        <v>0</v>
      </c>
      <c r="BA209" s="246">
        <f t="shared" si="484"/>
        <v>0</v>
      </c>
      <c r="BB209" s="246">
        <f t="shared" si="484"/>
        <v>0</v>
      </c>
      <c r="BC209" s="246">
        <f t="shared" si="484"/>
        <v>0</v>
      </c>
      <c r="BD209" s="247">
        <f t="shared" si="484"/>
        <v>0</v>
      </c>
      <c r="BE209" s="259">
        <f t="shared" ref="BE209:BE210" si="485">SUM(E209:BD209)</f>
        <v>0</v>
      </c>
      <c r="BF209" s="260"/>
      <c r="BG209" s="243"/>
      <c r="BH209" s="243"/>
      <c r="BI209" s="243"/>
      <c r="BJ209" s="243"/>
      <c r="BK209" s="243"/>
      <c r="BL209" s="243"/>
      <c r="BM209" s="243"/>
      <c r="BN209" s="243"/>
      <c r="BO209" s="243"/>
      <c r="BP209" s="243"/>
      <c r="BQ209" s="243"/>
      <c r="BR209" s="243"/>
      <c r="BS209" s="243"/>
      <c r="BT209" s="243"/>
      <c r="BU209" s="243"/>
      <c r="BV209" s="243"/>
      <c r="BW209" s="243"/>
      <c r="BX209" s="243"/>
      <c r="BY209" s="243"/>
      <c r="CC209" s="243"/>
      <c r="CD209" s="243"/>
      <c r="CE209" s="243"/>
      <c r="CF209" s="243"/>
      <c r="CG209" s="243"/>
      <c r="CH209" s="243"/>
      <c r="CI209" s="243"/>
      <c r="CJ209" s="243"/>
      <c r="CK209" s="243"/>
      <c r="CL209" s="243"/>
    </row>
    <row r="210" spans="1:90" s="244" customFormat="1" ht="13.5" customHeight="1" thickBot="1" x14ac:dyDescent="0.25">
      <c r="A210" s="792" t="s">
        <v>425</v>
      </c>
      <c r="B210" s="793"/>
      <c r="C210" s="778" t="s">
        <v>60</v>
      </c>
      <c r="D210" s="779"/>
      <c r="E210" s="287">
        <f>($BF211*$G$47*HLOOKUP(E$183,$E$184:$BD$185,2,0))*IF(E211=$BI$87,1,IF(E211&lt;=$BI$88,1*$BJ$87,IF(E211&lt;=$BI$91,1*$BJ$88,IF(E211&lt;=$BI$92,1*$BJ$91,IF(E211&lt;=$BI$94,1*$BJ$92,1*$BJ$94)))))/Сезонность!$O$3</f>
        <v>0</v>
      </c>
      <c r="F210" s="248">
        <f>($BF211*$G$47*HLOOKUP(F$183,$E$184:$BD$185,2,0))*IF(F211=$BI$87,1,IF(F211&lt;=$BI$88,1*$BJ$87,IF(F211&lt;=$BI$91,1*$BJ$88,IF(F211&lt;=$BI$92,1*$BJ$91,IF(F211&lt;=$BI$94,1*$BJ$92,1*$BJ$94)))))/Сезонность!$O$3</f>
        <v>0</v>
      </c>
      <c r="G210" s="248">
        <f>($BF211*$G$47*HLOOKUP(G$183,$E$184:$BD$185,2,0))*IF(G211=$BI$87,1,IF(G211&lt;=$BI$88,1*$BJ$87,IF(G211&lt;=$BI$91,1*$BJ$88,IF(G211&lt;=$BI$92,1*$BJ$91,IF(G211&lt;=$BI$94,1*$BJ$92,1*$BJ$94)))))/Сезонность!$O$3</f>
        <v>0</v>
      </c>
      <c r="H210" s="299">
        <f>($BF211*$G$47*HLOOKUP(H$183,$E$184:$BD$185,2,0))*IF(H211=$BI$87,1,IF(H211&lt;=$BI$88,1*$BJ$87,IF(H211&lt;=$BI$91,1*$BJ$88,IF(H211&lt;=$BI$92,1*$BJ$91,IF(H211&lt;=$BI$94,1*$BJ$92,1*$BJ$94)))))/Сезонность!$O$3</f>
        <v>0</v>
      </c>
      <c r="I210" s="248">
        <f>($BF211*$G$47*HLOOKUP(I$183,$E$184:$BD$185,2,0))*IF(I211=$BI$87,1,IF(I211&lt;=$BI$88,1*$BJ$87,IF(I211&lt;=$BI$91,1*$BJ$88,IF(I211&lt;=$BI$92,1*$BJ$91,IF(I211&lt;=$BI$94,1*$BJ$92,1*$BJ$94)))))/Сезонность!$O$3</f>
        <v>0</v>
      </c>
      <c r="J210" s="248">
        <f>($BF211*$G$47*HLOOKUP(J$183,$E$184:$BD$185,2,0))*IF(J211=$BI$87,1,IF(J211&lt;=$BI$88,1*$BJ$87,IF(J211&lt;=$BI$91,1*$BJ$88,IF(J211&lt;=$BI$92,1*$BJ$91,IF(J211&lt;=$BI$94,1*$BJ$92,1*$BJ$94)))))/Сезонность!$O$3</f>
        <v>0</v>
      </c>
      <c r="K210" s="248">
        <f>($BF211*$G$47*HLOOKUP(K$183,$E$184:$BD$185,2,0))*IF(K211=$BI$87,1,IF(K211&lt;=$BI$88,1*$BJ$87,IF(K211&lt;=$BI$91,1*$BJ$88,IF(K211&lt;=$BI$92,1*$BJ$91,IF(K211&lt;=$BI$94,1*$BJ$92,1*$BJ$94)))))/Сезонность!$O$3</f>
        <v>0</v>
      </c>
      <c r="L210" s="302">
        <f>($BF211*$G$47*HLOOKUP(L$183,$E$184:$BD$185,2,0))*IF(L211=$BI$87,1,IF(L211&lt;=$BI$88,1*$BJ$87,IF(L211&lt;=$BI$91,1*$BJ$88,IF(L211&lt;=$BI$92,1*$BJ$91,IF(L211&lt;=$BI$94,1*$BJ$92,1*$BJ$94)))))/Сезонность!$O$3</f>
        <v>0</v>
      </c>
      <c r="M210" s="287">
        <f>($BF211*$G$47*HLOOKUP(M$183,$E$184:$BD$185,2,0))*IF(M211=$BI$87,1,IF(M211&lt;=$BI$88,1*$BJ$87,IF(M211&lt;=$BI$91,1*$BJ$88,IF(M211&lt;=$BI$92,1*$BJ$91,IF(M211&lt;=$BI$94,1*$BJ$92,1*$BJ$94)))))/Сезонность!$O$3</f>
        <v>0</v>
      </c>
      <c r="N210" s="248">
        <f>($BF211*$G$47*HLOOKUP(N$183,$E$184:$BD$185,2,0))*IF(N211=$BI$87,1,IF(N211&lt;=$BI$88,1*$BJ$87,IF(N211&lt;=$BI$91,1*$BJ$88,IF(N211&lt;=$BI$92,1*$BJ$91,IF(N211&lt;=$BI$94,1*$BJ$92,1*$BJ$94)))))/Сезонность!$O$3</f>
        <v>0</v>
      </c>
      <c r="O210" s="248">
        <f>($BF211*$G$47*HLOOKUP(O$183,$E$184:$BD$185,2,0))*IF(O211=$BI$87,1,IF(O211&lt;=$BI$88,1*$BJ$87,IF(O211&lt;=$BI$91,1*$BJ$88,IF(O211&lt;=$BI$92,1*$BJ$91,IF(O211&lt;=$BI$94,1*$BJ$92,1*$BJ$94)))))/Сезонность!$O$3</f>
        <v>0</v>
      </c>
      <c r="P210" s="248">
        <f>($BF211*$G$47*HLOOKUP(P$183,$E$184:$BD$185,2,0))*IF(P211=$BI$87,1,IF(P211&lt;=$BI$88,1*$BJ$87,IF(P211&lt;=$BI$91,1*$BJ$88,IF(P211&lt;=$BI$92,1*$BJ$91,IF(P211&lt;=$BI$94,1*$BJ$92,1*$BJ$94)))))/Сезонность!$O$3</f>
        <v>0</v>
      </c>
      <c r="Q210" s="299">
        <f>($BF211*$G$47*HLOOKUP(Q$183,$E$184:$BD$185,2,0))*IF(Q211=$BI$87,1,IF(Q211&lt;=$BI$88,1*$BJ$87,IF(Q211&lt;=$BI$91,1*$BJ$88,IF(Q211&lt;=$BI$92,1*$BJ$91,IF(Q211&lt;=$BI$94,1*$BJ$92,1*$BJ$94)))))/Сезонность!$O$3</f>
        <v>0</v>
      </c>
      <c r="R210" s="248">
        <f>($BF211*$G$47*HLOOKUP(R$183,$E$184:$BD$185,2,0))*IF(R211=$BI$87,1,IF(R211&lt;=$BI$88,1*$BJ$87,IF(R211&lt;=$BI$91,1*$BJ$88,IF(R211&lt;=$BI$92,1*$BJ$91,IF(R211&lt;=$BI$94,1*$BJ$92,1*$BJ$94)))))/Сезонность!$O$3</f>
        <v>0</v>
      </c>
      <c r="S210" s="248">
        <f>($BF211*$G$47*HLOOKUP(S$183,$E$184:$BD$185,2,0))*IF(S211=$BI$87,1,IF(S211&lt;=$BI$88,1*$BJ$87,IF(S211&lt;=$BI$91,1*$BJ$88,IF(S211&lt;=$BI$92,1*$BJ$91,IF(S211&lt;=$BI$94,1*$BJ$92,1*$BJ$94)))))/Сезонность!$O$3</f>
        <v>0</v>
      </c>
      <c r="T210" s="248">
        <f>($BF211*$G$47*HLOOKUP(T$183,$E$184:$BD$185,2,0))*IF(T211=$BI$87,1,IF(T211&lt;=$BI$88,1*$BJ$87,IF(T211&lt;=$BI$91,1*$BJ$88,IF(T211&lt;=$BI$92,1*$BJ$91,IF(T211&lt;=$BI$94,1*$BJ$92,1*$BJ$94)))))/Сезонность!$O$3</f>
        <v>0</v>
      </c>
      <c r="U210" s="248">
        <f>($BF211*$G$47*HLOOKUP(U$183,$E$184:$BD$185,2,0))*IF(U211=$BI$87,1,IF(U211&lt;=$BI$88,1*$BJ$87,IF(U211&lt;=$BI$91,1*$BJ$88,IF(U211&lt;=$BI$92,1*$BJ$91,IF(U211&lt;=$BI$94,1*$BJ$92,1*$BJ$94)))))/Сезонность!$O$3</f>
        <v>0</v>
      </c>
      <c r="V210" s="287">
        <f>($BF211*$G$47*HLOOKUP(V$183,$E$184:$BD$185,2,0))*IF(V211=$BI$87,1,IF(V211&lt;=$BI$88,1*$BJ$87,IF(V211&lt;=$BI$91,1*$BJ$88,IF(V211&lt;=$BI$92,1*$BJ$91,IF(V211&lt;=$BI$94,1*$BJ$92,1*$BJ$94)))))/Сезонность!$O$3</f>
        <v>0</v>
      </c>
      <c r="W210" s="248">
        <f>($BF211*$G$47*HLOOKUP(W$183,$E$184:$BD$185,2,0))*IF(W211=$BI$87,1,IF(W211&lt;=$BI$88,1*$BJ$87,IF(W211&lt;=$BI$91,1*$BJ$88,IF(W211&lt;=$BI$92,1*$BJ$91,IF(W211&lt;=$BI$94,1*$BJ$92,1*$BJ$94)))))/Сезонность!$O$3</f>
        <v>0</v>
      </c>
      <c r="X210" s="248">
        <f>($BF211*$G$47*HLOOKUP(X$183,$E$184:$BD$185,2,0))*IF(X211=$BI$87,1,IF(X211&lt;=$BI$88,1*$BJ$87,IF(X211&lt;=$BI$91,1*$BJ$88,IF(X211&lt;=$BI$92,1*$BJ$91,IF(X211&lt;=$BI$94,1*$BJ$92,1*$BJ$94)))))/Сезонность!$O$3</f>
        <v>0</v>
      </c>
      <c r="Y210" s="248">
        <f>($BF211*$G$47*HLOOKUP(Y$183,$E$184:$BD$185,2,0))*IF(Y211=$BI$87,1,IF(Y211&lt;=$BI$88,1*$BJ$87,IF(Y211&lt;=$BI$91,1*$BJ$88,IF(Y211&lt;=$BI$92,1*$BJ$91,IF(Y211&lt;=$BI$94,1*$BJ$92,1*$BJ$94)))))/Сезонность!$O$3</f>
        <v>0</v>
      </c>
      <c r="Z210" s="299">
        <f>($BF211*$G$47*HLOOKUP(Z$183,$E$184:$BD$185,2,0))*IF(Z211=$BI$87,1,IF(Z211&lt;=$BI$88,1*$BJ$87,IF(Z211&lt;=$BI$91,1*$BJ$88,IF(Z211&lt;=$BI$92,1*$BJ$91,IF(Z211&lt;=$BI$94,1*$BJ$92,1*$BJ$94)))))/Сезонность!$O$3</f>
        <v>0</v>
      </c>
      <c r="AA210" s="248">
        <f>($BF211*$G$47*HLOOKUP(AA$183,$E$184:$BD$185,2,0))*IF(AA211=$BI$87,1,IF(AA211&lt;=$BI$88,1*$BJ$87,IF(AA211&lt;=$BI$91,1*$BJ$88,IF(AA211&lt;=$BI$92,1*$BJ$91,IF(AA211&lt;=$BI$94,1*$BJ$92,1*$BJ$94)))))/Сезонность!$O$3</f>
        <v>0</v>
      </c>
      <c r="AB210" s="248">
        <f>($BF211*$G$47*HLOOKUP(AB$183,$E$184:$BD$185,2,0))*IF(AB211=$BI$87,1,IF(AB211&lt;=$BI$88,1*$BJ$87,IF(AB211&lt;=$BI$91,1*$BJ$88,IF(AB211&lt;=$BI$92,1*$BJ$91,IF(AB211&lt;=$BI$94,1*$BJ$92,1*$BJ$94)))))/Сезонность!$O$3</f>
        <v>0</v>
      </c>
      <c r="AC210" s="248">
        <f>($BF211*$G$47*HLOOKUP(AC$183,$E$184:$BD$185,2,0))*IF(AC211=$BI$87,1,IF(AC211&lt;=$BI$88,1*$BJ$87,IF(AC211&lt;=$BI$91,1*$BJ$88,IF(AC211&lt;=$BI$92,1*$BJ$91,IF(AC211&lt;=$BI$94,1*$BJ$92,1*$BJ$94)))))/Сезонность!$O$3</f>
        <v>0</v>
      </c>
      <c r="AD210" s="302">
        <f>($BF211*$G$47*HLOOKUP(AD$183,$E$184:$BD$185,2,0))*IF(AD211=$BI$87,1,IF(AD211&lt;=$BI$88,1*$BJ$87,IF(AD211&lt;=$BI$91,1*$BJ$88,IF(AD211&lt;=$BI$92,1*$BJ$91,IF(AD211&lt;=$BI$94,1*$BJ$92,1*$BJ$94)))))/Сезонность!$O$3</f>
        <v>0</v>
      </c>
      <c r="AE210" s="287">
        <f>($BF211*$G$47*HLOOKUP(AE$183,$E$184:$BD$185,2,0))*IF(AE211=$BI$87,1,IF(AE211&lt;=$BI$88,1*$BJ$87,IF(AE211&lt;=$BI$91,1*$BJ$88,IF(AE211&lt;=$BI$92,1*$BJ$91,IF(AE211&lt;=$BI$94,1*$BJ$92,1*$BJ$94)))))/Сезонность!$O$3</f>
        <v>0</v>
      </c>
      <c r="AF210" s="248">
        <f>($BF211*$G$47*HLOOKUP(AF$183,$E$184:$BD$185,2,0))*IF(AF211=$BI$87,1,IF(AF211&lt;=$BI$88,1*$BJ$87,IF(AF211&lt;=$BI$91,1*$BJ$88,IF(AF211&lt;=$BI$92,1*$BJ$91,IF(AF211&lt;=$BI$94,1*$BJ$92,1*$BJ$94)))))/Сезонность!$O$3</f>
        <v>0</v>
      </c>
      <c r="AG210" s="248">
        <f>($BF211*$G$47*HLOOKUP(AG$183,$E$184:$BD$185,2,0))*IF(AG211=$BI$87,1,IF(AG211&lt;=$BI$88,1*$BJ$87,IF(AG211&lt;=$BI$91,1*$BJ$88,IF(AG211&lt;=$BI$92,1*$BJ$91,IF(AG211&lt;=$BI$94,1*$BJ$92,1*$BJ$94)))))/Сезонность!$O$3</f>
        <v>0</v>
      </c>
      <c r="AH210" s="299">
        <f>($BF211*$G$47*HLOOKUP(AH$183,$E$184:$BD$185,2,0))*IF(AH211=$BI$87,1,IF(AH211&lt;=$BI$88,1*$BJ$87,IF(AH211&lt;=$BI$91,1*$BJ$88,IF(AH211&lt;=$BI$92,1*$BJ$91,IF(AH211&lt;=$BI$94,1*$BJ$92,1*$BJ$94)))))/Сезонность!$O$3</f>
        <v>0</v>
      </c>
      <c r="AI210" s="248">
        <f>($BF211*$G$47*HLOOKUP(AI$183,$E$184:$BD$185,2,0))*IF(AI211=$BI$87,1,IF(AI211&lt;=$BI$88,1*$BJ$87,IF(AI211&lt;=$BI$91,1*$BJ$88,IF(AI211&lt;=$BI$92,1*$BJ$91,IF(AI211&lt;=$BI$94,1*$BJ$92,1*$BJ$94)))))/Сезонность!$O$3</f>
        <v>0</v>
      </c>
      <c r="AJ210" s="248">
        <f>($BF211*$G$47*HLOOKUP(AJ$183,$E$184:$BD$185,2,0))*IF(AJ211=$BI$87,1,IF(AJ211&lt;=$BI$88,1*$BJ$87,IF(AJ211&lt;=$BI$91,1*$BJ$88,IF(AJ211&lt;=$BI$92,1*$BJ$91,IF(AJ211&lt;=$BI$94,1*$BJ$92,1*$BJ$94)))))/Сезонность!$O$3</f>
        <v>0</v>
      </c>
      <c r="AK210" s="248">
        <f>($BF211*$G$47*HLOOKUP(AK$183,$E$184:$BD$185,2,0))*IF(AK211=$BI$87,1,IF(AK211&lt;=$BI$88,1*$BJ$87,IF(AK211&lt;=$BI$91,1*$BJ$88,IF(AK211&lt;=$BI$92,1*$BJ$91,IF(AK211&lt;=$BI$94,1*$BJ$92,1*$BJ$94)))))/Сезонность!$O$3</f>
        <v>0</v>
      </c>
      <c r="AL210" s="248">
        <f>($BF211*$G$47*HLOOKUP(AL$183,$E$184:$BD$185,2,0))*IF(AL211=$BI$87,1,IF(AL211&lt;=$BI$88,1*$BJ$87,IF(AL211&lt;=$BI$91,1*$BJ$88,IF(AL211&lt;=$BI$92,1*$BJ$91,IF(AL211&lt;=$BI$94,1*$BJ$92,1*$BJ$94)))))/Сезонность!$O$3</f>
        <v>0</v>
      </c>
      <c r="AM210" s="302">
        <f>($BF211*$G$47*HLOOKUP(AM$183,$E$184:$BD$185,2,0))*IF(AM211=$BI$87,1,IF(AM211&lt;=$BI$88,1*$BJ$87,IF(AM211&lt;=$BI$91,1*$BJ$88,IF(AM211&lt;=$BI$92,1*$BJ$91,IF(AM211&lt;=$BI$94,1*$BJ$92,1*$BJ$94)))))/Сезонность!$O$3</f>
        <v>0</v>
      </c>
      <c r="AN210" s="287">
        <f>($BF211*$G$47*HLOOKUP(AN$183,$E$184:$BD$185,2,0))*IF(AN211=$BI$87,1,IF(AN211&lt;=$BI$88,1*$BJ$87,IF(AN211&lt;=$BI$91,1*$BJ$88,IF(AN211&lt;=$BI$92,1*$BJ$91,IF(AN211&lt;=$BI$94,1*$BJ$92,1*$BJ$94)))))/Сезонность!$O$3</f>
        <v>0</v>
      </c>
      <c r="AO210" s="248">
        <f>($BF211*$G$47*HLOOKUP(AO$183,$E$184:$BD$185,2,0))*IF(AO211=$BI$87,1,IF(AO211&lt;=$BI$88,1*$BJ$87,IF(AO211&lt;=$BI$91,1*$BJ$88,IF(AO211&lt;=$BI$92,1*$BJ$91,IF(AO211&lt;=$BI$94,1*$BJ$92,1*$BJ$94)))))/Сезонность!$O$3</f>
        <v>0</v>
      </c>
      <c r="AP210" s="248">
        <f>($BF211*$G$47*HLOOKUP(AP$183,$E$184:$BD$185,2,0))*IF(AP211=$BI$87,1,IF(AP211&lt;=$BI$88,1*$BJ$87,IF(AP211&lt;=$BI$91,1*$BJ$88,IF(AP211&lt;=$BI$92,1*$BJ$91,IF(AP211&lt;=$BI$94,1*$BJ$92,1*$BJ$94)))))/Сезонность!$O$3</f>
        <v>0</v>
      </c>
      <c r="AQ210" s="299">
        <f>($BF211*$G$47*HLOOKUP(AQ$183,$E$184:$BD$185,2,0))*IF(AQ211=$BI$87,1,IF(AQ211&lt;=$BI$88,1*$BJ$87,IF(AQ211&lt;=$BI$91,1*$BJ$88,IF(AQ211&lt;=$BI$92,1*$BJ$91,IF(AQ211&lt;=$BI$94,1*$BJ$92,1*$BJ$94)))))/Сезонность!$O$3</f>
        <v>0</v>
      </c>
      <c r="AR210" s="248">
        <f>($BF211*$G$47*HLOOKUP(AR$183,$E$184:$BD$185,2,0))*IF(AR211=$BI$87,1,IF(AR211&lt;=$BI$88,1*$BJ$87,IF(AR211&lt;=$BI$91,1*$BJ$88,IF(AR211&lt;=$BI$92,1*$BJ$91,IF(AR211&lt;=$BI$94,1*$BJ$92,1*$BJ$94)))))/Сезонность!$O$3</f>
        <v>0</v>
      </c>
      <c r="AS210" s="248">
        <f>($BF211*$G$47*HLOOKUP(AS$183,$E$184:$BD$185,2,0))*IF(AS211=$BI$87,1,IF(AS211&lt;=$BI$88,1*$BJ$87,IF(AS211&lt;=$BI$91,1*$BJ$88,IF(AS211&lt;=$BI$92,1*$BJ$91,IF(AS211&lt;=$BI$94,1*$BJ$92,1*$BJ$94)))))/Сезонность!$O$3</f>
        <v>0</v>
      </c>
      <c r="AT210" s="248">
        <f>($BF211*$G$47*HLOOKUP(AT$183,$E$184:$BD$185,2,0))*IF(AT211=$BI$87,1,IF(AT211&lt;=$BI$88,1*$BJ$87,IF(AT211&lt;=$BI$91,1*$BJ$88,IF(AT211&lt;=$BI$92,1*$BJ$91,IF(AT211&lt;=$BI$94,1*$BJ$92,1*$BJ$94)))))/Сезонность!$O$3</f>
        <v>0</v>
      </c>
      <c r="AU210" s="248">
        <f>($BF211*$G$47*HLOOKUP(AU$183,$E$184:$BD$185,2,0))*IF(AU211=$BI$87,1,IF(AU211&lt;=$BI$88,1*$BJ$87,IF(AU211&lt;=$BI$91,1*$BJ$88,IF(AU211&lt;=$BI$92,1*$BJ$91,IF(AU211&lt;=$BI$94,1*$BJ$92,1*$BJ$94)))))/Сезонность!$O$3</f>
        <v>0</v>
      </c>
      <c r="AV210" s="287">
        <f>($BF211*$G$47*HLOOKUP(AV$183,$E$184:$BD$185,2,0))*IF(AV211=$BI$87,1,IF(AV211&lt;=$BI$88,1*$BJ$87,IF(AV211&lt;=$BI$91,1*$BJ$88,IF(AV211&lt;=$BI$92,1*$BJ$91,IF(AV211&lt;=$BI$94,1*$BJ$92,1*$BJ$94)))))/Сезонность!$O$3</f>
        <v>0</v>
      </c>
      <c r="AW210" s="248">
        <f>($BF211*$G$47*HLOOKUP(AW$183,$E$184:$BD$185,2,0))*IF(AW211=$BI$87,1,IF(AW211&lt;=$BI$88,1*$BJ$87,IF(AW211&lt;=$BI$91,1*$BJ$88,IF(AW211&lt;=$BI$92,1*$BJ$91,IF(AW211&lt;=$BI$94,1*$BJ$92,1*$BJ$94)))))/Сезонность!$O$3</f>
        <v>0</v>
      </c>
      <c r="AX210" s="248">
        <f>($BF211*$G$47*HLOOKUP(AX$183,$E$184:$BD$185,2,0))*IF(AX211=$BI$87,1,IF(AX211&lt;=$BI$88,1*$BJ$87,IF(AX211&lt;=$BI$91,1*$BJ$88,IF(AX211&lt;=$BI$92,1*$BJ$91,IF(AX211&lt;=$BI$94,1*$BJ$92,1*$BJ$94)))))/Сезонность!$O$3</f>
        <v>0</v>
      </c>
      <c r="AY210" s="299">
        <f>($BF211*$G$47*HLOOKUP(AY$183,$E$184:$BD$185,2,0))*IF(AY211=$BI$87,1,IF(AY211&lt;=$BI$88,1*$BJ$87,IF(AY211&lt;=$BI$91,1*$BJ$88,IF(AY211&lt;=$BI$92,1*$BJ$91,IF(AY211&lt;=$BI$94,1*$BJ$92,1*$BJ$94)))))/Сезонность!$O$3</f>
        <v>0</v>
      </c>
      <c r="AZ210" s="248">
        <f>($BF211*$G$47*HLOOKUP(AZ$183,$E$184:$BD$185,2,0))*IF(AZ211=$BI$87,1,IF(AZ211&lt;=$BI$88,1*$BJ$87,IF(AZ211&lt;=$BI$91,1*$BJ$88,IF(AZ211&lt;=$BI$92,1*$BJ$91,IF(AZ211&lt;=$BI$94,1*$BJ$92,1*$BJ$94)))))/Сезонность!$O$3</f>
        <v>0</v>
      </c>
      <c r="BA210" s="248">
        <f>($BF211*$G$47*HLOOKUP(BA$183,$E$184:$BD$185,2,0))*IF(BA211=$BI$87,1,IF(BA211&lt;=$BI$88,1*$BJ$87,IF(BA211&lt;=$BI$91,1*$BJ$88,IF(BA211&lt;=$BI$92,1*$BJ$91,IF(BA211&lt;=$BI$94,1*$BJ$92,1*$BJ$94)))))/Сезонность!$O$3</f>
        <v>0</v>
      </c>
      <c r="BB210" s="248">
        <f>($BF211*$G$47*HLOOKUP(BB$183,$E$184:$BD$185,2,0))*IF(BB211=$BI$87,1,IF(BB211&lt;=$BI$88,1*$BJ$87,IF(BB211&lt;=$BI$91,1*$BJ$88,IF(BB211&lt;=$BI$92,1*$BJ$91,IF(BB211&lt;=$BI$94,1*$BJ$92,1*$BJ$94)))))/Сезонность!$O$3</f>
        <v>0</v>
      </c>
      <c r="BC210" s="248">
        <f>($BF211*$G$47*HLOOKUP(BC$183,$E$184:$BD$185,2,0))*IF(BC211=$BI$87,1,IF(BC211&lt;=$BI$88,1*$BJ$87,IF(BC211&lt;=$BI$91,1*$BJ$88,IF(BC211&lt;=$BI$92,1*$BJ$91,IF(BC211&lt;=$BI$94,1*$BJ$92,1*$BJ$94)))))/Сезонность!$O$3</f>
        <v>0</v>
      </c>
      <c r="BD210" s="248">
        <f>($BF211*$G$47*HLOOKUP(BD$183,$E$184:$BD$185,2,0))*IF(BD211=$BI$87,1,IF(BD211&lt;=$BI$88,1*$BJ$87,IF(BD211&lt;=$BI$91,1*$BJ$88,IF(BD211&lt;=$BI$92,1*$BJ$91,IF(BD211&lt;=$BI$94,1*$BJ$92,1*$BJ$94)))))/Сезонность!$O$3</f>
        <v>0</v>
      </c>
      <c r="BE210" s="261">
        <f t="shared" si="485"/>
        <v>0</v>
      </c>
      <c r="BF210" s="262" t="s">
        <v>61</v>
      </c>
      <c r="BG210" s="243"/>
      <c r="BH210" s="243"/>
      <c r="BI210" s="243"/>
      <c r="BJ210" s="243"/>
      <c r="BK210" s="243"/>
      <c r="BL210" s="243"/>
      <c r="BM210" s="243"/>
      <c r="BN210" s="243"/>
      <c r="BO210" s="243"/>
      <c r="BP210" s="243"/>
      <c r="BQ210" s="243"/>
      <c r="BR210" s="243"/>
      <c r="BS210" s="243"/>
      <c r="BT210" s="243"/>
      <c r="BU210" s="243"/>
      <c r="BV210" s="243"/>
      <c r="BW210" s="243"/>
      <c r="BX210" s="243"/>
      <c r="BY210" s="243"/>
      <c r="CC210" s="243"/>
      <c r="CD210" s="243"/>
      <c r="CE210" s="243"/>
      <c r="CF210" s="243"/>
      <c r="CG210" s="243"/>
      <c r="CH210" s="243"/>
      <c r="CI210" s="243"/>
      <c r="CJ210" s="243"/>
      <c r="CK210" s="243"/>
      <c r="CL210" s="243"/>
    </row>
    <row r="211" spans="1:90" ht="13.5" customHeight="1" thickBot="1" x14ac:dyDescent="0.3">
      <c r="A211" s="1234" t="s">
        <v>425</v>
      </c>
      <c r="B211" s="1235"/>
      <c r="C211" s="1236" t="s">
        <v>56</v>
      </c>
      <c r="D211" s="1237"/>
      <c r="E211" s="289">
        <v>0</v>
      </c>
      <c r="F211" s="25">
        <v>0</v>
      </c>
      <c r="G211" s="25">
        <v>0</v>
      </c>
      <c r="H211" s="290">
        <v>0</v>
      </c>
      <c r="I211" s="173">
        <v>0</v>
      </c>
      <c r="J211" s="25">
        <v>0</v>
      </c>
      <c r="K211" s="25">
        <v>0</v>
      </c>
      <c r="L211" s="209">
        <v>0</v>
      </c>
      <c r="M211" s="289">
        <v>0</v>
      </c>
      <c r="N211" s="25">
        <v>0</v>
      </c>
      <c r="O211" s="25">
        <v>0</v>
      </c>
      <c r="P211" s="25">
        <v>0</v>
      </c>
      <c r="Q211" s="290">
        <v>0</v>
      </c>
      <c r="R211" s="173">
        <v>0</v>
      </c>
      <c r="S211" s="25">
        <v>0</v>
      </c>
      <c r="T211" s="25">
        <v>0</v>
      </c>
      <c r="U211" s="25">
        <v>0</v>
      </c>
      <c r="V211" s="289">
        <v>0</v>
      </c>
      <c r="W211" s="25">
        <v>0</v>
      </c>
      <c r="X211" s="25">
        <v>0</v>
      </c>
      <c r="Y211" s="25">
        <v>0</v>
      </c>
      <c r="Z211" s="290">
        <v>0</v>
      </c>
      <c r="AA211" s="173">
        <v>0</v>
      </c>
      <c r="AB211" s="25">
        <v>0</v>
      </c>
      <c r="AC211" s="25">
        <v>0</v>
      </c>
      <c r="AD211" s="209">
        <v>0</v>
      </c>
      <c r="AE211" s="289">
        <v>0</v>
      </c>
      <c r="AF211" s="25">
        <v>0</v>
      </c>
      <c r="AG211" s="25">
        <v>0</v>
      </c>
      <c r="AH211" s="290">
        <v>0</v>
      </c>
      <c r="AI211" s="173">
        <v>0</v>
      </c>
      <c r="AJ211" s="173">
        <v>0</v>
      </c>
      <c r="AK211" s="25">
        <v>0</v>
      </c>
      <c r="AL211" s="25">
        <v>0</v>
      </c>
      <c r="AM211" s="209">
        <v>0</v>
      </c>
      <c r="AN211" s="289">
        <v>0</v>
      </c>
      <c r="AO211" s="25">
        <v>0</v>
      </c>
      <c r="AP211" s="25">
        <v>0</v>
      </c>
      <c r="AQ211" s="290">
        <v>0</v>
      </c>
      <c r="AR211" s="173">
        <v>0</v>
      </c>
      <c r="AS211" s="173">
        <v>0</v>
      </c>
      <c r="AT211" s="25">
        <v>0</v>
      </c>
      <c r="AU211" s="25">
        <v>0</v>
      </c>
      <c r="AV211" s="289">
        <v>0</v>
      </c>
      <c r="AW211" s="25">
        <v>0</v>
      </c>
      <c r="AX211" s="25">
        <v>0</v>
      </c>
      <c r="AY211" s="290">
        <v>0</v>
      </c>
      <c r="AZ211" s="173">
        <v>0</v>
      </c>
      <c r="BA211" s="25">
        <v>0</v>
      </c>
      <c r="BB211" s="25">
        <v>0</v>
      </c>
      <c r="BC211" s="25">
        <v>0</v>
      </c>
      <c r="BD211" s="209">
        <v>0</v>
      </c>
      <c r="BE211" s="214"/>
      <c r="BF211" s="26">
        <f>VLOOKUP($AC$6,$A$63:$AC$68,MATCH($A211,$A$63:$AC$63,0),0)*IF(VLOOKUP($A211,$A$36:$F$50,5,0)&lt;=3,VLOOKUP($A211,$A$36:$F$50,5,0),IF(VLOOKUP($A211,$A$36:$F$50,5,0)&lt;=4,3.5,3.8+0.2*(ROUNDUP(VLOOKUP($A211,$A$36:$F$50,5,0),0)-5)))</f>
        <v>0</v>
      </c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CC211" s="122"/>
      <c r="CD211" s="122"/>
      <c r="CE211" s="122"/>
      <c r="CF211" s="122"/>
      <c r="CG211" s="122"/>
      <c r="CH211" s="122"/>
      <c r="CI211" s="122"/>
      <c r="CJ211" s="122"/>
      <c r="CK211" s="122"/>
      <c r="CL211" s="122"/>
    </row>
    <row r="212" spans="1:90" ht="5.25" customHeight="1" thickBot="1" x14ac:dyDescent="0.3">
      <c r="A212" s="28"/>
      <c r="B212" s="28"/>
      <c r="C212" s="28"/>
      <c r="D212" s="28"/>
      <c r="E212" s="300"/>
      <c r="F212" s="148"/>
      <c r="G212" s="148"/>
      <c r="H212" s="301"/>
      <c r="I212" s="148"/>
      <c r="J212" s="148"/>
      <c r="K212" s="148"/>
      <c r="L212" s="148"/>
      <c r="M212" s="300"/>
      <c r="N212" s="148"/>
      <c r="O212" s="148"/>
      <c r="P212" s="148"/>
      <c r="Q212" s="301"/>
      <c r="R212" s="148"/>
      <c r="S212" s="148"/>
      <c r="T212" s="148"/>
      <c r="U212" s="148"/>
      <c r="V212" s="300"/>
      <c r="W212" s="148"/>
      <c r="X212" s="148"/>
      <c r="Y212" s="148"/>
      <c r="Z212" s="301"/>
      <c r="AA212" s="148"/>
      <c r="AB212" s="148"/>
      <c r="AC212"/>
      <c r="AD212"/>
      <c r="AE212" s="305"/>
      <c r="AF212" s="303"/>
      <c r="AG212" s="32"/>
      <c r="AH212" s="304"/>
      <c r="AI212"/>
      <c r="AJ212"/>
      <c r="AK212"/>
      <c r="AL212"/>
      <c r="AM212"/>
      <c r="AN212" s="305"/>
      <c r="AO212" s="303"/>
      <c r="AP212" s="303"/>
      <c r="AQ212" s="304"/>
      <c r="AR212" s="3"/>
      <c r="AS212" s="3"/>
      <c r="AT212" s="3"/>
      <c r="AU212" s="3"/>
      <c r="AV212" s="309"/>
      <c r="AW212" s="310"/>
      <c r="AX212" s="310"/>
      <c r="AY212" s="311"/>
      <c r="AZ212" s="3"/>
      <c r="BA212" s="3"/>
      <c r="BB212" s="3"/>
      <c r="BC212"/>
      <c r="BD212"/>
      <c r="BE212" s="149"/>
      <c r="BF212" s="3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CC212" s="122"/>
      <c r="CD212" s="122"/>
      <c r="CE212" s="122"/>
      <c r="CF212" s="122"/>
      <c r="CG212" s="122"/>
      <c r="CH212" s="122"/>
      <c r="CI212" s="122"/>
      <c r="CJ212" s="122"/>
      <c r="CK212" s="122"/>
      <c r="CL212" s="122"/>
    </row>
    <row r="213" spans="1:90" ht="13.5" customHeight="1" thickBot="1" x14ac:dyDescent="0.3">
      <c r="A213" s="772" t="s">
        <v>40</v>
      </c>
      <c r="B213" s="773"/>
      <c r="C213" s="773"/>
      <c r="D213" s="773"/>
      <c r="E213" s="279" t="s">
        <v>279</v>
      </c>
      <c r="F213" s="251" t="s">
        <v>280</v>
      </c>
      <c r="G213" s="251" t="s">
        <v>281</v>
      </c>
      <c r="H213" s="280" t="s">
        <v>282</v>
      </c>
      <c r="I213" s="454" t="s">
        <v>283</v>
      </c>
      <c r="J213" s="112" t="s">
        <v>284</v>
      </c>
      <c r="K213" s="112" t="s">
        <v>285</v>
      </c>
      <c r="L213" s="215" t="s">
        <v>286</v>
      </c>
      <c r="M213" s="279" t="s">
        <v>287</v>
      </c>
      <c r="N213" s="251" t="s">
        <v>288</v>
      </c>
      <c r="O213" s="251" t="s">
        <v>289</v>
      </c>
      <c r="P213" s="251" t="s">
        <v>290</v>
      </c>
      <c r="Q213" s="280" t="s">
        <v>291</v>
      </c>
      <c r="R213" s="454" t="s">
        <v>292</v>
      </c>
      <c r="S213" s="112" t="s">
        <v>293</v>
      </c>
      <c r="T213" s="112" t="s">
        <v>294</v>
      </c>
      <c r="U213" s="112" t="s">
        <v>295</v>
      </c>
      <c r="V213" s="279" t="s">
        <v>296</v>
      </c>
      <c r="W213" s="251" t="s">
        <v>297</v>
      </c>
      <c r="X213" s="251" t="s">
        <v>298</v>
      </c>
      <c r="Y213" s="251" t="s">
        <v>299</v>
      </c>
      <c r="Z213" s="280" t="s">
        <v>300</v>
      </c>
      <c r="AA213" s="454" t="s">
        <v>301</v>
      </c>
      <c r="AB213" s="112" t="s">
        <v>302</v>
      </c>
      <c r="AC213" s="112" t="s">
        <v>303</v>
      </c>
      <c r="AD213" s="215" t="s">
        <v>304</v>
      </c>
      <c r="AE213" s="279" t="s">
        <v>305</v>
      </c>
      <c r="AF213" s="251" t="s">
        <v>306</v>
      </c>
      <c r="AG213" s="251" t="s">
        <v>307</v>
      </c>
      <c r="AH213" s="280" t="s">
        <v>308</v>
      </c>
      <c r="AI213" s="454" t="s">
        <v>309</v>
      </c>
      <c r="AJ213" s="454" t="s">
        <v>310</v>
      </c>
      <c r="AK213" s="112" t="s">
        <v>311</v>
      </c>
      <c r="AL213" s="112" t="s">
        <v>312</v>
      </c>
      <c r="AM213" s="215" t="s">
        <v>313</v>
      </c>
      <c r="AN213" s="279" t="s">
        <v>314</v>
      </c>
      <c r="AO213" s="251" t="s">
        <v>315</v>
      </c>
      <c r="AP213" s="251" t="s">
        <v>316</v>
      </c>
      <c r="AQ213" s="280" t="s">
        <v>317</v>
      </c>
      <c r="AR213" s="454" t="s">
        <v>318</v>
      </c>
      <c r="AS213" s="454" t="s">
        <v>319</v>
      </c>
      <c r="AT213" s="112" t="s">
        <v>320</v>
      </c>
      <c r="AU213" s="112" t="s">
        <v>321</v>
      </c>
      <c r="AV213" s="279" t="s">
        <v>322</v>
      </c>
      <c r="AW213" s="251" t="s">
        <v>323</v>
      </c>
      <c r="AX213" s="251" t="s">
        <v>324</v>
      </c>
      <c r="AY213" s="280" t="s">
        <v>325</v>
      </c>
      <c r="AZ213" s="454" t="s">
        <v>326</v>
      </c>
      <c r="BA213" s="112" t="s">
        <v>327</v>
      </c>
      <c r="BB213" s="112" t="s">
        <v>328</v>
      </c>
      <c r="BC213" s="112" t="s">
        <v>329</v>
      </c>
      <c r="BD213" s="215" t="s">
        <v>330</v>
      </c>
      <c r="BE213" s="210" t="s">
        <v>43</v>
      </c>
      <c r="BF213" s="29" t="s">
        <v>57</v>
      </c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CC213" s="122"/>
      <c r="CD213" s="122"/>
      <c r="CE213" s="122"/>
      <c r="CF213" s="122"/>
      <c r="CG213" s="122"/>
      <c r="CH213" s="122"/>
      <c r="CI213" s="122"/>
      <c r="CJ213" s="122"/>
      <c r="CK213" s="122"/>
      <c r="CL213" s="122"/>
    </row>
    <row r="214" spans="1:90" ht="13.5" hidden="1" customHeight="1" x14ac:dyDescent="0.3">
      <c r="A214" s="192"/>
      <c r="B214" s="193"/>
      <c r="C214" s="193"/>
      <c r="D214" s="278"/>
      <c r="E214" s="281" t="s">
        <v>279</v>
      </c>
      <c r="F214" s="177" t="s">
        <v>280</v>
      </c>
      <c r="G214" s="177" t="s">
        <v>281</v>
      </c>
      <c r="H214" s="282" t="s">
        <v>282</v>
      </c>
      <c r="I214" s="182" t="s">
        <v>283</v>
      </c>
      <c r="J214" s="177" t="s">
        <v>284</v>
      </c>
      <c r="K214" s="177" t="s">
        <v>285</v>
      </c>
      <c r="L214" s="208" t="s">
        <v>286</v>
      </c>
      <c r="M214" s="281" t="s">
        <v>287</v>
      </c>
      <c r="N214" s="177" t="s">
        <v>288</v>
      </c>
      <c r="O214" s="177" t="s">
        <v>289</v>
      </c>
      <c r="P214" s="177" t="s">
        <v>290</v>
      </c>
      <c r="Q214" s="282" t="s">
        <v>291</v>
      </c>
      <c r="R214" s="182" t="s">
        <v>292</v>
      </c>
      <c r="S214" s="177" t="s">
        <v>293</v>
      </c>
      <c r="T214" s="177" t="s">
        <v>294</v>
      </c>
      <c r="U214" s="177" t="s">
        <v>295</v>
      </c>
      <c r="V214" s="281" t="s">
        <v>296</v>
      </c>
      <c r="W214" s="177" t="s">
        <v>297</v>
      </c>
      <c r="X214" s="177" t="s">
        <v>298</v>
      </c>
      <c r="Y214" s="177" t="s">
        <v>299</v>
      </c>
      <c r="Z214" s="282" t="s">
        <v>300</v>
      </c>
      <c r="AA214" s="182" t="s">
        <v>301</v>
      </c>
      <c r="AB214" s="177" t="s">
        <v>302</v>
      </c>
      <c r="AC214" s="177" t="s">
        <v>303</v>
      </c>
      <c r="AD214" s="208" t="s">
        <v>304</v>
      </c>
      <c r="AE214" s="281" t="s">
        <v>305</v>
      </c>
      <c r="AF214" s="177" t="s">
        <v>306</v>
      </c>
      <c r="AG214" s="177" t="s">
        <v>307</v>
      </c>
      <c r="AH214" s="282" t="s">
        <v>308</v>
      </c>
      <c r="AI214" s="182" t="s">
        <v>309</v>
      </c>
      <c r="AJ214" s="182" t="s">
        <v>310</v>
      </c>
      <c r="AK214" s="177" t="s">
        <v>311</v>
      </c>
      <c r="AL214" s="177" t="s">
        <v>312</v>
      </c>
      <c r="AM214" s="208" t="s">
        <v>313</v>
      </c>
      <c r="AN214" s="281" t="s">
        <v>314</v>
      </c>
      <c r="AO214" s="177" t="s">
        <v>315</v>
      </c>
      <c r="AP214" s="177" t="s">
        <v>316</v>
      </c>
      <c r="AQ214" s="282" t="s">
        <v>317</v>
      </c>
      <c r="AR214" s="182" t="s">
        <v>318</v>
      </c>
      <c r="AS214" s="182" t="s">
        <v>319</v>
      </c>
      <c r="AT214" s="177" t="s">
        <v>320</v>
      </c>
      <c r="AU214" s="177" t="s">
        <v>321</v>
      </c>
      <c r="AV214" s="281" t="s">
        <v>322</v>
      </c>
      <c r="AW214" s="177" t="s">
        <v>323</v>
      </c>
      <c r="AX214" s="177" t="s">
        <v>324</v>
      </c>
      <c r="AY214" s="282" t="s">
        <v>325</v>
      </c>
      <c r="AZ214" s="182" t="s">
        <v>326</v>
      </c>
      <c r="BA214" s="177" t="s">
        <v>327</v>
      </c>
      <c r="BB214" s="177" t="s">
        <v>328</v>
      </c>
      <c r="BC214" s="177" t="s">
        <v>329</v>
      </c>
      <c r="BD214" s="208" t="s">
        <v>330</v>
      </c>
      <c r="BE214" s="211"/>
      <c r="BF214" s="30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CC214" s="122"/>
      <c r="CD214" s="122"/>
      <c r="CE214" s="122"/>
      <c r="CF214" s="122"/>
      <c r="CG214" s="122"/>
      <c r="CH214" s="122"/>
      <c r="CI214" s="122"/>
      <c r="CJ214" s="122"/>
      <c r="CK214" s="122"/>
      <c r="CL214" s="122"/>
    </row>
    <row r="215" spans="1:90" ht="13.5" hidden="1" customHeight="1" x14ac:dyDescent="0.3">
      <c r="A215" s="19"/>
      <c r="B215" s="20"/>
      <c r="C215" s="20"/>
      <c r="D215" s="277"/>
      <c r="E215" s="295">
        <f>VLOOKUP($A218,Сезонность!$A$26:$BA$42,MATCH(E214,Сезонность!$A$25:$BA$25,0),0)</f>
        <v>0.63990000000000002</v>
      </c>
      <c r="F215" s="179">
        <f>VLOOKUP($A218,Сезонность!$A$26:$BA$42,MATCH(F214,Сезонность!$A$25:$BA$25,0),0)</f>
        <v>0.63990000000000002</v>
      </c>
      <c r="G215" s="179">
        <f>VLOOKUP($A218,Сезонность!$A$26:$BA$42,MATCH(G214,Сезонность!$A$25:$BA$25,0),0)</f>
        <v>0.63990000000000002</v>
      </c>
      <c r="H215" s="296">
        <f>VLOOKUP($A218,Сезонность!$A$26:$BA$42,MATCH(H214,Сезонность!$A$25:$BA$25,0),0)</f>
        <v>0.63990000000000002</v>
      </c>
      <c r="I215" s="183">
        <f>VLOOKUP($A218,Сезонность!$A$26:$BA$42,MATCH(I214,Сезонность!$A$25:$BA$25,0),0)</f>
        <v>0.71330000000000005</v>
      </c>
      <c r="J215" s="179">
        <f>VLOOKUP($A218,Сезонность!$A$26:$BA$42,MATCH(J214,Сезонность!$A$25:$BA$25,0),0)</f>
        <v>0.71330000000000005</v>
      </c>
      <c r="K215" s="179">
        <f>VLOOKUP($A218,Сезонность!$A$26:$BA$42,MATCH(K214,Сезонность!$A$25:$BA$25,0),0)</f>
        <v>0.71330000000000005</v>
      </c>
      <c r="L215" s="216">
        <f>VLOOKUP($A218,Сезонность!$A$26:$BA$42,MATCH(L214,Сезонность!$A$25:$BA$25,0),0)</f>
        <v>0.71330000000000005</v>
      </c>
      <c r="M215" s="295">
        <f>VLOOKUP($A218,Сезонность!$A$26:$BA$42,MATCH(M214,Сезонность!$A$25:$BA$25,0),0)</f>
        <v>0.82450000000000001</v>
      </c>
      <c r="N215" s="179">
        <f>VLOOKUP($A218,Сезонность!$A$26:$BA$42,MATCH(N214,Сезонность!$A$25:$BA$25,0),0)</f>
        <v>0.82450000000000001</v>
      </c>
      <c r="O215" s="179">
        <f>VLOOKUP($A218,Сезонность!$A$26:$BA$42,MATCH(O214,Сезонность!$A$25:$BA$25,0),0)</f>
        <v>0.82450000000000001</v>
      </c>
      <c r="P215" s="179">
        <f>VLOOKUP($A218,Сезонность!$A$26:$BA$42,MATCH(P214,Сезонность!$A$25:$BA$25,0),0)</f>
        <v>0.82450000000000001</v>
      </c>
      <c r="Q215" s="296">
        <f>VLOOKUP($A218,Сезонность!$A$26:$BA$42,MATCH(Q214,Сезонность!$A$25:$BA$25,0),0)</f>
        <v>0.82450000000000001</v>
      </c>
      <c r="R215" s="183">
        <f>VLOOKUP($A218,Сезонность!$A$26:$BA$42,MATCH(R214,Сезонность!$A$25:$BA$25,0),0)</f>
        <v>1.0536000000000001</v>
      </c>
      <c r="S215" s="179">
        <f>VLOOKUP($A218,Сезонность!$A$26:$BA$42,MATCH(S214,Сезонность!$A$25:$BA$25,0),0)</f>
        <v>1.0536000000000001</v>
      </c>
      <c r="T215" s="179">
        <f>VLOOKUP($A218,Сезонность!$A$26:$BA$42,MATCH(T214,Сезонность!$A$25:$BA$25,0),0)</f>
        <v>1.0536000000000001</v>
      </c>
      <c r="U215" s="179">
        <f>VLOOKUP($A218,Сезонность!$A$26:$BA$42,MATCH(U214,Сезонность!$A$25:$BA$25,0),0)</f>
        <v>1.0536000000000001</v>
      </c>
      <c r="V215" s="295">
        <f>VLOOKUP($A218,Сезонность!$A$26:$BA$42,MATCH(V214,Сезонность!$A$25:$BA$25,0),0)</f>
        <v>1.1975</v>
      </c>
      <c r="W215" s="179">
        <f>VLOOKUP($A218,Сезонность!$A$26:$BA$42,MATCH(W214,Сезонность!$A$25:$BA$25,0),0)</f>
        <v>1.1975</v>
      </c>
      <c r="X215" s="179">
        <f>VLOOKUP($A218,Сезонность!$A$26:$BA$42,MATCH(X214,Сезонность!$A$25:$BA$25,0),0)</f>
        <v>1.1975</v>
      </c>
      <c r="Y215" s="179">
        <f>VLOOKUP($A218,Сезонность!$A$26:$BA$42,MATCH(Y214,Сезонность!$A$25:$BA$25,0),0)</f>
        <v>1.1975</v>
      </c>
      <c r="Z215" s="296">
        <f>VLOOKUP($A218,Сезонность!$A$26:$BA$42,MATCH(Z214,Сезонность!$A$25:$BA$25,0),0)</f>
        <v>1.1975</v>
      </c>
      <c r="AA215" s="183">
        <f>VLOOKUP($A218,Сезонность!$A$26:$BA$42,MATCH(AA214,Сезонность!$A$25:$BA$25,0),0)</f>
        <v>1.3095000000000001</v>
      </c>
      <c r="AB215" s="179">
        <f>VLOOKUP($A218,Сезонность!$A$26:$BA$42,MATCH(AB214,Сезонность!$A$25:$BA$25,0),0)</f>
        <v>1.3095000000000001</v>
      </c>
      <c r="AC215" s="179">
        <f>VLOOKUP($A218,Сезонность!$A$26:$BA$42,MATCH(AC214,Сезонность!$A$25:$BA$25,0),0)</f>
        <v>1.3095000000000001</v>
      </c>
      <c r="AD215" s="216">
        <f>VLOOKUP($A218,Сезонность!$A$26:$BA$42,MATCH(AD214,Сезонность!$A$25:$BA$25,0),0)</f>
        <v>1.3095000000000001</v>
      </c>
      <c r="AE215" s="295">
        <f>VLOOKUP($A218,Сезонность!$A$26:$BA$42,MATCH(AE214,Сезонность!$A$25:$BA$25,0),0)</f>
        <v>1.3061</v>
      </c>
      <c r="AF215" s="179">
        <f>VLOOKUP($A218,Сезонность!$A$26:$BA$42,MATCH(AF214,Сезонность!$A$25:$BA$25,0),0)</f>
        <v>1.3061</v>
      </c>
      <c r="AG215" s="179">
        <f>VLOOKUP($A218,Сезонность!$A$26:$BA$42,MATCH(AG214,Сезонность!$A$25:$BA$25,0),0)</f>
        <v>1.3061</v>
      </c>
      <c r="AH215" s="296">
        <f>VLOOKUP($A218,Сезонность!$A$26:$BA$42,MATCH(AH214,Сезонность!$A$25:$BA$25,0),0)</f>
        <v>1.3061</v>
      </c>
      <c r="AI215" s="183">
        <f>VLOOKUP($A218,Сезонность!$A$26:$BA$42,MATCH(AI214,Сезонность!$A$25:$BA$25,0),0)</f>
        <v>1.2273000000000001</v>
      </c>
      <c r="AJ215" s="183">
        <f>VLOOKUP($A218,Сезонность!$A$26:$BA$42,MATCH(AJ214,Сезонность!$A$25:$BA$25,0),0)</f>
        <v>1.2273000000000001</v>
      </c>
      <c r="AK215" s="179">
        <f>VLOOKUP($A218,Сезонность!$A$26:$BA$42,MATCH(AK214,Сезонность!$A$25:$BA$25,0),0)</f>
        <v>1.2273000000000001</v>
      </c>
      <c r="AL215" s="179">
        <f>VLOOKUP($A218,Сезонность!$A$26:$BA$42,MATCH(AL214,Сезонность!$A$25:$BA$25,0),0)</f>
        <v>1.2273000000000001</v>
      </c>
      <c r="AM215" s="216">
        <f>VLOOKUP($A218,Сезонность!$A$26:$BA$42,MATCH(AM214,Сезонность!$A$25:$BA$25,0),0)</f>
        <v>1.2273000000000001</v>
      </c>
      <c r="AN215" s="295">
        <f>VLOOKUP($A218,Сезонность!$A$26:$BA$42,MATCH(AN214,Сезонность!$A$25:$BA$25,0),0)</f>
        <v>0.98580000000000001</v>
      </c>
      <c r="AO215" s="179">
        <f>VLOOKUP($A218,Сезонность!$A$26:$BA$42,MATCH(AO214,Сезонность!$A$25:$BA$25,0),0)</f>
        <v>0.98580000000000001</v>
      </c>
      <c r="AP215" s="179">
        <f>VLOOKUP($A218,Сезонность!$A$26:$BA$42,MATCH(AP214,Сезонность!$A$25:$BA$25,0),0)</f>
        <v>0.98580000000000001</v>
      </c>
      <c r="AQ215" s="296">
        <f>VLOOKUP($A218,Сезонность!$A$26:$BA$42,MATCH(AQ214,Сезонность!$A$25:$BA$25,0),0)</f>
        <v>0.98580000000000001</v>
      </c>
      <c r="AR215" s="183">
        <f>VLOOKUP($A218,Сезонность!$A$26:$BA$42,MATCH(AR214,Сезонность!$A$25:$BA$25,0),0)</f>
        <v>0.88170000000000004</v>
      </c>
      <c r="AS215" s="183">
        <f>VLOOKUP($A218,Сезонность!$A$26:$BA$42,MATCH(AS214,Сезонность!$A$25:$BA$25,0),0)</f>
        <v>0.88170000000000004</v>
      </c>
      <c r="AT215" s="179">
        <f>VLOOKUP($A218,Сезонность!$A$26:$BA$42,MATCH(AT214,Сезонность!$A$25:$BA$25,0),0)</f>
        <v>0.88170000000000004</v>
      </c>
      <c r="AU215" s="179">
        <f>VLOOKUP($A218,Сезонность!$A$26:$BA$42,MATCH(AU214,Сезонность!$A$25:$BA$25,0),0)</f>
        <v>0.88170000000000004</v>
      </c>
      <c r="AV215" s="295">
        <f>VLOOKUP($A218,Сезонность!$A$26:$BA$42,MATCH(AV214,Сезонность!$A$25:$BA$25,0),0)</f>
        <v>0.83760000000000001</v>
      </c>
      <c r="AW215" s="179">
        <f>VLOOKUP($A218,Сезонность!$A$26:$BA$42,MATCH(AW214,Сезонность!$A$25:$BA$25,0),0)</f>
        <v>0.83760000000000001</v>
      </c>
      <c r="AX215" s="179">
        <f>VLOOKUP($A218,Сезонность!$A$26:$BA$42,MATCH(AX214,Сезонность!$A$25:$BA$25,0),0)</f>
        <v>0.83760000000000001</v>
      </c>
      <c r="AY215" s="296">
        <f>VLOOKUP($A218,Сезонность!$A$26:$BA$42,MATCH(AY214,Сезонность!$A$25:$BA$25,0),0)</f>
        <v>0.83760000000000001</v>
      </c>
      <c r="AZ215" s="183">
        <f>VLOOKUP($A218,Сезонность!$A$26:$BA$42,MATCH(AZ214,Сезонность!$A$25:$BA$25,0),0)</f>
        <v>0.83760000000000001</v>
      </c>
      <c r="BA215" s="179">
        <f>VLOOKUP($A218,Сезонность!$A$26:$BA$42,MATCH(BA214,Сезонность!$A$25:$BA$25,0),0)</f>
        <v>1.0233000000000001</v>
      </c>
      <c r="BB215" s="179">
        <f>VLOOKUP($A218,Сезонность!$A$26:$BA$42,MATCH(BB214,Сезонность!$A$25:$BA$25,0),0)</f>
        <v>1.0233000000000001</v>
      </c>
      <c r="BC215" s="179">
        <f>VLOOKUP($A218,Сезонность!$A$26:$BA$42,MATCH(BC214,Сезонность!$A$25:$BA$25,0),0)</f>
        <v>1.0233000000000001</v>
      </c>
      <c r="BD215" s="216">
        <f>VLOOKUP($A218,Сезонность!$A$26:$BA$42,MATCH(BD214,Сезонность!$A$25:$BA$25,0),0)</f>
        <v>1.0233000000000001</v>
      </c>
      <c r="BE215" s="212"/>
      <c r="BF215" s="18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CC215" s="122"/>
      <c r="CD215" s="122"/>
      <c r="CE215" s="122"/>
      <c r="CF215" s="122"/>
      <c r="CG215" s="122"/>
      <c r="CH215" s="122"/>
      <c r="CI215" s="122"/>
      <c r="CJ215" s="122"/>
      <c r="CK215" s="122"/>
      <c r="CL215" s="122"/>
    </row>
    <row r="216" spans="1:90" ht="13.5" hidden="1" customHeight="1" thickBot="1" x14ac:dyDescent="0.3">
      <c r="A216" s="21"/>
      <c r="B216" s="22"/>
      <c r="C216" s="23"/>
      <c r="D216" s="418">
        <f>VLOOKUP($A217,$A$37:$R$50,17,0)-(VLOOKUP($A217,$A$37:$R$50,17,0)*VLOOKUP($A217,$A$37:$T$50,19,0))</f>
        <v>38.790400000000005</v>
      </c>
      <c r="E216" s="297">
        <f>IF((E221&lt;0%),0,(SUM(E219:E220)*E217))</f>
        <v>73979.038255015403</v>
      </c>
      <c r="F216" s="180">
        <f t="shared" ref="F216" si="486">IF((F221&lt;0%),0,(SUM(F219:F220)*F217))</f>
        <v>73979.038255015403</v>
      </c>
      <c r="G216" s="180">
        <f t="shared" ref="G216:BD216" si="487">IF((G221&lt;0%),0,(SUM(G219:G220)*G217))</f>
        <v>73979.038255015403</v>
      </c>
      <c r="H216" s="298">
        <f t="shared" si="487"/>
        <v>73979.038255015403</v>
      </c>
      <c r="I216" s="184">
        <f t="shared" si="487"/>
        <v>82464.835110646163</v>
      </c>
      <c r="J216" s="180">
        <f t="shared" si="487"/>
        <v>82464.835110646163</v>
      </c>
      <c r="K216" s="180">
        <f t="shared" si="487"/>
        <v>82464.835110646163</v>
      </c>
      <c r="L216" s="217">
        <f t="shared" si="487"/>
        <v>82464.835110646163</v>
      </c>
      <c r="M216" s="297">
        <f t="shared" si="487"/>
        <v>95320.701736615403</v>
      </c>
      <c r="N216" s="180">
        <f t="shared" si="487"/>
        <v>95320.701736615403</v>
      </c>
      <c r="O216" s="180">
        <f t="shared" si="487"/>
        <v>95320.701736615403</v>
      </c>
      <c r="P216" s="180">
        <f t="shared" si="487"/>
        <v>95320.701736615403</v>
      </c>
      <c r="Q216" s="298">
        <f t="shared" si="487"/>
        <v>95320.701736615403</v>
      </c>
      <c r="R216" s="184">
        <f t="shared" si="487"/>
        <v>121807.0240748308</v>
      </c>
      <c r="S216" s="180">
        <f t="shared" si="487"/>
        <v>121807.0240748308</v>
      </c>
      <c r="T216" s="180">
        <f t="shared" si="487"/>
        <v>121807.0240748308</v>
      </c>
      <c r="U216" s="180">
        <f t="shared" si="487"/>
        <v>121807.0240748308</v>
      </c>
      <c r="V216" s="297">
        <f t="shared" si="487"/>
        <v>138443.34788307696</v>
      </c>
      <c r="W216" s="180">
        <f t="shared" si="487"/>
        <v>138443.34788307696</v>
      </c>
      <c r="X216" s="180">
        <f t="shared" si="487"/>
        <v>138443.34788307696</v>
      </c>
      <c r="Y216" s="180">
        <f t="shared" si="487"/>
        <v>138443.34788307696</v>
      </c>
      <c r="Z216" s="298">
        <f t="shared" si="487"/>
        <v>138443.34788307696</v>
      </c>
      <c r="AA216" s="184">
        <f t="shared" si="487"/>
        <v>151391.7027581539</v>
      </c>
      <c r="AB216" s="180">
        <f t="shared" si="487"/>
        <v>151391.7027581539</v>
      </c>
      <c r="AC216" s="180">
        <f t="shared" si="487"/>
        <v>151391.7027581539</v>
      </c>
      <c r="AD216" s="217">
        <f t="shared" si="487"/>
        <v>151391.7027581539</v>
      </c>
      <c r="AE216" s="297">
        <f t="shared" si="487"/>
        <v>150998.6276994462</v>
      </c>
      <c r="AF216" s="180">
        <f t="shared" si="487"/>
        <v>150998.6276994462</v>
      </c>
      <c r="AG216" s="180">
        <f t="shared" si="487"/>
        <v>150998.6276994462</v>
      </c>
      <c r="AH216" s="298">
        <f t="shared" si="487"/>
        <v>150998.6276994462</v>
      </c>
      <c r="AI216" s="184">
        <f t="shared" si="487"/>
        <v>141888.53516233852</v>
      </c>
      <c r="AJ216" s="184">
        <f t="shared" si="487"/>
        <v>141888.53516233852</v>
      </c>
      <c r="AK216" s="180">
        <f t="shared" si="487"/>
        <v>141888.53516233852</v>
      </c>
      <c r="AL216" s="180">
        <f t="shared" si="487"/>
        <v>141888.53516233852</v>
      </c>
      <c r="AM216" s="217">
        <f t="shared" si="487"/>
        <v>141888.53516233852</v>
      </c>
      <c r="AN216" s="297">
        <f t="shared" si="487"/>
        <v>113968.64496295387</v>
      </c>
      <c r="AO216" s="180">
        <f t="shared" si="487"/>
        <v>113968.64496295387</v>
      </c>
      <c r="AP216" s="180">
        <f t="shared" si="487"/>
        <v>113968.64496295387</v>
      </c>
      <c r="AQ216" s="298">
        <f t="shared" si="487"/>
        <v>113968.64496295387</v>
      </c>
      <c r="AR216" s="184">
        <f t="shared" si="487"/>
        <v>101933.61154781542</v>
      </c>
      <c r="AS216" s="184">
        <f t="shared" si="487"/>
        <v>101933.61154781542</v>
      </c>
      <c r="AT216" s="180">
        <f t="shared" si="487"/>
        <v>101933.61154781542</v>
      </c>
      <c r="AU216" s="180">
        <f t="shared" si="487"/>
        <v>101933.61154781542</v>
      </c>
      <c r="AV216" s="297">
        <f t="shared" si="487"/>
        <v>96835.19681575385</v>
      </c>
      <c r="AW216" s="180">
        <f t="shared" si="487"/>
        <v>96835.19681575385</v>
      </c>
      <c r="AX216" s="180">
        <f t="shared" si="487"/>
        <v>96835.19681575385</v>
      </c>
      <c r="AY216" s="298">
        <f t="shared" si="487"/>
        <v>96835.19681575385</v>
      </c>
      <c r="AZ216" s="184">
        <f t="shared" si="487"/>
        <v>96835.19681575385</v>
      </c>
      <c r="BA216" s="180">
        <f t="shared" si="487"/>
        <v>118304.03163987696</v>
      </c>
      <c r="BB216" s="180">
        <f t="shared" si="487"/>
        <v>118304.03163987696</v>
      </c>
      <c r="BC216" s="180">
        <f t="shared" si="487"/>
        <v>118304.03163987696</v>
      </c>
      <c r="BD216" s="217">
        <f t="shared" si="487"/>
        <v>118304.03163987696</v>
      </c>
      <c r="BE216" s="213"/>
      <c r="BF216" s="24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CC216" s="122"/>
      <c r="CD216" s="122"/>
      <c r="CE216" s="122"/>
      <c r="CF216" s="122"/>
      <c r="CG216" s="122"/>
      <c r="CH216" s="122"/>
      <c r="CI216" s="122"/>
      <c r="CJ216" s="122"/>
      <c r="CK216" s="122"/>
      <c r="CL216" s="122"/>
    </row>
    <row r="217" spans="1:90" ht="13.5" customHeight="1" thickBot="1" x14ac:dyDescent="0.3">
      <c r="A217" s="774" t="s">
        <v>426</v>
      </c>
      <c r="B217" s="775"/>
      <c r="C217" s="776" t="s">
        <v>37</v>
      </c>
      <c r="D217" s="791"/>
      <c r="E217" s="413">
        <f t="shared" ref="E217:AJ217" si="488">VLOOKUP($A217,$A$37:$R$50,17,0)-(VLOOKUP($A217,$A$37:$R$50,17,0)*VLOOKUP($A217,$A$37:$T$50,19,0))</f>
        <v>38.790400000000005</v>
      </c>
      <c r="F217" s="414">
        <f t="shared" si="488"/>
        <v>38.790400000000005</v>
      </c>
      <c r="G217" s="414">
        <f t="shared" si="488"/>
        <v>38.790400000000005</v>
      </c>
      <c r="H217" s="415">
        <f t="shared" si="488"/>
        <v>38.790400000000005</v>
      </c>
      <c r="I217" s="416">
        <f t="shared" si="488"/>
        <v>38.790400000000005</v>
      </c>
      <c r="J217" s="414">
        <f t="shared" si="488"/>
        <v>38.790400000000005</v>
      </c>
      <c r="K217" s="414">
        <f t="shared" si="488"/>
        <v>38.790400000000005</v>
      </c>
      <c r="L217" s="417">
        <f t="shared" si="488"/>
        <v>38.790400000000005</v>
      </c>
      <c r="M217" s="413">
        <f t="shared" si="488"/>
        <v>38.790400000000005</v>
      </c>
      <c r="N217" s="414">
        <f t="shared" si="488"/>
        <v>38.790400000000005</v>
      </c>
      <c r="O217" s="414">
        <f t="shared" si="488"/>
        <v>38.790400000000005</v>
      </c>
      <c r="P217" s="414">
        <f t="shared" si="488"/>
        <v>38.790400000000005</v>
      </c>
      <c r="Q217" s="415">
        <f t="shared" si="488"/>
        <v>38.790400000000005</v>
      </c>
      <c r="R217" s="416">
        <f t="shared" si="488"/>
        <v>38.790400000000005</v>
      </c>
      <c r="S217" s="414">
        <f t="shared" si="488"/>
        <v>38.790400000000005</v>
      </c>
      <c r="T217" s="414">
        <f t="shared" si="488"/>
        <v>38.790400000000005</v>
      </c>
      <c r="U217" s="414">
        <f t="shared" si="488"/>
        <v>38.790400000000005</v>
      </c>
      <c r="V217" s="413">
        <f t="shared" si="488"/>
        <v>38.790400000000005</v>
      </c>
      <c r="W217" s="414">
        <f t="shared" si="488"/>
        <v>38.790400000000005</v>
      </c>
      <c r="X217" s="414">
        <f t="shared" si="488"/>
        <v>38.790400000000005</v>
      </c>
      <c r="Y217" s="414">
        <f t="shared" si="488"/>
        <v>38.790400000000005</v>
      </c>
      <c r="Z217" s="415">
        <f t="shared" si="488"/>
        <v>38.790400000000005</v>
      </c>
      <c r="AA217" s="416">
        <f t="shared" si="488"/>
        <v>38.790400000000005</v>
      </c>
      <c r="AB217" s="414">
        <f t="shared" si="488"/>
        <v>38.790400000000005</v>
      </c>
      <c r="AC217" s="414">
        <f t="shared" si="488"/>
        <v>38.790400000000005</v>
      </c>
      <c r="AD217" s="417">
        <f t="shared" si="488"/>
        <v>38.790400000000005</v>
      </c>
      <c r="AE217" s="413">
        <f t="shared" si="488"/>
        <v>38.790400000000005</v>
      </c>
      <c r="AF217" s="414">
        <f t="shared" si="488"/>
        <v>38.790400000000005</v>
      </c>
      <c r="AG217" s="414">
        <f t="shared" si="488"/>
        <v>38.790400000000005</v>
      </c>
      <c r="AH217" s="415">
        <f t="shared" si="488"/>
        <v>38.790400000000005</v>
      </c>
      <c r="AI217" s="416">
        <f t="shared" si="488"/>
        <v>38.790400000000005</v>
      </c>
      <c r="AJ217" s="416">
        <f t="shared" si="488"/>
        <v>38.790400000000005</v>
      </c>
      <c r="AK217" s="414">
        <f t="shared" ref="AK217:BD217" si="489">VLOOKUP($A217,$A$37:$R$50,17,0)-(VLOOKUP($A217,$A$37:$R$50,17,0)*VLOOKUP($A217,$A$37:$T$50,19,0))</f>
        <v>38.790400000000005</v>
      </c>
      <c r="AL217" s="414">
        <f t="shared" si="489"/>
        <v>38.790400000000005</v>
      </c>
      <c r="AM217" s="417">
        <f t="shared" si="489"/>
        <v>38.790400000000005</v>
      </c>
      <c r="AN217" s="413">
        <f t="shared" si="489"/>
        <v>38.790400000000005</v>
      </c>
      <c r="AO217" s="414">
        <f t="shared" si="489"/>
        <v>38.790400000000005</v>
      </c>
      <c r="AP217" s="414">
        <f t="shared" si="489"/>
        <v>38.790400000000005</v>
      </c>
      <c r="AQ217" s="415">
        <f t="shared" si="489"/>
        <v>38.790400000000005</v>
      </c>
      <c r="AR217" s="416">
        <f t="shared" si="489"/>
        <v>38.790400000000005</v>
      </c>
      <c r="AS217" s="416">
        <f t="shared" si="489"/>
        <v>38.790400000000005</v>
      </c>
      <c r="AT217" s="414">
        <f t="shared" si="489"/>
        <v>38.790400000000005</v>
      </c>
      <c r="AU217" s="414">
        <f t="shared" si="489"/>
        <v>38.790400000000005</v>
      </c>
      <c r="AV217" s="413">
        <f t="shared" si="489"/>
        <v>38.790400000000005</v>
      </c>
      <c r="AW217" s="414">
        <f t="shared" si="489"/>
        <v>38.790400000000005</v>
      </c>
      <c r="AX217" s="414">
        <f t="shared" si="489"/>
        <v>38.790400000000005</v>
      </c>
      <c r="AY217" s="415">
        <f t="shared" si="489"/>
        <v>38.790400000000005</v>
      </c>
      <c r="AZ217" s="416">
        <f t="shared" si="489"/>
        <v>38.790400000000005</v>
      </c>
      <c r="BA217" s="414">
        <f t="shared" si="489"/>
        <v>38.790400000000005</v>
      </c>
      <c r="BB217" s="414">
        <f t="shared" si="489"/>
        <v>38.790400000000005</v>
      </c>
      <c r="BC217" s="414">
        <f t="shared" si="489"/>
        <v>38.790400000000005</v>
      </c>
      <c r="BD217" s="417">
        <f t="shared" si="489"/>
        <v>38.790400000000005</v>
      </c>
      <c r="BE217" s="213"/>
      <c r="BF217" s="24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CC217" s="122"/>
      <c r="CD217" s="122"/>
      <c r="CE217" s="122"/>
      <c r="CF217" s="122"/>
      <c r="CG217" s="122"/>
      <c r="CH217" s="122"/>
      <c r="CI217" s="122"/>
      <c r="CJ217" s="122"/>
      <c r="CK217" s="122"/>
      <c r="CL217" s="122"/>
    </row>
    <row r="218" spans="1:90" s="244" customFormat="1" ht="13.5" customHeight="1" x14ac:dyDescent="0.2">
      <c r="A218" s="774" t="s">
        <v>426</v>
      </c>
      <c r="B218" s="775"/>
      <c r="C218" s="776" t="s">
        <v>58</v>
      </c>
      <c r="D218" s="777"/>
      <c r="E218" s="283">
        <v>0</v>
      </c>
      <c r="F218" s="241">
        <v>0</v>
      </c>
      <c r="G218" s="241">
        <v>0</v>
      </c>
      <c r="H218" s="284">
        <v>0</v>
      </c>
      <c r="I218" s="240">
        <v>0</v>
      </c>
      <c r="J218" s="241">
        <v>0</v>
      </c>
      <c r="K218" s="241">
        <v>0</v>
      </c>
      <c r="L218" s="242">
        <v>0</v>
      </c>
      <c r="M218" s="283">
        <v>0</v>
      </c>
      <c r="N218" s="241">
        <v>0</v>
      </c>
      <c r="O218" s="241">
        <v>0</v>
      </c>
      <c r="P218" s="241">
        <v>0</v>
      </c>
      <c r="Q218" s="284">
        <v>0</v>
      </c>
      <c r="R218" s="240">
        <v>0</v>
      </c>
      <c r="S218" s="241">
        <v>0</v>
      </c>
      <c r="T218" s="241">
        <v>0</v>
      </c>
      <c r="U218" s="241">
        <v>0</v>
      </c>
      <c r="V218" s="283">
        <v>0</v>
      </c>
      <c r="W218" s="241">
        <v>0</v>
      </c>
      <c r="X218" s="241">
        <v>0</v>
      </c>
      <c r="Y218" s="241">
        <v>0</v>
      </c>
      <c r="Z218" s="284">
        <v>0</v>
      </c>
      <c r="AA218" s="240">
        <v>0</v>
      </c>
      <c r="AB218" s="241">
        <v>0</v>
      </c>
      <c r="AC218" s="241">
        <v>0</v>
      </c>
      <c r="AD218" s="242">
        <v>0</v>
      </c>
      <c r="AE218" s="283">
        <v>0</v>
      </c>
      <c r="AF218" s="241">
        <v>0</v>
      </c>
      <c r="AG218" s="241">
        <v>0</v>
      </c>
      <c r="AH218" s="284">
        <v>0</v>
      </c>
      <c r="AI218" s="240">
        <v>0</v>
      </c>
      <c r="AJ218" s="240">
        <v>0</v>
      </c>
      <c r="AK218" s="241">
        <v>0</v>
      </c>
      <c r="AL218" s="241">
        <v>0</v>
      </c>
      <c r="AM218" s="242">
        <v>0</v>
      </c>
      <c r="AN218" s="283">
        <v>0</v>
      </c>
      <c r="AO218" s="241">
        <v>0</v>
      </c>
      <c r="AP218" s="241">
        <v>0</v>
      </c>
      <c r="AQ218" s="284">
        <v>0</v>
      </c>
      <c r="AR218" s="240">
        <v>0</v>
      </c>
      <c r="AS218" s="240">
        <v>0</v>
      </c>
      <c r="AT218" s="241">
        <v>0</v>
      </c>
      <c r="AU218" s="241">
        <v>0</v>
      </c>
      <c r="AV218" s="283">
        <v>0</v>
      </c>
      <c r="AW218" s="241">
        <v>0</v>
      </c>
      <c r="AX218" s="241">
        <v>0</v>
      </c>
      <c r="AY218" s="284">
        <v>0</v>
      </c>
      <c r="AZ218" s="240">
        <v>0</v>
      </c>
      <c r="BA218" s="241">
        <v>0</v>
      </c>
      <c r="BB218" s="241">
        <v>0</v>
      </c>
      <c r="BC218" s="241">
        <v>0</v>
      </c>
      <c r="BD218" s="242">
        <v>0</v>
      </c>
      <c r="BE218" s="272">
        <f>SUM(E218:BD218)</f>
        <v>0</v>
      </c>
      <c r="BF218" s="258">
        <v>-1</v>
      </c>
      <c r="BG218" s="243"/>
      <c r="BH218" s="243"/>
      <c r="BI218" s="243"/>
      <c r="BJ218" s="243"/>
      <c r="BK218" s="243"/>
      <c r="BL218" s="243"/>
      <c r="BM218" s="243"/>
      <c r="BN218" s="243"/>
      <c r="BO218" s="243"/>
      <c r="BP218" s="243"/>
      <c r="BQ218" s="243"/>
      <c r="BR218" s="243"/>
      <c r="BS218" s="243"/>
      <c r="BT218" s="243"/>
      <c r="BU218" s="243"/>
      <c r="BV218" s="243"/>
      <c r="BW218" s="243"/>
      <c r="BX218" s="243"/>
      <c r="BY218" s="243"/>
      <c r="CC218" s="243"/>
      <c r="CD218" s="243"/>
      <c r="CE218" s="243"/>
      <c r="CF218" s="243"/>
      <c r="CG218" s="243"/>
      <c r="CH218" s="243"/>
      <c r="CI218" s="243"/>
      <c r="CJ218" s="243"/>
      <c r="CK218" s="243"/>
      <c r="CL218" s="243"/>
    </row>
    <row r="219" spans="1:90" s="244" customFormat="1" ht="13.5" customHeight="1" thickBot="1" x14ac:dyDescent="0.25">
      <c r="A219" s="1238" t="s">
        <v>426</v>
      </c>
      <c r="B219" s="1239"/>
      <c r="C219" s="807" t="s">
        <v>59</v>
      </c>
      <c r="D219" s="808"/>
      <c r="E219" s="285">
        <f t="shared" ref="E219:BD219" si="490">E218*($BF218+1)*IF(E221=$BI$87,1,IF(E221&lt;=$BI$88,1*$BJ$87,IF(E221&lt;=$BI$91,1*$BJ$88,IF(E221&lt;=$BI$92,1*$BJ$91,IF(E221&lt;=$BI$94,1*$BJ$92,1*$BJ$94)))))</f>
        <v>0</v>
      </c>
      <c r="F219" s="246">
        <f t="shared" si="490"/>
        <v>0</v>
      </c>
      <c r="G219" s="246">
        <f t="shared" si="490"/>
        <v>0</v>
      </c>
      <c r="H219" s="286">
        <f t="shared" si="490"/>
        <v>0</v>
      </c>
      <c r="I219" s="245">
        <f t="shared" si="490"/>
        <v>0</v>
      </c>
      <c r="J219" s="246">
        <f t="shared" si="490"/>
        <v>0</v>
      </c>
      <c r="K219" s="246">
        <f t="shared" si="490"/>
        <v>0</v>
      </c>
      <c r="L219" s="247">
        <f t="shared" si="490"/>
        <v>0</v>
      </c>
      <c r="M219" s="285">
        <f t="shared" si="490"/>
        <v>0</v>
      </c>
      <c r="N219" s="246">
        <f t="shared" si="490"/>
        <v>0</v>
      </c>
      <c r="O219" s="246">
        <f t="shared" si="490"/>
        <v>0</v>
      </c>
      <c r="P219" s="246">
        <f t="shared" si="490"/>
        <v>0</v>
      </c>
      <c r="Q219" s="286">
        <f t="shared" si="490"/>
        <v>0</v>
      </c>
      <c r="R219" s="245">
        <f t="shared" si="490"/>
        <v>0</v>
      </c>
      <c r="S219" s="246">
        <f t="shared" si="490"/>
        <v>0</v>
      </c>
      <c r="T219" s="246">
        <f t="shared" si="490"/>
        <v>0</v>
      </c>
      <c r="U219" s="246">
        <f t="shared" si="490"/>
        <v>0</v>
      </c>
      <c r="V219" s="285">
        <f t="shared" si="490"/>
        <v>0</v>
      </c>
      <c r="W219" s="246">
        <f t="shared" si="490"/>
        <v>0</v>
      </c>
      <c r="X219" s="246">
        <f t="shared" si="490"/>
        <v>0</v>
      </c>
      <c r="Y219" s="246">
        <f t="shared" si="490"/>
        <v>0</v>
      </c>
      <c r="Z219" s="286">
        <f t="shared" si="490"/>
        <v>0</v>
      </c>
      <c r="AA219" s="245">
        <f t="shared" si="490"/>
        <v>0</v>
      </c>
      <c r="AB219" s="246">
        <f t="shared" si="490"/>
        <v>0</v>
      </c>
      <c r="AC219" s="246">
        <f t="shared" si="490"/>
        <v>0</v>
      </c>
      <c r="AD219" s="247">
        <f t="shared" si="490"/>
        <v>0</v>
      </c>
      <c r="AE219" s="285">
        <f t="shared" si="490"/>
        <v>0</v>
      </c>
      <c r="AF219" s="246">
        <f t="shared" si="490"/>
        <v>0</v>
      </c>
      <c r="AG219" s="246">
        <f t="shared" si="490"/>
        <v>0</v>
      </c>
      <c r="AH219" s="286">
        <f t="shared" si="490"/>
        <v>0</v>
      </c>
      <c r="AI219" s="245">
        <f t="shared" si="490"/>
        <v>0</v>
      </c>
      <c r="AJ219" s="245">
        <f t="shared" si="490"/>
        <v>0</v>
      </c>
      <c r="AK219" s="246">
        <f t="shared" si="490"/>
        <v>0</v>
      </c>
      <c r="AL219" s="246">
        <f t="shared" si="490"/>
        <v>0</v>
      </c>
      <c r="AM219" s="247">
        <f t="shared" si="490"/>
        <v>0</v>
      </c>
      <c r="AN219" s="285">
        <f t="shared" si="490"/>
        <v>0</v>
      </c>
      <c r="AO219" s="246">
        <f t="shared" si="490"/>
        <v>0</v>
      </c>
      <c r="AP219" s="246">
        <f t="shared" si="490"/>
        <v>0</v>
      </c>
      <c r="AQ219" s="286">
        <f t="shared" si="490"/>
        <v>0</v>
      </c>
      <c r="AR219" s="245">
        <f t="shared" si="490"/>
        <v>0</v>
      </c>
      <c r="AS219" s="245">
        <f t="shared" si="490"/>
        <v>0</v>
      </c>
      <c r="AT219" s="246">
        <f t="shared" si="490"/>
        <v>0</v>
      </c>
      <c r="AU219" s="246">
        <f t="shared" si="490"/>
        <v>0</v>
      </c>
      <c r="AV219" s="285">
        <f t="shared" si="490"/>
        <v>0</v>
      </c>
      <c r="AW219" s="246">
        <f t="shared" si="490"/>
        <v>0</v>
      </c>
      <c r="AX219" s="246">
        <f t="shared" si="490"/>
        <v>0</v>
      </c>
      <c r="AY219" s="286">
        <f t="shared" si="490"/>
        <v>0</v>
      </c>
      <c r="AZ219" s="245">
        <f t="shared" si="490"/>
        <v>0</v>
      </c>
      <c r="BA219" s="246">
        <f t="shared" si="490"/>
        <v>0</v>
      </c>
      <c r="BB219" s="246">
        <f t="shared" si="490"/>
        <v>0</v>
      </c>
      <c r="BC219" s="246">
        <f t="shared" si="490"/>
        <v>0</v>
      </c>
      <c r="BD219" s="247">
        <f t="shared" si="490"/>
        <v>0</v>
      </c>
      <c r="BE219" s="259">
        <f t="shared" ref="BE219:BE220" si="491">SUM(E219:BD219)</f>
        <v>0</v>
      </c>
      <c r="BF219" s="260"/>
      <c r="BG219" s="243"/>
      <c r="BH219" s="243"/>
      <c r="BI219" s="243"/>
      <c r="BJ219" s="243"/>
      <c r="BK219" s="243"/>
      <c r="BL219" s="243"/>
      <c r="BM219" s="243"/>
      <c r="BN219" s="243"/>
      <c r="BO219" s="243"/>
      <c r="BP219" s="243"/>
      <c r="BQ219" s="243"/>
      <c r="BR219" s="243"/>
      <c r="BS219" s="243"/>
      <c r="BT219" s="243"/>
      <c r="BU219" s="243"/>
      <c r="BV219" s="243"/>
      <c r="BW219" s="243"/>
      <c r="BX219" s="243"/>
      <c r="BY219" s="243"/>
      <c r="CC219" s="243"/>
      <c r="CD219" s="243"/>
      <c r="CE219" s="243"/>
      <c r="CF219" s="243"/>
      <c r="CG219" s="243"/>
      <c r="CH219" s="243"/>
      <c r="CI219" s="243"/>
      <c r="CJ219" s="243"/>
      <c r="CK219" s="243"/>
      <c r="CL219" s="243"/>
    </row>
    <row r="220" spans="1:90" s="244" customFormat="1" ht="13.5" customHeight="1" thickBot="1" x14ac:dyDescent="0.25">
      <c r="A220" s="792" t="s">
        <v>426</v>
      </c>
      <c r="B220" s="793"/>
      <c r="C220" s="778" t="s">
        <v>60</v>
      </c>
      <c r="D220" s="779"/>
      <c r="E220" s="287">
        <v>1907.1481153846157</v>
      </c>
      <c r="F220" s="248">
        <v>1907.1481153846157</v>
      </c>
      <c r="G220" s="248">
        <v>1907.1481153846157</v>
      </c>
      <c r="H220" s="299">
        <v>1907.1481153846157</v>
      </c>
      <c r="I220" s="248">
        <v>2125.9083461538462</v>
      </c>
      <c r="J220" s="248">
        <v>2125.9083461538462</v>
      </c>
      <c r="K220" s="248">
        <v>2125.9083461538462</v>
      </c>
      <c r="L220" s="302">
        <v>2125.9083461538462</v>
      </c>
      <c r="M220" s="287">
        <v>2457.3271153846154</v>
      </c>
      <c r="N220" s="248">
        <v>2457.3271153846154</v>
      </c>
      <c r="O220" s="248">
        <v>2457.3271153846154</v>
      </c>
      <c r="P220" s="248">
        <v>2457.3271153846154</v>
      </c>
      <c r="Q220" s="299">
        <v>2457.3271153846154</v>
      </c>
      <c r="R220" s="248">
        <v>3140.133230769231</v>
      </c>
      <c r="S220" s="248">
        <v>3140.133230769231</v>
      </c>
      <c r="T220" s="248">
        <v>3140.133230769231</v>
      </c>
      <c r="U220" s="248">
        <v>3140.133230769231</v>
      </c>
      <c r="V220" s="287">
        <v>3569.0105769230772</v>
      </c>
      <c r="W220" s="248">
        <v>3569.0105769230772</v>
      </c>
      <c r="X220" s="248">
        <v>3569.0105769230772</v>
      </c>
      <c r="Y220" s="248">
        <v>3569.0105769230772</v>
      </c>
      <c r="Z220" s="299">
        <v>3569.0105769230772</v>
      </c>
      <c r="AA220" s="248">
        <v>3902.8136538461545</v>
      </c>
      <c r="AB220" s="248">
        <v>3902.8136538461545</v>
      </c>
      <c r="AC220" s="248">
        <v>3902.8136538461545</v>
      </c>
      <c r="AD220" s="302">
        <v>3902.8136538461545</v>
      </c>
      <c r="AE220" s="287">
        <v>3892.6803461538466</v>
      </c>
      <c r="AF220" s="248">
        <v>3892.6803461538466</v>
      </c>
      <c r="AG220" s="248">
        <v>3892.6803461538466</v>
      </c>
      <c r="AH220" s="299">
        <v>3892.6803461538466</v>
      </c>
      <c r="AI220" s="248">
        <v>3657.8260384615392</v>
      </c>
      <c r="AJ220" s="248">
        <v>3657.8260384615392</v>
      </c>
      <c r="AK220" s="248">
        <v>3657.8260384615392</v>
      </c>
      <c r="AL220" s="248">
        <v>3657.8260384615392</v>
      </c>
      <c r="AM220" s="302">
        <v>3657.8260384615392</v>
      </c>
      <c r="AN220" s="287">
        <v>2938.0631538461539</v>
      </c>
      <c r="AO220" s="248">
        <v>2938.0631538461539</v>
      </c>
      <c r="AP220" s="248">
        <v>2938.0631538461539</v>
      </c>
      <c r="AQ220" s="299">
        <v>2938.0631538461539</v>
      </c>
      <c r="AR220" s="248">
        <v>2627.8051153846159</v>
      </c>
      <c r="AS220" s="248">
        <v>2627.8051153846159</v>
      </c>
      <c r="AT220" s="248">
        <v>2627.8051153846159</v>
      </c>
      <c r="AU220" s="248">
        <v>2627.8051153846159</v>
      </c>
      <c r="AV220" s="287">
        <v>2496.3701538461537</v>
      </c>
      <c r="AW220" s="248">
        <v>2496.3701538461537</v>
      </c>
      <c r="AX220" s="248">
        <v>2496.3701538461537</v>
      </c>
      <c r="AY220" s="299">
        <v>2496.3701538461537</v>
      </c>
      <c r="AZ220" s="248">
        <v>2496.3701538461537</v>
      </c>
      <c r="BA220" s="248">
        <v>3049.8275769230777</v>
      </c>
      <c r="BB220" s="248">
        <v>3049.8275769230777</v>
      </c>
      <c r="BC220" s="248">
        <v>3049.8275769230777</v>
      </c>
      <c r="BD220" s="248">
        <v>3049.8275769230777</v>
      </c>
      <c r="BE220" s="261">
        <f t="shared" si="491"/>
        <v>155240.18757692314</v>
      </c>
      <c r="BF220" s="262" t="s">
        <v>61</v>
      </c>
      <c r="BG220" s="243"/>
      <c r="BH220" s="243"/>
      <c r="BI220" s="243"/>
      <c r="BJ220" s="243"/>
      <c r="BK220" s="243"/>
      <c r="BL220" s="243"/>
      <c r="BM220" s="243"/>
      <c r="BN220" s="243"/>
      <c r="BO220" s="243"/>
      <c r="BP220" s="243"/>
      <c r="BQ220" s="243"/>
      <c r="BR220" s="243"/>
      <c r="BS220" s="243"/>
      <c r="BT220" s="243"/>
      <c r="BU220" s="243"/>
      <c r="BV220" s="243"/>
      <c r="BW220" s="243"/>
      <c r="BX220" s="243"/>
      <c r="BY220" s="243"/>
      <c r="CC220" s="243"/>
      <c r="CD220" s="243"/>
      <c r="CE220" s="243"/>
      <c r="CF220" s="243"/>
      <c r="CG220" s="243"/>
      <c r="CH220" s="243"/>
      <c r="CI220" s="243"/>
      <c r="CJ220" s="243"/>
      <c r="CK220" s="243"/>
      <c r="CL220" s="243"/>
    </row>
    <row r="221" spans="1:90" ht="13.5" customHeight="1" thickBot="1" x14ac:dyDescent="0.3">
      <c r="A221" s="1234" t="s">
        <v>426</v>
      </c>
      <c r="B221" s="1235"/>
      <c r="C221" s="1236" t="s">
        <v>56</v>
      </c>
      <c r="D221" s="1237"/>
      <c r="E221" s="289">
        <v>0</v>
      </c>
      <c r="F221" s="25">
        <v>0</v>
      </c>
      <c r="G221" s="25">
        <v>0</v>
      </c>
      <c r="H221" s="290">
        <v>0</v>
      </c>
      <c r="I221" s="173">
        <v>0</v>
      </c>
      <c r="J221" s="25">
        <v>0</v>
      </c>
      <c r="K221" s="25">
        <v>0</v>
      </c>
      <c r="L221" s="209">
        <v>0</v>
      </c>
      <c r="M221" s="289">
        <v>0</v>
      </c>
      <c r="N221" s="25">
        <v>0</v>
      </c>
      <c r="O221" s="25">
        <v>0</v>
      </c>
      <c r="P221" s="25">
        <v>0</v>
      </c>
      <c r="Q221" s="290">
        <v>0</v>
      </c>
      <c r="R221" s="173">
        <v>0</v>
      </c>
      <c r="S221" s="25">
        <v>0</v>
      </c>
      <c r="T221" s="25">
        <v>0</v>
      </c>
      <c r="U221" s="25">
        <v>0</v>
      </c>
      <c r="V221" s="289">
        <v>0</v>
      </c>
      <c r="W221" s="25">
        <v>0</v>
      </c>
      <c r="X221" s="25">
        <v>0</v>
      </c>
      <c r="Y221" s="25">
        <v>0</v>
      </c>
      <c r="Z221" s="290">
        <v>0</v>
      </c>
      <c r="AA221" s="173">
        <v>0</v>
      </c>
      <c r="AB221" s="25">
        <v>0</v>
      </c>
      <c r="AC221" s="25">
        <v>0</v>
      </c>
      <c r="AD221" s="209">
        <v>0</v>
      </c>
      <c r="AE221" s="289">
        <v>0</v>
      </c>
      <c r="AF221" s="25">
        <v>0</v>
      </c>
      <c r="AG221" s="25">
        <v>0</v>
      </c>
      <c r="AH221" s="290">
        <v>0</v>
      </c>
      <c r="AI221" s="173">
        <v>0</v>
      </c>
      <c r="AJ221" s="173">
        <v>0</v>
      </c>
      <c r="AK221" s="25">
        <v>0</v>
      </c>
      <c r="AL221" s="25">
        <v>0</v>
      </c>
      <c r="AM221" s="209">
        <v>0</v>
      </c>
      <c r="AN221" s="289">
        <v>0</v>
      </c>
      <c r="AO221" s="25">
        <v>0</v>
      </c>
      <c r="AP221" s="25">
        <v>0</v>
      </c>
      <c r="AQ221" s="290">
        <v>0</v>
      </c>
      <c r="AR221" s="173">
        <v>0</v>
      </c>
      <c r="AS221" s="173">
        <v>0</v>
      </c>
      <c r="AT221" s="25">
        <v>0</v>
      </c>
      <c r="AU221" s="25">
        <v>0</v>
      </c>
      <c r="AV221" s="289">
        <v>0</v>
      </c>
      <c r="AW221" s="25">
        <v>0</v>
      </c>
      <c r="AX221" s="25">
        <v>0</v>
      </c>
      <c r="AY221" s="290">
        <v>0</v>
      </c>
      <c r="AZ221" s="173">
        <v>0</v>
      </c>
      <c r="BA221" s="25">
        <v>0</v>
      </c>
      <c r="BB221" s="25">
        <v>0</v>
      </c>
      <c r="BC221" s="25">
        <v>0</v>
      </c>
      <c r="BD221" s="209">
        <v>0</v>
      </c>
      <c r="BE221" s="214"/>
      <c r="BF221" s="26">
        <f>VLOOKUP($AC$6,$A$63:$AC$68,MATCH($A221,$A$63:$AC$63,0),0)*IF(VLOOKUP($A221,$A$36:$F$50,5,0)&lt;=3,VLOOKUP($A221,$A$36:$F$50,5,0),IF(VLOOKUP($A221,$A$36:$F$50,5,0)&lt;=4,3.5,3.8+0.2*(ROUNDUP(VLOOKUP($A221,$A$36:$F$50,5,0),0)-5)))</f>
        <v>16</v>
      </c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CC221" s="122"/>
      <c r="CD221" s="122"/>
      <c r="CE221" s="122"/>
      <c r="CF221" s="122"/>
      <c r="CG221" s="122"/>
      <c r="CH221" s="122"/>
      <c r="CI221" s="122"/>
      <c r="CJ221" s="122"/>
      <c r="CK221" s="122"/>
      <c r="CL221" s="122"/>
    </row>
    <row r="222" spans="1:90" ht="6" customHeight="1" thickBot="1" x14ac:dyDescent="0.3">
      <c r="A222" s="27"/>
      <c r="B222" s="28"/>
      <c r="C222" s="28"/>
      <c r="D222" s="28"/>
      <c r="E222" s="300"/>
      <c r="F222" s="148"/>
      <c r="G222" s="148"/>
      <c r="H222" s="301"/>
      <c r="I222" s="148"/>
      <c r="J222" s="148"/>
      <c r="K222" s="148"/>
      <c r="L222" s="148"/>
      <c r="M222" s="300"/>
      <c r="N222" s="148"/>
      <c r="O222" s="148"/>
      <c r="P222" s="148"/>
      <c r="Q222" s="301"/>
      <c r="R222" s="148"/>
      <c r="S222" s="148"/>
      <c r="T222" s="148"/>
      <c r="U222" s="148"/>
      <c r="V222" s="300"/>
      <c r="W222" s="148"/>
      <c r="X222" s="148"/>
      <c r="Y222" s="148"/>
      <c r="Z222" s="301"/>
      <c r="AA222" s="148"/>
      <c r="AB222" s="148"/>
      <c r="AC222"/>
      <c r="AD222"/>
      <c r="AE222" s="305"/>
      <c r="AF222" s="303"/>
      <c r="AG222" s="32"/>
      <c r="AH222" s="304"/>
      <c r="AI222"/>
      <c r="AJ222"/>
      <c r="AK222"/>
      <c r="AL222"/>
      <c r="AM222"/>
      <c r="AN222" s="305"/>
      <c r="AO222" s="303"/>
      <c r="AP222" s="303"/>
      <c r="AQ222" s="304"/>
      <c r="AR222" s="3"/>
      <c r="AS222" s="3"/>
      <c r="AT222" s="3"/>
      <c r="AU222" s="3"/>
      <c r="AV222" s="309"/>
      <c r="AW222" s="310"/>
      <c r="AX222" s="310"/>
      <c r="AY222" s="311"/>
      <c r="AZ222" s="3"/>
      <c r="BA222" s="3"/>
      <c r="BB222" s="3"/>
      <c r="BC222"/>
      <c r="BD222"/>
      <c r="BE222" s="149"/>
      <c r="BF222" s="3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CC222" s="122"/>
      <c r="CD222" s="122"/>
      <c r="CE222" s="122"/>
      <c r="CF222" s="122"/>
      <c r="CG222" s="122"/>
      <c r="CH222" s="122"/>
      <c r="CI222" s="122"/>
      <c r="CJ222" s="122"/>
      <c r="CK222" s="122"/>
      <c r="CL222" s="122"/>
    </row>
    <row r="223" spans="1:90" ht="13.5" customHeight="1" thickBot="1" x14ac:dyDescent="0.3">
      <c r="A223" s="772" t="s">
        <v>40</v>
      </c>
      <c r="B223" s="773"/>
      <c r="C223" s="773"/>
      <c r="D223" s="773"/>
      <c r="E223" s="279" t="s">
        <v>279</v>
      </c>
      <c r="F223" s="251" t="s">
        <v>280</v>
      </c>
      <c r="G223" s="251" t="s">
        <v>281</v>
      </c>
      <c r="H223" s="280" t="s">
        <v>282</v>
      </c>
      <c r="I223" s="275" t="s">
        <v>283</v>
      </c>
      <c r="J223" s="112" t="s">
        <v>284</v>
      </c>
      <c r="K223" s="112" t="s">
        <v>285</v>
      </c>
      <c r="L223" s="215" t="s">
        <v>286</v>
      </c>
      <c r="M223" s="279" t="s">
        <v>287</v>
      </c>
      <c r="N223" s="251" t="s">
        <v>288</v>
      </c>
      <c r="O223" s="251" t="s">
        <v>289</v>
      </c>
      <c r="P223" s="251" t="s">
        <v>290</v>
      </c>
      <c r="Q223" s="280" t="s">
        <v>291</v>
      </c>
      <c r="R223" s="275" t="s">
        <v>292</v>
      </c>
      <c r="S223" s="112" t="s">
        <v>293</v>
      </c>
      <c r="T223" s="112" t="s">
        <v>294</v>
      </c>
      <c r="U223" s="112" t="s">
        <v>295</v>
      </c>
      <c r="V223" s="279" t="s">
        <v>296</v>
      </c>
      <c r="W223" s="251" t="s">
        <v>297</v>
      </c>
      <c r="X223" s="251" t="s">
        <v>298</v>
      </c>
      <c r="Y223" s="251" t="s">
        <v>299</v>
      </c>
      <c r="Z223" s="280" t="s">
        <v>300</v>
      </c>
      <c r="AA223" s="275" t="s">
        <v>301</v>
      </c>
      <c r="AB223" s="112" t="s">
        <v>302</v>
      </c>
      <c r="AC223" s="112" t="s">
        <v>303</v>
      </c>
      <c r="AD223" s="215" t="s">
        <v>304</v>
      </c>
      <c r="AE223" s="279" t="s">
        <v>305</v>
      </c>
      <c r="AF223" s="251" t="s">
        <v>306</v>
      </c>
      <c r="AG223" s="251" t="s">
        <v>307</v>
      </c>
      <c r="AH223" s="280" t="s">
        <v>308</v>
      </c>
      <c r="AI223" s="396" t="s">
        <v>309</v>
      </c>
      <c r="AJ223" s="275" t="s">
        <v>310</v>
      </c>
      <c r="AK223" s="112" t="s">
        <v>311</v>
      </c>
      <c r="AL223" s="112" t="s">
        <v>312</v>
      </c>
      <c r="AM223" s="215" t="s">
        <v>313</v>
      </c>
      <c r="AN223" s="279" t="s">
        <v>314</v>
      </c>
      <c r="AO223" s="251" t="s">
        <v>315</v>
      </c>
      <c r="AP223" s="251" t="s">
        <v>316</v>
      </c>
      <c r="AQ223" s="280" t="s">
        <v>317</v>
      </c>
      <c r="AR223" s="396" t="s">
        <v>318</v>
      </c>
      <c r="AS223" s="275" t="s">
        <v>319</v>
      </c>
      <c r="AT223" s="112" t="s">
        <v>320</v>
      </c>
      <c r="AU223" s="112" t="s">
        <v>321</v>
      </c>
      <c r="AV223" s="279" t="s">
        <v>322</v>
      </c>
      <c r="AW223" s="251" t="s">
        <v>323</v>
      </c>
      <c r="AX223" s="251" t="s">
        <v>324</v>
      </c>
      <c r="AY223" s="280" t="s">
        <v>325</v>
      </c>
      <c r="AZ223" s="436" t="s">
        <v>326</v>
      </c>
      <c r="BA223" s="112" t="s">
        <v>327</v>
      </c>
      <c r="BB223" s="112" t="s">
        <v>328</v>
      </c>
      <c r="BC223" s="112" t="s">
        <v>329</v>
      </c>
      <c r="BD223" s="215" t="s">
        <v>330</v>
      </c>
      <c r="BE223" s="210" t="s">
        <v>43</v>
      </c>
      <c r="BF223" s="29" t="s">
        <v>57</v>
      </c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CC223" s="122"/>
      <c r="CD223" s="122"/>
      <c r="CE223" s="122"/>
      <c r="CF223" s="122"/>
      <c r="CG223" s="122"/>
      <c r="CH223" s="122"/>
      <c r="CI223" s="122"/>
      <c r="CJ223" s="122"/>
      <c r="CK223" s="122"/>
      <c r="CL223" s="122"/>
    </row>
    <row r="224" spans="1:90" ht="13.5" hidden="1" customHeight="1" x14ac:dyDescent="0.3">
      <c r="A224" s="192"/>
      <c r="B224" s="193"/>
      <c r="C224" s="193"/>
      <c r="D224" s="278"/>
      <c r="E224" s="281" t="s">
        <v>279</v>
      </c>
      <c r="F224" s="177" t="s">
        <v>280</v>
      </c>
      <c r="G224" s="177" t="s">
        <v>281</v>
      </c>
      <c r="H224" s="282" t="s">
        <v>282</v>
      </c>
      <c r="I224" s="182" t="s">
        <v>283</v>
      </c>
      <c r="J224" s="177" t="s">
        <v>284</v>
      </c>
      <c r="K224" s="177" t="s">
        <v>285</v>
      </c>
      <c r="L224" s="208" t="s">
        <v>286</v>
      </c>
      <c r="M224" s="281" t="s">
        <v>287</v>
      </c>
      <c r="N224" s="177" t="s">
        <v>288</v>
      </c>
      <c r="O224" s="177" t="s">
        <v>289</v>
      </c>
      <c r="P224" s="177" t="s">
        <v>290</v>
      </c>
      <c r="Q224" s="282" t="s">
        <v>291</v>
      </c>
      <c r="R224" s="182" t="s">
        <v>292</v>
      </c>
      <c r="S224" s="177" t="s">
        <v>293</v>
      </c>
      <c r="T224" s="177" t="s">
        <v>294</v>
      </c>
      <c r="U224" s="177" t="s">
        <v>295</v>
      </c>
      <c r="V224" s="281" t="s">
        <v>296</v>
      </c>
      <c r="W224" s="177" t="s">
        <v>297</v>
      </c>
      <c r="X224" s="177" t="s">
        <v>298</v>
      </c>
      <c r="Y224" s="177" t="s">
        <v>299</v>
      </c>
      <c r="Z224" s="282" t="s">
        <v>300</v>
      </c>
      <c r="AA224" s="182" t="s">
        <v>301</v>
      </c>
      <c r="AB224" s="177" t="s">
        <v>302</v>
      </c>
      <c r="AC224" s="177" t="s">
        <v>303</v>
      </c>
      <c r="AD224" s="208" t="s">
        <v>304</v>
      </c>
      <c r="AE224" s="281" t="s">
        <v>305</v>
      </c>
      <c r="AF224" s="177" t="s">
        <v>306</v>
      </c>
      <c r="AG224" s="177" t="s">
        <v>307</v>
      </c>
      <c r="AH224" s="282" t="s">
        <v>308</v>
      </c>
      <c r="AI224" s="182" t="s">
        <v>309</v>
      </c>
      <c r="AJ224" s="182" t="s">
        <v>310</v>
      </c>
      <c r="AK224" s="177" t="s">
        <v>311</v>
      </c>
      <c r="AL224" s="177" t="s">
        <v>312</v>
      </c>
      <c r="AM224" s="208" t="s">
        <v>313</v>
      </c>
      <c r="AN224" s="281" t="s">
        <v>314</v>
      </c>
      <c r="AO224" s="177" t="s">
        <v>315</v>
      </c>
      <c r="AP224" s="177" t="s">
        <v>316</v>
      </c>
      <c r="AQ224" s="282" t="s">
        <v>317</v>
      </c>
      <c r="AR224" s="182" t="s">
        <v>318</v>
      </c>
      <c r="AS224" s="182" t="s">
        <v>319</v>
      </c>
      <c r="AT224" s="177" t="s">
        <v>320</v>
      </c>
      <c r="AU224" s="177" t="s">
        <v>321</v>
      </c>
      <c r="AV224" s="281" t="s">
        <v>322</v>
      </c>
      <c r="AW224" s="177" t="s">
        <v>323</v>
      </c>
      <c r="AX224" s="177" t="s">
        <v>324</v>
      </c>
      <c r="AY224" s="282" t="s">
        <v>325</v>
      </c>
      <c r="AZ224" s="182" t="s">
        <v>326</v>
      </c>
      <c r="BA224" s="177" t="s">
        <v>327</v>
      </c>
      <c r="BB224" s="177" t="s">
        <v>328</v>
      </c>
      <c r="BC224" s="177" t="s">
        <v>329</v>
      </c>
      <c r="BD224" s="208" t="s">
        <v>330</v>
      </c>
      <c r="BE224" s="211"/>
      <c r="BF224" s="30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CC224" s="122"/>
      <c r="CD224" s="122"/>
      <c r="CE224" s="122"/>
      <c r="CF224" s="122"/>
      <c r="CG224" s="122"/>
      <c r="CH224" s="122"/>
      <c r="CI224" s="122"/>
      <c r="CJ224" s="122"/>
      <c r="CK224" s="122"/>
      <c r="CL224" s="122"/>
    </row>
    <row r="225" spans="1:90" ht="13.5" hidden="1" customHeight="1" x14ac:dyDescent="0.3">
      <c r="A225" s="19"/>
      <c r="B225" s="20"/>
      <c r="C225" s="20"/>
      <c r="D225" s="277"/>
      <c r="E225" s="295">
        <f>VLOOKUP($A228,Сезонность!$A$26:$BA$42,MATCH(E224,Сезонность!$A$25:$BA$25,0),0)</f>
        <v>0.63990000000000002</v>
      </c>
      <c r="F225" s="179">
        <f>VLOOKUP($A228,Сезонность!$A$26:$BA$42,MATCH(F224,Сезонность!$A$25:$BA$25,0),0)</f>
        <v>0.63990000000000002</v>
      </c>
      <c r="G225" s="179">
        <f>VLOOKUP($A228,Сезонность!$A$26:$BA$42,MATCH(G224,Сезонность!$A$25:$BA$25,0),0)</f>
        <v>0.63990000000000002</v>
      </c>
      <c r="H225" s="296">
        <f>VLOOKUP($A228,Сезонность!$A$26:$BA$42,MATCH(H224,Сезонность!$A$25:$BA$25,0),0)</f>
        <v>0.63990000000000002</v>
      </c>
      <c r="I225" s="183">
        <f>VLOOKUP($A228,Сезонность!$A$26:$BA$42,MATCH(I224,Сезонность!$A$25:$BA$25,0),0)</f>
        <v>0.71330000000000005</v>
      </c>
      <c r="J225" s="179">
        <f>VLOOKUP($A228,Сезонность!$A$26:$BA$42,MATCH(J224,Сезонность!$A$25:$BA$25,0),0)</f>
        <v>0.71330000000000005</v>
      </c>
      <c r="K225" s="179">
        <f>VLOOKUP($A228,Сезонность!$A$26:$BA$42,MATCH(K224,Сезонность!$A$25:$BA$25,0),0)</f>
        <v>0.71330000000000005</v>
      </c>
      <c r="L225" s="216">
        <f>VLOOKUP($A228,Сезонность!$A$26:$BA$42,MATCH(L224,Сезонность!$A$25:$BA$25,0),0)</f>
        <v>0.71330000000000005</v>
      </c>
      <c r="M225" s="295">
        <f>VLOOKUP($A228,Сезонность!$A$26:$BA$42,MATCH(M224,Сезонность!$A$25:$BA$25,0),0)</f>
        <v>0.82450000000000001</v>
      </c>
      <c r="N225" s="179">
        <f>VLOOKUP($A228,Сезонность!$A$26:$BA$42,MATCH(N224,Сезонность!$A$25:$BA$25,0),0)</f>
        <v>0.82450000000000001</v>
      </c>
      <c r="O225" s="179">
        <f>VLOOKUP($A228,Сезонность!$A$26:$BA$42,MATCH(O224,Сезонность!$A$25:$BA$25,0),0)</f>
        <v>0.82450000000000001</v>
      </c>
      <c r="P225" s="179">
        <f>VLOOKUP($A228,Сезонность!$A$26:$BA$42,MATCH(P224,Сезонность!$A$25:$BA$25,0),0)</f>
        <v>0.82450000000000001</v>
      </c>
      <c r="Q225" s="296">
        <f>VLOOKUP($A228,Сезонность!$A$26:$BA$42,MATCH(Q224,Сезонность!$A$25:$BA$25,0),0)</f>
        <v>0.82450000000000001</v>
      </c>
      <c r="R225" s="183">
        <f>VLOOKUP($A228,Сезонность!$A$26:$BA$42,MATCH(R224,Сезонность!$A$25:$BA$25,0),0)</f>
        <v>1.0536000000000001</v>
      </c>
      <c r="S225" s="179">
        <f>VLOOKUP($A228,Сезонность!$A$26:$BA$42,MATCH(S224,Сезонность!$A$25:$BA$25,0),0)</f>
        <v>1.0536000000000001</v>
      </c>
      <c r="T225" s="179">
        <f>VLOOKUP($A228,Сезонность!$A$26:$BA$42,MATCH(T224,Сезонность!$A$25:$BA$25,0),0)</f>
        <v>1.0536000000000001</v>
      </c>
      <c r="U225" s="179">
        <f>VLOOKUP($A228,Сезонность!$A$26:$BA$42,MATCH(U224,Сезонность!$A$25:$BA$25,0),0)</f>
        <v>1.0536000000000001</v>
      </c>
      <c r="V225" s="295">
        <f>VLOOKUP($A228,Сезонность!$A$26:$BA$42,MATCH(V224,Сезонность!$A$25:$BA$25,0),0)</f>
        <v>1.1975</v>
      </c>
      <c r="W225" s="179">
        <f>VLOOKUP($A228,Сезонность!$A$26:$BA$42,MATCH(W224,Сезонность!$A$25:$BA$25,0),0)</f>
        <v>1.1975</v>
      </c>
      <c r="X225" s="179">
        <f>VLOOKUP($A228,Сезонность!$A$26:$BA$42,MATCH(X224,Сезонность!$A$25:$BA$25,0),0)</f>
        <v>1.1975</v>
      </c>
      <c r="Y225" s="179">
        <f>VLOOKUP($A228,Сезонность!$A$26:$BA$42,MATCH(Y224,Сезонность!$A$25:$BA$25,0),0)</f>
        <v>1.1975</v>
      </c>
      <c r="Z225" s="296">
        <f>VLOOKUP($A228,Сезонность!$A$26:$BA$42,MATCH(Z224,Сезонность!$A$25:$BA$25,0),0)</f>
        <v>1.1975</v>
      </c>
      <c r="AA225" s="183">
        <f>VLOOKUP($A228,Сезонность!$A$26:$BA$42,MATCH(AA224,Сезонность!$A$25:$BA$25,0),0)</f>
        <v>1.3095000000000001</v>
      </c>
      <c r="AB225" s="179">
        <f>VLOOKUP($A228,Сезонность!$A$26:$BA$42,MATCH(AB224,Сезонность!$A$25:$BA$25,0),0)</f>
        <v>1.3095000000000001</v>
      </c>
      <c r="AC225" s="179">
        <f>VLOOKUP($A228,Сезонность!$A$26:$BA$42,MATCH(AC224,Сезонность!$A$25:$BA$25,0),0)</f>
        <v>1.3095000000000001</v>
      </c>
      <c r="AD225" s="216">
        <f>VLOOKUP($A228,Сезонность!$A$26:$BA$42,MATCH(AD224,Сезонность!$A$25:$BA$25,0),0)</f>
        <v>1.3095000000000001</v>
      </c>
      <c r="AE225" s="295">
        <f>VLOOKUP($A228,Сезонность!$A$26:$BA$42,MATCH(AE224,Сезонность!$A$25:$BA$25,0),0)</f>
        <v>1.3061</v>
      </c>
      <c r="AF225" s="179">
        <f>VLOOKUP($A228,Сезонность!$A$26:$BA$42,MATCH(AF224,Сезонность!$A$25:$BA$25,0),0)</f>
        <v>1.3061</v>
      </c>
      <c r="AG225" s="179">
        <f>VLOOKUP($A228,Сезонность!$A$26:$BA$42,MATCH(AG224,Сезонность!$A$25:$BA$25,0),0)</f>
        <v>1.3061</v>
      </c>
      <c r="AH225" s="296">
        <f>VLOOKUP($A228,Сезонность!$A$26:$BA$42,MATCH(AH224,Сезонность!$A$25:$BA$25,0),0)</f>
        <v>1.3061</v>
      </c>
      <c r="AI225" s="183">
        <f>VLOOKUP($A228,Сезонность!$A$26:$BA$42,MATCH(AI224,Сезонность!$A$25:$BA$25,0),0)</f>
        <v>1.2273000000000001</v>
      </c>
      <c r="AJ225" s="183">
        <f>VLOOKUP($A228,Сезонность!$A$26:$BA$42,MATCH(AJ224,Сезонность!$A$25:$BA$25,0),0)</f>
        <v>1.2273000000000001</v>
      </c>
      <c r="AK225" s="179">
        <f>VLOOKUP($A228,Сезонность!$A$26:$BA$42,MATCH(AK224,Сезонность!$A$25:$BA$25,0),0)</f>
        <v>1.2273000000000001</v>
      </c>
      <c r="AL225" s="179">
        <f>VLOOKUP($A228,Сезонность!$A$26:$BA$42,MATCH(AL224,Сезонность!$A$25:$BA$25,0),0)</f>
        <v>1.2273000000000001</v>
      </c>
      <c r="AM225" s="216">
        <f>VLOOKUP($A228,Сезонность!$A$26:$BA$42,MATCH(AM224,Сезонность!$A$25:$BA$25,0),0)</f>
        <v>1.2273000000000001</v>
      </c>
      <c r="AN225" s="295">
        <f>VLOOKUP($A228,Сезонность!$A$26:$BA$42,MATCH(AN224,Сезонность!$A$25:$BA$25,0),0)</f>
        <v>0.98580000000000001</v>
      </c>
      <c r="AO225" s="179">
        <f>VLOOKUP($A228,Сезонность!$A$26:$BA$42,MATCH(AO224,Сезонность!$A$25:$BA$25,0),0)</f>
        <v>0.98580000000000001</v>
      </c>
      <c r="AP225" s="179">
        <f>VLOOKUP($A228,Сезонность!$A$26:$BA$42,MATCH(AP224,Сезонность!$A$25:$BA$25,0),0)</f>
        <v>0.98580000000000001</v>
      </c>
      <c r="AQ225" s="296">
        <f>VLOOKUP($A228,Сезонность!$A$26:$BA$42,MATCH(AQ224,Сезонность!$A$25:$BA$25,0),0)</f>
        <v>0.98580000000000001</v>
      </c>
      <c r="AR225" s="183">
        <f>VLOOKUP($A228,Сезонность!$A$26:$BA$42,MATCH(AR224,Сезонность!$A$25:$BA$25,0),0)</f>
        <v>0.88170000000000004</v>
      </c>
      <c r="AS225" s="183">
        <f>VLOOKUP($A228,Сезонность!$A$26:$BA$42,MATCH(AS224,Сезонность!$A$25:$BA$25,0),0)</f>
        <v>0.88170000000000004</v>
      </c>
      <c r="AT225" s="179">
        <f>VLOOKUP($A228,Сезонность!$A$26:$BA$42,MATCH(AT224,Сезонность!$A$25:$BA$25,0),0)</f>
        <v>0.88170000000000004</v>
      </c>
      <c r="AU225" s="179">
        <f>VLOOKUP($A228,Сезонность!$A$26:$BA$42,MATCH(AU224,Сезонность!$A$25:$BA$25,0),0)</f>
        <v>0.88170000000000004</v>
      </c>
      <c r="AV225" s="295">
        <f>VLOOKUP($A228,Сезонность!$A$26:$BA$42,MATCH(AV224,Сезонность!$A$25:$BA$25,0),0)</f>
        <v>0.83760000000000001</v>
      </c>
      <c r="AW225" s="179">
        <f>VLOOKUP($A228,Сезонность!$A$26:$BA$42,MATCH(AW224,Сезонность!$A$25:$BA$25,0),0)</f>
        <v>0.83760000000000001</v>
      </c>
      <c r="AX225" s="179">
        <f>VLOOKUP($A228,Сезонность!$A$26:$BA$42,MATCH(AX224,Сезонность!$A$25:$BA$25,0),0)</f>
        <v>0.83760000000000001</v>
      </c>
      <c r="AY225" s="296">
        <f>VLOOKUP($A228,Сезонность!$A$26:$BA$42,MATCH(AY224,Сезонность!$A$25:$BA$25,0),0)</f>
        <v>0.83760000000000001</v>
      </c>
      <c r="AZ225" s="183">
        <f>VLOOKUP($A228,Сезонность!$A$26:$BA$42,MATCH(AZ224,Сезонность!$A$25:$BA$25,0),0)</f>
        <v>0.83760000000000001</v>
      </c>
      <c r="BA225" s="179">
        <f>VLOOKUP($A228,Сезонность!$A$26:$BA$42,MATCH(BA224,Сезонность!$A$25:$BA$25,0),0)</f>
        <v>1.0233000000000001</v>
      </c>
      <c r="BB225" s="179">
        <f>VLOOKUP($A228,Сезонность!$A$26:$BA$42,MATCH(BB224,Сезонность!$A$25:$BA$25,0),0)</f>
        <v>1.0233000000000001</v>
      </c>
      <c r="BC225" s="179">
        <f>VLOOKUP($A228,Сезонность!$A$26:$BA$42,MATCH(BC224,Сезонность!$A$25:$BA$25,0),0)</f>
        <v>1.0233000000000001</v>
      </c>
      <c r="BD225" s="216">
        <f>VLOOKUP($A228,Сезонность!$A$26:$BA$42,MATCH(BD224,Сезонность!$A$25:$BA$25,0),0)</f>
        <v>1.0233000000000001</v>
      </c>
      <c r="BE225" s="212"/>
      <c r="BF225" s="18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CC225" s="122"/>
      <c r="CD225" s="122"/>
      <c r="CE225" s="122"/>
      <c r="CF225" s="122"/>
      <c r="CG225" s="122"/>
      <c r="CH225" s="122"/>
      <c r="CI225" s="122"/>
      <c r="CJ225" s="122"/>
      <c r="CK225" s="122"/>
      <c r="CL225" s="122"/>
    </row>
    <row r="226" spans="1:90" ht="13.5" hidden="1" customHeight="1" thickBot="1" x14ac:dyDescent="0.3">
      <c r="A226" s="21"/>
      <c r="B226" s="22"/>
      <c r="C226" s="23"/>
      <c r="D226" s="418">
        <f>VLOOKUP($A227,$A$37:$R$50,17,0)-(VLOOKUP($A227,$A$37:$R$50,17,0)*VLOOKUP($A227,$A$37:$T$50,19,0))</f>
        <v>22.589549999999999</v>
      </c>
      <c r="E226" s="297">
        <f>IF((E231&lt;0%),0,(SUM(E229:E230)*E227))</f>
        <v>221812.78897552504</v>
      </c>
      <c r="F226" s="180">
        <f t="shared" ref="F226" si="492">IF((F231&lt;0%),0,(SUM(F229:F230)*F227))</f>
        <v>221812.78897552504</v>
      </c>
      <c r="G226" s="180">
        <f t="shared" ref="G226" si="493">IF((G231&lt;0%),0,(SUM(G229:G230)*G227))</f>
        <v>221812.78897552504</v>
      </c>
      <c r="H226" s="298">
        <f t="shared" ref="H226" si="494">IF((H231&lt;0%),0,(SUM(H229:H230)*H227))</f>
        <v>221812.78897552504</v>
      </c>
      <c r="I226" s="184">
        <f t="shared" ref="I226" si="495">IF((I231&lt;0%),0,(SUM(I229:I230)*I227))</f>
        <v>247255.91870017504</v>
      </c>
      <c r="J226" s="180">
        <f t="shared" ref="J226" si="496">IF((J231&lt;0%),0,(SUM(J229:J230)*J227))</f>
        <v>247255.91870017504</v>
      </c>
      <c r="K226" s="180">
        <f t="shared" ref="K226" si="497">IF((K231&lt;0%),0,(SUM(K229:K230)*K227))</f>
        <v>247255.91870017504</v>
      </c>
      <c r="L226" s="217">
        <f t="shared" ref="L226" si="498">IF((L231&lt;0%),0,(SUM(L229:L230)*L227))</f>
        <v>247255.91870017504</v>
      </c>
      <c r="M226" s="297">
        <f t="shared" ref="M226" si="499">IF((M231&lt;0%),0,(SUM(M229:M230)*M227))</f>
        <v>285801.91359637503</v>
      </c>
      <c r="N226" s="180">
        <f t="shared" ref="N226" si="500">IF((N231&lt;0%),0,(SUM(N229:N230)*N227))</f>
        <v>285801.91359637503</v>
      </c>
      <c r="O226" s="180">
        <f t="shared" ref="O226" si="501">IF((O231&lt;0%),0,(SUM(O229:O230)*O227))</f>
        <v>285801.91359637503</v>
      </c>
      <c r="P226" s="180">
        <f t="shared" ref="P226" si="502">IF((P231&lt;0%),0,(SUM(P229:P230)*P227))</f>
        <v>285801.91359637503</v>
      </c>
      <c r="Q226" s="298">
        <f t="shared" ref="Q226" si="503">IF((Q231&lt;0%),0,(SUM(Q229:Q230)*Q227))</f>
        <v>285801.91359637503</v>
      </c>
      <c r="R226" s="184">
        <f t="shared" ref="R226" si="504">IF((R231&lt;0%),0,(SUM(R229:R230)*R227))</f>
        <v>365216.36890860007</v>
      </c>
      <c r="S226" s="180">
        <f t="shared" ref="S226" si="505">IF((S231&lt;0%),0,(SUM(S229:S230)*S227))</f>
        <v>365216.36890860007</v>
      </c>
      <c r="T226" s="180">
        <f t="shared" ref="T226" si="506">IF((T231&lt;0%),0,(SUM(T229:T230)*T227))</f>
        <v>365216.36890860007</v>
      </c>
      <c r="U226" s="180">
        <f t="shared" ref="U226" si="507">IF((U231&lt;0%),0,(SUM(U229:U230)*U227))</f>
        <v>365216.36890860007</v>
      </c>
      <c r="V226" s="297">
        <f t="shared" ref="V226" si="508">IF((V231&lt;0%),0,(SUM(V229:V230)*V227))</f>
        <v>415097.38208812498</v>
      </c>
      <c r="W226" s="180">
        <f t="shared" ref="W226" si="509">IF((W231&lt;0%),0,(SUM(W229:W230)*W227))</f>
        <v>415097.38208812498</v>
      </c>
      <c r="X226" s="180">
        <f t="shared" ref="X226" si="510">IF((X231&lt;0%),0,(SUM(X229:X230)*X227))</f>
        <v>415097.38208812498</v>
      </c>
      <c r="Y226" s="180">
        <f t="shared" ref="Y226" si="511">IF((Y231&lt;0%),0,(SUM(Y229:Y230)*Y227))</f>
        <v>415097.38208812498</v>
      </c>
      <c r="Z226" s="298">
        <f t="shared" ref="Z226" si="512">IF((Z231&lt;0%),0,(SUM(Z229:Z230)*Z227))</f>
        <v>415097.38208812498</v>
      </c>
      <c r="AA226" s="184">
        <f t="shared" ref="AA226" si="513">IF((AA231&lt;0%),0,(SUM(AA229:AA230)*AA227))</f>
        <v>453920.68630012509</v>
      </c>
      <c r="AB226" s="180">
        <f t="shared" ref="AB226" si="514">IF((AB231&lt;0%),0,(SUM(AB229:AB230)*AB227))</f>
        <v>453920.68630012509</v>
      </c>
      <c r="AC226" s="180">
        <f t="shared" ref="AC226" si="515">IF((AC231&lt;0%),0,(SUM(AC229:AC230)*AC227))</f>
        <v>453920.68630012509</v>
      </c>
      <c r="AD226" s="217">
        <f t="shared" ref="AD226" si="516">IF((AD231&lt;0%),0,(SUM(AD229:AD230)*AD227))</f>
        <v>453920.68630012509</v>
      </c>
      <c r="AE226" s="297">
        <f t="shared" ref="AE226" si="517">IF((AE231&lt;0%),0,(SUM(AE229:AE230)*AE227))</f>
        <v>452742.12170797499</v>
      </c>
      <c r="AF226" s="180">
        <f t="shared" ref="AF226" si="518">IF((AF231&lt;0%),0,(SUM(AF229:AF230)*AF227))</f>
        <v>452742.12170797499</v>
      </c>
      <c r="AG226" s="180">
        <f t="shared" ref="AG226" si="519">IF((AG231&lt;0%),0,(SUM(AG229:AG230)*AG227))</f>
        <v>452742.12170797499</v>
      </c>
      <c r="AH226" s="298">
        <f t="shared" ref="AH226" si="520">IF((AH231&lt;0%),0,(SUM(AH229:AH230)*AH227))</f>
        <v>452742.12170797499</v>
      </c>
      <c r="AI226" s="184">
        <f t="shared" ref="AI226" si="521">IF((AI231&lt;0%),0,(SUM(AI229:AI230)*AI227))</f>
        <v>425427.15410167509</v>
      </c>
      <c r="AJ226" s="184">
        <f t="shared" ref="AJ226" si="522">IF((AJ231&lt;0%),0,(SUM(AJ229:AJ230)*AJ227))</f>
        <v>425427.15410167509</v>
      </c>
      <c r="AK226" s="180">
        <f t="shared" ref="AK226" si="523">IF((AK231&lt;0%),0,(SUM(AK229:AK230)*AK227))</f>
        <v>425427.15410167509</v>
      </c>
      <c r="AL226" s="180">
        <f t="shared" ref="AL226" si="524">IF((AL231&lt;0%),0,(SUM(AL229:AL230)*AL227))</f>
        <v>425427.15410167509</v>
      </c>
      <c r="AM226" s="217">
        <f t="shared" ref="AM226" si="525">IF((AM231&lt;0%),0,(SUM(AM229:AM230)*AM227))</f>
        <v>425427.15410167509</v>
      </c>
      <c r="AN226" s="297">
        <f t="shared" ref="AN226" si="526">IF((AN231&lt;0%),0,(SUM(AN229:AN230)*AN227))</f>
        <v>341714.40439455002</v>
      </c>
      <c r="AO226" s="180">
        <f t="shared" ref="AO226" si="527">IF((AO231&lt;0%),0,(SUM(AO229:AO230)*AO227))</f>
        <v>341714.40439455002</v>
      </c>
      <c r="AP226" s="180">
        <f t="shared" ref="AP226" si="528">IF((AP231&lt;0%),0,(SUM(AP229:AP230)*AP227))</f>
        <v>341714.40439455002</v>
      </c>
      <c r="AQ226" s="298">
        <f t="shared" ref="AQ226" si="529">IF((AQ231&lt;0%),0,(SUM(AQ229:AQ230)*AQ227))</f>
        <v>341714.40439455002</v>
      </c>
      <c r="AR226" s="184">
        <f t="shared" ref="AR226" si="530">IF((AR231&lt;0%),0,(SUM(AR229:AR230)*AR227))</f>
        <v>305629.52967607504</v>
      </c>
      <c r="AS226" s="184">
        <f t="shared" ref="AS226" si="531">IF((AS231&lt;0%),0,(SUM(AS229:AS230)*AS227))</f>
        <v>305629.52967607504</v>
      </c>
      <c r="AT226" s="180">
        <f t="shared" ref="AT226" si="532">IF((AT231&lt;0%),0,(SUM(AT229:AT230)*AT227))</f>
        <v>305629.52967607504</v>
      </c>
      <c r="AU226" s="180">
        <f t="shared" ref="AU226" si="533">IF((AU231&lt;0%),0,(SUM(AU229:AU230)*AU227))</f>
        <v>305629.52967607504</v>
      </c>
      <c r="AV226" s="297">
        <f t="shared" ref="AV226" si="534">IF((AV231&lt;0%),0,(SUM(AV229:AV230)*AV227))</f>
        <v>290342.85364260001</v>
      </c>
      <c r="AW226" s="180">
        <f t="shared" ref="AW226" si="535">IF((AW231&lt;0%),0,(SUM(AW229:AW230)*AW227))</f>
        <v>290342.85364260001</v>
      </c>
      <c r="AX226" s="180">
        <f t="shared" ref="AX226" si="536">IF((AX231&lt;0%),0,(SUM(AX229:AX230)*AX227))</f>
        <v>290342.85364260001</v>
      </c>
      <c r="AY226" s="298">
        <f t="shared" ref="AY226" si="537">IF((AY231&lt;0%),0,(SUM(AY229:AY230)*AY227))</f>
        <v>290342.85364260001</v>
      </c>
      <c r="AZ226" s="184">
        <f t="shared" ref="AZ226" si="538">IF((AZ231&lt;0%),0,(SUM(AZ229:AZ230)*AZ227))</f>
        <v>290342.85364260001</v>
      </c>
      <c r="BA226" s="180">
        <f t="shared" ref="BA226" si="539">IF((BA231&lt;0%),0,(SUM(BA229:BA230)*BA227))</f>
        <v>354713.27857267502</v>
      </c>
      <c r="BB226" s="180">
        <f t="shared" ref="BB226" si="540">IF((BB231&lt;0%),0,(SUM(BB229:BB230)*BB227))</f>
        <v>354713.27857267502</v>
      </c>
      <c r="BC226" s="180">
        <f t="shared" ref="BC226" si="541">IF((BC231&lt;0%),0,(SUM(BC229:BC230)*BC227))</f>
        <v>354713.27857267502</v>
      </c>
      <c r="BD226" s="217">
        <f t="shared" ref="BD226" si="542">IF((BD231&lt;0%),0,(SUM(BD229:BD230)*BD227))</f>
        <v>354713.27857267502</v>
      </c>
      <c r="BE226" s="213"/>
      <c r="BF226" s="24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CC226" s="122"/>
      <c r="CD226" s="122"/>
      <c r="CE226" s="122"/>
      <c r="CF226" s="122"/>
      <c r="CG226" s="122"/>
      <c r="CH226" s="122"/>
      <c r="CI226" s="122"/>
      <c r="CJ226" s="122"/>
      <c r="CK226" s="122"/>
      <c r="CL226" s="122"/>
    </row>
    <row r="227" spans="1:90" ht="13.5" customHeight="1" thickBot="1" x14ac:dyDescent="0.3">
      <c r="A227" s="774" t="s">
        <v>427</v>
      </c>
      <c r="B227" s="775"/>
      <c r="C227" s="776" t="s">
        <v>37</v>
      </c>
      <c r="D227" s="791"/>
      <c r="E227" s="413">
        <f t="shared" ref="E227:AJ227" si="543">VLOOKUP($A227,$A$37:$R$50,17,0)-(VLOOKUP($A227,$A$37:$R$50,17,0)*VLOOKUP($A227,$A$37:$T$50,19,0))</f>
        <v>22.589549999999999</v>
      </c>
      <c r="F227" s="414">
        <f t="shared" si="543"/>
        <v>22.589549999999999</v>
      </c>
      <c r="G227" s="414">
        <f t="shared" si="543"/>
        <v>22.589549999999999</v>
      </c>
      <c r="H227" s="415">
        <f t="shared" si="543"/>
        <v>22.589549999999999</v>
      </c>
      <c r="I227" s="416">
        <f t="shared" si="543"/>
        <v>22.589549999999999</v>
      </c>
      <c r="J227" s="414">
        <f t="shared" si="543"/>
        <v>22.589549999999999</v>
      </c>
      <c r="K227" s="414">
        <f t="shared" si="543"/>
        <v>22.589549999999999</v>
      </c>
      <c r="L227" s="417">
        <f t="shared" si="543"/>
        <v>22.589549999999999</v>
      </c>
      <c r="M227" s="413">
        <f t="shared" si="543"/>
        <v>22.589549999999999</v>
      </c>
      <c r="N227" s="414">
        <f t="shared" si="543"/>
        <v>22.589549999999999</v>
      </c>
      <c r="O227" s="414">
        <f t="shared" si="543"/>
        <v>22.589549999999999</v>
      </c>
      <c r="P227" s="414">
        <f t="shared" si="543"/>
        <v>22.589549999999999</v>
      </c>
      <c r="Q227" s="415">
        <f t="shared" si="543"/>
        <v>22.589549999999999</v>
      </c>
      <c r="R227" s="416">
        <f t="shared" si="543"/>
        <v>22.589549999999999</v>
      </c>
      <c r="S227" s="414">
        <f t="shared" si="543"/>
        <v>22.589549999999999</v>
      </c>
      <c r="T227" s="414">
        <f t="shared" si="543"/>
        <v>22.589549999999999</v>
      </c>
      <c r="U227" s="414">
        <f t="shared" si="543"/>
        <v>22.589549999999999</v>
      </c>
      <c r="V227" s="413">
        <f t="shared" si="543"/>
        <v>22.589549999999999</v>
      </c>
      <c r="W227" s="414">
        <f t="shared" si="543"/>
        <v>22.589549999999999</v>
      </c>
      <c r="X227" s="414">
        <f t="shared" si="543"/>
        <v>22.589549999999999</v>
      </c>
      <c r="Y227" s="414">
        <f t="shared" si="543"/>
        <v>22.589549999999999</v>
      </c>
      <c r="Z227" s="415">
        <f t="shared" si="543"/>
        <v>22.589549999999999</v>
      </c>
      <c r="AA227" s="416">
        <f t="shared" si="543"/>
        <v>22.589549999999999</v>
      </c>
      <c r="AB227" s="414">
        <f t="shared" si="543"/>
        <v>22.589549999999999</v>
      </c>
      <c r="AC227" s="414">
        <f t="shared" si="543"/>
        <v>22.589549999999999</v>
      </c>
      <c r="AD227" s="417">
        <f t="shared" si="543"/>
        <v>22.589549999999999</v>
      </c>
      <c r="AE227" s="413">
        <f t="shared" si="543"/>
        <v>22.589549999999999</v>
      </c>
      <c r="AF227" s="414">
        <f t="shared" si="543"/>
        <v>22.589549999999999</v>
      </c>
      <c r="AG227" s="414">
        <f t="shared" si="543"/>
        <v>22.589549999999999</v>
      </c>
      <c r="AH227" s="415">
        <f t="shared" si="543"/>
        <v>22.589549999999999</v>
      </c>
      <c r="AI227" s="416">
        <f t="shared" si="543"/>
        <v>22.589549999999999</v>
      </c>
      <c r="AJ227" s="416">
        <f t="shared" si="543"/>
        <v>22.589549999999999</v>
      </c>
      <c r="AK227" s="414">
        <f t="shared" ref="AK227:BD227" si="544">VLOOKUP($A227,$A$37:$R$50,17,0)-(VLOOKUP($A227,$A$37:$R$50,17,0)*VLOOKUP($A227,$A$37:$T$50,19,0))</f>
        <v>22.589549999999999</v>
      </c>
      <c r="AL227" s="414">
        <f t="shared" si="544"/>
        <v>22.589549999999999</v>
      </c>
      <c r="AM227" s="417">
        <f t="shared" si="544"/>
        <v>22.589549999999999</v>
      </c>
      <c r="AN227" s="413">
        <f t="shared" si="544"/>
        <v>22.589549999999999</v>
      </c>
      <c r="AO227" s="414">
        <f t="shared" si="544"/>
        <v>22.589549999999999</v>
      </c>
      <c r="AP227" s="414">
        <f t="shared" si="544"/>
        <v>22.589549999999999</v>
      </c>
      <c r="AQ227" s="415">
        <f t="shared" si="544"/>
        <v>22.589549999999999</v>
      </c>
      <c r="AR227" s="416">
        <f t="shared" si="544"/>
        <v>22.589549999999999</v>
      </c>
      <c r="AS227" s="416">
        <f t="shared" si="544"/>
        <v>22.589549999999999</v>
      </c>
      <c r="AT227" s="414">
        <f t="shared" si="544"/>
        <v>22.589549999999999</v>
      </c>
      <c r="AU227" s="414">
        <f t="shared" si="544"/>
        <v>22.589549999999999</v>
      </c>
      <c r="AV227" s="413">
        <f t="shared" si="544"/>
        <v>22.589549999999999</v>
      </c>
      <c r="AW227" s="414">
        <f t="shared" si="544"/>
        <v>22.589549999999999</v>
      </c>
      <c r="AX227" s="414">
        <f t="shared" si="544"/>
        <v>22.589549999999999</v>
      </c>
      <c r="AY227" s="415">
        <f t="shared" si="544"/>
        <v>22.589549999999999</v>
      </c>
      <c r="AZ227" s="416">
        <f t="shared" si="544"/>
        <v>22.589549999999999</v>
      </c>
      <c r="BA227" s="414">
        <f t="shared" si="544"/>
        <v>22.589549999999999</v>
      </c>
      <c r="BB227" s="414">
        <f t="shared" si="544"/>
        <v>22.589549999999999</v>
      </c>
      <c r="BC227" s="414">
        <f t="shared" si="544"/>
        <v>22.589549999999999</v>
      </c>
      <c r="BD227" s="417">
        <f t="shared" si="544"/>
        <v>22.589549999999999</v>
      </c>
      <c r="BE227" s="213"/>
      <c r="BF227" s="24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CC227" s="122"/>
      <c r="CD227" s="122"/>
      <c r="CE227" s="122"/>
      <c r="CF227" s="122"/>
      <c r="CG227" s="122"/>
      <c r="CH227" s="122"/>
      <c r="CI227" s="122"/>
      <c r="CJ227" s="122"/>
      <c r="CK227" s="122"/>
      <c r="CL227" s="122"/>
    </row>
    <row r="228" spans="1:90" s="244" customFormat="1" ht="13.5" customHeight="1" x14ac:dyDescent="0.2">
      <c r="A228" s="774" t="s">
        <v>427</v>
      </c>
      <c r="B228" s="775"/>
      <c r="C228" s="776" t="s">
        <v>58</v>
      </c>
      <c r="D228" s="777"/>
      <c r="E228" s="283">
        <v>0</v>
      </c>
      <c r="F228" s="241">
        <v>0</v>
      </c>
      <c r="G228" s="241">
        <v>0</v>
      </c>
      <c r="H228" s="284">
        <v>0</v>
      </c>
      <c r="I228" s="240">
        <v>0</v>
      </c>
      <c r="J228" s="241">
        <v>0</v>
      </c>
      <c r="K228" s="241">
        <v>0</v>
      </c>
      <c r="L228" s="242">
        <v>0</v>
      </c>
      <c r="M228" s="283">
        <v>0</v>
      </c>
      <c r="N228" s="241">
        <v>0</v>
      </c>
      <c r="O228" s="241">
        <v>0</v>
      </c>
      <c r="P228" s="241">
        <v>0</v>
      </c>
      <c r="Q228" s="284">
        <v>0</v>
      </c>
      <c r="R228" s="240">
        <v>0</v>
      </c>
      <c r="S228" s="241">
        <v>0</v>
      </c>
      <c r="T228" s="241">
        <v>0</v>
      </c>
      <c r="U228" s="241">
        <v>0</v>
      </c>
      <c r="V228" s="283">
        <v>0</v>
      </c>
      <c r="W228" s="241">
        <v>0</v>
      </c>
      <c r="X228" s="241">
        <v>0</v>
      </c>
      <c r="Y228" s="241">
        <v>0</v>
      </c>
      <c r="Z228" s="284">
        <v>0</v>
      </c>
      <c r="AA228" s="240">
        <v>0</v>
      </c>
      <c r="AB228" s="241">
        <v>0</v>
      </c>
      <c r="AC228" s="241">
        <v>0</v>
      </c>
      <c r="AD228" s="242">
        <v>0</v>
      </c>
      <c r="AE228" s="283">
        <v>0</v>
      </c>
      <c r="AF228" s="241">
        <v>0</v>
      </c>
      <c r="AG228" s="241">
        <v>0</v>
      </c>
      <c r="AH228" s="284">
        <v>0</v>
      </c>
      <c r="AI228" s="240">
        <v>0</v>
      </c>
      <c r="AJ228" s="240">
        <v>0</v>
      </c>
      <c r="AK228" s="241">
        <v>0</v>
      </c>
      <c r="AL228" s="241">
        <v>0</v>
      </c>
      <c r="AM228" s="242">
        <v>0</v>
      </c>
      <c r="AN228" s="283">
        <v>0</v>
      </c>
      <c r="AO228" s="241">
        <v>0</v>
      </c>
      <c r="AP228" s="241">
        <v>0</v>
      </c>
      <c r="AQ228" s="284">
        <v>0</v>
      </c>
      <c r="AR228" s="240">
        <v>0</v>
      </c>
      <c r="AS228" s="240">
        <v>0</v>
      </c>
      <c r="AT228" s="241">
        <v>0</v>
      </c>
      <c r="AU228" s="241">
        <v>0</v>
      </c>
      <c r="AV228" s="283">
        <v>0</v>
      </c>
      <c r="AW228" s="241">
        <v>0</v>
      </c>
      <c r="AX228" s="241">
        <v>0</v>
      </c>
      <c r="AY228" s="284">
        <v>0</v>
      </c>
      <c r="AZ228" s="240">
        <v>0</v>
      </c>
      <c r="BA228" s="241">
        <v>0</v>
      </c>
      <c r="BB228" s="241">
        <v>0</v>
      </c>
      <c r="BC228" s="241">
        <v>0</v>
      </c>
      <c r="BD228" s="242">
        <v>0</v>
      </c>
      <c r="BE228" s="272">
        <f>SUM(E228:BD228)</f>
        <v>0</v>
      </c>
      <c r="BF228" s="258">
        <v>-1</v>
      </c>
      <c r="BG228" s="243"/>
      <c r="BH228" s="243"/>
      <c r="BI228" s="243"/>
      <c r="BJ228" s="243"/>
      <c r="BK228" s="243"/>
      <c r="BL228" s="243"/>
      <c r="BM228" s="243"/>
      <c r="BN228" s="243"/>
      <c r="BO228" s="243"/>
      <c r="BP228" s="243"/>
      <c r="BQ228" s="243"/>
      <c r="BR228" s="243"/>
      <c r="BS228" s="243"/>
      <c r="BT228" s="243"/>
      <c r="BU228" s="243"/>
      <c r="BV228" s="243"/>
      <c r="BW228" s="243"/>
      <c r="BX228" s="243"/>
      <c r="BY228" s="243"/>
      <c r="CC228" s="243"/>
      <c r="CD228" s="243"/>
      <c r="CE228" s="243"/>
      <c r="CF228" s="243"/>
      <c r="CG228" s="243"/>
      <c r="CH228" s="243"/>
      <c r="CI228" s="243"/>
      <c r="CJ228" s="243"/>
      <c r="CK228" s="243"/>
      <c r="CL228" s="243"/>
    </row>
    <row r="229" spans="1:90" s="244" customFormat="1" ht="13.5" customHeight="1" thickBot="1" x14ac:dyDescent="0.25">
      <c r="A229" s="1238" t="s">
        <v>427</v>
      </c>
      <c r="B229" s="1239"/>
      <c r="C229" s="807" t="s">
        <v>59</v>
      </c>
      <c r="D229" s="808"/>
      <c r="E229" s="285">
        <f>E228*($BF228+1)*IF(E231=$BI$87,1,IF(E231&lt;=$BI$88,1*$BJ$87,IF(E231&lt;=$BI$91,1*$BJ$88,IF(E231&lt;=$BI$92,1*$BJ$91,IF(E231&lt;=$BI$94,1*$BJ$92,1*$BJ$94)))))</f>
        <v>0</v>
      </c>
      <c r="F229" s="246">
        <f t="shared" ref="F229:BD229" si="545">F228*($BF228+1)*IF(F231=$BI$87,1,IF(F231&lt;=$BI$88,1*$BJ$87,IF(F231&lt;=$BI$91,1*$BJ$88,IF(F231&lt;=$BI$92,1*$BJ$91,IF(F231&lt;=$BI$94,1*$BJ$92,1*$BJ$94)))))</f>
        <v>0</v>
      </c>
      <c r="G229" s="246">
        <f t="shared" si="545"/>
        <v>0</v>
      </c>
      <c r="H229" s="286">
        <f t="shared" si="545"/>
        <v>0</v>
      </c>
      <c r="I229" s="245">
        <f t="shared" si="545"/>
        <v>0</v>
      </c>
      <c r="J229" s="246">
        <f t="shared" si="545"/>
        <v>0</v>
      </c>
      <c r="K229" s="246">
        <f t="shared" si="545"/>
        <v>0</v>
      </c>
      <c r="L229" s="247">
        <f t="shared" si="545"/>
        <v>0</v>
      </c>
      <c r="M229" s="285">
        <f t="shared" si="545"/>
        <v>0</v>
      </c>
      <c r="N229" s="246">
        <f t="shared" si="545"/>
        <v>0</v>
      </c>
      <c r="O229" s="246">
        <f t="shared" si="545"/>
        <v>0</v>
      </c>
      <c r="P229" s="246">
        <f t="shared" si="545"/>
        <v>0</v>
      </c>
      <c r="Q229" s="286">
        <f t="shared" si="545"/>
        <v>0</v>
      </c>
      <c r="R229" s="245">
        <f t="shared" si="545"/>
        <v>0</v>
      </c>
      <c r="S229" s="246">
        <f t="shared" si="545"/>
        <v>0</v>
      </c>
      <c r="T229" s="246">
        <f t="shared" si="545"/>
        <v>0</v>
      </c>
      <c r="U229" s="246">
        <f t="shared" si="545"/>
        <v>0</v>
      </c>
      <c r="V229" s="285">
        <f t="shared" si="545"/>
        <v>0</v>
      </c>
      <c r="W229" s="246">
        <f t="shared" si="545"/>
        <v>0</v>
      </c>
      <c r="X229" s="246">
        <f t="shared" si="545"/>
        <v>0</v>
      </c>
      <c r="Y229" s="246">
        <f t="shared" si="545"/>
        <v>0</v>
      </c>
      <c r="Z229" s="286">
        <f t="shared" si="545"/>
        <v>0</v>
      </c>
      <c r="AA229" s="245">
        <f t="shared" si="545"/>
        <v>0</v>
      </c>
      <c r="AB229" s="246">
        <f t="shared" si="545"/>
        <v>0</v>
      </c>
      <c r="AC229" s="246">
        <f t="shared" si="545"/>
        <v>0</v>
      </c>
      <c r="AD229" s="247">
        <f t="shared" si="545"/>
        <v>0</v>
      </c>
      <c r="AE229" s="285">
        <f t="shared" si="545"/>
        <v>0</v>
      </c>
      <c r="AF229" s="246">
        <f t="shared" si="545"/>
        <v>0</v>
      </c>
      <c r="AG229" s="246">
        <f t="shared" si="545"/>
        <v>0</v>
      </c>
      <c r="AH229" s="286">
        <f t="shared" si="545"/>
        <v>0</v>
      </c>
      <c r="AI229" s="245">
        <f t="shared" si="545"/>
        <v>0</v>
      </c>
      <c r="AJ229" s="245">
        <f t="shared" si="545"/>
        <v>0</v>
      </c>
      <c r="AK229" s="246">
        <f t="shared" si="545"/>
        <v>0</v>
      </c>
      <c r="AL229" s="246">
        <f t="shared" si="545"/>
        <v>0</v>
      </c>
      <c r="AM229" s="247">
        <f t="shared" si="545"/>
        <v>0</v>
      </c>
      <c r="AN229" s="285">
        <f t="shared" si="545"/>
        <v>0</v>
      </c>
      <c r="AO229" s="246">
        <f t="shared" si="545"/>
        <v>0</v>
      </c>
      <c r="AP229" s="246">
        <f t="shared" si="545"/>
        <v>0</v>
      </c>
      <c r="AQ229" s="286">
        <f t="shared" si="545"/>
        <v>0</v>
      </c>
      <c r="AR229" s="245">
        <f t="shared" si="545"/>
        <v>0</v>
      </c>
      <c r="AS229" s="245">
        <f t="shared" si="545"/>
        <v>0</v>
      </c>
      <c r="AT229" s="246">
        <f t="shared" si="545"/>
        <v>0</v>
      </c>
      <c r="AU229" s="246">
        <f t="shared" si="545"/>
        <v>0</v>
      </c>
      <c r="AV229" s="285">
        <f t="shared" si="545"/>
        <v>0</v>
      </c>
      <c r="AW229" s="246">
        <f t="shared" si="545"/>
        <v>0</v>
      </c>
      <c r="AX229" s="246">
        <f t="shared" si="545"/>
        <v>0</v>
      </c>
      <c r="AY229" s="286">
        <f t="shared" si="545"/>
        <v>0</v>
      </c>
      <c r="AZ229" s="245">
        <f t="shared" si="545"/>
        <v>0</v>
      </c>
      <c r="BA229" s="246">
        <f t="shared" si="545"/>
        <v>0</v>
      </c>
      <c r="BB229" s="246">
        <f t="shared" si="545"/>
        <v>0</v>
      </c>
      <c r="BC229" s="246">
        <f t="shared" si="545"/>
        <v>0</v>
      </c>
      <c r="BD229" s="247">
        <f t="shared" si="545"/>
        <v>0</v>
      </c>
      <c r="BE229" s="259">
        <f t="shared" ref="BE229:BE230" si="546">SUM(E229:BD229)</f>
        <v>0</v>
      </c>
      <c r="BF229" s="260"/>
      <c r="BG229" s="243"/>
      <c r="BH229" s="243"/>
      <c r="BI229" s="243"/>
      <c r="BJ229" s="243"/>
      <c r="BK229" s="243"/>
      <c r="BL229" s="243"/>
      <c r="BM229" s="243"/>
      <c r="BN229" s="243"/>
      <c r="BO229" s="243"/>
      <c r="BP229" s="243"/>
      <c r="BQ229" s="243"/>
      <c r="BR229" s="243"/>
      <c r="BS229" s="243"/>
      <c r="BT229" s="243"/>
      <c r="BU229" s="243"/>
      <c r="BV229" s="243"/>
      <c r="BW229" s="243"/>
      <c r="BX229" s="243"/>
      <c r="BY229" s="243"/>
      <c r="CC229" s="243"/>
      <c r="CD229" s="243"/>
      <c r="CE229" s="243"/>
      <c r="CF229" s="243"/>
      <c r="CG229" s="243"/>
      <c r="CH229" s="243"/>
      <c r="CI229" s="243"/>
      <c r="CJ229" s="243"/>
      <c r="CK229" s="243"/>
      <c r="CL229" s="243"/>
    </row>
    <row r="230" spans="1:90" s="244" customFormat="1" ht="13.5" customHeight="1" thickBot="1" x14ac:dyDescent="0.25">
      <c r="A230" s="792" t="s">
        <v>427</v>
      </c>
      <c r="B230" s="793"/>
      <c r="C230" s="778" t="s">
        <v>60</v>
      </c>
      <c r="D230" s="779"/>
      <c r="E230" s="287">
        <v>9819.2655000000013</v>
      </c>
      <c r="F230" s="248">
        <v>9819.2655000000013</v>
      </c>
      <c r="G230" s="248">
        <v>9819.2655000000013</v>
      </c>
      <c r="H230" s="299">
        <v>9819.2655000000013</v>
      </c>
      <c r="I230" s="248">
        <v>10945.588500000002</v>
      </c>
      <c r="J230" s="248">
        <v>10945.588500000002</v>
      </c>
      <c r="K230" s="248">
        <v>10945.588500000002</v>
      </c>
      <c r="L230" s="302">
        <v>10945.588500000002</v>
      </c>
      <c r="M230" s="287">
        <v>12651.952500000001</v>
      </c>
      <c r="N230" s="248">
        <v>12651.952500000001</v>
      </c>
      <c r="O230" s="248">
        <v>12651.952500000001</v>
      </c>
      <c r="P230" s="248">
        <v>12651.952500000001</v>
      </c>
      <c r="Q230" s="299">
        <v>12651.952500000001</v>
      </c>
      <c r="R230" s="248">
        <v>16167.492000000004</v>
      </c>
      <c r="S230" s="248">
        <v>16167.492000000004</v>
      </c>
      <c r="T230" s="248">
        <v>16167.492000000004</v>
      </c>
      <c r="U230" s="248">
        <v>16167.492000000004</v>
      </c>
      <c r="V230" s="287">
        <v>18375.637500000001</v>
      </c>
      <c r="W230" s="248">
        <v>18375.637500000001</v>
      </c>
      <c r="X230" s="248">
        <v>18375.637500000001</v>
      </c>
      <c r="Y230" s="248">
        <v>18375.637500000001</v>
      </c>
      <c r="Z230" s="299">
        <v>18375.637500000001</v>
      </c>
      <c r="AA230" s="248">
        <v>20094.277500000004</v>
      </c>
      <c r="AB230" s="248">
        <v>20094.277500000004</v>
      </c>
      <c r="AC230" s="248">
        <v>20094.277500000004</v>
      </c>
      <c r="AD230" s="302">
        <v>20094.277500000004</v>
      </c>
      <c r="AE230" s="287">
        <v>20042.104500000001</v>
      </c>
      <c r="AF230" s="248">
        <v>20042.104500000001</v>
      </c>
      <c r="AG230" s="248">
        <v>20042.104500000001</v>
      </c>
      <c r="AH230" s="299">
        <v>20042.104500000001</v>
      </c>
      <c r="AI230" s="248">
        <v>18832.918500000003</v>
      </c>
      <c r="AJ230" s="248">
        <v>18832.918500000003</v>
      </c>
      <c r="AK230" s="248">
        <v>18832.918500000003</v>
      </c>
      <c r="AL230" s="248">
        <v>18832.918500000003</v>
      </c>
      <c r="AM230" s="302">
        <v>18832.918500000003</v>
      </c>
      <c r="AN230" s="287">
        <v>15127.101000000002</v>
      </c>
      <c r="AO230" s="248">
        <v>15127.101000000002</v>
      </c>
      <c r="AP230" s="248">
        <v>15127.101000000002</v>
      </c>
      <c r="AQ230" s="299">
        <v>15127.101000000002</v>
      </c>
      <c r="AR230" s="248">
        <v>13529.686500000002</v>
      </c>
      <c r="AS230" s="248">
        <v>13529.686500000002</v>
      </c>
      <c r="AT230" s="248">
        <v>13529.686500000002</v>
      </c>
      <c r="AU230" s="248">
        <v>13529.686500000002</v>
      </c>
      <c r="AV230" s="287">
        <v>12852.972000000002</v>
      </c>
      <c r="AW230" s="248">
        <v>12852.972000000002</v>
      </c>
      <c r="AX230" s="248">
        <v>12852.972000000002</v>
      </c>
      <c r="AY230" s="299">
        <v>12852.972000000002</v>
      </c>
      <c r="AZ230" s="248">
        <v>12852.972000000002</v>
      </c>
      <c r="BA230" s="248">
        <v>15702.538500000002</v>
      </c>
      <c r="BB230" s="248">
        <v>15702.538500000002</v>
      </c>
      <c r="BC230" s="248">
        <v>15702.538500000002</v>
      </c>
      <c r="BD230" s="248">
        <v>15702.538500000002</v>
      </c>
      <c r="BE230" s="261">
        <f t="shared" si="546"/>
        <v>799279.6185000001</v>
      </c>
      <c r="BF230" s="262" t="s">
        <v>61</v>
      </c>
      <c r="BG230" s="243"/>
      <c r="BH230" s="243"/>
      <c r="BI230" s="243"/>
      <c r="BJ230" s="243"/>
      <c r="BK230" s="243"/>
      <c r="BL230" s="243"/>
      <c r="BM230" s="243"/>
      <c r="BN230" s="243"/>
      <c r="BO230" s="243"/>
      <c r="BP230" s="243"/>
      <c r="BQ230" s="243"/>
      <c r="BR230" s="243"/>
      <c r="BS230" s="243"/>
      <c r="BT230" s="243"/>
      <c r="BU230" s="243"/>
      <c r="BV230" s="243"/>
      <c r="BW230" s="243"/>
      <c r="BX230" s="243"/>
      <c r="BY230" s="243"/>
      <c r="CC230" s="243"/>
      <c r="CD230" s="243"/>
      <c r="CE230" s="243"/>
      <c r="CF230" s="243"/>
      <c r="CG230" s="243"/>
      <c r="CH230" s="243"/>
      <c r="CI230" s="243"/>
      <c r="CJ230" s="243"/>
      <c r="CK230" s="243"/>
      <c r="CL230" s="243"/>
    </row>
    <row r="231" spans="1:90" ht="13.5" customHeight="1" thickBot="1" x14ac:dyDescent="0.3">
      <c r="A231" s="1234" t="s">
        <v>427</v>
      </c>
      <c r="B231" s="1235"/>
      <c r="C231" s="1236" t="s">
        <v>56</v>
      </c>
      <c r="D231" s="1237"/>
      <c r="E231" s="289">
        <v>0</v>
      </c>
      <c r="F231" s="25">
        <v>0</v>
      </c>
      <c r="G231" s="25">
        <v>0</v>
      </c>
      <c r="H231" s="290">
        <v>0</v>
      </c>
      <c r="I231" s="173">
        <v>0</v>
      </c>
      <c r="J231" s="25">
        <v>0</v>
      </c>
      <c r="K231" s="25">
        <v>0</v>
      </c>
      <c r="L231" s="209">
        <v>0</v>
      </c>
      <c r="M231" s="289">
        <v>0</v>
      </c>
      <c r="N231" s="25">
        <v>0</v>
      </c>
      <c r="O231" s="25">
        <v>0</v>
      </c>
      <c r="P231" s="25">
        <v>0</v>
      </c>
      <c r="Q231" s="290">
        <v>0</v>
      </c>
      <c r="R231" s="173">
        <v>0</v>
      </c>
      <c r="S231" s="25">
        <v>0</v>
      </c>
      <c r="T231" s="25">
        <v>0</v>
      </c>
      <c r="U231" s="25">
        <v>0</v>
      </c>
      <c r="V231" s="289">
        <v>0</v>
      </c>
      <c r="W231" s="25">
        <v>0</v>
      </c>
      <c r="X231" s="25">
        <v>0</v>
      </c>
      <c r="Y231" s="25">
        <v>0</v>
      </c>
      <c r="Z231" s="290">
        <v>0</v>
      </c>
      <c r="AA231" s="173">
        <v>0</v>
      </c>
      <c r="AB231" s="25">
        <v>0</v>
      </c>
      <c r="AC231" s="25">
        <v>0</v>
      </c>
      <c r="AD231" s="209">
        <v>0</v>
      </c>
      <c r="AE231" s="289">
        <v>0</v>
      </c>
      <c r="AF231" s="25">
        <v>0</v>
      </c>
      <c r="AG231" s="25">
        <v>0</v>
      </c>
      <c r="AH231" s="290">
        <v>0</v>
      </c>
      <c r="AI231" s="173">
        <v>0</v>
      </c>
      <c r="AJ231" s="173">
        <v>0</v>
      </c>
      <c r="AK231" s="25">
        <v>0</v>
      </c>
      <c r="AL231" s="25">
        <v>0</v>
      </c>
      <c r="AM231" s="209">
        <v>0</v>
      </c>
      <c r="AN231" s="289">
        <v>0</v>
      </c>
      <c r="AO231" s="25">
        <v>0</v>
      </c>
      <c r="AP231" s="25">
        <v>0</v>
      </c>
      <c r="AQ231" s="290">
        <v>0</v>
      </c>
      <c r="AR231" s="173">
        <v>0</v>
      </c>
      <c r="AS231" s="173">
        <v>0</v>
      </c>
      <c r="AT231" s="25">
        <v>0</v>
      </c>
      <c r="AU231" s="25">
        <v>0</v>
      </c>
      <c r="AV231" s="289">
        <v>0</v>
      </c>
      <c r="AW231" s="25">
        <v>0</v>
      </c>
      <c r="AX231" s="25">
        <v>0</v>
      </c>
      <c r="AY231" s="290">
        <v>0</v>
      </c>
      <c r="AZ231" s="173">
        <v>0</v>
      </c>
      <c r="BA231" s="25">
        <v>0</v>
      </c>
      <c r="BB231" s="25">
        <v>0</v>
      </c>
      <c r="BC231" s="25">
        <v>0</v>
      </c>
      <c r="BD231" s="209">
        <v>0</v>
      </c>
      <c r="BE231" s="214"/>
      <c r="BF231" s="26">
        <f>VLOOKUP($AC$6,$A$63:$AC$68,MATCH($A231,$A$63:$AC$63,0),0)*IF(VLOOKUP($A231,$A$36:$F$50,5,0)&lt;=3,VLOOKUP($A231,$A$36:$F$50,5,0),IF(VLOOKUP($A231,$A$36:$F$50,5,0)&lt;=4,3.5,3.8+0.2*(ROUNDUP(VLOOKUP($A231,$A$36:$F$50,5,0),0)-5)))</f>
        <v>36</v>
      </c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CC231" s="122"/>
      <c r="CD231" s="122"/>
      <c r="CE231" s="122"/>
      <c r="CF231" s="122"/>
      <c r="CG231" s="122"/>
      <c r="CH231" s="122"/>
      <c r="CI231" s="122"/>
      <c r="CJ231" s="122"/>
      <c r="CK231" s="122"/>
      <c r="CL231" s="122"/>
    </row>
    <row r="232" spans="1:90" ht="6" customHeight="1" thickBot="1" x14ac:dyDescent="0.3">
      <c r="A232" s="27"/>
      <c r="B232" s="28"/>
      <c r="C232" s="28"/>
      <c r="D232" s="28"/>
      <c r="E232" s="300"/>
      <c r="F232" s="148"/>
      <c r="G232" s="148"/>
      <c r="H232" s="301"/>
      <c r="I232" s="148"/>
      <c r="J232" s="148"/>
      <c r="K232" s="148"/>
      <c r="L232" s="148"/>
      <c r="M232" s="300"/>
      <c r="N232" s="148"/>
      <c r="O232" s="148"/>
      <c r="P232" s="148"/>
      <c r="Q232" s="301"/>
      <c r="R232" s="148"/>
      <c r="S232" s="148"/>
      <c r="T232" s="148"/>
      <c r="U232" s="148"/>
      <c r="V232" s="300"/>
      <c r="W232" s="148"/>
      <c r="X232" s="148"/>
      <c r="Y232" s="148"/>
      <c r="Z232" s="301"/>
      <c r="AA232" s="148"/>
      <c r="AB232" s="148"/>
      <c r="AC232"/>
      <c r="AD232"/>
      <c r="AE232" s="305"/>
      <c r="AF232" s="303"/>
      <c r="AG232" s="32"/>
      <c r="AH232" s="304"/>
      <c r="AI232"/>
      <c r="AJ232"/>
      <c r="AK232"/>
      <c r="AL232"/>
      <c r="AM232"/>
      <c r="AN232" s="305"/>
      <c r="AO232" s="303"/>
      <c r="AP232" s="303"/>
      <c r="AQ232" s="304"/>
      <c r="AR232" s="3"/>
      <c r="AS232" s="3"/>
      <c r="AT232" s="3"/>
      <c r="AU232" s="3"/>
      <c r="AV232" s="309"/>
      <c r="AW232" s="310"/>
      <c r="AX232" s="310"/>
      <c r="AY232" s="311"/>
      <c r="AZ232" s="3"/>
      <c r="BA232" s="3"/>
      <c r="BB232" s="3"/>
      <c r="BC232"/>
      <c r="BD232"/>
      <c r="BE232" s="149"/>
      <c r="BF232" s="3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CC232" s="122"/>
      <c r="CD232" s="122"/>
      <c r="CE232" s="122"/>
      <c r="CF232" s="122"/>
      <c r="CG232" s="122"/>
      <c r="CH232" s="122"/>
      <c r="CI232" s="122"/>
      <c r="CJ232" s="122"/>
      <c r="CK232" s="122"/>
      <c r="CL232" s="122"/>
    </row>
    <row r="233" spans="1:90" ht="13.5" customHeight="1" thickBot="1" x14ac:dyDescent="0.3">
      <c r="A233" s="772" t="s">
        <v>40</v>
      </c>
      <c r="B233" s="773"/>
      <c r="C233" s="773"/>
      <c r="D233" s="773"/>
      <c r="E233" s="279" t="s">
        <v>279</v>
      </c>
      <c r="F233" s="251" t="s">
        <v>280</v>
      </c>
      <c r="G233" s="251" t="s">
        <v>281</v>
      </c>
      <c r="H233" s="280" t="s">
        <v>282</v>
      </c>
      <c r="I233" s="275" t="s">
        <v>283</v>
      </c>
      <c r="J233" s="112" t="s">
        <v>284</v>
      </c>
      <c r="K233" s="112" t="s">
        <v>285</v>
      </c>
      <c r="L233" s="215" t="s">
        <v>286</v>
      </c>
      <c r="M233" s="279" t="s">
        <v>287</v>
      </c>
      <c r="N233" s="251" t="s">
        <v>288</v>
      </c>
      <c r="O233" s="251" t="s">
        <v>289</v>
      </c>
      <c r="P233" s="251" t="s">
        <v>290</v>
      </c>
      <c r="Q233" s="280" t="s">
        <v>291</v>
      </c>
      <c r="R233" s="275" t="s">
        <v>292</v>
      </c>
      <c r="S233" s="112" t="s">
        <v>293</v>
      </c>
      <c r="T233" s="112" t="s">
        <v>294</v>
      </c>
      <c r="U233" s="112" t="s">
        <v>295</v>
      </c>
      <c r="V233" s="279" t="s">
        <v>296</v>
      </c>
      <c r="W233" s="251" t="s">
        <v>297</v>
      </c>
      <c r="X233" s="251" t="s">
        <v>298</v>
      </c>
      <c r="Y233" s="251" t="s">
        <v>299</v>
      </c>
      <c r="Z233" s="280" t="s">
        <v>300</v>
      </c>
      <c r="AA233" s="275" t="s">
        <v>301</v>
      </c>
      <c r="AB233" s="112" t="s">
        <v>302</v>
      </c>
      <c r="AC233" s="112" t="s">
        <v>303</v>
      </c>
      <c r="AD233" s="215" t="s">
        <v>304</v>
      </c>
      <c r="AE233" s="279" t="s">
        <v>305</v>
      </c>
      <c r="AF233" s="251" t="s">
        <v>306</v>
      </c>
      <c r="AG233" s="251" t="s">
        <v>307</v>
      </c>
      <c r="AH233" s="280" t="s">
        <v>308</v>
      </c>
      <c r="AI233" s="396" t="s">
        <v>309</v>
      </c>
      <c r="AJ233" s="275" t="s">
        <v>310</v>
      </c>
      <c r="AK233" s="112" t="s">
        <v>311</v>
      </c>
      <c r="AL233" s="112" t="s">
        <v>312</v>
      </c>
      <c r="AM233" s="215" t="s">
        <v>313</v>
      </c>
      <c r="AN233" s="279" t="s">
        <v>314</v>
      </c>
      <c r="AO233" s="251" t="s">
        <v>315</v>
      </c>
      <c r="AP233" s="251" t="s">
        <v>316</v>
      </c>
      <c r="AQ233" s="280" t="s">
        <v>317</v>
      </c>
      <c r="AR233" s="396" t="s">
        <v>318</v>
      </c>
      <c r="AS233" s="275" t="s">
        <v>319</v>
      </c>
      <c r="AT233" s="112" t="s">
        <v>320</v>
      </c>
      <c r="AU233" s="112" t="s">
        <v>321</v>
      </c>
      <c r="AV233" s="279" t="s">
        <v>322</v>
      </c>
      <c r="AW233" s="251" t="s">
        <v>323</v>
      </c>
      <c r="AX233" s="251" t="s">
        <v>324</v>
      </c>
      <c r="AY233" s="280" t="s">
        <v>325</v>
      </c>
      <c r="AZ233" s="436" t="s">
        <v>326</v>
      </c>
      <c r="BA233" s="112" t="s">
        <v>327</v>
      </c>
      <c r="BB233" s="112" t="s">
        <v>328</v>
      </c>
      <c r="BC233" s="112" t="s">
        <v>329</v>
      </c>
      <c r="BD233" s="215" t="s">
        <v>330</v>
      </c>
      <c r="BE233" s="210" t="s">
        <v>43</v>
      </c>
      <c r="BF233" s="29" t="s">
        <v>57</v>
      </c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  <c r="CE233" s="122"/>
      <c r="CF233" s="122"/>
      <c r="CG233" s="122"/>
      <c r="CH233" s="122"/>
      <c r="CI233" s="122"/>
      <c r="CJ233" s="122"/>
      <c r="CK233" s="122"/>
      <c r="CL233" s="122"/>
    </row>
    <row r="234" spans="1:90" ht="13.5" hidden="1" customHeight="1" x14ac:dyDescent="0.3">
      <c r="A234" s="192"/>
      <c r="B234" s="193"/>
      <c r="C234" s="193"/>
      <c r="D234" s="278"/>
      <c r="E234" s="281" t="s">
        <v>279</v>
      </c>
      <c r="F234" s="177" t="s">
        <v>280</v>
      </c>
      <c r="G234" s="177" t="s">
        <v>281</v>
      </c>
      <c r="H234" s="282" t="s">
        <v>282</v>
      </c>
      <c r="I234" s="182" t="s">
        <v>283</v>
      </c>
      <c r="J234" s="177" t="s">
        <v>284</v>
      </c>
      <c r="K234" s="177" t="s">
        <v>285</v>
      </c>
      <c r="L234" s="208" t="s">
        <v>286</v>
      </c>
      <c r="M234" s="281" t="s">
        <v>287</v>
      </c>
      <c r="N234" s="177" t="s">
        <v>288</v>
      </c>
      <c r="O234" s="177" t="s">
        <v>289</v>
      </c>
      <c r="P234" s="177" t="s">
        <v>290</v>
      </c>
      <c r="Q234" s="282" t="s">
        <v>291</v>
      </c>
      <c r="R234" s="182" t="s">
        <v>292</v>
      </c>
      <c r="S234" s="177" t="s">
        <v>293</v>
      </c>
      <c r="T234" s="177" t="s">
        <v>294</v>
      </c>
      <c r="U234" s="177" t="s">
        <v>295</v>
      </c>
      <c r="V234" s="281" t="s">
        <v>296</v>
      </c>
      <c r="W234" s="177" t="s">
        <v>297</v>
      </c>
      <c r="X234" s="177" t="s">
        <v>298</v>
      </c>
      <c r="Y234" s="177" t="s">
        <v>299</v>
      </c>
      <c r="Z234" s="282" t="s">
        <v>300</v>
      </c>
      <c r="AA234" s="182" t="s">
        <v>301</v>
      </c>
      <c r="AB234" s="177" t="s">
        <v>302</v>
      </c>
      <c r="AC234" s="177" t="s">
        <v>303</v>
      </c>
      <c r="AD234" s="208" t="s">
        <v>304</v>
      </c>
      <c r="AE234" s="281" t="s">
        <v>305</v>
      </c>
      <c r="AF234" s="177" t="s">
        <v>306</v>
      </c>
      <c r="AG234" s="177" t="s">
        <v>307</v>
      </c>
      <c r="AH234" s="282" t="s">
        <v>308</v>
      </c>
      <c r="AI234" s="182" t="s">
        <v>309</v>
      </c>
      <c r="AJ234" s="182" t="s">
        <v>310</v>
      </c>
      <c r="AK234" s="177" t="s">
        <v>311</v>
      </c>
      <c r="AL234" s="177" t="s">
        <v>312</v>
      </c>
      <c r="AM234" s="208" t="s">
        <v>313</v>
      </c>
      <c r="AN234" s="281" t="s">
        <v>314</v>
      </c>
      <c r="AO234" s="177" t="s">
        <v>315</v>
      </c>
      <c r="AP234" s="177" t="s">
        <v>316</v>
      </c>
      <c r="AQ234" s="282" t="s">
        <v>317</v>
      </c>
      <c r="AR234" s="182" t="s">
        <v>318</v>
      </c>
      <c r="AS234" s="182" t="s">
        <v>319</v>
      </c>
      <c r="AT234" s="177" t="s">
        <v>320</v>
      </c>
      <c r="AU234" s="177" t="s">
        <v>321</v>
      </c>
      <c r="AV234" s="281" t="s">
        <v>322</v>
      </c>
      <c r="AW234" s="177" t="s">
        <v>323</v>
      </c>
      <c r="AX234" s="177" t="s">
        <v>324</v>
      </c>
      <c r="AY234" s="282" t="s">
        <v>325</v>
      </c>
      <c r="AZ234" s="182" t="s">
        <v>326</v>
      </c>
      <c r="BA234" s="177" t="s">
        <v>327</v>
      </c>
      <c r="BB234" s="177" t="s">
        <v>328</v>
      </c>
      <c r="BC234" s="177" t="s">
        <v>329</v>
      </c>
      <c r="BD234" s="208" t="s">
        <v>330</v>
      </c>
      <c r="BE234" s="211"/>
      <c r="BF234" s="30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  <c r="CE234" s="122"/>
      <c r="CF234" s="122"/>
      <c r="CG234" s="122"/>
      <c r="CH234" s="122"/>
      <c r="CI234" s="122"/>
      <c r="CJ234" s="122"/>
      <c r="CK234" s="122"/>
      <c r="CL234" s="122"/>
    </row>
    <row r="235" spans="1:90" ht="13.5" hidden="1" customHeight="1" x14ac:dyDescent="0.3">
      <c r="A235" s="19"/>
      <c r="B235" s="20"/>
      <c r="C235" s="20"/>
      <c r="D235" s="277"/>
      <c r="E235" s="295">
        <f>VLOOKUP($A238,Сезонность!$A$26:$BA$42,MATCH(E234,Сезонность!$A$25:$BA$25,0),0)</f>
        <v>0.63994420144477093</v>
      </c>
      <c r="F235" s="179">
        <f>VLOOKUP($A238,Сезонность!$A$26:$BA$42,MATCH(F234,Сезонность!$A$25:$BA$25,0),0)</f>
        <v>0.63994420144477093</v>
      </c>
      <c r="G235" s="179">
        <f>VLOOKUP($A238,Сезонность!$A$26:$BA$42,MATCH(G234,Сезонность!$A$25:$BA$25,0),0)</f>
        <v>0.63994420144477093</v>
      </c>
      <c r="H235" s="296">
        <f>VLOOKUP($A238,Сезонность!$A$26:$BA$42,MATCH(H234,Сезонность!$A$25:$BA$25,0),0)</f>
        <v>0.63994420144477093</v>
      </c>
      <c r="I235" s="183">
        <f>VLOOKUP($A238,Сезонность!$A$26:$BA$42,MATCH(I234,Сезонность!$A$25:$BA$25,0),0)</f>
        <v>0.71325916888617202</v>
      </c>
      <c r="J235" s="179">
        <f>VLOOKUP($A238,Сезонность!$A$26:$BA$42,MATCH(J234,Сезонность!$A$25:$BA$25,0),0)</f>
        <v>0.71325916888617202</v>
      </c>
      <c r="K235" s="179">
        <f>VLOOKUP($A238,Сезонность!$A$26:$BA$42,MATCH(K234,Сезонность!$A$25:$BA$25,0),0)</f>
        <v>0.71325916888617202</v>
      </c>
      <c r="L235" s="216">
        <f>VLOOKUP($A238,Сезонность!$A$26:$BA$42,MATCH(L234,Сезонность!$A$25:$BA$25,0),0)</f>
        <v>0.71325916888617202</v>
      </c>
      <c r="M235" s="295">
        <f>VLOOKUP($A238,Сезонность!$A$26:$BA$42,MATCH(M234,Сезонность!$A$25:$BA$25,0),0)</f>
        <v>0.82452928093270095</v>
      </c>
      <c r="N235" s="179">
        <f>VLOOKUP($A238,Сезонность!$A$26:$BA$42,MATCH(N234,Сезонность!$A$25:$BA$25,0),0)</f>
        <v>0.82452928093270095</v>
      </c>
      <c r="O235" s="179">
        <f>VLOOKUP($A238,Сезонность!$A$26:$BA$42,MATCH(O234,Сезонность!$A$25:$BA$25,0),0)</f>
        <v>0.82452928093270095</v>
      </c>
      <c r="P235" s="179">
        <f>VLOOKUP($A238,Сезонность!$A$26:$BA$42,MATCH(P234,Сезонность!$A$25:$BA$25,0),0)</f>
        <v>0.82452928093270095</v>
      </c>
      <c r="Q235" s="296">
        <f>VLOOKUP($A238,Сезонность!$A$26:$BA$42,MATCH(Q234,Сезонность!$A$25:$BA$25,0),0)</f>
        <v>0.82452928093270095</v>
      </c>
      <c r="R235" s="183">
        <f>VLOOKUP($A238,Сезонность!$A$26:$BA$42,MATCH(R234,Сезонность!$A$25:$BA$25,0),0)</f>
        <v>1.0535926863312681</v>
      </c>
      <c r="S235" s="179">
        <f>VLOOKUP($A238,Сезонность!$A$26:$BA$42,MATCH(S234,Сезонность!$A$25:$BA$25,0),0)</f>
        <v>1.0535926863312681</v>
      </c>
      <c r="T235" s="179">
        <f>VLOOKUP($A238,Сезонность!$A$26:$BA$42,MATCH(T234,Сезонность!$A$25:$BA$25,0),0)</f>
        <v>1.0535926863312681</v>
      </c>
      <c r="U235" s="179">
        <f>VLOOKUP($A238,Сезонность!$A$26:$BA$42,MATCH(U234,Сезонность!$A$25:$BA$25,0),0)</f>
        <v>1.0535926863312681</v>
      </c>
      <c r="V235" s="295">
        <f>VLOOKUP($A238,Сезонность!$A$26:$BA$42,MATCH(V234,Сезонность!$A$25:$BA$25,0),0)</f>
        <v>1.1974639378293801</v>
      </c>
      <c r="W235" s="179">
        <f>VLOOKUP($A238,Сезонность!$A$26:$BA$42,MATCH(W234,Сезонность!$A$25:$BA$25,0),0)</f>
        <v>1.1974639378293801</v>
      </c>
      <c r="X235" s="179">
        <f>VLOOKUP($A238,Сезонность!$A$26:$BA$42,MATCH(X234,Сезонность!$A$25:$BA$25,0),0)</f>
        <v>1.1974639378293801</v>
      </c>
      <c r="Y235" s="179">
        <f>VLOOKUP($A238,Сезонность!$A$26:$BA$42,MATCH(Y234,Сезонность!$A$25:$BA$25,0),0)</f>
        <v>1.1974639378293801</v>
      </c>
      <c r="Z235" s="296">
        <f>VLOOKUP($A238,Сезонность!$A$26:$BA$42,MATCH(Z234,Сезонность!$A$25:$BA$25,0),0)</f>
        <v>1.1974639378293801</v>
      </c>
      <c r="AA235" s="183">
        <f>VLOOKUP($A238,Сезонность!$A$26:$BA$42,MATCH(AA234,Сезонность!$A$25:$BA$25,0),0)</f>
        <v>1.3094981220661899</v>
      </c>
      <c r="AB235" s="179">
        <f>VLOOKUP($A238,Сезонность!$A$26:$BA$42,MATCH(AB234,Сезонность!$A$25:$BA$25,0),0)</f>
        <v>1.3094981220661899</v>
      </c>
      <c r="AC235" s="179">
        <f>VLOOKUP($A238,Сезонность!$A$26:$BA$42,MATCH(AC234,Сезонность!$A$25:$BA$25,0),0)</f>
        <v>1.3094981220661899</v>
      </c>
      <c r="AD235" s="216">
        <f>VLOOKUP($A238,Сезонность!$A$26:$BA$42,MATCH(AD234,Сезонность!$A$25:$BA$25,0),0)</f>
        <v>1.3094981220661899</v>
      </c>
      <c r="AE235" s="295">
        <f>VLOOKUP($A238,Сезонность!$A$26:$BA$42,MATCH(AE234,Сезонность!$A$25:$BA$25,0),0)</f>
        <v>1.3060600729426499</v>
      </c>
      <c r="AF235" s="179">
        <f>VLOOKUP($A238,Сезонность!$A$26:$BA$42,MATCH(AF234,Сезонность!$A$25:$BA$25,0),0)</f>
        <v>1.3060600729426499</v>
      </c>
      <c r="AG235" s="179">
        <f>VLOOKUP($A238,Сезонность!$A$26:$BA$42,MATCH(AG234,Сезонность!$A$25:$BA$25,0),0)</f>
        <v>1.3060600729426499</v>
      </c>
      <c r="AH235" s="296">
        <f>VLOOKUP($A238,Сезонность!$A$26:$BA$42,MATCH(AH234,Сезонность!$A$25:$BA$25,0),0)</f>
        <v>1.3060600729426499</v>
      </c>
      <c r="AI235" s="183">
        <f>VLOOKUP($A238,Сезонность!$A$26:$BA$42,MATCH(AI234,Сезонность!$A$25:$BA$25,0),0)</f>
        <v>1.22730509882313</v>
      </c>
      <c r="AJ235" s="183">
        <f>VLOOKUP($A238,Сезонность!$A$26:$BA$42,MATCH(AJ234,Сезонность!$A$25:$BA$25,0),0)</f>
        <v>1.22730509882313</v>
      </c>
      <c r="AK235" s="179">
        <f>VLOOKUP($A238,Сезонность!$A$26:$BA$42,MATCH(AK234,Сезонность!$A$25:$BA$25,0),0)</f>
        <v>1.22730509882313</v>
      </c>
      <c r="AL235" s="179">
        <f>VLOOKUP($A238,Сезонность!$A$26:$BA$42,MATCH(AL234,Сезонность!$A$25:$BA$25,0),0)</f>
        <v>1.22730509882313</v>
      </c>
      <c r="AM235" s="216">
        <f>VLOOKUP($A238,Сезонность!$A$26:$BA$42,MATCH(AM234,Сезонность!$A$25:$BA$25,0),0)</f>
        <v>1.22730509882313</v>
      </c>
      <c r="AN235" s="295">
        <f>VLOOKUP($A238,Сезонность!$A$26:$BA$42,MATCH(AN234,Сезонность!$A$25:$BA$25,0),0)</f>
        <v>0.98584033745627198</v>
      </c>
      <c r="AO235" s="179">
        <f>VLOOKUP($A238,Сезонность!$A$26:$BA$42,MATCH(AO234,Сезонность!$A$25:$BA$25,0),0)</f>
        <v>0.98584033745627198</v>
      </c>
      <c r="AP235" s="179">
        <f>VLOOKUP($A238,Сезонность!$A$26:$BA$42,MATCH(AP234,Сезонность!$A$25:$BA$25,0),0)</f>
        <v>0.98584033745627198</v>
      </c>
      <c r="AQ235" s="296">
        <f>VLOOKUP($A238,Сезонность!$A$26:$BA$42,MATCH(AQ234,Сезонность!$A$25:$BA$25,0),0)</f>
        <v>0.98584033745627198</v>
      </c>
      <c r="AR235" s="183">
        <f>VLOOKUP($A238,Сезонность!$A$26:$BA$42,MATCH(AR234,Сезонность!$A$25:$BA$25,0),0)</f>
        <v>0.88168066690178093</v>
      </c>
      <c r="AS235" s="183">
        <f>VLOOKUP($A238,Сезонность!$A$26:$BA$42,MATCH(AS234,Сезонность!$A$25:$BA$25,0),0)</f>
        <v>0.88168066690178093</v>
      </c>
      <c r="AT235" s="179">
        <f>VLOOKUP($A238,Сезонность!$A$26:$BA$42,MATCH(AT234,Сезонность!$A$25:$BA$25,0),0)</f>
        <v>0.88168066690178093</v>
      </c>
      <c r="AU235" s="179">
        <f>VLOOKUP($A238,Сезонность!$A$26:$BA$42,MATCH(AU234,Сезонность!$A$25:$BA$25,0),0)</f>
        <v>0.88168066690178093</v>
      </c>
      <c r="AV235" s="295">
        <f>VLOOKUP($A238,Сезонность!$A$26:$BA$42,MATCH(AV234,Сезонность!$A$25:$BA$25,0),0)</f>
        <v>0.83757132356183006</v>
      </c>
      <c r="AW235" s="179">
        <f>VLOOKUP($A238,Сезонность!$A$26:$BA$42,MATCH(AW234,Сезонность!$A$25:$BA$25,0),0)</f>
        <v>0.83757132356183006</v>
      </c>
      <c r="AX235" s="179">
        <f>VLOOKUP($A238,Сезонность!$A$26:$BA$42,MATCH(AX234,Сезонность!$A$25:$BA$25,0),0)</f>
        <v>0.83757132356183006</v>
      </c>
      <c r="AY235" s="296">
        <f>VLOOKUP($A238,Сезонность!$A$26:$BA$42,MATCH(AY234,Сезонность!$A$25:$BA$25,0),0)</f>
        <v>0.83757132356183006</v>
      </c>
      <c r="AZ235" s="183">
        <f>VLOOKUP($A238,Сезонность!$A$26:$BA$42,MATCH(AZ234,Сезонность!$A$25:$BA$25,0),0)</f>
        <v>0.83757132356183006</v>
      </c>
      <c r="BA235" s="179">
        <f>VLOOKUP($A238,Сезонность!$A$26:$BA$42,MATCH(BA234,Сезонность!$A$25:$BA$25,0),0)</f>
        <v>1.0232551028238499</v>
      </c>
      <c r="BB235" s="179">
        <f>VLOOKUP($A238,Сезонность!$A$26:$BA$42,MATCH(BB234,Сезонность!$A$25:$BA$25,0),0)</f>
        <v>1.0232551028238499</v>
      </c>
      <c r="BC235" s="179">
        <f>VLOOKUP($A238,Сезонность!$A$26:$BA$42,MATCH(BC234,Сезонность!$A$25:$BA$25,0),0)</f>
        <v>1.0232551028238499</v>
      </c>
      <c r="BD235" s="216">
        <f>VLOOKUP($A238,Сезонность!$A$26:$BA$42,MATCH(BD234,Сезонность!$A$25:$BA$25,0),0)</f>
        <v>1.0232551028238499</v>
      </c>
      <c r="BE235" s="212"/>
      <c r="BF235" s="18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  <c r="CE235" s="122"/>
      <c r="CF235" s="122"/>
      <c r="CG235" s="122"/>
      <c r="CH235" s="122"/>
      <c r="CI235" s="122"/>
      <c r="CJ235" s="122"/>
      <c r="CK235" s="122"/>
      <c r="CL235" s="122"/>
    </row>
    <row r="236" spans="1:90" ht="13.5" hidden="1" customHeight="1" thickBot="1" x14ac:dyDescent="0.3">
      <c r="A236" s="21"/>
      <c r="B236" s="22"/>
      <c r="C236" s="23"/>
      <c r="D236" s="418">
        <f>VLOOKUP($A237,$A$37:$R$50,17,0)-(VLOOKUP($A237,$A$37:$R$50,17,0)*VLOOKUP($A237,$A$37:$T$50,19,0))</f>
        <v>45.5</v>
      </c>
      <c r="E236" s="297">
        <f>IF((E241&lt;0%),0,(SUM(E239:E240)*E237))</f>
        <v>447512.98007032834</v>
      </c>
      <c r="F236" s="180">
        <f t="shared" ref="F236" si="547">IF((F241&lt;0%),0,(SUM(F239:F240)*F237))</f>
        <v>447512.98007032834</v>
      </c>
      <c r="G236" s="180">
        <f t="shared" ref="G236" si="548">IF((G241&lt;0%),0,(SUM(G239:G240)*G237))</f>
        <v>447512.98007032834</v>
      </c>
      <c r="H236" s="298">
        <f t="shared" ref="H236" si="549">IF((H241&lt;0%),0,(SUM(H239:H240)*H237))</f>
        <v>447512.98007032834</v>
      </c>
      <c r="I236" s="184">
        <f t="shared" ref="I236" si="550">IF((I241&lt;0%),0,(SUM(I239:I240)*I237))</f>
        <v>498782.13680210023</v>
      </c>
      <c r="J236" s="180">
        <f t="shared" ref="J236" si="551">IF((J241&lt;0%),0,(SUM(J239:J240)*J237))</f>
        <v>498782.13680210023</v>
      </c>
      <c r="K236" s="180">
        <f t="shared" ref="K236" si="552">IF((K241&lt;0%),0,(SUM(K239:K240)*K237))</f>
        <v>498782.13680210023</v>
      </c>
      <c r="L236" s="217">
        <f t="shared" ref="L236" si="553">IF((L241&lt;0%),0,(SUM(L239:L240)*L237))</f>
        <v>498782.13680210023</v>
      </c>
      <c r="M236" s="297">
        <f t="shared" ref="M236" si="554">IF((M241&lt;0%),0,(SUM(M239:M240)*M237))</f>
        <v>576593.32615623774</v>
      </c>
      <c r="N236" s="180">
        <f t="shared" ref="N236" si="555">IF((N241&lt;0%),0,(SUM(N239:N240)*N237))</f>
        <v>576593.32615623774</v>
      </c>
      <c r="O236" s="180">
        <f t="shared" ref="O236" si="556">IF((O241&lt;0%),0,(SUM(O239:O240)*O237))</f>
        <v>576593.32615623774</v>
      </c>
      <c r="P236" s="180">
        <f t="shared" ref="P236" si="557">IF((P241&lt;0%),0,(SUM(P239:P240)*P237))</f>
        <v>576593.32615623774</v>
      </c>
      <c r="Q236" s="298">
        <f t="shared" ref="Q236" si="558">IF((Q241&lt;0%),0,(SUM(Q239:Q240)*Q237))</f>
        <v>576593.32615623774</v>
      </c>
      <c r="R236" s="184">
        <f t="shared" ref="R236" si="559">IF((R241&lt;0%),0,(SUM(R239:R240)*R237))</f>
        <v>736777.36555145588</v>
      </c>
      <c r="S236" s="180">
        <f t="shared" ref="S236" si="560">IF((S241&lt;0%),0,(SUM(S239:S240)*S237))</f>
        <v>736777.36555145588</v>
      </c>
      <c r="T236" s="180">
        <f t="shared" ref="T236" si="561">IF((T241&lt;0%),0,(SUM(T239:T240)*T237))</f>
        <v>736777.36555145588</v>
      </c>
      <c r="U236" s="180">
        <f t="shared" ref="U236" si="562">IF((U241&lt;0%),0,(SUM(U239:U240)*U237))</f>
        <v>736777.36555145588</v>
      </c>
      <c r="V236" s="297">
        <f t="shared" ref="V236" si="563">IF((V241&lt;0%),0,(SUM(V239:V240)*V237))</f>
        <v>837386.53172408545</v>
      </c>
      <c r="W236" s="180">
        <f t="shared" ref="W236" si="564">IF((W241&lt;0%),0,(SUM(W239:W240)*W237))</f>
        <v>837386.53172408545</v>
      </c>
      <c r="X236" s="180">
        <f t="shared" ref="X236" si="565">IF((X241&lt;0%),0,(SUM(X239:X240)*X237))</f>
        <v>837386.53172408545</v>
      </c>
      <c r="Y236" s="180">
        <f t="shared" ref="Y236" si="566">IF((Y241&lt;0%),0,(SUM(Y239:Y240)*Y237))</f>
        <v>837386.53172408545</v>
      </c>
      <c r="Z236" s="298">
        <f t="shared" ref="Z236" si="567">IF((Z241&lt;0%),0,(SUM(Z239:Z240)*Z237))</f>
        <v>837386.53172408545</v>
      </c>
      <c r="AA236" s="184">
        <f t="shared" ref="AA236" si="568">IF((AA241&lt;0%),0,(SUM(AA239:AA240)*AA237))</f>
        <v>915732.03676088667</v>
      </c>
      <c r="AB236" s="180">
        <f t="shared" ref="AB236" si="569">IF((AB241&lt;0%),0,(SUM(AB239:AB240)*AB237))</f>
        <v>915732.03676088667</v>
      </c>
      <c r="AC236" s="180">
        <f t="shared" ref="AC236" si="570">IF((AC241&lt;0%),0,(SUM(AC239:AC240)*AC237))</f>
        <v>915732.03676088667</v>
      </c>
      <c r="AD236" s="217">
        <f t="shared" ref="AD236" si="571">IF((AD241&lt;0%),0,(SUM(AD239:AD240)*AD237))</f>
        <v>915732.03676088667</v>
      </c>
      <c r="AE236" s="297">
        <f t="shared" ref="AE236" si="572">IF((AE241&lt;0%),0,(SUM(AE239:AE240)*AE237))</f>
        <v>913327.80900879519</v>
      </c>
      <c r="AF236" s="180">
        <f t="shared" ref="AF236" si="573">IF((AF241&lt;0%),0,(SUM(AF239:AF240)*AF237))</f>
        <v>913327.80900879519</v>
      </c>
      <c r="AG236" s="180">
        <f t="shared" ref="AG236" si="574">IF((AG241&lt;0%),0,(SUM(AG239:AG240)*AG237))</f>
        <v>913327.80900879519</v>
      </c>
      <c r="AH236" s="298">
        <f t="shared" ref="AH236" si="575">IF((AH241&lt;0%),0,(SUM(AH239:AH240)*AH237))</f>
        <v>913327.80900879519</v>
      </c>
      <c r="AI236" s="184">
        <f t="shared" ref="AI236" si="576">IF((AI241&lt;0%),0,(SUM(AI239:AI240)*AI237))</f>
        <v>858254.45560701471</v>
      </c>
      <c r="AJ236" s="184">
        <f t="shared" ref="AJ236" si="577">IF((AJ241&lt;0%),0,(SUM(AJ239:AJ240)*AJ237))</f>
        <v>858254.45560701471</v>
      </c>
      <c r="AK236" s="180">
        <f t="shared" ref="AK236" si="578">IF((AK241&lt;0%),0,(SUM(AK239:AK240)*AK237))</f>
        <v>858254.45560701471</v>
      </c>
      <c r="AL236" s="180">
        <f t="shared" ref="AL236" si="579">IF((AL241&lt;0%),0,(SUM(AL239:AL240)*AL237))</f>
        <v>858254.45560701471</v>
      </c>
      <c r="AM236" s="217">
        <f t="shared" ref="AM236" si="580">IF((AM241&lt;0%),0,(SUM(AM239:AM240)*AM237))</f>
        <v>858254.45560701471</v>
      </c>
      <c r="AN236" s="297">
        <f t="shared" ref="AN236" si="581">IF((AN241&lt;0%),0,(SUM(AN239:AN240)*AN237))</f>
        <v>689398.14798317105</v>
      </c>
      <c r="AO236" s="180">
        <f t="shared" ref="AO236" si="582">IF((AO241&lt;0%),0,(SUM(AO239:AO240)*AO237))</f>
        <v>689398.14798317105</v>
      </c>
      <c r="AP236" s="180">
        <f t="shared" ref="AP236" si="583">IF((AP241&lt;0%),0,(SUM(AP239:AP240)*AP237))</f>
        <v>689398.14798317105</v>
      </c>
      <c r="AQ236" s="298">
        <f t="shared" ref="AQ236" si="584">IF((AQ241&lt;0%),0,(SUM(AQ239:AQ240)*AQ237))</f>
        <v>689398.14798317105</v>
      </c>
      <c r="AR236" s="184">
        <f t="shared" ref="AR236" si="585">IF((AR241&lt;0%),0,(SUM(AR239:AR240)*AR237))</f>
        <v>616559.29036441538</v>
      </c>
      <c r="AS236" s="184">
        <f t="shared" ref="AS236" si="586">IF((AS241&lt;0%),0,(SUM(AS239:AS240)*AS237))</f>
        <v>616559.29036441538</v>
      </c>
      <c r="AT236" s="180">
        <f t="shared" ref="AT236" si="587">IF((AT241&lt;0%),0,(SUM(AT239:AT240)*AT237))</f>
        <v>616559.29036441538</v>
      </c>
      <c r="AU236" s="180">
        <f t="shared" ref="AU236" si="588">IF((AU241&lt;0%),0,(SUM(AU239:AU240)*AU237))</f>
        <v>616559.29036441538</v>
      </c>
      <c r="AV236" s="297">
        <f t="shared" ref="AV236" si="589">IF((AV241&lt;0%),0,(SUM(AV239:AV240)*AV237))</f>
        <v>585713.62656678783</v>
      </c>
      <c r="AW236" s="180">
        <f t="shared" ref="AW236" si="590">IF((AW241&lt;0%),0,(SUM(AW239:AW240)*AW237))</f>
        <v>585713.62656678783</v>
      </c>
      <c r="AX236" s="180">
        <f t="shared" ref="AX236" si="591">IF((AX241&lt;0%),0,(SUM(AX239:AX240)*AX237))</f>
        <v>585713.62656678783</v>
      </c>
      <c r="AY236" s="298">
        <f t="shared" ref="AY236" si="592">IF((AY241&lt;0%),0,(SUM(AY239:AY240)*AY237))</f>
        <v>585713.62656678783</v>
      </c>
      <c r="AZ236" s="184">
        <f t="shared" ref="AZ236" si="593">IF((AZ241&lt;0%),0,(SUM(AZ239:AZ240)*AZ237))</f>
        <v>585713.62656678783</v>
      </c>
      <c r="BA236" s="180">
        <f t="shared" ref="BA236" si="594">IF((BA241&lt;0%),0,(SUM(BA239:BA240)*BA237))</f>
        <v>715562.29340471828</v>
      </c>
      <c r="BB236" s="180">
        <f t="shared" ref="BB236" si="595">IF((BB241&lt;0%),0,(SUM(BB239:BB240)*BB237))</f>
        <v>715562.29340471828</v>
      </c>
      <c r="BC236" s="180">
        <f t="shared" ref="BC236" si="596">IF((BC241&lt;0%),0,(SUM(BC239:BC240)*BC237))</f>
        <v>715562.29340471828</v>
      </c>
      <c r="BD236" s="217">
        <f t="shared" ref="BD236" si="597">IF((BD241&lt;0%),0,(SUM(BD239:BD240)*BD237))</f>
        <v>715562.29340471828</v>
      </c>
      <c r="BE236" s="213"/>
      <c r="BF236" s="24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  <c r="CE236" s="122"/>
      <c r="CF236" s="122"/>
      <c r="CG236" s="122"/>
      <c r="CH236" s="122"/>
      <c r="CI236" s="122"/>
      <c r="CJ236" s="122"/>
      <c r="CK236" s="122"/>
      <c r="CL236" s="122"/>
    </row>
    <row r="237" spans="1:90" ht="13.5" customHeight="1" thickBot="1" x14ac:dyDescent="0.3">
      <c r="A237" s="774" t="s">
        <v>429</v>
      </c>
      <c r="B237" s="775"/>
      <c r="C237" s="776" t="s">
        <v>37</v>
      </c>
      <c r="D237" s="791"/>
      <c r="E237" s="413">
        <f t="shared" ref="E237:AJ237" si="598">VLOOKUP($A237,$A$37:$R$50,17,0)-(VLOOKUP($A237,$A$37:$R$50,17,0)*VLOOKUP($A237,$A$37:$T$50,19,0))</f>
        <v>45.5</v>
      </c>
      <c r="F237" s="414">
        <f t="shared" si="598"/>
        <v>45.5</v>
      </c>
      <c r="G237" s="414">
        <f t="shared" si="598"/>
        <v>45.5</v>
      </c>
      <c r="H237" s="415">
        <f t="shared" si="598"/>
        <v>45.5</v>
      </c>
      <c r="I237" s="416">
        <f t="shared" si="598"/>
        <v>45.5</v>
      </c>
      <c r="J237" s="414">
        <f t="shared" si="598"/>
        <v>45.5</v>
      </c>
      <c r="K237" s="414">
        <f t="shared" si="598"/>
        <v>45.5</v>
      </c>
      <c r="L237" s="417">
        <f t="shared" si="598"/>
        <v>45.5</v>
      </c>
      <c r="M237" s="413">
        <f t="shared" si="598"/>
        <v>45.5</v>
      </c>
      <c r="N237" s="414">
        <f t="shared" si="598"/>
        <v>45.5</v>
      </c>
      <c r="O237" s="414">
        <f t="shared" si="598"/>
        <v>45.5</v>
      </c>
      <c r="P237" s="414">
        <f t="shared" si="598"/>
        <v>45.5</v>
      </c>
      <c r="Q237" s="415">
        <f t="shared" si="598"/>
        <v>45.5</v>
      </c>
      <c r="R237" s="416">
        <f t="shared" si="598"/>
        <v>45.5</v>
      </c>
      <c r="S237" s="414">
        <f t="shared" si="598"/>
        <v>45.5</v>
      </c>
      <c r="T237" s="414">
        <f t="shared" si="598"/>
        <v>45.5</v>
      </c>
      <c r="U237" s="414">
        <f t="shared" si="598"/>
        <v>45.5</v>
      </c>
      <c r="V237" s="413">
        <f t="shared" si="598"/>
        <v>45.5</v>
      </c>
      <c r="W237" s="414">
        <f t="shared" si="598"/>
        <v>45.5</v>
      </c>
      <c r="X237" s="414">
        <f t="shared" si="598"/>
        <v>45.5</v>
      </c>
      <c r="Y237" s="414">
        <f t="shared" si="598"/>
        <v>45.5</v>
      </c>
      <c r="Z237" s="415">
        <f t="shared" si="598"/>
        <v>45.5</v>
      </c>
      <c r="AA237" s="416">
        <f t="shared" si="598"/>
        <v>45.5</v>
      </c>
      <c r="AB237" s="414">
        <f t="shared" si="598"/>
        <v>45.5</v>
      </c>
      <c r="AC237" s="414">
        <f t="shared" si="598"/>
        <v>45.5</v>
      </c>
      <c r="AD237" s="417">
        <f t="shared" si="598"/>
        <v>45.5</v>
      </c>
      <c r="AE237" s="413">
        <f t="shared" si="598"/>
        <v>45.5</v>
      </c>
      <c r="AF237" s="414">
        <f t="shared" si="598"/>
        <v>45.5</v>
      </c>
      <c r="AG237" s="414">
        <f t="shared" si="598"/>
        <v>45.5</v>
      </c>
      <c r="AH237" s="415">
        <f t="shared" si="598"/>
        <v>45.5</v>
      </c>
      <c r="AI237" s="416">
        <f t="shared" si="598"/>
        <v>45.5</v>
      </c>
      <c r="AJ237" s="416">
        <f t="shared" si="598"/>
        <v>45.5</v>
      </c>
      <c r="AK237" s="414">
        <f t="shared" ref="AK237:BD237" si="599">VLOOKUP($A237,$A$37:$R$50,17,0)-(VLOOKUP($A237,$A$37:$R$50,17,0)*VLOOKUP($A237,$A$37:$T$50,19,0))</f>
        <v>45.5</v>
      </c>
      <c r="AL237" s="414">
        <f t="shared" si="599"/>
        <v>45.5</v>
      </c>
      <c r="AM237" s="417">
        <f t="shared" si="599"/>
        <v>45.5</v>
      </c>
      <c r="AN237" s="413">
        <f t="shared" si="599"/>
        <v>45.5</v>
      </c>
      <c r="AO237" s="414">
        <f t="shared" si="599"/>
        <v>45.5</v>
      </c>
      <c r="AP237" s="414">
        <f t="shared" si="599"/>
        <v>45.5</v>
      </c>
      <c r="AQ237" s="415">
        <f t="shared" si="599"/>
        <v>45.5</v>
      </c>
      <c r="AR237" s="416">
        <f t="shared" si="599"/>
        <v>45.5</v>
      </c>
      <c r="AS237" s="416">
        <f t="shared" si="599"/>
        <v>45.5</v>
      </c>
      <c r="AT237" s="414">
        <f t="shared" si="599"/>
        <v>45.5</v>
      </c>
      <c r="AU237" s="414">
        <f t="shared" si="599"/>
        <v>45.5</v>
      </c>
      <c r="AV237" s="413">
        <f t="shared" si="599"/>
        <v>45.5</v>
      </c>
      <c r="AW237" s="414">
        <f t="shared" si="599"/>
        <v>45.5</v>
      </c>
      <c r="AX237" s="414">
        <f t="shared" si="599"/>
        <v>45.5</v>
      </c>
      <c r="AY237" s="415">
        <f t="shared" si="599"/>
        <v>45.5</v>
      </c>
      <c r="AZ237" s="416">
        <f t="shared" si="599"/>
        <v>45.5</v>
      </c>
      <c r="BA237" s="414">
        <f t="shared" si="599"/>
        <v>45.5</v>
      </c>
      <c r="BB237" s="414">
        <f t="shared" si="599"/>
        <v>45.5</v>
      </c>
      <c r="BC237" s="414">
        <f t="shared" si="599"/>
        <v>45.5</v>
      </c>
      <c r="BD237" s="417">
        <f t="shared" si="599"/>
        <v>45.5</v>
      </c>
      <c r="BE237" s="213"/>
      <c r="BF237" s="24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  <c r="CE237" s="122"/>
      <c r="CF237" s="122"/>
      <c r="CG237" s="122"/>
      <c r="CH237" s="122"/>
      <c r="CI237" s="122"/>
      <c r="CJ237" s="122"/>
      <c r="CK237" s="122"/>
      <c r="CL237" s="122"/>
    </row>
    <row r="238" spans="1:90" s="244" customFormat="1" ht="13.5" customHeight="1" x14ac:dyDescent="0.2">
      <c r="A238" s="774" t="s">
        <v>429</v>
      </c>
      <c r="B238" s="775"/>
      <c r="C238" s="776" t="s">
        <v>58</v>
      </c>
      <c r="D238" s="777"/>
      <c r="E238" s="283">
        <v>0</v>
      </c>
      <c r="F238" s="241">
        <v>0</v>
      </c>
      <c r="G238" s="241">
        <v>0</v>
      </c>
      <c r="H238" s="284">
        <v>0</v>
      </c>
      <c r="I238" s="240">
        <v>0</v>
      </c>
      <c r="J238" s="241">
        <v>0</v>
      </c>
      <c r="K238" s="241">
        <v>0</v>
      </c>
      <c r="L238" s="242">
        <v>0</v>
      </c>
      <c r="M238" s="283">
        <v>0</v>
      </c>
      <c r="N238" s="241">
        <v>0</v>
      </c>
      <c r="O238" s="241">
        <v>0</v>
      </c>
      <c r="P238" s="241">
        <v>0</v>
      </c>
      <c r="Q238" s="284">
        <v>0</v>
      </c>
      <c r="R238" s="240">
        <v>0</v>
      </c>
      <c r="S238" s="241">
        <v>0</v>
      </c>
      <c r="T238" s="241">
        <v>0</v>
      </c>
      <c r="U238" s="241">
        <v>0</v>
      </c>
      <c r="V238" s="283">
        <v>0</v>
      </c>
      <c r="W238" s="241">
        <v>0</v>
      </c>
      <c r="X238" s="241">
        <v>0</v>
      </c>
      <c r="Y238" s="241">
        <v>0</v>
      </c>
      <c r="Z238" s="284">
        <v>0</v>
      </c>
      <c r="AA238" s="240">
        <v>0</v>
      </c>
      <c r="AB238" s="241">
        <v>0</v>
      </c>
      <c r="AC238" s="241">
        <v>0</v>
      </c>
      <c r="AD238" s="242">
        <v>0</v>
      </c>
      <c r="AE238" s="283">
        <v>0</v>
      </c>
      <c r="AF238" s="241">
        <v>0</v>
      </c>
      <c r="AG238" s="241">
        <v>0</v>
      </c>
      <c r="AH238" s="284">
        <v>0</v>
      </c>
      <c r="AI238" s="240">
        <v>0</v>
      </c>
      <c r="AJ238" s="240">
        <v>0</v>
      </c>
      <c r="AK238" s="241">
        <v>0</v>
      </c>
      <c r="AL238" s="241">
        <v>0</v>
      </c>
      <c r="AM238" s="242">
        <v>0</v>
      </c>
      <c r="AN238" s="283">
        <v>0</v>
      </c>
      <c r="AO238" s="241">
        <v>0</v>
      </c>
      <c r="AP238" s="241">
        <v>0</v>
      </c>
      <c r="AQ238" s="284">
        <v>0</v>
      </c>
      <c r="AR238" s="240">
        <v>0</v>
      </c>
      <c r="AS238" s="240">
        <v>0</v>
      </c>
      <c r="AT238" s="241">
        <v>0</v>
      </c>
      <c r="AU238" s="241">
        <v>0</v>
      </c>
      <c r="AV238" s="283">
        <v>0</v>
      </c>
      <c r="AW238" s="241">
        <v>0</v>
      </c>
      <c r="AX238" s="241">
        <v>0</v>
      </c>
      <c r="AY238" s="284">
        <v>0</v>
      </c>
      <c r="AZ238" s="240">
        <v>0</v>
      </c>
      <c r="BA238" s="241">
        <v>0</v>
      </c>
      <c r="BB238" s="241">
        <v>0</v>
      </c>
      <c r="BC238" s="241">
        <v>0</v>
      </c>
      <c r="BD238" s="242">
        <v>0</v>
      </c>
      <c r="BE238" s="272">
        <f>SUM(E238:BD238)</f>
        <v>0</v>
      </c>
      <c r="BF238" s="258">
        <v>-1</v>
      </c>
      <c r="BG238" s="243"/>
      <c r="BH238" s="243"/>
      <c r="BI238" s="243"/>
      <c r="BJ238" s="243"/>
      <c r="BK238" s="243"/>
      <c r="BL238" s="243"/>
      <c r="BM238" s="243"/>
      <c r="BN238" s="243"/>
      <c r="BO238" s="243"/>
      <c r="BP238" s="243"/>
      <c r="BQ238" s="243"/>
      <c r="BR238" s="243"/>
      <c r="BS238" s="243"/>
      <c r="BT238" s="243"/>
      <c r="BU238" s="243"/>
      <c r="BV238" s="243"/>
      <c r="BW238" s="243"/>
      <c r="BX238" s="243"/>
      <c r="BY238" s="243"/>
      <c r="BZ238" s="243"/>
      <c r="CA238" s="243"/>
      <c r="CB238" s="243"/>
      <c r="CC238" s="243"/>
      <c r="CD238" s="243"/>
      <c r="CE238" s="243"/>
      <c r="CF238" s="243"/>
      <c r="CG238" s="243"/>
      <c r="CH238" s="243"/>
      <c r="CI238" s="243"/>
      <c r="CJ238" s="243"/>
      <c r="CK238" s="243"/>
      <c r="CL238" s="243"/>
    </row>
    <row r="239" spans="1:90" s="244" customFormat="1" ht="13.5" customHeight="1" thickBot="1" x14ac:dyDescent="0.25">
      <c r="A239" s="1238" t="s">
        <v>429</v>
      </c>
      <c r="B239" s="1239"/>
      <c r="C239" s="807" t="s">
        <v>59</v>
      </c>
      <c r="D239" s="808"/>
      <c r="E239" s="285">
        <f t="shared" ref="E239:AJ239" si="600">E238*($BF238+1)*IF(E241=$BI$87,1,IF(E241&lt;=$BI$88,1*$BJ$87,IF(E241&lt;=$BI$91,1*$BJ$88,IF(E241&lt;=$BI$92,1*$BJ$91,IF(E241&lt;=$BI$94,1*$BJ$92,1*$BJ$94)))))</f>
        <v>0</v>
      </c>
      <c r="F239" s="246">
        <f t="shared" si="600"/>
        <v>0</v>
      </c>
      <c r="G239" s="246">
        <f t="shared" si="600"/>
        <v>0</v>
      </c>
      <c r="H239" s="286">
        <f t="shared" si="600"/>
        <v>0</v>
      </c>
      <c r="I239" s="245">
        <f t="shared" si="600"/>
        <v>0</v>
      </c>
      <c r="J239" s="246">
        <f t="shared" si="600"/>
        <v>0</v>
      </c>
      <c r="K239" s="246">
        <f t="shared" si="600"/>
        <v>0</v>
      </c>
      <c r="L239" s="247">
        <f t="shared" si="600"/>
        <v>0</v>
      </c>
      <c r="M239" s="285">
        <f t="shared" si="600"/>
        <v>0</v>
      </c>
      <c r="N239" s="246">
        <f t="shared" si="600"/>
        <v>0</v>
      </c>
      <c r="O239" s="246">
        <f t="shared" si="600"/>
        <v>0</v>
      </c>
      <c r="P239" s="246">
        <f t="shared" si="600"/>
        <v>0</v>
      </c>
      <c r="Q239" s="286">
        <f t="shared" si="600"/>
        <v>0</v>
      </c>
      <c r="R239" s="245">
        <f t="shared" si="600"/>
        <v>0</v>
      </c>
      <c r="S239" s="246">
        <f t="shared" si="600"/>
        <v>0</v>
      </c>
      <c r="T239" s="246">
        <f t="shared" si="600"/>
        <v>0</v>
      </c>
      <c r="U239" s="246">
        <f t="shared" si="600"/>
        <v>0</v>
      </c>
      <c r="V239" s="285">
        <f t="shared" si="600"/>
        <v>0</v>
      </c>
      <c r="W239" s="246">
        <f t="shared" si="600"/>
        <v>0</v>
      </c>
      <c r="X239" s="246">
        <f t="shared" si="600"/>
        <v>0</v>
      </c>
      <c r="Y239" s="246">
        <f t="shared" si="600"/>
        <v>0</v>
      </c>
      <c r="Z239" s="286">
        <f t="shared" si="600"/>
        <v>0</v>
      </c>
      <c r="AA239" s="245">
        <f t="shared" si="600"/>
        <v>0</v>
      </c>
      <c r="AB239" s="246">
        <f t="shared" si="600"/>
        <v>0</v>
      </c>
      <c r="AC239" s="246">
        <f t="shared" si="600"/>
        <v>0</v>
      </c>
      <c r="AD239" s="247">
        <f t="shared" si="600"/>
        <v>0</v>
      </c>
      <c r="AE239" s="285">
        <f t="shared" si="600"/>
        <v>0</v>
      </c>
      <c r="AF239" s="246">
        <f t="shared" si="600"/>
        <v>0</v>
      </c>
      <c r="AG239" s="246">
        <f t="shared" si="600"/>
        <v>0</v>
      </c>
      <c r="AH239" s="286">
        <f t="shared" si="600"/>
        <v>0</v>
      </c>
      <c r="AI239" s="245">
        <f t="shared" si="600"/>
        <v>0</v>
      </c>
      <c r="AJ239" s="245">
        <f t="shared" si="600"/>
        <v>0</v>
      </c>
      <c r="AK239" s="246">
        <f t="shared" ref="AK239:BD239" si="601">AK238*($BF238+1)*IF(AK241=$BI$87,1,IF(AK241&lt;=$BI$88,1*$BJ$87,IF(AK241&lt;=$BI$91,1*$BJ$88,IF(AK241&lt;=$BI$92,1*$BJ$91,IF(AK241&lt;=$BI$94,1*$BJ$92,1*$BJ$94)))))</f>
        <v>0</v>
      </c>
      <c r="AL239" s="246">
        <f t="shared" si="601"/>
        <v>0</v>
      </c>
      <c r="AM239" s="247">
        <f t="shared" si="601"/>
        <v>0</v>
      </c>
      <c r="AN239" s="285">
        <f t="shared" si="601"/>
        <v>0</v>
      </c>
      <c r="AO239" s="246">
        <f t="shared" si="601"/>
        <v>0</v>
      </c>
      <c r="AP239" s="246">
        <f t="shared" si="601"/>
        <v>0</v>
      </c>
      <c r="AQ239" s="286">
        <f t="shared" si="601"/>
        <v>0</v>
      </c>
      <c r="AR239" s="245">
        <f t="shared" si="601"/>
        <v>0</v>
      </c>
      <c r="AS239" s="245">
        <f t="shared" si="601"/>
        <v>0</v>
      </c>
      <c r="AT239" s="246">
        <f t="shared" si="601"/>
        <v>0</v>
      </c>
      <c r="AU239" s="246">
        <f t="shared" si="601"/>
        <v>0</v>
      </c>
      <c r="AV239" s="285">
        <f t="shared" si="601"/>
        <v>0</v>
      </c>
      <c r="AW239" s="246">
        <f t="shared" si="601"/>
        <v>0</v>
      </c>
      <c r="AX239" s="246">
        <f t="shared" si="601"/>
        <v>0</v>
      </c>
      <c r="AY239" s="286">
        <f t="shared" si="601"/>
        <v>0</v>
      </c>
      <c r="AZ239" s="245">
        <f t="shared" si="601"/>
        <v>0</v>
      </c>
      <c r="BA239" s="246">
        <f t="shared" si="601"/>
        <v>0</v>
      </c>
      <c r="BB239" s="246">
        <f t="shared" si="601"/>
        <v>0</v>
      </c>
      <c r="BC239" s="246">
        <f t="shared" si="601"/>
        <v>0</v>
      </c>
      <c r="BD239" s="247">
        <f t="shared" si="601"/>
        <v>0</v>
      </c>
      <c r="BE239" s="259">
        <f t="shared" ref="BE239:BE240" si="602">SUM(E239:BD239)</f>
        <v>0</v>
      </c>
      <c r="BF239" s="260"/>
      <c r="BG239" s="243"/>
      <c r="BH239" s="243"/>
      <c r="BI239" s="243"/>
      <c r="BJ239" s="243"/>
      <c r="BK239" s="243"/>
      <c r="BL239" s="243"/>
      <c r="BM239" s="243"/>
      <c r="BN239" s="243"/>
      <c r="BO239" s="243"/>
      <c r="BP239" s="243"/>
      <c r="BQ239" s="243"/>
      <c r="BR239" s="243"/>
      <c r="BS239" s="243"/>
      <c r="BT239" s="243"/>
      <c r="BU239" s="243"/>
      <c r="BV239" s="243"/>
      <c r="BW239" s="243"/>
      <c r="BX239" s="243"/>
      <c r="BY239" s="243"/>
      <c r="BZ239" s="243"/>
      <c r="CA239" s="243"/>
      <c r="CB239" s="243"/>
      <c r="CC239" s="243"/>
      <c r="CD239" s="243"/>
      <c r="CE239" s="243"/>
      <c r="CF239" s="243"/>
      <c r="CG239" s="243"/>
      <c r="CH239" s="243"/>
      <c r="CI239" s="243"/>
      <c r="CJ239" s="243"/>
      <c r="CK239" s="243"/>
      <c r="CL239" s="243"/>
    </row>
    <row r="240" spans="1:90" s="244" customFormat="1" ht="13.5" customHeight="1" thickBot="1" x14ac:dyDescent="0.25">
      <c r="A240" s="792" t="s">
        <v>429</v>
      </c>
      <c r="B240" s="793"/>
      <c r="C240" s="778" t="s">
        <v>60</v>
      </c>
      <c r="D240" s="779"/>
      <c r="E240" s="287">
        <v>9835.4501114357881</v>
      </c>
      <c r="F240" s="248">
        <v>9835.4501114357881</v>
      </c>
      <c r="G240" s="248">
        <v>9835.4501114357881</v>
      </c>
      <c r="H240" s="299">
        <v>9835.4501114357881</v>
      </c>
      <c r="I240" s="248">
        <v>10962.244764881323</v>
      </c>
      <c r="J240" s="248">
        <v>10962.244764881323</v>
      </c>
      <c r="K240" s="248">
        <v>10962.244764881323</v>
      </c>
      <c r="L240" s="302">
        <v>10962.244764881323</v>
      </c>
      <c r="M240" s="287">
        <v>12672.380794642588</v>
      </c>
      <c r="N240" s="248">
        <v>12672.380794642588</v>
      </c>
      <c r="O240" s="248">
        <v>12672.380794642588</v>
      </c>
      <c r="P240" s="248">
        <v>12672.380794642588</v>
      </c>
      <c r="Q240" s="299">
        <v>12672.380794642588</v>
      </c>
      <c r="R240" s="248">
        <v>16192.90913299903</v>
      </c>
      <c r="S240" s="248">
        <v>16192.90913299903</v>
      </c>
      <c r="T240" s="248">
        <v>16192.90913299903</v>
      </c>
      <c r="U240" s="248">
        <v>16192.90913299903</v>
      </c>
      <c r="V240" s="287">
        <v>18404.099598331548</v>
      </c>
      <c r="W240" s="248">
        <v>18404.099598331548</v>
      </c>
      <c r="X240" s="248">
        <v>18404.099598331548</v>
      </c>
      <c r="Y240" s="248">
        <v>18404.099598331548</v>
      </c>
      <c r="Z240" s="299">
        <v>18404.099598331548</v>
      </c>
      <c r="AA240" s="248">
        <v>20125.978829909596</v>
      </c>
      <c r="AB240" s="248">
        <v>20125.978829909596</v>
      </c>
      <c r="AC240" s="248">
        <v>20125.978829909596</v>
      </c>
      <c r="AD240" s="302">
        <v>20125.978829909596</v>
      </c>
      <c r="AE240" s="287">
        <v>20073.138659533961</v>
      </c>
      <c r="AF240" s="248">
        <v>20073.138659533961</v>
      </c>
      <c r="AG240" s="248">
        <v>20073.138659533961</v>
      </c>
      <c r="AH240" s="299">
        <v>20073.138659533961</v>
      </c>
      <c r="AI240" s="248">
        <v>18862.735288066258</v>
      </c>
      <c r="AJ240" s="248">
        <v>18862.735288066258</v>
      </c>
      <c r="AK240" s="248">
        <v>18862.735288066258</v>
      </c>
      <c r="AL240" s="248">
        <v>18862.735288066258</v>
      </c>
      <c r="AM240" s="302">
        <v>18862.735288066258</v>
      </c>
      <c r="AN240" s="287">
        <v>15151.60764798178</v>
      </c>
      <c r="AO240" s="248">
        <v>15151.60764798178</v>
      </c>
      <c r="AP240" s="248">
        <v>15151.60764798178</v>
      </c>
      <c r="AQ240" s="299">
        <v>15151.60764798178</v>
      </c>
      <c r="AR240" s="248">
        <v>13550.753634382756</v>
      </c>
      <c r="AS240" s="248">
        <v>13550.753634382756</v>
      </c>
      <c r="AT240" s="248">
        <v>13550.753634382756</v>
      </c>
      <c r="AU240" s="248">
        <v>13550.753634382756</v>
      </c>
      <c r="AV240" s="287">
        <v>12872.826957511821</v>
      </c>
      <c r="AW240" s="248">
        <v>12872.826957511821</v>
      </c>
      <c r="AX240" s="248">
        <v>12872.826957511821</v>
      </c>
      <c r="AY240" s="299">
        <v>12872.826957511821</v>
      </c>
      <c r="AZ240" s="248">
        <v>12872.826957511821</v>
      </c>
      <c r="BA240" s="248">
        <v>15726.64381109271</v>
      </c>
      <c r="BB240" s="248">
        <v>15726.64381109271</v>
      </c>
      <c r="BC240" s="248">
        <v>15726.64381109271</v>
      </c>
      <c r="BD240" s="248">
        <v>15726.64381109271</v>
      </c>
      <c r="BE240" s="261">
        <f t="shared" si="602"/>
        <v>800535.11956162855</v>
      </c>
      <c r="BF240" s="262" t="s">
        <v>61</v>
      </c>
      <c r="BG240" s="243"/>
      <c r="BH240" s="243"/>
      <c r="BI240" s="243"/>
      <c r="BJ240" s="243"/>
      <c r="BK240" s="243"/>
      <c r="BL240" s="243"/>
      <c r="BM240" s="243"/>
      <c r="BN240" s="243"/>
      <c r="BO240" s="243"/>
      <c r="BP240" s="243"/>
      <c r="BQ240" s="243"/>
      <c r="BR240" s="243"/>
      <c r="BS240" s="243"/>
      <c r="BT240" s="243"/>
      <c r="BU240" s="243"/>
      <c r="BV240" s="243"/>
      <c r="BW240" s="243"/>
      <c r="BX240" s="243"/>
      <c r="BY240" s="243"/>
      <c r="BZ240" s="243"/>
      <c r="CA240" s="243"/>
      <c r="CB240" s="243"/>
      <c r="CC240" s="243"/>
      <c r="CD240" s="243"/>
      <c r="CE240" s="243"/>
      <c r="CF240" s="243"/>
      <c r="CG240" s="243"/>
      <c r="CH240" s="243"/>
      <c r="CI240" s="243"/>
      <c r="CJ240" s="243"/>
      <c r="CK240" s="243"/>
      <c r="CL240" s="243"/>
    </row>
    <row r="241" spans="1:90" ht="13.5" customHeight="1" thickBot="1" x14ac:dyDescent="0.3">
      <c r="A241" s="1234" t="s">
        <v>429</v>
      </c>
      <c r="B241" s="1235"/>
      <c r="C241" s="1236" t="s">
        <v>56</v>
      </c>
      <c r="D241" s="1237"/>
      <c r="E241" s="289">
        <v>0</v>
      </c>
      <c r="F241" s="25">
        <v>0</v>
      </c>
      <c r="G241" s="25">
        <v>0</v>
      </c>
      <c r="H241" s="290">
        <v>0</v>
      </c>
      <c r="I241" s="173">
        <v>0</v>
      </c>
      <c r="J241" s="25">
        <v>0</v>
      </c>
      <c r="K241" s="25">
        <v>0</v>
      </c>
      <c r="L241" s="209">
        <v>0</v>
      </c>
      <c r="M241" s="289">
        <v>0</v>
      </c>
      <c r="N241" s="25">
        <v>0</v>
      </c>
      <c r="O241" s="25">
        <v>0</v>
      </c>
      <c r="P241" s="25">
        <v>0</v>
      </c>
      <c r="Q241" s="290">
        <v>0</v>
      </c>
      <c r="R241" s="173">
        <v>0</v>
      </c>
      <c r="S241" s="25">
        <v>0</v>
      </c>
      <c r="T241" s="25">
        <v>0</v>
      </c>
      <c r="U241" s="25">
        <v>0</v>
      </c>
      <c r="V241" s="289">
        <v>0</v>
      </c>
      <c r="W241" s="25">
        <v>0</v>
      </c>
      <c r="X241" s="25">
        <v>0</v>
      </c>
      <c r="Y241" s="25">
        <v>0</v>
      </c>
      <c r="Z241" s="290">
        <v>0</v>
      </c>
      <c r="AA241" s="173">
        <v>0</v>
      </c>
      <c r="AB241" s="25">
        <v>0</v>
      </c>
      <c r="AC241" s="25">
        <v>0</v>
      </c>
      <c r="AD241" s="209">
        <v>0</v>
      </c>
      <c r="AE241" s="289">
        <v>0</v>
      </c>
      <c r="AF241" s="25">
        <v>0</v>
      </c>
      <c r="AG241" s="25">
        <v>0</v>
      </c>
      <c r="AH241" s="290">
        <v>0</v>
      </c>
      <c r="AI241" s="173">
        <v>0</v>
      </c>
      <c r="AJ241" s="173">
        <v>0</v>
      </c>
      <c r="AK241" s="25">
        <v>0</v>
      </c>
      <c r="AL241" s="25">
        <v>0</v>
      </c>
      <c r="AM241" s="209">
        <v>0</v>
      </c>
      <c r="AN241" s="289">
        <v>0</v>
      </c>
      <c r="AO241" s="25">
        <v>0</v>
      </c>
      <c r="AP241" s="25">
        <v>0</v>
      </c>
      <c r="AQ241" s="290">
        <v>0</v>
      </c>
      <c r="AR241" s="173">
        <v>0</v>
      </c>
      <c r="AS241" s="173">
        <v>0</v>
      </c>
      <c r="AT241" s="25">
        <v>0</v>
      </c>
      <c r="AU241" s="25">
        <v>0</v>
      </c>
      <c r="AV241" s="289">
        <v>0</v>
      </c>
      <c r="AW241" s="25">
        <v>0</v>
      </c>
      <c r="AX241" s="25">
        <v>0</v>
      </c>
      <c r="AY241" s="290">
        <v>0</v>
      </c>
      <c r="AZ241" s="173">
        <v>0</v>
      </c>
      <c r="BA241" s="25">
        <v>0</v>
      </c>
      <c r="BB241" s="25">
        <v>0</v>
      </c>
      <c r="BC241" s="25">
        <v>0</v>
      </c>
      <c r="BD241" s="209">
        <v>0</v>
      </c>
      <c r="BE241" s="214"/>
      <c r="BF241" s="26">
        <f>VLOOKUP($AC$6,$A$63:$AC$68,MATCH($A241,$A$63:$AC$63,0),0)*IF(VLOOKUP($A241,$A$36:$F$50,5,0)&lt;=3,VLOOKUP($A241,$A$36:$F$50,5,0),IF(VLOOKUP($A241,$A$36:$F$50,5,0)&lt;=4,3.5,3.8+0.2*(ROUNDUP(VLOOKUP($A241,$A$36:$F$50,5,0),0)-5)))</f>
        <v>36</v>
      </c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  <c r="CE241" s="122"/>
      <c r="CF241" s="122"/>
      <c r="CG241" s="122"/>
      <c r="CH241" s="122"/>
      <c r="CI241" s="122"/>
      <c r="CJ241" s="122"/>
      <c r="CK241" s="122"/>
      <c r="CL241" s="122"/>
    </row>
    <row r="242" spans="1:90" ht="13.5" customHeight="1" thickBot="1" x14ac:dyDescent="0.3">
      <c r="A242" s="196"/>
      <c r="B242" s="197"/>
      <c r="C242" s="198"/>
      <c r="D242" s="198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148"/>
      <c r="Y242" s="148"/>
      <c r="Z242" s="148"/>
      <c r="AA242" s="148"/>
      <c r="AB242" s="148"/>
      <c r="AC242" s="148"/>
      <c r="AD242" s="148"/>
      <c r="AE242" s="148"/>
      <c r="AF242" s="148"/>
      <c r="AG242" s="148"/>
      <c r="AH242" s="148"/>
      <c r="AI242" s="148"/>
      <c r="AJ242" s="148"/>
      <c r="AK242" s="148"/>
      <c r="AL242" s="148"/>
      <c r="AM242" s="148"/>
      <c r="AN242" s="148"/>
      <c r="AO242" s="148"/>
      <c r="AP242" s="148"/>
      <c r="AQ242" s="148"/>
      <c r="AR242" s="148"/>
      <c r="AS242" s="148"/>
      <c r="AT242" s="148"/>
      <c r="AU242" s="148"/>
      <c r="AV242" s="148"/>
      <c r="AW242" s="148"/>
      <c r="AX242" s="148"/>
      <c r="AY242" s="148"/>
      <c r="AZ242" s="148"/>
      <c r="BA242" s="148"/>
      <c r="BB242" s="148"/>
      <c r="BC242" s="148"/>
      <c r="BD242" s="148"/>
      <c r="BE242" s="149"/>
      <c r="BF242" s="195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  <c r="CE242" s="122"/>
      <c r="CF242" s="122"/>
      <c r="CG242" s="122"/>
      <c r="CH242" s="122"/>
      <c r="CI242" s="122"/>
      <c r="CJ242" s="122"/>
      <c r="CK242" s="122"/>
      <c r="CL242" s="122"/>
    </row>
    <row r="243" spans="1:90" ht="13.5" customHeight="1" thickBot="1" x14ac:dyDescent="0.3">
      <c r="A243" s="199" t="s">
        <v>152</v>
      </c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200"/>
      <c r="AH243" s="200"/>
      <c r="AI243" s="201"/>
      <c r="AJ243" s="201"/>
      <c r="AK243" s="201"/>
      <c r="AL243" s="201"/>
      <c r="AM243" s="201"/>
      <c r="AN243" s="201"/>
      <c r="AO243" s="201"/>
      <c r="AP243" s="201"/>
      <c r="AQ243" s="201"/>
      <c r="AR243" s="201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1"/>
      <c r="BD243" s="201"/>
      <c r="BE243" s="203"/>
      <c r="BF243" s="204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  <c r="CE243" s="122"/>
      <c r="CF243" s="122"/>
      <c r="CG243" s="122"/>
      <c r="CH243" s="122"/>
      <c r="CI243" s="122"/>
      <c r="CJ243" s="122"/>
      <c r="CK243" s="122"/>
      <c r="CL243" s="122"/>
    </row>
    <row r="244" spans="1:90" ht="13.5" customHeight="1" x14ac:dyDescent="0.25">
      <c r="A244" s="1360"/>
      <c r="B244" s="1361"/>
      <c r="C244" s="1361"/>
      <c r="D244" s="1361"/>
      <c r="E244" s="1361"/>
      <c r="F244" s="1361"/>
      <c r="G244" s="1361"/>
      <c r="H244" s="1361"/>
      <c r="I244" s="1361"/>
      <c r="J244" s="1361"/>
      <c r="K244" s="1361"/>
      <c r="L244" s="1361"/>
      <c r="M244" s="1361"/>
      <c r="N244" s="1361"/>
      <c r="O244" s="1361"/>
      <c r="P244" s="1361"/>
      <c r="Q244" s="1361"/>
      <c r="R244" s="1361"/>
      <c r="S244" s="1361"/>
      <c r="T244" s="1361"/>
      <c r="U244" s="1361"/>
      <c r="V244" s="1361"/>
      <c r="W244" s="1361"/>
      <c r="X244" s="1361"/>
      <c r="Y244" s="1361"/>
      <c r="Z244" s="1361"/>
      <c r="AA244" s="1361"/>
      <c r="AB244" s="1361"/>
      <c r="AC244" s="1361"/>
      <c r="AD244" s="1361"/>
      <c r="AE244" s="1361"/>
      <c r="AF244" s="1361"/>
      <c r="AG244" s="1361"/>
      <c r="AH244" s="1361"/>
      <c r="AI244" s="1361"/>
      <c r="AJ244" s="1361"/>
      <c r="AK244" s="1361"/>
      <c r="AL244" s="1361"/>
      <c r="AM244" s="1361"/>
      <c r="AN244" s="1361"/>
      <c r="AO244" s="1361"/>
      <c r="AP244" s="1361"/>
      <c r="AQ244" s="1361"/>
      <c r="AR244" s="1361"/>
      <c r="AS244" s="1361"/>
      <c r="AT244" s="1361"/>
      <c r="AU244" s="1361"/>
      <c r="AV244" s="1361"/>
      <c r="AW244" s="1361"/>
      <c r="AX244" s="1361"/>
      <c r="AY244" s="1361"/>
      <c r="AZ244" s="1361"/>
      <c r="BA244" s="1361"/>
      <c r="BB244" s="1361"/>
      <c r="BC244" s="1361"/>
      <c r="BD244" s="1361"/>
      <c r="BE244" s="1361"/>
      <c r="BF244" s="136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  <c r="CE244" s="122"/>
      <c r="CF244" s="122"/>
      <c r="CG244" s="122"/>
      <c r="CH244" s="122"/>
      <c r="CI244" s="122"/>
      <c r="CJ244" s="122"/>
      <c r="CK244" s="122"/>
      <c r="CL244" s="122"/>
    </row>
    <row r="245" spans="1:90" ht="13.5" customHeight="1" x14ac:dyDescent="0.25">
      <c r="A245" s="1363"/>
      <c r="B245" s="1364"/>
      <c r="C245" s="1364"/>
      <c r="D245" s="1364"/>
      <c r="E245" s="1364"/>
      <c r="F245" s="1364"/>
      <c r="G245" s="1364"/>
      <c r="H245" s="1364"/>
      <c r="I245" s="1364"/>
      <c r="J245" s="1364"/>
      <c r="K245" s="1364"/>
      <c r="L245" s="1364"/>
      <c r="M245" s="1364"/>
      <c r="N245" s="1364"/>
      <c r="O245" s="1364"/>
      <c r="P245" s="1364"/>
      <c r="Q245" s="1364"/>
      <c r="R245" s="1364"/>
      <c r="S245" s="1364"/>
      <c r="T245" s="1364"/>
      <c r="U245" s="1364"/>
      <c r="V245" s="1364"/>
      <c r="W245" s="1364"/>
      <c r="X245" s="1364"/>
      <c r="Y245" s="1364"/>
      <c r="Z245" s="1364"/>
      <c r="AA245" s="1364"/>
      <c r="AB245" s="1364"/>
      <c r="AC245" s="1364"/>
      <c r="AD245" s="1364"/>
      <c r="AE245" s="1364"/>
      <c r="AF245" s="1364"/>
      <c r="AG245" s="1364"/>
      <c r="AH245" s="1364"/>
      <c r="AI245" s="1364"/>
      <c r="AJ245" s="1364"/>
      <c r="AK245" s="1364"/>
      <c r="AL245" s="1364"/>
      <c r="AM245" s="1364"/>
      <c r="AN245" s="1364"/>
      <c r="AO245" s="1364"/>
      <c r="AP245" s="1364"/>
      <c r="AQ245" s="1364"/>
      <c r="AR245" s="1364"/>
      <c r="AS245" s="1364"/>
      <c r="AT245" s="1364"/>
      <c r="AU245" s="1364"/>
      <c r="AV245" s="1364"/>
      <c r="AW245" s="1364"/>
      <c r="AX245" s="1364"/>
      <c r="AY245" s="1364"/>
      <c r="AZ245" s="1364"/>
      <c r="BA245" s="1364"/>
      <c r="BB245" s="1364"/>
      <c r="BC245" s="1364"/>
      <c r="BD245" s="1364"/>
      <c r="BE245" s="1364"/>
      <c r="BF245" s="1365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  <c r="CE245" s="122"/>
      <c r="CF245" s="122"/>
      <c r="CG245" s="122"/>
      <c r="CH245" s="122"/>
      <c r="CI245" s="122"/>
      <c r="CJ245" s="122"/>
      <c r="CK245" s="122"/>
      <c r="CL245" s="122"/>
    </row>
    <row r="246" spans="1:90" ht="13.5" customHeight="1" x14ac:dyDescent="0.25">
      <c r="A246" s="1363"/>
      <c r="B246" s="1364"/>
      <c r="C246" s="1364"/>
      <c r="D246" s="1364"/>
      <c r="E246" s="1364"/>
      <c r="F246" s="1364"/>
      <c r="G246" s="1364"/>
      <c r="H246" s="1364"/>
      <c r="I246" s="1364"/>
      <c r="J246" s="1364"/>
      <c r="K246" s="1364"/>
      <c r="L246" s="1364"/>
      <c r="M246" s="1364"/>
      <c r="N246" s="1364"/>
      <c r="O246" s="1364"/>
      <c r="P246" s="1364"/>
      <c r="Q246" s="1364"/>
      <c r="R246" s="1364"/>
      <c r="S246" s="1364"/>
      <c r="T246" s="1364"/>
      <c r="U246" s="1364"/>
      <c r="V246" s="1364"/>
      <c r="W246" s="1364"/>
      <c r="X246" s="1364"/>
      <c r="Y246" s="1364"/>
      <c r="Z246" s="1364"/>
      <c r="AA246" s="1364"/>
      <c r="AB246" s="1364"/>
      <c r="AC246" s="1364"/>
      <c r="AD246" s="1364"/>
      <c r="AE246" s="1364"/>
      <c r="AF246" s="1364"/>
      <c r="AG246" s="1364"/>
      <c r="AH246" s="1364"/>
      <c r="AI246" s="1364"/>
      <c r="AJ246" s="1364"/>
      <c r="AK246" s="1364"/>
      <c r="AL246" s="1364"/>
      <c r="AM246" s="1364"/>
      <c r="AN246" s="1364"/>
      <c r="AO246" s="1364"/>
      <c r="AP246" s="1364"/>
      <c r="AQ246" s="1364"/>
      <c r="AR246" s="1364"/>
      <c r="AS246" s="1364"/>
      <c r="AT246" s="1364"/>
      <c r="AU246" s="1364"/>
      <c r="AV246" s="1364"/>
      <c r="AW246" s="1364"/>
      <c r="AX246" s="1364"/>
      <c r="AY246" s="1364"/>
      <c r="AZ246" s="1364"/>
      <c r="BA246" s="1364"/>
      <c r="BB246" s="1364"/>
      <c r="BC246" s="1364"/>
      <c r="BD246" s="1364"/>
      <c r="BE246" s="1364"/>
      <c r="BF246" s="1365"/>
      <c r="BY246" s="122"/>
      <c r="BZ246" s="122"/>
      <c r="CA246" s="122"/>
      <c r="CB246" s="122"/>
      <c r="CC246" s="122"/>
      <c r="CD246" s="122"/>
      <c r="CE246" s="122"/>
      <c r="CF246" s="122"/>
      <c r="CG246" s="122"/>
      <c r="CH246" s="122"/>
      <c r="CI246" s="122"/>
      <c r="CJ246" s="122"/>
      <c r="CK246" s="122"/>
      <c r="CL246" s="122"/>
    </row>
    <row r="247" spans="1:90" ht="21.75" customHeight="1" x14ac:dyDescent="0.25">
      <c r="A247" s="1363"/>
      <c r="B247" s="1364"/>
      <c r="C247" s="1364"/>
      <c r="D247" s="1364"/>
      <c r="E247" s="1364"/>
      <c r="F247" s="1364"/>
      <c r="G247" s="1364"/>
      <c r="H247" s="1364"/>
      <c r="I247" s="1364"/>
      <c r="J247" s="1364"/>
      <c r="K247" s="1364"/>
      <c r="L247" s="1364"/>
      <c r="M247" s="1364"/>
      <c r="N247" s="1364"/>
      <c r="O247" s="1364"/>
      <c r="P247" s="1364"/>
      <c r="Q247" s="1364"/>
      <c r="R247" s="1364"/>
      <c r="S247" s="1364"/>
      <c r="T247" s="1364"/>
      <c r="U247" s="1364"/>
      <c r="V247" s="1364"/>
      <c r="W247" s="1364"/>
      <c r="X247" s="1364"/>
      <c r="Y247" s="1364"/>
      <c r="Z247" s="1364"/>
      <c r="AA247" s="1364"/>
      <c r="AB247" s="1364"/>
      <c r="AC247" s="1364"/>
      <c r="AD247" s="1364"/>
      <c r="AE247" s="1364"/>
      <c r="AF247" s="1364"/>
      <c r="AG247" s="1364"/>
      <c r="AH247" s="1364"/>
      <c r="AI247" s="1364"/>
      <c r="AJ247" s="1364"/>
      <c r="AK247" s="1364"/>
      <c r="AL247" s="1364"/>
      <c r="AM247" s="1364"/>
      <c r="AN247" s="1364"/>
      <c r="AO247" s="1364"/>
      <c r="AP247" s="1364"/>
      <c r="AQ247" s="1364"/>
      <c r="AR247" s="1364"/>
      <c r="AS247" s="1364"/>
      <c r="AT247" s="1364"/>
      <c r="AU247" s="1364"/>
      <c r="AV247" s="1364"/>
      <c r="AW247" s="1364"/>
      <c r="AX247" s="1364"/>
      <c r="AY247" s="1364"/>
      <c r="AZ247" s="1364"/>
      <c r="BA247" s="1364"/>
      <c r="BB247" s="1364"/>
      <c r="BC247" s="1364"/>
      <c r="BD247" s="1364"/>
      <c r="BE247" s="1364"/>
      <c r="BF247" s="1365"/>
      <c r="BY247" s="122"/>
      <c r="BZ247" s="122"/>
      <c r="CA247" s="122"/>
      <c r="CB247" s="122"/>
      <c r="CC247" s="122"/>
      <c r="CD247" s="122"/>
      <c r="CE247" s="122"/>
      <c r="CF247" s="122"/>
      <c r="CG247" s="122"/>
      <c r="CH247" s="122"/>
      <c r="CI247" s="122"/>
      <c r="CJ247" s="122"/>
      <c r="CK247" s="122"/>
      <c r="CL247" s="122"/>
    </row>
    <row r="248" spans="1:90" ht="21.75" customHeight="1" thickBot="1" x14ac:dyDescent="0.3">
      <c r="A248" s="1366"/>
      <c r="B248" s="1367"/>
      <c r="C248" s="1367"/>
      <c r="D248" s="1367"/>
      <c r="E248" s="1367"/>
      <c r="F248" s="1367"/>
      <c r="G248" s="1367"/>
      <c r="H248" s="1367"/>
      <c r="I248" s="1367"/>
      <c r="J248" s="1367"/>
      <c r="K248" s="1367"/>
      <c r="L248" s="1367"/>
      <c r="M248" s="1367"/>
      <c r="N248" s="1367"/>
      <c r="O248" s="1367"/>
      <c r="P248" s="1367"/>
      <c r="Q248" s="1367"/>
      <c r="R248" s="1367"/>
      <c r="S248" s="1367"/>
      <c r="T248" s="1367"/>
      <c r="U248" s="1367"/>
      <c r="V248" s="1367"/>
      <c r="W248" s="1367"/>
      <c r="X248" s="1367"/>
      <c r="Y248" s="1367"/>
      <c r="Z248" s="1367"/>
      <c r="AA248" s="1367"/>
      <c r="AB248" s="1367"/>
      <c r="AC248" s="1367"/>
      <c r="AD248" s="1367"/>
      <c r="AE248" s="1367"/>
      <c r="AF248" s="1367"/>
      <c r="AG248" s="1367"/>
      <c r="AH248" s="1367"/>
      <c r="AI248" s="1367"/>
      <c r="AJ248" s="1367"/>
      <c r="AK248" s="1367"/>
      <c r="AL248" s="1367"/>
      <c r="AM248" s="1367"/>
      <c r="AN248" s="1367"/>
      <c r="AO248" s="1367"/>
      <c r="AP248" s="1367"/>
      <c r="AQ248" s="1367"/>
      <c r="AR248" s="1367"/>
      <c r="AS248" s="1367"/>
      <c r="AT248" s="1367"/>
      <c r="AU248" s="1367"/>
      <c r="AV248" s="1367"/>
      <c r="AW248" s="1367"/>
      <c r="AX248" s="1367"/>
      <c r="AY248" s="1367"/>
      <c r="AZ248" s="1367"/>
      <c r="BA248" s="1367"/>
      <c r="BB248" s="1367"/>
      <c r="BC248" s="1367"/>
      <c r="BD248" s="1367"/>
      <c r="BE248" s="1367"/>
      <c r="BF248" s="1368"/>
      <c r="CG248" s="122"/>
      <c r="CH248" s="122"/>
      <c r="CI248" s="122"/>
      <c r="CJ248" s="122"/>
      <c r="CK248" s="122"/>
      <c r="CL248" s="122"/>
    </row>
    <row r="249" spans="1:90" ht="21.75" customHeight="1" x14ac:dyDescent="0.25">
      <c r="AG249" s="150"/>
      <c r="AH249" s="150"/>
      <c r="CG249" s="122"/>
      <c r="CH249" s="122"/>
      <c r="CI249" s="122"/>
      <c r="CJ249" s="122"/>
      <c r="CK249" s="122"/>
      <c r="CL249" s="122"/>
    </row>
    <row r="250" spans="1:90" ht="21.75" customHeight="1" x14ac:dyDescent="0.25">
      <c r="AG250" s="150"/>
      <c r="AH250" s="150"/>
      <c r="CG250" s="122"/>
      <c r="CH250" s="122"/>
      <c r="CI250" s="122"/>
      <c r="CJ250" s="122"/>
      <c r="CK250" s="122"/>
      <c r="CL250" s="122"/>
    </row>
    <row r="251" spans="1:90" x14ac:dyDescent="0.25">
      <c r="AG251" s="150"/>
      <c r="AH251" s="150"/>
      <c r="CG251" s="122"/>
      <c r="CH251" s="122"/>
      <c r="CI251" s="122"/>
      <c r="CJ251" s="122"/>
      <c r="CK251" s="122"/>
      <c r="CL251" s="122"/>
    </row>
    <row r="252" spans="1:90" x14ac:dyDescent="0.25">
      <c r="AG252" s="150"/>
      <c r="AH252" s="150"/>
      <c r="CG252" s="122"/>
      <c r="CH252" s="122"/>
      <c r="CI252" s="122"/>
      <c r="CJ252" s="122"/>
      <c r="CK252" s="122"/>
      <c r="CL252" s="122"/>
    </row>
    <row r="253" spans="1:90" x14ac:dyDescent="0.25">
      <c r="AG253" s="150"/>
      <c r="AH253" s="150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CA253" s="122"/>
      <c r="CB253" s="122"/>
      <c r="CC253" s="122"/>
      <c r="CD253" s="122"/>
      <c r="CE253" s="122"/>
      <c r="CF253" s="122"/>
      <c r="CG253" s="122"/>
      <c r="CH253" s="122"/>
      <c r="CI253" s="122"/>
      <c r="CJ253" s="122"/>
      <c r="CK253" s="122"/>
      <c r="CL253" s="122"/>
    </row>
    <row r="254" spans="1:90" ht="13.5" customHeight="1" x14ac:dyDescent="0.25">
      <c r="AG254" s="150"/>
      <c r="AH254" s="150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CA254" s="122"/>
      <c r="CB254" s="122"/>
      <c r="CC254" s="122"/>
      <c r="CD254" s="122"/>
      <c r="CE254" s="122"/>
      <c r="CF254" s="122"/>
      <c r="CG254" s="122"/>
      <c r="CH254" s="122"/>
      <c r="CI254" s="122"/>
      <c r="CJ254" s="122"/>
      <c r="CK254" s="122"/>
      <c r="CL254" s="122"/>
    </row>
    <row r="255" spans="1:90" ht="13.5" customHeight="1" x14ac:dyDescent="0.25">
      <c r="AG255" s="150"/>
      <c r="AH255" s="150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CA255" s="122"/>
      <c r="CB255" s="122"/>
      <c r="CC255" s="122"/>
      <c r="CD255" s="122"/>
      <c r="CE255" s="122"/>
      <c r="CF255" s="122"/>
      <c r="CG255" s="122"/>
      <c r="CH255" s="122"/>
      <c r="CI255" s="122"/>
      <c r="CJ255" s="122"/>
      <c r="CK255" s="122"/>
      <c r="CL255" s="122"/>
    </row>
    <row r="256" spans="1:90" ht="13.5" customHeight="1" x14ac:dyDescent="0.25">
      <c r="AG256" s="150"/>
      <c r="AH256" s="150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CA256" s="122"/>
      <c r="CB256" s="122"/>
      <c r="CC256" s="122"/>
      <c r="CD256" s="122"/>
      <c r="CE256" s="122"/>
      <c r="CF256" s="122"/>
      <c r="CG256" s="122"/>
      <c r="CH256" s="122"/>
      <c r="CI256" s="122"/>
      <c r="CJ256" s="122"/>
      <c r="CK256" s="122"/>
      <c r="CL256" s="122"/>
    </row>
    <row r="257" spans="1:90" ht="6.75" customHeight="1" x14ac:dyDescent="0.25">
      <c r="AG257" s="150"/>
      <c r="AH257" s="150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CA257" s="122"/>
      <c r="CB257" s="122"/>
      <c r="CC257" s="122"/>
      <c r="CD257" s="122"/>
      <c r="CE257" s="122"/>
      <c r="CF257" s="122"/>
      <c r="CG257" s="122"/>
      <c r="CH257" s="122"/>
      <c r="CI257" s="122"/>
      <c r="CJ257" s="122"/>
      <c r="CK257" s="122"/>
      <c r="CL257" s="122"/>
    </row>
    <row r="258" spans="1:90" ht="13.5" customHeight="1" x14ac:dyDescent="0.25">
      <c r="AG258" s="150"/>
      <c r="AH258" s="150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CA258" s="122"/>
      <c r="CB258" s="122"/>
      <c r="CC258" s="122"/>
      <c r="CD258" s="122"/>
      <c r="CE258" s="122"/>
      <c r="CF258" s="122"/>
      <c r="CG258" s="122"/>
      <c r="CH258" s="122"/>
      <c r="CI258" s="122"/>
      <c r="CJ258" s="122"/>
      <c r="CK258" s="122"/>
      <c r="CL258" s="122"/>
    </row>
    <row r="259" spans="1:90" ht="13.5" customHeight="1" x14ac:dyDescent="0.25">
      <c r="AG259" s="150"/>
      <c r="AH259" s="150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CA259" s="122"/>
      <c r="CB259" s="122"/>
      <c r="CC259" s="122"/>
      <c r="CD259" s="122"/>
      <c r="CE259" s="122"/>
      <c r="CF259" s="122"/>
      <c r="CG259" s="122"/>
      <c r="CH259" s="122"/>
      <c r="CI259" s="122"/>
      <c r="CJ259" s="122"/>
      <c r="CK259" s="122"/>
      <c r="CL259" s="122"/>
    </row>
    <row r="260" spans="1:90" ht="13.5" customHeight="1" x14ac:dyDescent="0.25">
      <c r="AG260" s="150"/>
      <c r="AH260" s="150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CA260" s="122"/>
      <c r="CB260" s="122"/>
      <c r="CC260" s="122"/>
      <c r="CD260" s="122"/>
      <c r="CE260" s="122"/>
      <c r="CF260" s="122"/>
      <c r="CG260" s="122"/>
      <c r="CH260" s="122"/>
      <c r="CI260" s="122"/>
      <c r="CJ260" s="122"/>
      <c r="CK260" s="122"/>
      <c r="CL260" s="122"/>
    </row>
    <row r="261" spans="1:90" ht="13.5" customHeight="1" x14ac:dyDescent="0.25">
      <c r="AG261" s="150"/>
      <c r="AH261" s="150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CA261" s="122"/>
      <c r="CB261" s="122"/>
      <c r="CC261" s="122"/>
      <c r="CD261" s="122"/>
      <c r="CE261" s="122"/>
      <c r="CF261" s="122"/>
      <c r="CG261" s="122"/>
      <c r="CH261" s="122"/>
      <c r="CI261" s="122"/>
      <c r="CJ261" s="122"/>
      <c r="CK261" s="122"/>
      <c r="CL261" s="122"/>
    </row>
    <row r="262" spans="1:90" ht="13.5" customHeight="1" x14ac:dyDescent="0.25">
      <c r="AG262" s="150"/>
      <c r="AH262" s="150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CA262" s="122"/>
      <c r="CB262" s="122"/>
      <c r="CC262" s="122"/>
      <c r="CD262" s="122"/>
      <c r="CE262" s="122"/>
      <c r="CF262" s="122"/>
      <c r="CG262" s="122"/>
      <c r="CH262" s="122"/>
      <c r="CI262" s="122"/>
      <c r="CJ262" s="122"/>
      <c r="CK262" s="122"/>
      <c r="CL262" s="122"/>
    </row>
    <row r="263" spans="1:90" ht="13.5" customHeight="1" x14ac:dyDescent="0.25">
      <c r="AG263" s="150"/>
      <c r="AH263" s="150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CA263" s="122"/>
      <c r="CB263" s="122"/>
      <c r="CC263" s="122"/>
      <c r="CD263" s="122"/>
      <c r="CE263" s="122"/>
      <c r="CF263" s="122"/>
      <c r="CG263" s="122"/>
      <c r="CH263" s="122"/>
      <c r="CI263" s="122"/>
      <c r="CJ263" s="122"/>
      <c r="CK263" s="122"/>
      <c r="CL263" s="122"/>
    </row>
    <row r="264" spans="1:90" ht="13.5" customHeight="1" x14ac:dyDescent="0.25">
      <c r="AG264" s="150"/>
      <c r="AH264" s="150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CA264" s="122"/>
      <c r="CB264" s="122"/>
      <c r="CC264" s="122"/>
      <c r="CD264" s="122"/>
      <c r="CE264" s="122"/>
      <c r="CF264" s="122"/>
      <c r="CG264" s="122"/>
      <c r="CH264" s="122"/>
      <c r="CI264" s="122"/>
      <c r="CJ264" s="122"/>
      <c r="CK264" s="122"/>
      <c r="CL264" s="122"/>
    </row>
    <row r="265" spans="1:90" ht="13.5" customHeight="1" x14ac:dyDescent="0.25">
      <c r="AG265" s="150"/>
      <c r="AH265" s="150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CA265" s="122"/>
      <c r="CB265" s="122"/>
      <c r="CC265" s="122"/>
      <c r="CD265" s="122"/>
      <c r="CE265" s="122"/>
      <c r="CF265" s="122"/>
      <c r="CG265" s="122"/>
      <c r="CH265" s="122"/>
      <c r="CI265" s="122"/>
      <c r="CJ265" s="122"/>
      <c r="CK265" s="122"/>
      <c r="CL265" s="122"/>
    </row>
    <row r="266" spans="1:90" x14ac:dyDescent="0.25">
      <c r="AG266" s="150"/>
      <c r="AH266" s="150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CA266" s="122"/>
      <c r="CB266" s="122"/>
      <c r="CC266" s="122"/>
      <c r="CD266" s="122"/>
      <c r="CE266" s="122"/>
      <c r="CF266" s="122"/>
      <c r="CG266" s="122"/>
      <c r="CH266" s="122"/>
      <c r="CI266" s="122"/>
      <c r="CJ266" s="122"/>
      <c r="CK266" s="122"/>
      <c r="CL266" s="122"/>
    </row>
    <row r="267" spans="1:90" ht="12.75" customHeight="1" x14ac:dyDescent="0.25">
      <c r="AG267" s="150"/>
      <c r="AH267" s="150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CA267" s="122"/>
      <c r="CB267" s="122"/>
      <c r="CC267" s="122"/>
      <c r="CD267" s="122"/>
      <c r="CE267" s="122"/>
      <c r="CF267" s="122"/>
      <c r="CG267" s="122"/>
      <c r="CH267" s="122"/>
      <c r="CI267" s="122"/>
      <c r="CJ267" s="122"/>
      <c r="CK267" s="122"/>
      <c r="CL267" s="122"/>
    </row>
    <row r="268" spans="1:90" ht="12.75" customHeight="1" x14ac:dyDescent="0.25">
      <c r="AG268" s="150"/>
      <c r="AH268" s="150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CA268" s="122"/>
      <c r="CB268" s="122"/>
      <c r="CC268" s="122"/>
      <c r="CD268" s="122"/>
      <c r="CE268" s="122"/>
      <c r="CF268" s="122"/>
      <c r="CG268" s="122"/>
      <c r="CH268" s="122"/>
      <c r="CI268" s="122"/>
      <c r="CJ268" s="122"/>
      <c r="CK268" s="122"/>
      <c r="CL268" s="122"/>
    </row>
    <row r="269" spans="1:90" ht="12.75" customHeight="1" x14ac:dyDescent="0.25"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CA269" s="122"/>
      <c r="CB269" s="122"/>
      <c r="CC269" s="122"/>
      <c r="CD269" s="122"/>
      <c r="CE269" s="122"/>
      <c r="CF269" s="122"/>
      <c r="CG269" s="122"/>
      <c r="CH269" s="122"/>
      <c r="CI269" s="122"/>
      <c r="CJ269" s="122"/>
      <c r="CK269" s="122"/>
      <c r="CL269" s="122"/>
    </row>
    <row r="270" spans="1:90" ht="12.75" customHeight="1" x14ac:dyDescent="0.25"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CA270" s="122"/>
      <c r="CB270" s="122"/>
      <c r="CC270" s="122"/>
      <c r="CD270" s="122"/>
      <c r="CE270" s="122"/>
      <c r="CF270" s="122"/>
      <c r="CG270" s="122"/>
      <c r="CH270" s="122"/>
      <c r="CI270" s="122"/>
      <c r="CJ270" s="122"/>
      <c r="CK270" s="122"/>
      <c r="CL270" s="122"/>
    </row>
    <row r="271" spans="1:90" x14ac:dyDescent="0.25">
      <c r="A271" s="150"/>
      <c r="B271" s="150"/>
      <c r="C271" s="150"/>
      <c r="D271" s="150"/>
      <c r="E271" s="150"/>
      <c r="F271" s="150"/>
      <c r="G271" s="150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  <c r="AC271" s="150"/>
      <c r="AD271" s="150"/>
      <c r="AE271" s="150"/>
      <c r="AF271" s="150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CA271" s="122"/>
      <c r="CB271" s="122"/>
      <c r="CC271" s="122"/>
      <c r="CD271" s="122"/>
      <c r="CE271" s="122"/>
      <c r="CF271" s="122"/>
      <c r="CG271" s="122"/>
      <c r="CH271" s="122"/>
      <c r="CI271" s="122"/>
      <c r="CJ271" s="122"/>
      <c r="CK271" s="122"/>
      <c r="CL271" s="122"/>
    </row>
    <row r="272" spans="1:90" x14ac:dyDescent="0.25">
      <c r="A272" s="150"/>
      <c r="B272" s="150"/>
      <c r="C272" s="150"/>
      <c r="D272" s="150"/>
      <c r="E272" s="150"/>
      <c r="F272" s="150"/>
      <c r="G272" s="150"/>
      <c r="H272" s="150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  <c r="AC272" s="150"/>
      <c r="AD272" s="150"/>
      <c r="AE272" s="150"/>
      <c r="AF272" s="150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CA272" s="122"/>
      <c r="CB272" s="122"/>
      <c r="CC272" s="122"/>
      <c r="CD272" s="122"/>
      <c r="CE272" s="122"/>
      <c r="CF272" s="122"/>
      <c r="CG272" s="122"/>
      <c r="CH272" s="122"/>
      <c r="CI272" s="122"/>
      <c r="CJ272" s="122"/>
      <c r="CK272" s="122"/>
      <c r="CL272" s="122"/>
    </row>
    <row r="273" spans="1:90" x14ac:dyDescent="0.25">
      <c r="A273" s="150"/>
      <c r="B273" s="150"/>
      <c r="C273" s="150"/>
      <c r="D273" s="150"/>
      <c r="E273" s="150"/>
      <c r="F273" s="150"/>
      <c r="G273" s="150"/>
      <c r="H273" s="150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  <c r="AC273" s="150"/>
      <c r="AD273" s="150"/>
      <c r="AE273" s="150"/>
      <c r="AF273" s="150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CA273" s="122"/>
      <c r="CB273" s="122"/>
      <c r="CC273" s="122"/>
      <c r="CD273" s="122"/>
      <c r="CE273" s="122"/>
      <c r="CF273" s="122"/>
      <c r="CG273" s="122"/>
      <c r="CH273" s="122"/>
      <c r="CI273" s="122"/>
      <c r="CJ273" s="122"/>
      <c r="CK273" s="122"/>
      <c r="CL273" s="122"/>
    </row>
  </sheetData>
  <sheetProtection formatCells="0" formatColumns="0" formatRows="0" insertColumns="0" insertRows="0" insertHyperlinks="0" deleteColumns="0" deleteRows="0" sort="0" autoFilter="0" pivotTables="0"/>
  <customSheetViews>
    <customSheetView guid="{594A147C-ABC4-4A12-B97F-F1566DFDCC6E}" scale="80" fitToPage="1" hiddenRows="1" hiddenColumns="1">
      <selection activeCell="A4" sqref="A4"/>
      <colBreaks count="1" manualBreakCount="1">
        <brk id="57" max="1048575" man="1"/>
      </colBreaks>
      <pageMargins left="0.11811023622047245" right="0.19685039370078741" top="0.19685039370078741" bottom="0.15748031496062992" header="0.31496062992125984" footer="0.31496062992125984"/>
      <pageSetup paperSize="9" scale="38" orientation="landscape" r:id="rId1"/>
    </customSheetView>
  </customSheetViews>
  <mergeCells count="1966">
    <mergeCell ref="BC40:BD40"/>
    <mergeCell ref="BC41:BD41"/>
    <mergeCell ref="BA40:BB40"/>
    <mergeCell ref="BA41:BB41"/>
    <mergeCell ref="A63:D63"/>
    <mergeCell ref="A64:D64"/>
    <mergeCell ref="A65:D65"/>
    <mergeCell ref="A66:D66"/>
    <mergeCell ref="A67:D67"/>
    <mergeCell ref="AD68:AH68"/>
    <mergeCell ref="AK90:AL90"/>
    <mergeCell ref="AM90:AN90"/>
    <mergeCell ref="AO90:AP90"/>
    <mergeCell ref="AQ90:AR90"/>
    <mergeCell ref="AS90:AT90"/>
    <mergeCell ref="AU90:AV90"/>
    <mergeCell ref="AW90:AX90"/>
    <mergeCell ref="AI89:AJ89"/>
    <mergeCell ref="AK89:AL89"/>
    <mergeCell ref="AM89:AN89"/>
    <mergeCell ref="AO89:AP89"/>
    <mergeCell ref="AQ89:AR89"/>
    <mergeCell ref="AI90:AJ90"/>
    <mergeCell ref="AI63:AJ63"/>
    <mergeCell ref="AI64:AJ64"/>
    <mergeCell ref="AK61:AL62"/>
    <mergeCell ref="AK63:AL63"/>
    <mergeCell ref="AK64:AL64"/>
    <mergeCell ref="Y73:Z73"/>
    <mergeCell ref="AA73:AB73"/>
    <mergeCell ref="U72:V72"/>
    <mergeCell ref="U73:V73"/>
    <mergeCell ref="A137:B137"/>
    <mergeCell ref="AR102:AU102"/>
    <mergeCell ref="BA93:BB93"/>
    <mergeCell ref="BC93:BD93"/>
    <mergeCell ref="K96:L96"/>
    <mergeCell ref="M96:N96"/>
    <mergeCell ref="O96:P96"/>
    <mergeCell ref="Q96:R96"/>
    <mergeCell ref="S96:T96"/>
    <mergeCell ref="AI94:AJ94"/>
    <mergeCell ref="AK94:AL94"/>
    <mergeCell ref="AM94:AN94"/>
    <mergeCell ref="A133:D133"/>
    <mergeCell ref="A127:B127"/>
    <mergeCell ref="U96:V96"/>
    <mergeCell ref="W96:X96"/>
    <mergeCell ref="O89:P89"/>
    <mergeCell ref="Q89:R89"/>
    <mergeCell ref="S89:T89"/>
    <mergeCell ref="U89:V89"/>
    <mergeCell ref="E56:F56"/>
    <mergeCell ref="A54:AB54"/>
    <mergeCell ref="U51:V51"/>
    <mergeCell ref="AA49:AB49"/>
    <mergeCell ref="AC49:AD49"/>
    <mergeCell ref="AE49:AF49"/>
    <mergeCell ref="A68:D68"/>
    <mergeCell ref="Q74:R74"/>
    <mergeCell ref="W87:X87"/>
    <mergeCell ref="S25:T25"/>
    <mergeCell ref="M22:N22"/>
    <mergeCell ref="E40:F40"/>
    <mergeCell ref="A143:D143"/>
    <mergeCell ref="M90:N90"/>
    <mergeCell ref="AU67:AV67"/>
    <mergeCell ref="AM68:AN68"/>
    <mergeCell ref="AS68:AT68"/>
    <mergeCell ref="C137:D137"/>
    <mergeCell ref="A138:B138"/>
    <mergeCell ref="C138:D138"/>
    <mergeCell ref="A139:B139"/>
    <mergeCell ref="C139:D139"/>
    <mergeCell ref="A140:B140"/>
    <mergeCell ref="C140:D140"/>
    <mergeCell ref="A141:B141"/>
    <mergeCell ref="C141:D141"/>
    <mergeCell ref="C109:D109"/>
    <mergeCell ref="A110:B110"/>
    <mergeCell ref="AU68:AV68"/>
    <mergeCell ref="AD69:AH69"/>
    <mergeCell ref="AI69:AJ69"/>
    <mergeCell ref="AK69:AL69"/>
    <mergeCell ref="AE37:AF37"/>
    <mergeCell ref="AG37:AH37"/>
    <mergeCell ref="O35:R35"/>
    <mergeCell ref="U39:V39"/>
    <mergeCell ref="Y39:Z39"/>
    <mergeCell ref="AA39:AB39"/>
    <mergeCell ref="AE30:AF30"/>
    <mergeCell ref="AG30:AH30"/>
    <mergeCell ref="Y30:Z30"/>
    <mergeCell ref="U29:V29"/>
    <mergeCell ref="W29:X29"/>
    <mergeCell ref="Y29:Z29"/>
    <mergeCell ref="AA29:AB29"/>
    <mergeCell ref="AC29:AD29"/>
    <mergeCell ref="AE29:AF29"/>
    <mergeCell ref="AG29:AH29"/>
    <mergeCell ref="AE39:AF39"/>
    <mergeCell ref="AG39:AH39"/>
    <mergeCell ref="AE32:AF32"/>
    <mergeCell ref="AG32:AH32"/>
    <mergeCell ref="Q30:R30"/>
    <mergeCell ref="A20:D20"/>
    <mergeCell ref="A21:D21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G40:H40"/>
    <mergeCell ref="AA40:AB40"/>
    <mergeCell ref="U37:V37"/>
    <mergeCell ref="Y37:Z37"/>
    <mergeCell ref="AA37:AB37"/>
    <mergeCell ref="Q37:R37"/>
    <mergeCell ref="AC37:AD37"/>
    <mergeCell ref="U21:V21"/>
    <mergeCell ref="W21:X21"/>
    <mergeCell ref="Y21:Z21"/>
    <mergeCell ref="AA21:AB21"/>
    <mergeCell ref="AC21:AD21"/>
    <mergeCell ref="S30:T30"/>
    <mergeCell ref="AA36:AB36"/>
    <mergeCell ref="K36:L36"/>
    <mergeCell ref="M36:N36"/>
    <mergeCell ref="O36:P36"/>
    <mergeCell ref="A26:D26"/>
    <mergeCell ref="A27:D27"/>
    <mergeCell ref="E26:F26"/>
    <mergeCell ref="G29:H29"/>
    <mergeCell ref="K22:L22"/>
    <mergeCell ref="A40:D40"/>
    <mergeCell ref="A41:D41"/>
    <mergeCell ref="E41:F41"/>
    <mergeCell ref="AC39:AD39"/>
    <mergeCell ref="E23:F23"/>
    <mergeCell ref="O22:P22"/>
    <mergeCell ref="S37:T37"/>
    <mergeCell ref="A28:D28"/>
    <mergeCell ref="E28:F28"/>
    <mergeCell ref="G28:H28"/>
    <mergeCell ref="I28:J28"/>
    <mergeCell ref="K28:L28"/>
    <mergeCell ref="M28:N28"/>
    <mergeCell ref="O28:P28"/>
    <mergeCell ref="Q28:R28"/>
    <mergeCell ref="G23:H23"/>
    <mergeCell ref="E25:F25"/>
    <mergeCell ref="M29:N29"/>
    <mergeCell ref="AC32:AD32"/>
    <mergeCell ref="AA30:AB30"/>
    <mergeCell ref="M30:N30"/>
    <mergeCell ref="I40:J40"/>
    <mergeCell ref="K40:L40"/>
    <mergeCell ref="M40:N40"/>
    <mergeCell ref="O40:P40"/>
    <mergeCell ref="Q40:R40"/>
    <mergeCell ref="S40:T40"/>
    <mergeCell ref="U40:V40"/>
    <mergeCell ref="W40:X40"/>
    <mergeCell ref="Y40:Z40"/>
    <mergeCell ref="U64:V64"/>
    <mergeCell ref="AA51:AB51"/>
    <mergeCell ref="AC51:AD51"/>
    <mergeCell ref="AC47:AD47"/>
    <mergeCell ref="Y51:Z51"/>
    <mergeCell ref="AD56:AH56"/>
    <mergeCell ref="AD57:AH57"/>
    <mergeCell ref="AD58:AH58"/>
    <mergeCell ref="AD59:AH59"/>
    <mergeCell ref="AA64:AB64"/>
    <mergeCell ref="U57:V57"/>
    <mergeCell ref="K56:L56"/>
    <mergeCell ref="M56:N56"/>
    <mergeCell ref="Q56:R56"/>
    <mergeCell ref="O41:P41"/>
    <mergeCell ref="Q41:R41"/>
    <mergeCell ref="S41:T41"/>
    <mergeCell ref="AA41:AB41"/>
    <mergeCell ref="AC41:AD41"/>
    <mergeCell ref="AM65:AN65"/>
    <mergeCell ref="AM66:AN66"/>
    <mergeCell ref="AW57:AX57"/>
    <mergeCell ref="AW58:AX58"/>
    <mergeCell ref="AW63:AX63"/>
    <mergeCell ref="AW64:AX64"/>
    <mergeCell ref="AM60:AN60"/>
    <mergeCell ref="AS50:AT50"/>
    <mergeCell ref="AS51:AT51"/>
    <mergeCell ref="AO41:AP41"/>
    <mergeCell ref="AQ41:AR41"/>
    <mergeCell ref="AS41:AT41"/>
    <mergeCell ref="AU41:AV41"/>
    <mergeCell ref="AW41:AX41"/>
    <mergeCell ref="AY41:AZ41"/>
    <mergeCell ref="BA46:BB46"/>
    <mergeCell ref="BA49:BB49"/>
    <mergeCell ref="BA48:BB48"/>
    <mergeCell ref="BA61:BA62"/>
    <mergeCell ref="AQ56:AR56"/>
    <mergeCell ref="AM58:AN58"/>
    <mergeCell ref="AM59:AN59"/>
    <mergeCell ref="AO60:AP60"/>
    <mergeCell ref="AQ60:AR60"/>
    <mergeCell ref="BA43:BB43"/>
    <mergeCell ref="BA51:BB51"/>
    <mergeCell ref="AQ59:AR59"/>
    <mergeCell ref="AM52:AN52"/>
    <mergeCell ref="AM51:AN51"/>
    <mergeCell ref="AM47:AN47"/>
    <mergeCell ref="AM50:AN50"/>
    <mergeCell ref="AO47:AP47"/>
    <mergeCell ref="BA36:BB36"/>
    <mergeCell ref="BA37:BB37"/>
    <mergeCell ref="BA38:BB38"/>
    <mergeCell ref="BA39:BB39"/>
    <mergeCell ref="BA42:BB42"/>
    <mergeCell ref="BA50:BB50"/>
    <mergeCell ref="AW59:AX59"/>
    <mergeCell ref="AY64:AZ64"/>
    <mergeCell ref="AS63:AT63"/>
    <mergeCell ref="AU55:AV55"/>
    <mergeCell ref="AU51:AV51"/>
    <mergeCell ref="AU57:AV57"/>
    <mergeCell ref="AU58:AV58"/>
    <mergeCell ref="AU56:AV56"/>
    <mergeCell ref="AM63:AN63"/>
    <mergeCell ref="AQ58:AR58"/>
    <mergeCell ref="AY52:AZ52"/>
    <mergeCell ref="AQ61:AR62"/>
    <mergeCell ref="AM61:AN62"/>
    <mergeCell ref="AO63:AP63"/>
    <mergeCell ref="AO64:AP64"/>
    <mergeCell ref="AQ63:AR63"/>
    <mergeCell ref="AQ64:AR64"/>
    <mergeCell ref="AU63:AV63"/>
    <mergeCell ref="AU64:AV64"/>
    <mergeCell ref="AO44:AP44"/>
    <mergeCell ref="AQ44:AR44"/>
    <mergeCell ref="AQ40:AR40"/>
    <mergeCell ref="AS40:AT40"/>
    <mergeCell ref="AM64:AN64"/>
    <mergeCell ref="AM41:AN41"/>
    <mergeCell ref="BC51:BD51"/>
    <mergeCell ref="AI54:AJ55"/>
    <mergeCell ref="AY43:AZ43"/>
    <mergeCell ref="AU44:AV44"/>
    <mergeCell ref="AW44:AX44"/>
    <mergeCell ref="AO45:AP45"/>
    <mergeCell ref="AG51:AH51"/>
    <mergeCell ref="AK46:AL46"/>
    <mergeCell ref="AI48:AJ48"/>
    <mergeCell ref="AE45:AF45"/>
    <mergeCell ref="AC48:AD48"/>
    <mergeCell ref="AE48:AF48"/>
    <mergeCell ref="AI58:AJ58"/>
    <mergeCell ref="AI59:AJ59"/>
    <mergeCell ref="AI61:AJ62"/>
    <mergeCell ref="AY54:AZ55"/>
    <mergeCell ref="AY56:AZ56"/>
    <mergeCell ref="AY57:AZ57"/>
    <mergeCell ref="AY58:AZ58"/>
    <mergeCell ref="AY60:AZ60"/>
    <mergeCell ref="AY50:AZ50"/>
    <mergeCell ref="AY51:AZ51"/>
    <mergeCell ref="AO51:AP51"/>
    <mergeCell ref="AQ49:AR49"/>
    <mergeCell ref="AQ50:AR50"/>
    <mergeCell ref="AQ51:AR51"/>
    <mergeCell ref="AW51:AX51"/>
    <mergeCell ref="AS60:AT60"/>
    <mergeCell ref="AM45:AN45"/>
    <mergeCell ref="AC52:AD52"/>
    <mergeCell ref="AG52:AH52"/>
    <mergeCell ref="AU59:AV59"/>
    <mergeCell ref="AU60:AV60"/>
    <mergeCell ref="AW60:AX60"/>
    <mergeCell ref="AU54:AX54"/>
    <mergeCell ref="AY61:AZ62"/>
    <mergeCell ref="AO54:AP55"/>
    <mergeCell ref="AQ54:AR55"/>
    <mergeCell ref="AS54:AT55"/>
    <mergeCell ref="AW55:AX55"/>
    <mergeCell ref="AO56:AP56"/>
    <mergeCell ref="AO57:AP57"/>
    <mergeCell ref="AO58:AP58"/>
    <mergeCell ref="AO61:AP62"/>
    <mergeCell ref="AS61:AT62"/>
    <mergeCell ref="AW61:AX62"/>
    <mergeCell ref="AU49:AV49"/>
    <mergeCell ref="AK54:AL55"/>
    <mergeCell ref="AM54:AN55"/>
    <mergeCell ref="AS59:AT59"/>
    <mergeCell ref="AW56:AX56"/>
    <mergeCell ref="AS49:AT49"/>
    <mergeCell ref="AQ57:AR57"/>
    <mergeCell ref="AW49:AX49"/>
    <mergeCell ref="AW50:AX50"/>
    <mergeCell ref="AU61:AV62"/>
    <mergeCell ref="AK57:AL57"/>
    <mergeCell ref="AK58:AL58"/>
    <mergeCell ref="AK59:AL59"/>
    <mergeCell ref="AK60:AL60"/>
    <mergeCell ref="AY47:AZ47"/>
    <mergeCell ref="AE47:AF47"/>
    <mergeCell ref="AG47:AH47"/>
    <mergeCell ref="AG48:AH48"/>
    <mergeCell ref="BC39:BD39"/>
    <mergeCell ref="AQ37:AR37"/>
    <mergeCell ref="AQ45:AR45"/>
    <mergeCell ref="AE50:AF50"/>
    <mergeCell ref="AG50:AH50"/>
    <mergeCell ref="AI50:AJ50"/>
    <mergeCell ref="AW37:AX37"/>
    <mergeCell ref="AU43:AV43"/>
    <mergeCell ref="AQ48:AR48"/>
    <mergeCell ref="AU48:AV48"/>
    <mergeCell ref="AO49:AP49"/>
    <mergeCell ref="AO50:AP50"/>
    <mergeCell ref="AY37:AZ37"/>
    <mergeCell ref="BC45:BD45"/>
    <mergeCell ref="AY48:AZ48"/>
    <mergeCell ref="AU50:AV50"/>
    <mergeCell ref="BC48:BD48"/>
    <mergeCell ref="BC49:BD49"/>
    <mergeCell ref="BC50:BD50"/>
    <mergeCell ref="AO48:AP48"/>
    <mergeCell ref="AS48:AT48"/>
    <mergeCell ref="BC43:BD43"/>
    <mergeCell ref="BA45:BB45"/>
    <mergeCell ref="BC46:BD46"/>
    <mergeCell ref="BA47:BB47"/>
    <mergeCell ref="BC47:BD47"/>
    <mergeCell ref="AY38:AZ38"/>
    <mergeCell ref="AK41:AL41"/>
    <mergeCell ref="BC37:BD37"/>
    <mergeCell ref="BC38:BD38"/>
    <mergeCell ref="AY44:AZ44"/>
    <mergeCell ref="AU38:AV38"/>
    <mergeCell ref="AM49:AN49"/>
    <mergeCell ref="AY49:AZ49"/>
    <mergeCell ref="C217:D217"/>
    <mergeCell ref="A218:B218"/>
    <mergeCell ref="C218:D218"/>
    <mergeCell ref="AA74:AB74"/>
    <mergeCell ref="AA96:AB96"/>
    <mergeCell ref="AC96:AD96"/>
    <mergeCell ref="A101:BF101"/>
    <mergeCell ref="BA98:BB98"/>
    <mergeCell ref="AW97:AX97"/>
    <mergeCell ref="AY97:AZ97"/>
    <mergeCell ref="BA97:BB97"/>
    <mergeCell ref="BC97:BD97"/>
    <mergeCell ref="AM99:AN99"/>
    <mergeCell ref="AW99:AX99"/>
    <mergeCell ref="AW95:AX95"/>
    <mergeCell ref="AY95:AZ95"/>
    <mergeCell ref="BA95:BB95"/>
    <mergeCell ref="AY99:AZ99"/>
    <mergeCell ref="BA99:BB99"/>
    <mergeCell ref="W97:X97"/>
    <mergeCell ref="O90:P90"/>
    <mergeCell ref="Y92:Z92"/>
    <mergeCell ref="AC94:AD94"/>
    <mergeCell ref="AG91:AH91"/>
    <mergeCell ref="AA92:AB92"/>
    <mergeCell ref="Y96:Z96"/>
    <mergeCell ref="AV102:AY102"/>
    <mergeCell ref="AZ102:BD102"/>
    <mergeCell ref="AI93:AJ93"/>
    <mergeCell ref="AK93:AL93"/>
    <mergeCell ref="AM93:AN93"/>
    <mergeCell ref="AO93:AP93"/>
    <mergeCell ref="C207:D207"/>
    <mergeCell ref="A208:B208"/>
    <mergeCell ref="C208:D208"/>
    <mergeCell ref="A209:B209"/>
    <mergeCell ref="C209:D209"/>
    <mergeCell ref="A210:B210"/>
    <mergeCell ref="C210:D210"/>
    <mergeCell ref="A211:B211"/>
    <mergeCell ref="C211:D211"/>
    <mergeCell ref="AI70:AJ70"/>
    <mergeCell ref="AK70:AL70"/>
    <mergeCell ref="A151:B151"/>
    <mergeCell ref="C151:D151"/>
    <mergeCell ref="A89:D89"/>
    <mergeCell ref="E89:F89"/>
    <mergeCell ref="G89:H89"/>
    <mergeCell ref="I89:J89"/>
    <mergeCell ref="K89:L89"/>
    <mergeCell ref="M89:N89"/>
    <mergeCell ref="A90:D90"/>
    <mergeCell ref="E90:F90"/>
    <mergeCell ref="G90:H90"/>
    <mergeCell ref="I90:J90"/>
    <mergeCell ref="K90:L90"/>
    <mergeCell ref="S74:T74"/>
    <mergeCell ref="O74:P74"/>
    <mergeCell ref="A149:B149"/>
    <mergeCell ref="C149:D149"/>
    <mergeCell ref="A150:B150"/>
    <mergeCell ref="C150:D150"/>
    <mergeCell ref="O72:P72"/>
    <mergeCell ref="AD70:AH70"/>
    <mergeCell ref="E88:F88"/>
    <mergeCell ref="Q83:R83"/>
    <mergeCell ref="A197:B197"/>
    <mergeCell ref="C197:D197"/>
    <mergeCell ref="A198:B198"/>
    <mergeCell ref="C198:D198"/>
    <mergeCell ref="A199:B199"/>
    <mergeCell ref="C199:D199"/>
    <mergeCell ref="A200:B200"/>
    <mergeCell ref="C200:D200"/>
    <mergeCell ref="A201:B201"/>
    <mergeCell ref="C201:D201"/>
    <mergeCell ref="I83:J83"/>
    <mergeCell ref="K83:L83"/>
    <mergeCell ref="M83:N83"/>
    <mergeCell ref="A76:AH76"/>
    <mergeCell ref="A77:AH80"/>
    <mergeCell ref="A193:D193"/>
    <mergeCell ref="AA97:AB97"/>
    <mergeCell ref="AC97:AD97"/>
    <mergeCell ref="S88:T88"/>
    <mergeCell ref="Y85:Z85"/>
    <mergeCell ref="C128:D128"/>
    <mergeCell ref="A129:B129"/>
    <mergeCell ref="C129:D129"/>
    <mergeCell ref="A130:B130"/>
    <mergeCell ref="AY67:AZ67"/>
    <mergeCell ref="AY68:AZ68"/>
    <mergeCell ref="AW88:AX88"/>
    <mergeCell ref="AI68:AJ68"/>
    <mergeCell ref="AA94:AB94"/>
    <mergeCell ref="AG94:AH94"/>
    <mergeCell ref="AA93:AB93"/>
    <mergeCell ref="AC93:AD93"/>
    <mergeCell ref="AG96:AH96"/>
    <mergeCell ref="AG93:AH93"/>
    <mergeCell ref="BC95:BD95"/>
    <mergeCell ref="AM96:AN96"/>
    <mergeCell ref="BC99:BD99"/>
    <mergeCell ref="AM92:AN92"/>
    <mergeCell ref="AO99:AP99"/>
    <mergeCell ref="AQ99:AR99"/>
    <mergeCell ref="AS99:AT99"/>
    <mergeCell ref="AU99:AV99"/>
    <mergeCell ref="AY98:AZ98"/>
    <mergeCell ref="BC92:BD92"/>
    <mergeCell ref="AM91:AN91"/>
    <mergeCell ref="AO91:AP91"/>
    <mergeCell ref="AQ91:AR91"/>
    <mergeCell ref="AS91:AT91"/>
    <mergeCell ref="AW94:AX94"/>
    <mergeCell ref="AQ92:AR92"/>
    <mergeCell ref="BA94:BB94"/>
    <mergeCell ref="BC94:BD94"/>
    <mergeCell ref="AU98:AV98"/>
    <mergeCell ref="AA99:AB99"/>
    <mergeCell ref="AM69:AN69"/>
    <mergeCell ref="AO69:AP69"/>
    <mergeCell ref="AM97:AN97"/>
    <mergeCell ref="BC98:BD98"/>
    <mergeCell ref="AY93:AZ93"/>
    <mergeCell ref="AW93:AX93"/>
    <mergeCell ref="AW96:AX96"/>
    <mergeCell ref="AM87:AN87"/>
    <mergeCell ref="AO87:AP87"/>
    <mergeCell ref="AQ87:AR87"/>
    <mergeCell ref="AK86:AL86"/>
    <mergeCell ref="AM86:AN86"/>
    <mergeCell ref="BA84:BB84"/>
    <mergeCell ref="AW92:AX92"/>
    <mergeCell ref="AY92:AZ92"/>
    <mergeCell ref="BA85:BB85"/>
    <mergeCell ref="AW86:AX86"/>
    <mergeCell ref="AY69:AZ69"/>
    <mergeCell ref="AW68:AX68"/>
    <mergeCell ref="AW69:AX69"/>
    <mergeCell ref="AW84:AX84"/>
    <mergeCell ref="AY85:AZ85"/>
    <mergeCell ref="AQ69:AR69"/>
    <mergeCell ref="AS69:AT69"/>
    <mergeCell ref="AU69:AV69"/>
    <mergeCell ref="AM70:AN70"/>
    <mergeCell ref="AQ93:AR93"/>
    <mergeCell ref="AM98:AN98"/>
    <mergeCell ref="AO98:AP98"/>
    <mergeCell ref="AQ98:AR98"/>
    <mergeCell ref="AS98:AT98"/>
    <mergeCell ref="AU92:AV92"/>
    <mergeCell ref="M86:N86"/>
    <mergeCell ref="O86:P86"/>
    <mergeCell ref="Q86:R86"/>
    <mergeCell ref="S86:T86"/>
    <mergeCell ref="U86:V86"/>
    <mergeCell ref="W86:X86"/>
    <mergeCell ref="AM88:AN88"/>
    <mergeCell ref="AQ88:AR88"/>
    <mergeCell ref="AS86:AT86"/>
    <mergeCell ref="AQ68:AR68"/>
    <mergeCell ref="AM67:AN67"/>
    <mergeCell ref="AS67:AT67"/>
    <mergeCell ref="U83:V83"/>
    <mergeCell ref="O83:P83"/>
    <mergeCell ref="S84:T84"/>
    <mergeCell ref="AS84:AT84"/>
    <mergeCell ref="AU84:AV84"/>
    <mergeCell ref="O88:P88"/>
    <mergeCell ref="Q88:R88"/>
    <mergeCell ref="AS92:AT92"/>
    <mergeCell ref="AS88:AT88"/>
    <mergeCell ref="AU88:AV88"/>
    <mergeCell ref="AI88:AJ88"/>
    <mergeCell ref="AO67:AP67"/>
    <mergeCell ref="AO68:AP68"/>
    <mergeCell ref="AK83:AL83"/>
    <mergeCell ref="AI91:AJ91"/>
    <mergeCell ref="A70:AB70"/>
    <mergeCell ref="AY86:AZ86"/>
    <mergeCell ref="AQ65:AR65"/>
    <mergeCell ref="AQ66:AR66"/>
    <mergeCell ref="AU66:AV66"/>
    <mergeCell ref="AO65:AP65"/>
    <mergeCell ref="AO66:AP66"/>
    <mergeCell ref="AK65:AL65"/>
    <mergeCell ref="AK66:AL66"/>
    <mergeCell ref="AS65:AT65"/>
    <mergeCell ref="AS66:AT66"/>
    <mergeCell ref="Q65:R65"/>
    <mergeCell ref="S65:T65"/>
    <mergeCell ref="AQ67:AR67"/>
    <mergeCell ref="Y71:Z71"/>
    <mergeCell ref="AA71:AB71"/>
    <mergeCell ref="Y72:Z72"/>
    <mergeCell ref="W85:X85"/>
    <mergeCell ref="AU65:AV65"/>
    <mergeCell ref="AA65:AB65"/>
    <mergeCell ref="AI65:AJ65"/>
    <mergeCell ref="AI66:AJ66"/>
    <mergeCell ref="AU71:AV72"/>
    <mergeCell ref="AQ70:AR70"/>
    <mergeCell ref="AS70:AT70"/>
    <mergeCell ref="AU70:AV70"/>
    <mergeCell ref="AW70:AX70"/>
    <mergeCell ref="AY70:AZ70"/>
    <mergeCell ref="AO70:AP70"/>
    <mergeCell ref="AQ83:AR83"/>
    <mergeCell ref="AW65:AX65"/>
    <mergeCell ref="AW66:AX66"/>
    <mergeCell ref="AY84:AZ84"/>
    <mergeCell ref="A2:AR2"/>
    <mergeCell ref="A3:AR3"/>
    <mergeCell ref="AK91:AL91"/>
    <mergeCell ref="AI84:AJ84"/>
    <mergeCell ref="AA58:AB58"/>
    <mergeCell ref="AQ38:AR38"/>
    <mergeCell ref="AQ39:AR39"/>
    <mergeCell ref="AQ42:AR42"/>
    <mergeCell ref="AM83:AN83"/>
    <mergeCell ref="AI83:AJ83"/>
    <mergeCell ref="AO83:AP83"/>
    <mergeCell ref="AC85:AD85"/>
    <mergeCell ref="AA84:AB84"/>
    <mergeCell ref="AA85:AB85"/>
    <mergeCell ref="AA88:AB88"/>
    <mergeCell ref="E74:F74"/>
    <mergeCell ref="Q87:R87"/>
    <mergeCell ref="U87:V87"/>
    <mergeCell ref="AC86:AD86"/>
    <mergeCell ref="AC88:AD88"/>
    <mergeCell ref="AO84:AP84"/>
    <mergeCell ref="AQ84:AR84"/>
    <mergeCell ref="AA66:AB66"/>
    <mergeCell ref="AI67:AJ67"/>
    <mergeCell ref="AK67:AL67"/>
    <mergeCell ref="AK68:AL68"/>
    <mergeCell ref="AM56:AN56"/>
    <mergeCell ref="AM57:AN57"/>
    <mergeCell ref="E84:F84"/>
    <mergeCell ref="E85:F85"/>
    <mergeCell ref="E86:F86"/>
    <mergeCell ref="Q67:R67"/>
    <mergeCell ref="G85:H85"/>
    <mergeCell ref="K86:L86"/>
    <mergeCell ref="A207:B207"/>
    <mergeCell ref="E72:F72"/>
    <mergeCell ref="E73:F73"/>
    <mergeCell ref="E87:F87"/>
    <mergeCell ref="E63:F63"/>
    <mergeCell ref="E57:F57"/>
    <mergeCell ref="E102:H102"/>
    <mergeCell ref="C107:D107"/>
    <mergeCell ref="C157:D157"/>
    <mergeCell ref="C167:D167"/>
    <mergeCell ref="C177:D177"/>
    <mergeCell ref="C187:D187"/>
    <mergeCell ref="G87:H87"/>
    <mergeCell ref="AA86:AB86"/>
    <mergeCell ref="Y87:Z87"/>
    <mergeCell ref="M88:N88"/>
    <mergeCell ref="A203:D203"/>
    <mergeCell ref="Y74:Z74"/>
    <mergeCell ref="A111:B111"/>
    <mergeCell ref="C111:D111"/>
    <mergeCell ref="E95:F95"/>
    <mergeCell ref="G95:H95"/>
    <mergeCell ref="E96:F96"/>
    <mergeCell ref="G96:H96"/>
    <mergeCell ref="I96:J96"/>
    <mergeCell ref="O87:P87"/>
    <mergeCell ref="U90:V90"/>
    <mergeCell ref="W90:X90"/>
    <mergeCell ref="Y90:Z90"/>
    <mergeCell ref="E59:F59"/>
    <mergeCell ref="BA24:BB24"/>
    <mergeCell ref="BC24:BD24"/>
    <mergeCell ref="BA44:BB44"/>
    <mergeCell ref="I36:J36"/>
    <mergeCell ref="BC44:BD44"/>
    <mergeCell ref="I37:J37"/>
    <mergeCell ref="I38:J38"/>
    <mergeCell ref="I39:J39"/>
    <mergeCell ref="I42:J42"/>
    <mergeCell ref="I43:J43"/>
    <mergeCell ref="AY96:AZ96"/>
    <mergeCell ref="BA96:BB96"/>
    <mergeCell ref="BC96:BD96"/>
    <mergeCell ref="BC83:BD83"/>
    <mergeCell ref="AG82:BF82"/>
    <mergeCell ref="AW98:AX98"/>
    <mergeCell ref="BC42:BD42"/>
    <mergeCell ref="AI96:AJ96"/>
    <mergeCell ref="AK96:AL96"/>
    <mergeCell ref="AO88:AP88"/>
    <mergeCell ref="I85:J85"/>
    <mergeCell ref="K85:L85"/>
    <mergeCell ref="M85:N85"/>
    <mergeCell ref="AC87:AD87"/>
    <mergeCell ref="W88:X88"/>
    <mergeCell ref="I88:J88"/>
    <mergeCell ref="K88:L88"/>
    <mergeCell ref="I87:J87"/>
    <mergeCell ref="K87:L87"/>
    <mergeCell ref="AI85:AJ85"/>
    <mergeCell ref="AK85:AL85"/>
    <mergeCell ref="AA87:AB87"/>
    <mergeCell ref="A220:B220"/>
    <mergeCell ref="C220:D220"/>
    <mergeCell ref="A221:B221"/>
    <mergeCell ref="A97:D97"/>
    <mergeCell ref="E97:F97"/>
    <mergeCell ref="G97:H97"/>
    <mergeCell ref="I97:J97"/>
    <mergeCell ref="C221:D221"/>
    <mergeCell ref="A96:D96"/>
    <mergeCell ref="A213:D213"/>
    <mergeCell ref="A147:B147"/>
    <mergeCell ref="C147:D147"/>
    <mergeCell ref="A148:B148"/>
    <mergeCell ref="C148:D148"/>
    <mergeCell ref="C189:D189"/>
    <mergeCell ref="C190:D190"/>
    <mergeCell ref="A190:B190"/>
    <mergeCell ref="A181:B181"/>
    <mergeCell ref="A217:B217"/>
    <mergeCell ref="C181:D181"/>
    <mergeCell ref="A167:B167"/>
    <mergeCell ref="A177:B177"/>
    <mergeCell ref="A183:D183"/>
    <mergeCell ref="A188:B188"/>
    <mergeCell ref="A219:B219"/>
    <mergeCell ref="I98:J98"/>
    <mergeCell ref="C110:D110"/>
    <mergeCell ref="A189:B189"/>
    <mergeCell ref="A121:B121"/>
    <mergeCell ref="C121:D121"/>
    <mergeCell ref="C169:D169"/>
    <mergeCell ref="A179:B179"/>
    <mergeCell ref="A244:BF248"/>
    <mergeCell ref="AA102:AD102"/>
    <mergeCell ref="AU91:AV91"/>
    <mergeCell ref="AW91:AX91"/>
    <mergeCell ref="AY91:AZ91"/>
    <mergeCell ref="BA91:BB91"/>
    <mergeCell ref="BC91:BD91"/>
    <mergeCell ref="AI92:AJ92"/>
    <mergeCell ref="AK92:AL92"/>
    <mergeCell ref="A237:B237"/>
    <mergeCell ref="C237:D237"/>
    <mergeCell ref="A230:B230"/>
    <mergeCell ref="C230:D230"/>
    <mergeCell ref="A223:D223"/>
    <mergeCell ref="A95:D95"/>
    <mergeCell ref="A229:B229"/>
    <mergeCell ref="A228:B228"/>
    <mergeCell ref="C228:D228"/>
    <mergeCell ref="BF84:BF99"/>
    <mergeCell ref="AQ86:AR86"/>
    <mergeCell ref="AI98:AJ98"/>
    <mergeCell ref="AK98:AL98"/>
    <mergeCell ref="AM84:AN84"/>
    <mergeCell ref="G92:H92"/>
    <mergeCell ref="I92:J92"/>
    <mergeCell ref="K92:L92"/>
    <mergeCell ref="M92:N92"/>
    <mergeCell ref="M91:N91"/>
    <mergeCell ref="AC98:AD98"/>
    <mergeCell ref="AC99:AD99"/>
    <mergeCell ref="A240:B240"/>
    <mergeCell ref="C240:D240"/>
    <mergeCell ref="AK88:AL88"/>
    <mergeCell ref="I86:J86"/>
    <mergeCell ref="S85:T85"/>
    <mergeCell ref="Y88:Z88"/>
    <mergeCell ref="O85:P85"/>
    <mergeCell ref="Q85:R85"/>
    <mergeCell ref="U85:V85"/>
    <mergeCell ref="AG87:AH87"/>
    <mergeCell ref="AI87:AJ87"/>
    <mergeCell ref="AK87:AL87"/>
    <mergeCell ref="AI86:AJ86"/>
    <mergeCell ref="AO86:AP86"/>
    <mergeCell ref="AG86:AH86"/>
    <mergeCell ref="AG88:AH88"/>
    <mergeCell ref="AG85:AH85"/>
    <mergeCell ref="AY94:AZ94"/>
    <mergeCell ref="AO85:AP85"/>
    <mergeCell ref="AQ85:AR85"/>
    <mergeCell ref="AU85:AV85"/>
    <mergeCell ref="AW85:AX85"/>
    <mergeCell ref="AU86:AV86"/>
    <mergeCell ref="M87:N87"/>
    <mergeCell ref="AO92:AP92"/>
    <mergeCell ref="S91:T91"/>
    <mergeCell ref="U91:V91"/>
    <mergeCell ref="AA90:AB90"/>
    <mergeCell ref="W89:X89"/>
    <mergeCell ref="Y89:Z89"/>
    <mergeCell ref="AA89:AB89"/>
    <mergeCell ref="AC89:AD89"/>
    <mergeCell ref="Q91:R91"/>
    <mergeCell ref="S90:T90"/>
    <mergeCell ref="BA88:BB88"/>
    <mergeCell ref="AU83:AV83"/>
    <mergeCell ref="AW83:AX83"/>
    <mergeCell ref="AY83:AZ83"/>
    <mergeCell ref="BA83:BB83"/>
    <mergeCell ref="AS83:AT83"/>
    <mergeCell ref="AU93:AV93"/>
    <mergeCell ref="AU94:AV94"/>
    <mergeCell ref="BC85:BD85"/>
    <mergeCell ref="AS87:AT87"/>
    <mergeCell ref="AU87:AV87"/>
    <mergeCell ref="AW87:AX87"/>
    <mergeCell ref="AY87:AZ87"/>
    <mergeCell ref="BA87:BB87"/>
    <mergeCell ref="BC87:BD87"/>
    <mergeCell ref="AY88:AZ88"/>
    <mergeCell ref="AS93:AT93"/>
    <mergeCell ref="BC84:BD84"/>
    <mergeCell ref="BA92:BB92"/>
    <mergeCell ref="BC88:BD88"/>
    <mergeCell ref="AY90:AZ90"/>
    <mergeCell ref="BA90:BB90"/>
    <mergeCell ref="BC90:BD90"/>
    <mergeCell ref="AS89:AT89"/>
    <mergeCell ref="AU89:AV89"/>
    <mergeCell ref="AW89:AX89"/>
    <mergeCell ref="AY89:AZ89"/>
    <mergeCell ref="BA89:BB89"/>
    <mergeCell ref="BC89:BD89"/>
    <mergeCell ref="AS85:AT85"/>
    <mergeCell ref="BA86:BB86"/>
    <mergeCell ref="BC86:BD86"/>
    <mergeCell ref="AY63:AZ63"/>
    <mergeCell ref="AY65:AZ65"/>
    <mergeCell ref="G84:H84"/>
    <mergeCell ref="I84:J84"/>
    <mergeCell ref="K84:L84"/>
    <mergeCell ref="M84:N84"/>
    <mergeCell ref="AE83:AF83"/>
    <mergeCell ref="AC83:AD83"/>
    <mergeCell ref="AA83:AB83"/>
    <mergeCell ref="Y84:Z84"/>
    <mergeCell ref="U60:V60"/>
    <mergeCell ref="S59:T59"/>
    <mergeCell ref="K66:L66"/>
    <mergeCell ref="M66:N66"/>
    <mergeCell ref="S55:T55"/>
    <mergeCell ref="U55:V55"/>
    <mergeCell ref="AQ52:AR52"/>
    <mergeCell ref="U56:V56"/>
    <mergeCell ref="Y83:Z83"/>
    <mergeCell ref="G83:H83"/>
    <mergeCell ref="AS64:AT64"/>
    <mergeCell ref="S67:T67"/>
    <mergeCell ref="U67:V67"/>
    <mergeCell ref="M72:N72"/>
    <mergeCell ref="M73:N73"/>
    <mergeCell ref="M74:N74"/>
    <mergeCell ref="Q72:R72"/>
    <mergeCell ref="AA67:AB67"/>
    <mergeCell ref="AD64:AH64"/>
    <mergeCell ref="AD65:AH65"/>
    <mergeCell ref="AW67:AX67"/>
    <mergeCell ref="AY66:AZ66"/>
    <mergeCell ref="I50:J50"/>
    <mergeCell ref="W91:X91"/>
    <mergeCell ref="AG92:AH92"/>
    <mergeCell ref="AC92:AD92"/>
    <mergeCell ref="AG83:AH83"/>
    <mergeCell ref="AC90:AD90"/>
    <mergeCell ref="AG89:AH89"/>
    <mergeCell ref="O92:P92"/>
    <mergeCell ref="Q92:R92"/>
    <mergeCell ref="S92:T92"/>
    <mergeCell ref="U92:V92"/>
    <mergeCell ref="W92:X92"/>
    <mergeCell ref="Y91:Z91"/>
    <mergeCell ref="AC91:AD91"/>
    <mergeCell ref="O91:P91"/>
    <mergeCell ref="AA91:AB91"/>
    <mergeCell ref="Q57:R57"/>
    <mergeCell ref="S57:T57"/>
    <mergeCell ref="U88:V88"/>
    <mergeCell ref="K57:L57"/>
    <mergeCell ref="O55:P55"/>
    <mergeCell ref="K74:L74"/>
    <mergeCell ref="AA63:AB63"/>
    <mergeCell ref="AD61:AH62"/>
    <mergeCell ref="AD63:AH63"/>
    <mergeCell ref="M59:N59"/>
    <mergeCell ref="Q59:R59"/>
    <mergeCell ref="S63:T63"/>
    <mergeCell ref="AC50:AD50"/>
    <mergeCell ref="AK84:AL84"/>
    <mergeCell ref="M55:N55"/>
    <mergeCell ref="Y55:Z55"/>
    <mergeCell ref="AA55:AB55"/>
    <mergeCell ref="Y56:Z56"/>
    <mergeCell ref="AA56:AB56"/>
    <mergeCell ref="Y57:Z57"/>
    <mergeCell ref="AA57:AB57"/>
    <mergeCell ref="Q55:R55"/>
    <mergeCell ref="AK56:AL56"/>
    <mergeCell ref="AI56:AJ56"/>
    <mergeCell ref="AI57:AJ57"/>
    <mergeCell ref="E58:F58"/>
    <mergeCell ref="S60:T60"/>
    <mergeCell ref="Q64:R64"/>
    <mergeCell ref="S64:T64"/>
    <mergeCell ref="E60:F60"/>
    <mergeCell ref="O63:P63"/>
    <mergeCell ref="Q71:R71"/>
    <mergeCell ref="S71:T71"/>
    <mergeCell ref="O66:P66"/>
    <mergeCell ref="K64:L64"/>
    <mergeCell ref="O64:P64"/>
    <mergeCell ref="O58:P58"/>
    <mergeCell ref="O59:P59"/>
    <mergeCell ref="Q60:R60"/>
    <mergeCell ref="O65:P65"/>
    <mergeCell ref="K68:L68"/>
    <mergeCell ref="M68:N68"/>
    <mergeCell ref="Q68:R68"/>
    <mergeCell ref="S68:T68"/>
    <mergeCell ref="K71:L71"/>
    <mergeCell ref="A62:AB62"/>
    <mergeCell ref="E64:F64"/>
    <mergeCell ref="E66:F66"/>
    <mergeCell ref="Y64:Z64"/>
    <mergeCell ref="E71:F71"/>
    <mergeCell ref="K58:L58"/>
    <mergeCell ref="M58:N58"/>
    <mergeCell ref="K67:L67"/>
    <mergeCell ref="M67:N67"/>
    <mergeCell ref="K59:L59"/>
    <mergeCell ref="K60:L60"/>
    <mergeCell ref="U71:V71"/>
    <mergeCell ref="AK45:AL45"/>
    <mergeCell ref="S45:T45"/>
    <mergeCell ref="M43:N43"/>
    <mergeCell ref="O43:P43"/>
    <mergeCell ref="S44:T44"/>
    <mergeCell ref="I44:J44"/>
    <mergeCell ref="I45:J45"/>
    <mergeCell ref="S42:T42"/>
    <mergeCell ref="Y38:Z38"/>
    <mergeCell ref="AI49:AJ49"/>
    <mergeCell ref="Q39:R39"/>
    <mergeCell ref="S39:T39"/>
    <mergeCell ref="AM42:AN42"/>
    <mergeCell ref="AO42:AP42"/>
    <mergeCell ref="AM38:AN38"/>
    <mergeCell ref="AO38:AP38"/>
    <mergeCell ref="AC45:AD45"/>
    <mergeCell ref="M46:N46"/>
    <mergeCell ref="K44:L44"/>
    <mergeCell ref="M44:N44"/>
    <mergeCell ref="O44:P44"/>
    <mergeCell ref="Q48:R48"/>
    <mergeCell ref="S48:T48"/>
    <mergeCell ref="U48:V48"/>
    <mergeCell ref="W48:X48"/>
    <mergeCell ref="W42:X42"/>
    <mergeCell ref="AK38:AL38"/>
    <mergeCell ref="AI42:AJ42"/>
    <mergeCell ref="AK42:AL42"/>
    <mergeCell ref="Y42:Z42"/>
    <mergeCell ref="AC38:AD38"/>
    <mergeCell ref="AE38:AF38"/>
    <mergeCell ref="AK39:AL39"/>
    <mergeCell ref="U38:V38"/>
    <mergeCell ref="AA38:AB38"/>
    <mergeCell ref="AG46:AH46"/>
    <mergeCell ref="AI38:AJ38"/>
    <mergeCell ref="AA45:AB45"/>
    <mergeCell ref="Y44:Z44"/>
    <mergeCell ref="Y45:Z45"/>
    <mergeCell ref="W45:X45"/>
    <mergeCell ref="AG45:AH45"/>
    <mergeCell ref="AC40:AD40"/>
    <mergeCell ref="AE40:AF40"/>
    <mergeCell ref="AK40:AL40"/>
    <mergeCell ref="W44:X44"/>
    <mergeCell ref="AG40:AH40"/>
    <mergeCell ref="S49:T49"/>
    <mergeCell ref="K46:L46"/>
    <mergeCell ref="M39:N39"/>
    <mergeCell ref="O39:P39"/>
    <mergeCell ref="AE46:AF46"/>
    <mergeCell ref="Y43:Z43"/>
    <mergeCell ref="AA43:AB43"/>
    <mergeCell ref="AC43:AD43"/>
    <mergeCell ref="AE43:AF43"/>
    <mergeCell ref="AG43:AH43"/>
    <mergeCell ref="AI43:AJ43"/>
    <mergeCell ref="AK43:AL43"/>
    <mergeCell ref="AA42:AB42"/>
    <mergeCell ref="AC42:AD42"/>
    <mergeCell ref="AE42:AF42"/>
    <mergeCell ref="AG42:AH42"/>
    <mergeCell ref="AA46:AB46"/>
    <mergeCell ref="E42:F42"/>
    <mergeCell ref="G42:H42"/>
    <mergeCell ref="K42:L42"/>
    <mergeCell ref="I46:J46"/>
    <mergeCell ref="G35:H35"/>
    <mergeCell ref="I35:J35"/>
    <mergeCell ref="K35:L35"/>
    <mergeCell ref="G51:H51"/>
    <mergeCell ref="U49:V49"/>
    <mergeCell ref="AI39:AJ39"/>
    <mergeCell ref="E43:F43"/>
    <mergeCell ref="E38:F38"/>
    <mergeCell ref="AA44:AB44"/>
    <mergeCell ref="W43:X43"/>
    <mergeCell ref="K43:L43"/>
    <mergeCell ref="AI45:AJ45"/>
    <mergeCell ref="AG38:AH38"/>
    <mergeCell ref="AC44:AD44"/>
    <mergeCell ref="AE44:AF44"/>
    <mergeCell ref="AI40:AJ40"/>
    <mergeCell ref="U44:V44"/>
    <mergeCell ref="AE41:AF41"/>
    <mergeCell ref="AG41:AH41"/>
    <mergeCell ref="AI41:AJ41"/>
    <mergeCell ref="U41:V41"/>
    <mergeCell ref="W36:X36"/>
    <mergeCell ref="Q36:R36"/>
    <mergeCell ref="S36:T36"/>
    <mergeCell ref="U36:V36"/>
    <mergeCell ref="Y36:Z36"/>
    <mergeCell ref="W41:X41"/>
    <mergeCell ref="Y41:Z41"/>
    <mergeCell ref="E17:F17"/>
    <mergeCell ref="G17:H17"/>
    <mergeCell ref="AG17:AH17"/>
    <mergeCell ref="AI17:AJ17"/>
    <mergeCell ref="AA17:AB17"/>
    <mergeCell ref="AC17:AD17"/>
    <mergeCell ref="W22:X22"/>
    <mergeCell ref="Y31:Z31"/>
    <mergeCell ref="AA31:AB31"/>
    <mergeCell ref="AC31:AD31"/>
    <mergeCell ref="AK31:AL31"/>
    <mergeCell ref="S28:T28"/>
    <mergeCell ref="U28:V28"/>
    <mergeCell ref="W28:X28"/>
    <mergeCell ref="Y28:Z28"/>
    <mergeCell ref="AA28:AB28"/>
    <mergeCell ref="AC28:AD28"/>
    <mergeCell ref="AE28:AF28"/>
    <mergeCell ref="AG28:AH28"/>
    <mergeCell ref="Y27:Z27"/>
    <mergeCell ref="AA27:AB27"/>
    <mergeCell ref="AI29:AJ29"/>
    <mergeCell ref="Q31:R31"/>
    <mergeCell ref="AK17:AL17"/>
    <mergeCell ref="U30:V30"/>
    <mergeCell ref="W30:X30"/>
    <mergeCell ref="K30:L30"/>
    <mergeCell ref="AC30:AD30"/>
    <mergeCell ref="AQ18:AR18"/>
    <mergeCell ref="K27:L27"/>
    <mergeCell ref="W25:X25"/>
    <mergeCell ref="Y25:Z25"/>
    <mergeCell ref="AA25:AB25"/>
    <mergeCell ref="K24:L24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E21:F21"/>
    <mergeCell ref="I21:J21"/>
    <mergeCell ref="K21:L21"/>
    <mergeCell ref="M21:N21"/>
    <mergeCell ref="E18:F18"/>
    <mergeCell ref="AE21:AF21"/>
    <mergeCell ref="AG21:AH21"/>
    <mergeCell ref="AI20:AJ20"/>
    <mergeCell ref="AK20:AL20"/>
    <mergeCell ref="S18:T18"/>
    <mergeCell ref="AG23:AH23"/>
    <mergeCell ref="AI23:AJ23"/>
    <mergeCell ref="AK23:AL23"/>
    <mergeCell ref="I27:J27"/>
    <mergeCell ref="Q27:R27"/>
    <mergeCell ref="AG27:AH27"/>
    <mergeCell ref="AO17:AP17"/>
    <mergeCell ref="AQ17:AR17"/>
    <mergeCell ref="I17:J17"/>
    <mergeCell ref="AQ22:AR22"/>
    <mergeCell ref="AU22:AV22"/>
    <mergeCell ref="Y22:Z22"/>
    <mergeCell ref="AA22:AB22"/>
    <mergeCell ref="AC22:AD22"/>
    <mergeCell ref="AE19:AF19"/>
    <mergeCell ref="AG19:AH19"/>
    <mergeCell ref="AI19:AJ19"/>
    <mergeCell ref="AK19:AL19"/>
    <mergeCell ref="AM19:AN19"/>
    <mergeCell ref="AO19:AP19"/>
    <mergeCell ref="AQ19:AR19"/>
    <mergeCell ref="AU19:AV19"/>
    <mergeCell ref="AU17:AV17"/>
    <mergeCell ref="K19:L19"/>
    <mergeCell ref="Q19:R19"/>
    <mergeCell ref="S19:T19"/>
    <mergeCell ref="AM21:AN21"/>
    <mergeCell ref="AO21:AP21"/>
    <mergeCell ref="Q21:R21"/>
    <mergeCell ref="AE20:AF20"/>
    <mergeCell ref="AG20:AH20"/>
    <mergeCell ref="O21:P21"/>
    <mergeCell ref="AI21:AJ21"/>
    <mergeCell ref="AK21:AL21"/>
    <mergeCell ref="AM20:AN20"/>
    <mergeCell ref="AO20:AP20"/>
    <mergeCell ref="AQ20:AR20"/>
    <mergeCell ref="AO18:AP18"/>
    <mergeCell ref="U15:V15"/>
    <mergeCell ref="U16:V16"/>
    <mergeCell ref="Y15:Z15"/>
    <mergeCell ref="Y16:Z16"/>
    <mergeCell ref="AA15:AB15"/>
    <mergeCell ref="AA16:AB16"/>
    <mergeCell ref="AC15:AD15"/>
    <mergeCell ref="AC16:AD16"/>
    <mergeCell ref="AE15:AF15"/>
    <mergeCell ref="AE16:AF16"/>
    <mergeCell ref="M24:N24"/>
    <mergeCell ref="O24:P24"/>
    <mergeCell ref="Q24:R24"/>
    <mergeCell ref="AE22:AF22"/>
    <mergeCell ref="Y23:Z23"/>
    <mergeCell ref="AA23:AB23"/>
    <mergeCell ref="U17:V17"/>
    <mergeCell ref="Y17:Z17"/>
    <mergeCell ref="W17:X17"/>
    <mergeCell ref="AE17:AF17"/>
    <mergeCell ref="AE18:AF18"/>
    <mergeCell ref="S24:T24"/>
    <mergeCell ref="U24:V24"/>
    <mergeCell ref="W24:X24"/>
    <mergeCell ref="Q15:R15"/>
    <mergeCell ref="S15:T15"/>
    <mergeCell ref="AE23:AF23"/>
    <mergeCell ref="M17:N17"/>
    <mergeCell ref="S21:T21"/>
    <mergeCell ref="O15:P15"/>
    <mergeCell ref="M19:N19"/>
    <mergeCell ref="O19:P19"/>
    <mergeCell ref="S5:U5"/>
    <mergeCell ref="S7:U7"/>
    <mergeCell ref="S8:U8"/>
    <mergeCell ref="E5:L5"/>
    <mergeCell ref="M5:R5"/>
    <mergeCell ref="E6:L6"/>
    <mergeCell ref="M6:R6"/>
    <mergeCell ref="E7:L7"/>
    <mergeCell ref="M7:R7"/>
    <mergeCell ref="E10:Q10"/>
    <mergeCell ref="K31:L31"/>
    <mergeCell ref="M31:N31"/>
    <mergeCell ref="O31:P31"/>
    <mergeCell ref="I22:J22"/>
    <mergeCell ref="I23:J23"/>
    <mergeCell ref="I25:J25"/>
    <mergeCell ref="I29:J29"/>
    <mergeCell ref="I31:J31"/>
    <mergeCell ref="Q22:R22"/>
    <mergeCell ref="S22:T22"/>
    <mergeCell ref="K23:L23"/>
    <mergeCell ref="M23:N23"/>
    <mergeCell ref="O23:P23"/>
    <mergeCell ref="Q23:R23"/>
    <mergeCell ref="S23:T23"/>
    <mergeCell ref="K18:L18"/>
    <mergeCell ref="E22:F22"/>
    <mergeCell ref="G22:H22"/>
    <mergeCell ref="G21:H21"/>
    <mergeCell ref="G25:H25"/>
    <mergeCell ref="E13:J13"/>
    <mergeCell ref="Q14:R14"/>
    <mergeCell ref="V7:W7"/>
    <mergeCell ref="V8:W8"/>
    <mergeCell ref="E16:F16"/>
    <mergeCell ref="G16:H16"/>
    <mergeCell ref="I16:J16"/>
    <mergeCell ref="K16:L16"/>
    <mergeCell ref="M16:N16"/>
    <mergeCell ref="O16:P16"/>
    <mergeCell ref="Q16:R16"/>
    <mergeCell ref="S16:T16"/>
    <mergeCell ref="E15:F15"/>
    <mergeCell ref="G15:H15"/>
    <mergeCell ref="I15:J15"/>
    <mergeCell ref="K15:L15"/>
    <mergeCell ref="Q8:R8"/>
    <mergeCell ref="E9:Q9"/>
    <mergeCell ref="E8:H8"/>
    <mergeCell ref="M8:P8"/>
    <mergeCell ref="S12:AZ13"/>
    <mergeCell ref="AE14:AF14"/>
    <mergeCell ref="AG14:AH14"/>
    <mergeCell ref="AI14:AJ14"/>
    <mergeCell ref="AY15:AZ15"/>
    <mergeCell ref="AY16:AZ16"/>
    <mergeCell ref="AK14:AL14"/>
    <mergeCell ref="O14:P14"/>
    <mergeCell ref="M15:N15"/>
    <mergeCell ref="I14:J14"/>
    <mergeCell ref="K14:L14"/>
    <mergeCell ref="M14:N14"/>
    <mergeCell ref="AU14:AV14"/>
    <mergeCell ref="E14:F14"/>
    <mergeCell ref="A19:D19"/>
    <mergeCell ref="E32:F32"/>
    <mergeCell ref="G32:H32"/>
    <mergeCell ref="AM15:AN15"/>
    <mergeCell ref="W16:X16"/>
    <mergeCell ref="K13:N13"/>
    <mergeCell ref="O13:R13"/>
    <mergeCell ref="E12:R12"/>
    <mergeCell ref="S17:T17"/>
    <mergeCell ref="Q17:R17"/>
    <mergeCell ref="M18:N18"/>
    <mergeCell ref="O18:P18"/>
    <mergeCell ref="Q18:R18"/>
    <mergeCell ref="U18:V18"/>
    <mergeCell ref="Y18:Z18"/>
    <mergeCell ref="AA18:AB18"/>
    <mergeCell ref="AC18:AD18"/>
    <mergeCell ref="W18:X18"/>
    <mergeCell ref="W19:X19"/>
    <mergeCell ref="K25:L25"/>
    <mergeCell ref="M25:N25"/>
    <mergeCell ref="O25:P25"/>
    <mergeCell ref="Q25:R25"/>
    <mergeCell ref="Y19:Z19"/>
    <mergeCell ref="AA19:AB19"/>
    <mergeCell ref="AC19:AD19"/>
    <mergeCell ref="O17:P17"/>
    <mergeCell ref="U19:V19"/>
    <mergeCell ref="A14:D14"/>
    <mergeCell ref="A15:D15"/>
    <mergeCell ref="Y24:Z24"/>
    <mergeCell ref="S14:T14"/>
    <mergeCell ref="A241:B241"/>
    <mergeCell ref="C241:D241"/>
    <mergeCell ref="A159:B159"/>
    <mergeCell ref="C159:D159"/>
    <mergeCell ref="A160:B160"/>
    <mergeCell ref="C160:D160"/>
    <mergeCell ref="A161:B161"/>
    <mergeCell ref="C161:D161"/>
    <mergeCell ref="A171:B171"/>
    <mergeCell ref="C171:D171"/>
    <mergeCell ref="A163:D163"/>
    <mergeCell ref="A168:B168"/>
    <mergeCell ref="C168:D168"/>
    <mergeCell ref="A231:B231"/>
    <mergeCell ref="C231:D231"/>
    <mergeCell ref="A233:D233"/>
    <mergeCell ref="A238:B238"/>
    <mergeCell ref="C238:D238"/>
    <mergeCell ref="A239:B239"/>
    <mergeCell ref="C239:D239"/>
    <mergeCell ref="A169:B169"/>
    <mergeCell ref="C170:D170"/>
    <mergeCell ref="A191:B191"/>
    <mergeCell ref="A187:B187"/>
    <mergeCell ref="C188:D188"/>
    <mergeCell ref="A227:B227"/>
    <mergeCell ref="A180:B180"/>
    <mergeCell ref="C180:D180"/>
    <mergeCell ref="C191:D191"/>
    <mergeCell ref="C229:D229"/>
    <mergeCell ref="C227:D227"/>
    <mergeCell ref="C219:D219"/>
    <mergeCell ref="G14:H14"/>
    <mergeCell ref="A51:D51"/>
    <mergeCell ref="A55:D55"/>
    <mergeCell ref="A56:D56"/>
    <mergeCell ref="A71:D71"/>
    <mergeCell ref="A35:D35"/>
    <mergeCell ref="K17:L17"/>
    <mergeCell ref="W4:AA4"/>
    <mergeCell ref="AG5:AJ5"/>
    <mergeCell ref="AC4:AF4"/>
    <mergeCell ref="A22:D22"/>
    <mergeCell ref="A18:D18"/>
    <mergeCell ref="A29:D29"/>
    <mergeCell ref="A31:D31"/>
    <mergeCell ref="A12:D12"/>
    <mergeCell ref="A16:D16"/>
    <mergeCell ref="A23:D23"/>
    <mergeCell ref="A45:D45"/>
    <mergeCell ref="AC6:AJ6"/>
    <mergeCell ref="AC7:AJ7"/>
    <mergeCell ref="AC8:AJ8"/>
    <mergeCell ref="AC10:AJ10"/>
    <mergeCell ref="AC9:AJ9"/>
    <mergeCell ref="Y5:AB5"/>
    <mergeCell ref="Y6:AB6"/>
    <mergeCell ref="Y7:AB7"/>
    <mergeCell ref="Y8:AB8"/>
    <mergeCell ref="A13:D13"/>
    <mergeCell ref="U23:V23"/>
    <mergeCell ref="I8:L8"/>
    <mergeCell ref="V5:W5"/>
    <mergeCell ref="A17:D17"/>
    <mergeCell ref="A73:D73"/>
    <mergeCell ref="U99:V99"/>
    <mergeCell ref="Y99:Z99"/>
    <mergeCell ref="I102:L102"/>
    <mergeCell ref="M27:N27"/>
    <mergeCell ref="O27:P27"/>
    <mergeCell ref="A42:D42"/>
    <mergeCell ref="A39:D39"/>
    <mergeCell ref="A5:D5"/>
    <mergeCell ref="A7:D7"/>
    <mergeCell ref="A8:D8"/>
    <mergeCell ref="A9:D9"/>
    <mergeCell ref="A10:D10"/>
    <mergeCell ref="A82:D83"/>
    <mergeCell ref="A30:D30"/>
    <mergeCell ref="A57:D57"/>
    <mergeCell ref="E29:F29"/>
    <mergeCell ref="E31:F31"/>
    <mergeCell ref="E35:F35"/>
    <mergeCell ref="A38:D38"/>
    <mergeCell ref="E27:F27"/>
    <mergeCell ref="G27:H27"/>
    <mergeCell ref="G26:H26"/>
    <mergeCell ref="I26:J26"/>
    <mergeCell ref="K26:L26"/>
    <mergeCell ref="A25:D25"/>
    <mergeCell ref="A32:D32"/>
    <mergeCell ref="G30:H30"/>
    <mergeCell ref="A43:D43"/>
    <mergeCell ref="G36:H36"/>
    <mergeCell ref="A36:D36"/>
    <mergeCell ref="E24:F24"/>
    <mergeCell ref="AC5:AF5"/>
    <mergeCell ref="E34:R34"/>
    <mergeCell ref="S31:T31"/>
    <mergeCell ref="AE84:AF99"/>
    <mergeCell ref="A44:D44"/>
    <mergeCell ref="A24:D24"/>
    <mergeCell ref="A93:D93"/>
    <mergeCell ref="A6:D6"/>
    <mergeCell ref="E30:F30"/>
    <mergeCell ref="A37:D37"/>
    <mergeCell ref="Q58:R58"/>
    <mergeCell ref="S58:T58"/>
    <mergeCell ref="E98:F98"/>
    <mergeCell ref="E99:F99"/>
    <mergeCell ref="U93:V93"/>
    <mergeCell ref="AA32:AB32"/>
    <mergeCell ref="S29:T29"/>
    <mergeCell ref="U25:V25"/>
    <mergeCell ref="U31:V31"/>
    <mergeCell ref="W31:X31"/>
    <mergeCell ref="A46:D46"/>
    <mergeCell ref="I47:J47"/>
    <mergeCell ref="K47:L47"/>
    <mergeCell ref="A92:D92"/>
    <mergeCell ref="A87:D87"/>
    <mergeCell ref="A98:D98"/>
    <mergeCell ref="A49:D49"/>
    <mergeCell ref="A86:D86"/>
    <mergeCell ref="A91:D91"/>
    <mergeCell ref="A74:D74"/>
    <mergeCell ref="E36:F36"/>
    <mergeCell ref="A34:D34"/>
    <mergeCell ref="E55:F55"/>
    <mergeCell ref="E67:F67"/>
    <mergeCell ref="I32:J32"/>
    <mergeCell ref="K65:L65"/>
    <mergeCell ref="M65:N65"/>
    <mergeCell ref="K63:L63"/>
    <mergeCell ref="M63:N63"/>
    <mergeCell ref="Q63:R63"/>
    <mergeCell ref="G24:H24"/>
    <mergeCell ref="I24:J24"/>
    <mergeCell ref="E44:F44"/>
    <mergeCell ref="E39:F39"/>
    <mergeCell ref="G44:H44"/>
    <mergeCell ref="I51:J51"/>
    <mergeCell ref="K37:L37"/>
    <mergeCell ref="M37:N37"/>
    <mergeCell ref="M35:N35"/>
    <mergeCell ref="K32:L32"/>
    <mergeCell ref="M42:N42"/>
    <mergeCell ref="O42:P42"/>
    <mergeCell ref="Q42:R42"/>
    <mergeCell ref="O30:P30"/>
    <mergeCell ref="K29:L29"/>
    <mergeCell ref="E37:F37"/>
    <mergeCell ref="G37:H37"/>
    <mergeCell ref="E45:F45"/>
    <mergeCell ref="G45:H45"/>
    <mergeCell ref="K45:L45"/>
    <mergeCell ref="E49:F49"/>
    <mergeCell ref="M45:N45"/>
    <mergeCell ref="O45:P45"/>
    <mergeCell ref="Q45:R45"/>
    <mergeCell ref="AW17:AX17"/>
    <mergeCell ref="O84:P84"/>
    <mergeCell ref="E50:F50"/>
    <mergeCell ref="E46:F46"/>
    <mergeCell ref="G19:H19"/>
    <mergeCell ref="I18:J18"/>
    <mergeCell ref="AM5:AX5"/>
    <mergeCell ref="AM6:AX6"/>
    <mergeCell ref="E68:F68"/>
    <mergeCell ref="Y9:AB9"/>
    <mergeCell ref="Y10:AB10"/>
    <mergeCell ref="S9:W9"/>
    <mergeCell ref="S10:W10"/>
    <mergeCell ref="U14:V14"/>
    <mergeCell ref="W14:X14"/>
    <mergeCell ref="W15:X15"/>
    <mergeCell ref="I19:J19"/>
    <mergeCell ref="G18:H18"/>
    <mergeCell ref="E19:F19"/>
    <mergeCell ref="AG49:AH49"/>
    <mergeCell ref="AK49:AL49"/>
    <mergeCell ref="AE51:AF51"/>
    <mergeCell ref="I30:J30"/>
    <mergeCell ref="AC23:AD23"/>
    <mergeCell ref="U22:V22"/>
    <mergeCell ref="W23:X23"/>
    <mergeCell ref="Y14:Z14"/>
    <mergeCell ref="AA14:AB14"/>
    <mergeCell ref="AC14:AD14"/>
    <mergeCell ref="O29:P29"/>
    <mergeCell ref="Q29:R29"/>
    <mergeCell ref="AM14:AN14"/>
    <mergeCell ref="AK16:AL16"/>
    <mergeCell ref="AG15:AH15"/>
    <mergeCell ref="AG16:AH16"/>
    <mergeCell ref="AI15:AJ15"/>
    <mergeCell ref="AI16:AJ16"/>
    <mergeCell ref="AK15:AL15"/>
    <mergeCell ref="AG18:AH18"/>
    <mergeCell ref="AI18:AJ18"/>
    <mergeCell ref="AU16:AV16"/>
    <mergeCell ref="AK32:AL32"/>
    <mergeCell ref="AE31:AF31"/>
    <mergeCell ref="AU31:AV31"/>
    <mergeCell ref="AU18:AV18"/>
    <mergeCell ref="AG22:AH22"/>
    <mergeCell ref="AI22:AJ22"/>
    <mergeCell ref="AK22:AL22"/>
    <mergeCell ref="AM22:AN22"/>
    <mergeCell ref="AI26:AJ26"/>
    <mergeCell ref="AK28:AL28"/>
    <mergeCell ref="AK29:AL29"/>
    <mergeCell ref="AQ32:AR32"/>
    <mergeCell ref="AS20:AT20"/>
    <mergeCell ref="AU20:AV20"/>
    <mergeCell ref="AU26:AV26"/>
    <mergeCell ref="AK27:AL27"/>
    <mergeCell ref="AM27:AN27"/>
    <mergeCell ref="AO27:AP27"/>
    <mergeCell ref="AQ27:AR27"/>
    <mergeCell ref="AI31:AJ31"/>
    <mergeCell ref="AE26:AF26"/>
    <mergeCell ref="AG26:AH26"/>
    <mergeCell ref="AO22:AP22"/>
    <mergeCell ref="AO14:AP14"/>
    <mergeCell ref="AQ14:AR14"/>
    <mergeCell ref="AC25:AD25"/>
    <mergeCell ref="AW21:AX21"/>
    <mergeCell ref="AY21:AZ21"/>
    <mergeCell ref="AW20:AX20"/>
    <mergeCell ref="AM26:AN26"/>
    <mergeCell ref="AW27:AX27"/>
    <mergeCell ref="AM28:AN28"/>
    <mergeCell ref="AO28:AP28"/>
    <mergeCell ref="AM16:AN16"/>
    <mergeCell ref="AO15:AP15"/>
    <mergeCell ref="AO16:AP16"/>
    <mergeCell ref="AQ15:AR15"/>
    <mergeCell ref="AQ16:AR16"/>
    <mergeCell ref="AU15:AV15"/>
    <mergeCell ref="AM23:AN23"/>
    <mergeCell ref="AO23:AP23"/>
    <mergeCell ref="AQ23:AR23"/>
    <mergeCell ref="AU23:AV23"/>
    <mergeCell ref="AW23:AX23"/>
    <mergeCell ref="AQ21:AR21"/>
    <mergeCell ref="AQ28:AR28"/>
    <mergeCell ref="AY23:AZ23"/>
    <mergeCell ref="AE25:AF25"/>
    <mergeCell ref="AG25:AH25"/>
    <mergeCell ref="AI25:AJ25"/>
    <mergeCell ref="AK25:AL25"/>
    <mergeCell ref="AG24:AH24"/>
    <mergeCell ref="AI27:AJ27"/>
    <mergeCell ref="AK18:AL18"/>
    <mergeCell ref="AM18:AN18"/>
    <mergeCell ref="BC27:BD27"/>
    <mergeCell ref="BA27:BB27"/>
    <mergeCell ref="BC26:BD26"/>
    <mergeCell ref="BA26:BB26"/>
    <mergeCell ref="BA31:BB31"/>
    <mergeCell ref="S6:W6"/>
    <mergeCell ref="AQ36:AR36"/>
    <mergeCell ref="AC36:AD36"/>
    <mergeCell ref="AE36:AF36"/>
    <mergeCell ref="AG36:AH36"/>
    <mergeCell ref="AA24:AB24"/>
    <mergeCell ref="AC24:AD24"/>
    <mergeCell ref="AE24:AF24"/>
    <mergeCell ref="AM31:AN31"/>
    <mergeCell ref="AM30:AN30"/>
    <mergeCell ref="AO30:AP30"/>
    <mergeCell ref="AQ30:AR30"/>
    <mergeCell ref="AU30:AV30"/>
    <mergeCell ref="AW30:AX30"/>
    <mergeCell ref="AY30:AZ30"/>
    <mergeCell ref="AI32:AJ32"/>
    <mergeCell ref="BC14:BD14"/>
    <mergeCell ref="BC15:BD15"/>
    <mergeCell ref="BC16:BD16"/>
    <mergeCell ref="AY32:AZ32"/>
    <mergeCell ref="AY36:AZ36"/>
    <mergeCell ref="AW19:AX19"/>
    <mergeCell ref="BC36:BD36"/>
    <mergeCell ref="BC17:BD17"/>
    <mergeCell ref="BC18:BD18"/>
    <mergeCell ref="AG31:AH31"/>
    <mergeCell ref="AI30:AJ30"/>
    <mergeCell ref="AY19:AZ19"/>
    <mergeCell ref="AY22:AZ22"/>
    <mergeCell ref="AU29:AV29"/>
    <mergeCell ref="AW29:AX29"/>
    <mergeCell ref="AY29:AZ29"/>
    <mergeCell ref="AK24:AL24"/>
    <mergeCell ref="AM24:AN24"/>
    <mergeCell ref="AO24:AP24"/>
    <mergeCell ref="AQ24:AR24"/>
    <mergeCell ref="AU24:AV24"/>
    <mergeCell ref="AW24:AX24"/>
    <mergeCell ref="AY24:AZ24"/>
    <mergeCell ref="AW31:AX31"/>
    <mergeCell ref="AO31:AP31"/>
    <mergeCell ref="AQ31:AR31"/>
    <mergeCell ref="AS30:AT30"/>
    <mergeCell ref="AS31:AT31"/>
    <mergeCell ref="AY31:AZ31"/>
    <mergeCell ref="AS26:AT26"/>
    <mergeCell ref="AS27:AT27"/>
    <mergeCell ref="AS28:AT28"/>
    <mergeCell ref="AK30:AL30"/>
    <mergeCell ref="BA34:BD34"/>
    <mergeCell ref="BA35:BD35"/>
    <mergeCell ref="BC20:BD20"/>
    <mergeCell ref="BC19:BD19"/>
    <mergeCell ref="BC22:BD22"/>
    <mergeCell ref="BC23:BD23"/>
    <mergeCell ref="BC25:BD25"/>
    <mergeCell ref="BC29:BD29"/>
    <mergeCell ref="BC31:BD31"/>
    <mergeCell ref="BC32:BD32"/>
    <mergeCell ref="AM32:AN32"/>
    <mergeCell ref="AW32:AX32"/>
    <mergeCell ref="AY33:AZ33"/>
    <mergeCell ref="AK26:AL26"/>
    <mergeCell ref="BC21:BD21"/>
    <mergeCell ref="BA20:BB20"/>
    <mergeCell ref="BA21:BB21"/>
    <mergeCell ref="BC30:BD30"/>
    <mergeCell ref="BC28:BD28"/>
    <mergeCell ref="BA28:BB28"/>
    <mergeCell ref="AY20:AZ20"/>
    <mergeCell ref="AS21:AT21"/>
    <mergeCell ref="AU21:AV21"/>
    <mergeCell ref="BA29:BB29"/>
    <mergeCell ref="BA25:BB25"/>
    <mergeCell ref="BA23:BB23"/>
    <mergeCell ref="BA22:BB22"/>
    <mergeCell ref="BA30:BB30"/>
    <mergeCell ref="BA32:BB32"/>
    <mergeCell ref="BA19:BB19"/>
    <mergeCell ref="AO26:AP26"/>
    <mergeCell ref="AQ26:AR26"/>
    <mergeCell ref="AM17:AN17"/>
    <mergeCell ref="AI36:AJ36"/>
    <mergeCell ref="AY17:AZ17"/>
    <mergeCell ref="AI24:AJ24"/>
    <mergeCell ref="AM25:AN25"/>
    <mergeCell ref="AO25:AP25"/>
    <mergeCell ref="AQ25:AR25"/>
    <mergeCell ref="AU25:AV25"/>
    <mergeCell ref="AU27:AV27"/>
    <mergeCell ref="AU28:AV28"/>
    <mergeCell ref="AS29:AT29"/>
    <mergeCell ref="AI28:AJ28"/>
    <mergeCell ref="AM29:AN29"/>
    <mergeCell ref="AO29:AP29"/>
    <mergeCell ref="AY59:AZ59"/>
    <mergeCell ref="AS57:AT57"/>
    <mergeCell ref="AS58:AT58"/>
    <mergeCell ref="AW47:AX47"/>
    <mergeCell ref="AY46:AZ46"/>
    <mergeCell ref="AM46:AN46"/>
    <mergeCell ref="AO46:AP46"/>
    <mergeCell ref="AQ46:AR46"/>
    <mergeCell ref="AU46:AV46"/>
    <mergeCell ref="AW46:AX46"/>
    <mergeCell ref="AQ29:AR29"/>
    <mergeCell ref="AS37:AT37"/>
    <mergeCell ref="AS43:AT43"/>
    <mergeCell ref="AS44:AT44"/>
    <mergeCell ref="AS45:AT45"/>
    <mergeCell ref="AS46:AT46"/>
    <mergeCell ref="AM40:AN40"/>
    <mergeCell ref="AO40:AP40"/>
    <mergeCell ref="G43:H43"/>
    <mergeCell ref="AU40:AV40"/>
    <mergeCell ref="AW40:AX40"/>
    <mergeCell ref="AY40:AZ40"/>
    <mergeCell ref="AS38:AT38"/>
    <mergeCell ref="AS39:AT39"/>
    <mergeCell ref="AS42:AT42"/>
    <mergeCell ref="AU47:AV47"/>
    <mergeCell ref="AO37:AP37"/>
    <mergeCell ref="AU37:AV37"/>
    <mergeCell ref="AS36:AT36"/>
    <mergeCell ref="AO32:AP32"/>
    <mergeCell ref="AU32:AV32"/>
    <mergeCell ref="AU36:AV36"/>
    <mergeCell ref="AO36:AP36"/>
    <mergeCell ref="AW38:AX38"/>
    <mergeCell ref="AW39:AX39"/>
    <mergeCell ref="AW42:AX42"/>
    <mergeCell ref="AW43:AX43"/>
    <mergeCell ref="AW45:AX45"/>
    <mergeCell ref="AQ43:AR43"/>
    <mergeCell ref="AW36:AX36"/>
    <mergeCell ref="AS32:AT32"/>
    <mergeCell ref="AU45:AV45"/>
    <mergeCell ref="AY45:AZ45"/>
    <mergeCell ref="AK36:AL36"/>
    <mergeCell ref="AM36:AN36"/>
    <mergeCell ref="Q32:R32"/>
    <mergeCell ref="S32:T32"/>
    <mergeCell ref="U32:V32"/>
    <mergeCell ref="W32:X32"/>
    <mergeCell ref="Y32:Z32"/>
    <mergeCell ref="AY39:AZ39"/>
    <mergeCell ref="AY42:AZ42"/>
    <mergeCell ref="G46:H46"/>
    <mergeCell ref="M48:N48"/>
    <mergeCell ref="U45:V45"/>
    <mergeCell ref="Q49:R49"/>
    <mergeCell ref="G38:H38"/>
    <mergeCell ref="W38:X38"/>
    <mergeCell ref="K38:L38"/>
    <mergeCell ref="M38:N38"/>
    <mergeCell ref="O38:P38"/>
    <mergeCell ref="Q38:R38"/>
    <mergeCell ref="S38:T38"/>
    <mergeCell ref="U42:V42"/>
    <mergeCell ref="Q43:R43"/>
    <mergeCell ref="S43:T43"/>
    <mergeCell ref="G39:H39"/>
    <mergeCell ref="W39:X39"/>
    <mergeCell ref="K39:L39"/>
    <mergeCell ref="U43:V43"/>
    <mergeCell ref="G41:H41"/>
    <mergeCell ref="I41:J41"/>
    <mergeCell ref="K41:L41"/>
    <mergeCell ref="M41:N41"/>
    <mergeCell ref="O46:P46"/>
    <mergeCell ref="Q46:R46"/>
    <mergeCell ref="S46:T46"/>
    <mergeCell ref="U46:V46"/>
    <mergeCell ref="W46:X46"/>
    <mergeCell ref="I48:J48"/>
    <mergeCell ref="O49:P49"/>
    <mergeCell ref="AO39:AP39"/>
    <mergeCell ref="AE102:AH102"/>
    <mergeCell ref="W99:X99"/>
    <mergeCell ref="AI102:AM102"/>
    <mergeCell ref="W65:X65"/>
    <mergeCell ref="AA60:AB60"/>
    <mergeCell ref="U58:V58"/>
    <mergeCell ref="W55:X55"/>
    <mergeCell ref="W56:X56"/>
    <mergeCell ref="W57:X57"/>
    <mergeCell ref="W58:X58"/>
    <mergeCell ref="W59:X59"/>
    <mergeCell ref="W60:X60"/>
    <mergeCell ref="O71:P71"/>
    <mergeCell ref="W66:X66"/>
    <mergeCell ref="W67:X67"/>
    <mergeCell ref="W68:X68"/>
    <mergeCell ref="I91:J91"/>
    <mergeCell ref="K91:L91"/>
    <mergeCell ref="AM85:AN85"/>
    <mergeCell ref="W72:X72"/>
    <mergeCell ref="Y59:Z59"/>
    <mergeCell ref="AG99:AH99"/>
    <mergeCell ref="AI99:AJ99"/>
    <mergeCell ref="AK99:AL99"/>
    <mergeCell ref="AN102:AQ102"/>
    <mergeCell ref="M102:Q102"/>
    <mergeCell ref="K99:L99"/>
    <mergeCell ref="M99:N99"/>
    <mergeCell ref="O99:P99"/>
    <mergeCell ref="Q99:R99"/>
    <mergeCell ref="W93:X93"/>
    <mergeCell ref="Q84:R84"/>
    <mergeCell ref="I95:J95"/>
    <mergeCell ref="I93:J93"/>
    <mergeCell ref="U50:V50"/>
    <mergeCell ref="Y50:Z50"/>
    <mergeCell ref="AA50:AB50"/>
    <mergeCell ref="O60:P60"/>
    <mergeCell ref="AC84:AD84"/>
    <mergeCell ref="U97:V97"/>
    <mergeCell ref="Y86:Z86"/>
    <mergeCell ref="O47:P47"/>
    <mergeCell ref="Q47:R47"/>
    <mergeCell ref="S47:T47"/>
    <mergeCell ref="M47:N47"/>
    <mergeCell ref="Y47:Z47"/>
    <mergeCell ref="W49:X49"/>
    <mergeCell ref="W50:X50"/>
    <mergeCell ref="AA52:AB52"/>
    <mergeCell ref="O94:P94"/>
    <mergeCell ref="W73:X73"/>
    <mergeCell ref="M93:N93"/>
    <mergeCell ref="O93:P93"/>
    <mergeCell ref="U47:V47"/>
    <mergeCell ref="AA47:AB47"/>
    <mergeCell ref="K49:L49"/>
    <mergeCell ref="M49:N49"/>
    <mergeCell ref="K72:L72"/>
    <mergeCell ref="K73:L73"/>
    <mergeCell ref="S72:T72"/>
    <mergeCell ref="S73:T73"/>
    <mergeCell ref="O67:P67"/>
    <mergeCell ref="O68:P68"/>
    <mergeCell ref="M71:N71"/>
    <mergeCell ref="Q95:R95"/>
    <mergeCell ref="S93:T93"/>
    <mergeCell ref="M97:N97"/>
    <mergeCell ref="O97:P97"/>
    <mergeCell ref="Q97:R97"/>
    <mergeCell ref="AA48:AB48"/>
    <mergeCell ref="U68:V68"/>
    <mergeCell ref="S56:T56"/>
    <mergeCell ref="O56:P56"/>
    <mergeCell ref="O57:P57"/>
    <mergeCell ref="AD54:AH55"/>
    <mergeCell ref="M57:N57"/>
    <mergeCell ref="Y48:Z48"/>
    <mergeCell ref="Q90:R90"/>
    <mergeCell ref="AG98:AH98"/>
    <mergeCell ref="AA98:AB98"/>
    <mergeCell ref="K98:L98"/>
    <mergeCell ref="S87:T87"/>
    <mergeCell ref="Q98:R98"/>
    <mergeCell ref="S98:T98"/>
    <mergeCell ref="Y98:Z98"/>
    <mergeCell ref="U98:V98"/>
    <mergeCell ref="W98:X98"/>
    <mergeCell ref="AG90:AH90"/>
    <mergeCell ref="AD60:AH60"/>
    <mergeCell ref="U65:V65"/>
    <mergeCell ref="AA68:AB68"/>
    <mergeCell ref="AG84:AH84"/>
    <mergeCell ref="M60:N60"/>
    <mergeCell ref="U74:V74"/>
    <mergeCell ref="O73:P73"/>
    <mergeCell ref="U59:V59"/>
    <mergeCell ref="E47:F47"/>
    <mergeCell ref="S99:T99"/>
    <mergeCell ref="G86:H86"/>
    <mergeCell ref="E93:F93"/>
    <mergeCell ref="G93:H93"/>
    <mergeCell ref="K93:L93"/>
    <mergeCell ref="K95:L95"/>
    <mergeCell ref="G94:H94"/>
    <mergeCell ref="I94:J94"/>
    <mergeCell ref="K94:L94"/>
    <mergeCell ref="K97:L97"/>
    <mergeCell ref="I99:J99"/>
    <mergeCell ref="G88:H88"/>
    <mergeCell ref="G99:H99"/>
    <mergeCell ref="O51:P51"/>
    <mergeCell ref="Q51:R51"/>
    <mergeCell ref="S51:T51"/>
    <mergeCell ref="G91:H91"/>
    <mergeCell ref="E91:F91"/>
    <mergeCell ref="E92:F92"/>
    <mergeCell ref="E94:F94"/>
    <mergeCell ref="S97:T97"/>
    <mergeCell ref="Q93:R93"/>
    <mergeCell ref="S83:T83"/>
    <mergeCell ref="M94:N94"/>
    <mergeCell ref="E51:F51"/>
    <mergeCell ref="I49:J49"/>
    <mergeCell ref="O98:P98"/>
    <mergeCell ref="M64:N64"/>
    <mergeCell ref="S66:T66"/>
    <mergeCell ref="Q94:R94"/>
    <mergeCell ref="S94:T94"/>
    <mergeCell ref="Y97:Z97"/>
    <mergeCell ref="AO96:AP96"/>
    <mergeCell ref="AO97:AP97"/>
    <mergeCell ref="Y46:Z46"/>
    <mergeCell ref="W37:X37"/>
    <mergeCell ref="W47:X47"/>
    <mergeCell ref="W83:X83"/>
    <mergeCell ref="AO94:AP94"/>
    <mergeCell ref="AQ94:AR94"/>
    <mergeCell ref="AS94:AT94"/>
    <mergeCell ref="AQ96:AR96"/>
    <mergeCell ref="AS96:AT96"/>
    <mergeCell ref="AU96:AV96"/>
    <mergeCell ref="AO59:AP59"/>
    <mergeCell ref="AS56:AT56"/>
    <mergeCell ref="AU39:AV39"/>
    <mergeCell ref="AU42:AV42"/>
    <mergeCell ref="AM43:AN43"/>
    <mergeCell ref="AO43:AP43"/>
    <mergeCell ref="AM39:AN39"/>
    <mergeCell ref="AM48:AN48"/>
    <mergeCell ref="AI46:AJ46"/>
    <mergeCell ref="AG44:AH44"/>
    <mergeCell ref="AQ47:AR47"/>
    <mergeCell ref="AI47:AJ47"/>
    <mergeCell ref="AK47:AL47"/>
    <mergeCell ref="W63:X63"/>
    <mergeCell ref="AK51:AL51"/>
    <mergeCell ref="W64:X64"/>
    <mergeCell ref="AC46:AD46"/>
    <mergeCell ref="W94:X94"/>
    <mergeCell ref="Y94:Z94"/>
    <mergeCell ref="C179:D179"/>
    <mergeCell ref="A157:B157"/>
    <mergeCell ref="A113:D113"/>
    <mergeCell ref="A103:D103"/>
    <mergeCell ref="A123:D123"/>
    <mergeCell ref="A128:B128"/>
    <mergeCell ref="G31:H31"/>
    <mergeCell ref="M32:N32"/>
    <mergeCell ref="O32:P32"/>
    <mergeCell ref="O37:P37"/>
    <mergeCell ref="A173:D173"/>
    <mergeCell ref="A178:B178"/>
    <mergeCell ref="C178:D178"/>
    <mergeCell ref="A170:B170"/>
    <mergeCell ref="A131:B131"/>
    <mergeCell ref="C131:D131"/>
    <mergeCell ref="A58:D58"/>
    <mergeCell ref="A59:D59"/>
    <mergeCell ref="A60:D60"/>
    <mergeCell ref="A84:D84"/>
    <mergeCell ref="A85:D85"/>
    <mergeCell ref="C108:D108"/>
    <mergeCell ref="A109:B109"/>
    <mergeCell ref="A107:B107"/>
    <mergeCell ref="A108:B108"/>
    <mergeCell ref="G49:H49"/>
    <mergeCell ref="A88:D88"/>
    <mergeCell ref="A99:D99"/>
    <mergeCell ref="A72:D72"/>
    <mergeCell ref="A94:D94"/>
    <mergeCell ref="E65:F65"/>
    <mergeCell ref="M98:N98"/>
    <mergeCell ref="K51:L51"/>
    <mergeCell ref="M51:N51"/>
    <mergeCell ref="AI37:AJ37"/>
    <mergeCell ref="AK37:AL37"/>
    <mergeCell ref="Q44:R44"/>
    <mergeCell ref="G50:H50"/>
    <mergeCell ref="K50:L50"/>
    <mergeCell ref="O48:P48"/>
    <mergeCell ref="Q50:R50"/>
    <mergeCell ref="S50:T50"/>
    <mergeCell ref="K55:L55"/>
    <mergeCell ref="AG95:AH95"/>
    <mergeCell ref="AI95:AJ95"/>
    <mergeCell ref="AK95:AL95"/>
    <mergeCell ref="AK48:AL48"/>
    <mergeCell ref="Y65:Z65"/>
    <mergeCell ref="Y66:Z66"/>
    <mergeCell ref="Y67:Z67"/>
    <mergeCell ref="Y68:Z68"/>
    <mergeCell ref="W71:X71"/>
    <mergeCell ref="Q66:R66"/>
    <mergeCell ref="U66:V66"/>
    <mergeCell ref="M50:N50"/>
    <mergeCell ref="O50:P50"/>
    <mergeCell ref="K48:L48"/>
    <mergeCell ref="Y63:Z63"/>
    <mergeCell ref="U94:V94"/>
    <mergeCell ref="U84:V84"/>
    <mergeCell ref="W84:X84"/>
    <mergeCell ref="Q73:R73"/>
    <mergeCell ref="M95:N95"/>
    <mergeCell ref="O95:P95"/>
    <mergeCell ref="AK97:AL97"/>
    <mergeCell ref="S95:T95"/>
    <mergeCell ref="Y93:Z93"/>
    <mergeCell ref="S34:AZ35"/>
    <mergeCell ref="AS47:AT47"/>
    <mergeCell ref="W74:X74"/>
    <mergeCell ref="R102:U102"/>
    <mergeCell ref="U63:V63"/>
    <mergeCell ref="Y58:Z58"/>
    <mergeCell ref="AA59:AB59"/>
    <mergeCell ref="Y60:Z60"/>
    <mergeCell ref="AA72:AB72"/>
    <mergeCell ref="AD66:AH66"/>
    <mergeCell ref="AI60:AJ60"/>
    <mergeCell ref="AD67:AH67"/>
    <mergeCell ref="Y49:Z49"/>
    <mergeCell ref="W51:X51"/>
    <mergeCell ref="AK50:AL50"/>
    <mergeCell ref="AI51:AJ51"/>
    <mergeCell ref="AI44:AJ44"/>
    <mergeCell ref="AK44:AL44"/>
    <mergeCell ref="AM44:AN44"/>
    <mergeCell ref="AW48:AX48"/>
    <mergeCell ref="AQ97:AR97"/>
    <mergeCell ref="AM37:AN37"/>
    <mergeCell ref="AS97:AT97"/>
    <mergeCell ref="AU97:AV97"/>
    <mergeCell ref="AM95:AN95"/>
    <mergeCell ref="AO95:AP95"/>
    <mergeCell ref="AQ95:AR95"/>
    <mergeCell ref="AS95:AT95"/>
    <mergeCell ref="AU95:AV95"/>
    <mergeCell ref="BA18:BB18"/>
    <mergeCell ref="BA17:BB17"/>
    <mergeCell ref="A153:D153"/>
    <mergeCell ref="A158:B158"/>
    <mergeCell ref="C158:D158"/>
    <mergeCell ref="C130:D130"/>
    <mergeCell ref="A47:D47"/>
    <mergeCell ref="G47:H47"/>
    <mergeCell ref="A48:D48"/>
    <mergeCell ref="E48:F48"/>
    <mergeCell ref="G48:H48"/>
    <mergeCell ref="C117:D117"/>
    <mergeCell ref="A120:B120"/>
    <mergeCell ref="C120:D120"/>
    <mergeCell ref="A50:D50"/>
    <mergeCell ref="G98:H98"/>
    <mergeCell ref="E82:AF82"/>
    <mergeCell ref="E83:F83"/>
    <mergeCell ref="A118:B118"/>
    <mergeCell ref="A119:B119"/>
    <mergeCell ref="U95:V95"/>
    <mergeCell ref="W95:X95"/>
    <mergeCell ref="Y95:Z95"/>
    <mergeCell ref="AA95:AB95"/>
    <mergeCell ref="AC95:AD95"/>
    <mergeCell ref="C127:D127"/>
    <mergeCell ref="A117:B117"/>
    <mergeCell ref="C119:D119"/>
    <mergeCell ref="C118:D118"/>
    <mergeCell ref="V102:Z102"/>
    <mergeCell ref="AG97:AH97"/>
    <mergeCell ref="AI97:AJ97"/>
    <mergeCell ref="BA16:BB16"/>
    <mergeCell ref="AY14:AZ14"/>
    <mergeCell ref="AY18:AZ18"/>
    <mergeCell ref="AW15:AX15"/>
    <mergeCell ref="AW16:AX16"/>
    <mergeCell ref="AC27:AD27"/>
    <mergeCell ref="AE27:AF27"/>
    <mergeCell ref="S27:T27"/>
    <mergeCell ref="U27:V27"/>
    <mergeCell ref="W27:X27"/>
    <mergeCell ref="BA15:BB15"/>
    <mergeCell ref="BA14:BB14"/>
    <mergeCell ref="AW28:AX28"/>
    <mergeCell ref="AY27:AZ27"/>
    <mergeCell ref="AY25:AZ25"/>
    <mergeCell ref="AW25:AX25"/>
    <mergeCell ref="AW22:AX22"/>
    <mergeCell ref="AW18:AX18"/>
    <mergeCell ref="AW14:AX14"/>
    <mergeCell ref="AY28:AZ28"/>
    <mergeCell ref="AY26:AZ26"/>
    <mergeCell ref="AW26:AX26"/>
    <mergeCell ref="AS14:AT14"/>
    <mergeCell ref="AS15:AT15"/>
    <mergeCell ref="AS16:AT16"/>
    <mergeCell ref="AS17:AT17"/>
    <mergeCell ref="AS18:AT18"/>
    <mergeCell ref="AS19:AT19"/>
    <mergeCell ref="AS22:AT22"/>
    <mergeCell ref="AS23:AT23"/>
    <mergeCell ref="AS24:AT24"/>
    <mergeCell ref="AS25:AT25"/>
  </mergeCells>
  <conditionalFormatting sqref="E182:AB182 E121:BD121 E131:BD131 E161:BD161 E171:BD171 E231:BD231 E111:BD111">
    <cfRule type="cellIs" dxfId="204" priority="416" operator="greaterThan">
      <formula>0</formula>
    </cfRule>
  </conditionalFormatting>
  <conditionalFormatting sqref="M35">
    <cfRule type="cellIs" dxfId="203" priority="377" operator="equal">
      <formula>"ОШИБКА"</formula>
    </cfRule>
  </conditionalFormatting>
  <conditionalFormatting sqref="E241:BD242">
    <cfRule type="cellIs" dxfId="202" priority="335" operator="greaterThan">
      <formula>0</formula>
    </cfRule>
  </conditionalFormatting>
  <conditionalFormatting sqref="E191:AY191 E222:AB222">
    <cfRule type="cellIs" dxfId="201" priority="322" operator="greaterThan">
      <formula>0</formula>
    </cfRule>
  </conditionalFormatting>
  <conditionalFormatting sqref="AZ191:BD191">
    <cfRule type="cellIs" dxfId="200" priority="311" operator="greaterThan">
      <formula>0</formula>
    </cfRule>
  </conditionalFormatting>
  <conditionalFormatting sqref="AA56 W56 Y56 S56 U56 Q56 O56 K56 M56 G56 I56 E56 A56 A64 E64 G64 I64 K64 M64 O64 S64 U64 Q64 AA64 Y64 W64">
    <cfRule type="expression" dxfId="199" priority="433" stopIfTrue="1">
      <formula>$A$56=$AC$6</formula>
    </cfRule>
  </conditionalFormatting>
  <conditionalFormatting sqref="AA57 W57 Y57 S57 U57 Q57 O57 K57 M57 G57 I57 E57 A57 A65 E65 G65 I65 K65 M65 O65 S65 U65 Q65 AA65 Y65 W65">
    <cfRule type="expression" dxfId="198" priority="435" stopIfTrue="1">
      <formula>$A$57=$AC$6</formula>
    </cfRule>
  </conditionalFormatting>
  <conditionalFormatting sqref="AA58 W58 Y58 S58 U58 Q58 O58 K58 M58 G58 I58 E58 A58 A66 E66 G66 I66 K66 M66 O66 S66 U66 Q66 AA66 Y66 W66">
    <cfRule type="expression" dxfId="197" priority="437" stopIfTrue="1">
      <formula>$A$58=$AC$6</formula>
    </cfRule>
  </conditionalFormatting>
  <conditionalFormatting sqref="AA59 W59 Y59 S59 U59 Q59 O59 K59 M59 G59 I59 E59 A59 A67 E67 G67 I67 K67 M67 O67 S67 U67 Q67 AA67 Y67 W67">
    <cfRule type="expression" dxfId="196" priority="439" stopIfTrue="1">
      <formula>$A$59=$AC$6</formula>
    </cfRule>
  </conditionalFormatting>
  <conditionalFormatting sqref="A60:A61 E60:E61 G60:G61 I60:I61 K60:K61 Q60:Q61 M60:M61 S60:S61 O60:O61 A68 E68 G68 I68 K68 M68 O68 S68 U68 Y60:Y61 U60:U61 Q68 AA68 AA60:AA61 W60:W61 Y68 W68">
    <cfRule type="expression" dxfId="195" priority="441" stopIfTrue="1">
      <formula>$A$60=$AC$6</formula>
    </cfRule>
  </conditionalFormatting>
  <conditionalFormatting sqref="E181:BD181">
    <cfRule type="cellIs" dxfId="194" priority="242" operator="greaterThan">
      <formula>0</formula>
    </cfRule>
  </conditionalFormatting>
  <conditionalFormatting sqref="BF38:BF43">
    <cfRule type="cellIs" dxfId="193" priority="240" operator="lessThan">
      <formula>0</formula>
    </cfRule>
    <cfRule type="cellIs" dxfId="192" priority="241" operator="greaterThan">
      <formula>0</formula>
    </cfRule>
  </conditionalFormatting>
  <conditionalFormatting sqref="BF51 BF45 BF49">
    <cfRule type="cellIs" dxfId="191" priority="238" operator="lessThan">
      <formula>0</formula>
    </cfRule>
    <cfRule type="cellIs" dxfId="190" priority="239" operator="greaterThan">
      <formula>0</formula>
    </cfRule>
  </conditionalFormatting>
  <conditionalFormatting sqref="BF50">
    <cfRule type="cellIs" dxfId="189" priority="236" operator="lessThan">
      <formula>0</formula>
    </cfRule>
    <cfRule type="cellIs" dxfId="188" priority="237" operator="greaterThan">
      <formula>0</formula>
    </cfRule>
  </conditionalFormatting>
  <conditionalFormatting sqref="BF44">
    <cfRule type="cellIs" dxfId="187" priority="234" operator="lessThan">
      <formula>0</formula>
    </cfRule>
    <cfRule type="cellIs" dxfId="186" priority="235" operator="greaterThan">
      <formula>0</formula>
    </cfRule>
  </conditionalFormatting>
  <conditionalFormatting sqref="BF15:BF23">
    <cfRule type="cellIs" dxfId="185" priority="232" operator="lessThan">
      <formula>0</formula>
    </cfRule>
    <cfRule type="cellIs" dxfId="184" priority="233" operator="greaterThan">
      <formula>0</formula>
    </cfRule>
  </conditionalFormatting>
  <conditionalFormatting sqref="BF32 BF25 BF29:BF30">
    <cfRule type="cellIs" dxfId="183" priority="230" operator="lessThan">
      <formula>0</formula>
    </cfRule>
    <cfRule type="cellIs" dxfId="182" priority="231" operator="greaterThan">
      <formula>0</formula>
    </cfRule>
  </conditionalFormatting>
  <conditionalFormatting sqref="BF31">
    <cfRule type="cellIs" dxfId="181" priority="228" operator="lessThan">
      <formula>0</formula>
    </cfRule>
    <cfRule type="cellIs" dxfId="180" priority="229" operator="greaterThan">
      <formula>0</formula>
    </cfRule>
  </conditionalFormatting>
  <conditionalFormatting sqref="BF24">
    <cfRule type="cellIs" dxfId="179" priority="226" operator="lessThan">
      <formula>0</formula>
    </cfRule>
    <cfRule type="cellIs" dxfId="178" priority="227" operator="greaterThan">
      <formula>0</formula>
    </cfRule>
  </conditionalFormatting>
  <conditionalFormatting sqref="E127:BD127">
    <cfRule type="cellIs" dxfId="177" priority="214" operator="greaterThan">
      <formula>$D126</formula>
    </cfRule>
    <cfRule type="cellIs" dxfId="176" priority="221" operator="lessThan">
      <formula>$D126</formula>
    </cfRule>
  </conditionalFormatting>
  <conditionalFormatting sqref="E117:BD117">
    <cfRule type="cellIs" dxfId="175" priority="212" operator="greaterThan">
      <formula>$D116</formula>
    </cfRule>
    <cfRule type="cellIs" dxfId="174" priority="213" operator="lessThan">
      <formula>$D116</formula>
    </cfRule>
  </conditionalFormatting>
  <conditionalFormatting sqref="E107:BD107">
    <cfRule type="cellIs" dxfId="173" priority="208" operator="greaterThan">
      <formula>$D106</formula>
    </cfRule>
    <cfRule type="cellIs" dxfId="172" priority="209" operator="lessThan">
      <formula>$D106</formula>
    </cfRule>
  </conditionalFormatting>
  <conditionalFormatting sqref="E157:BD157">
    <cfRule type="cellIs" dxfId="171" priority="206" operator="greaterThan">
      <formula>$D156</formula>
    </cfRule>
    <cfRule type="cellIs" dxfId="170" priority="207" operator="lessThan">
      <formula>$D156</formula>
    </cfRule>
  </conditionalFormatting>
  <conditionalFormatting sqref="E167:BD167">
    <cfRule type="cellIs" dxfId="169" priority="204" operator="greaterThan">
      <formula>$D166</formula>
    </cfRule>
    <cfRule type="cellIs" dxfId="168" priority="205" operator="lessThan">
      <formula>$D166</formula>
    </cfRule>
  </conditionalFormatting>
  <conditionalFormatting sqref="E177:BD177">
    <cfRule type="cellIs" dxfId="167" priority="202" operator="greaterThan">
      <formula>$D176</formula>
    </cfRule>
    <cfRule type="cellIs" dxfId="166" priority="203" operator="lessThan">
      <formula>$D176</formula>
    </cfRule>
  </conditionalFormatting>
  <conditionalFormatting sqref="E187:BD187">
    <cfRule type="cellIs" dxfId="165" priority="200" operator="greaterThan">
      <formula>$D186</formula>
    </cfRule>
    <cfRule type="cellIs" dxfId="164" priority="201" operator="lessThan">
      <formula>$D186</formula>
    </cfRule>
  </conditionalFormatting>
  <conditionalFormatting sqref="E227:BD227">
    <cfRule type="cellIs" dxfId="163" priority="198" operator="greaterThan">
      <formula>$D226</formula>
    </cfRule>
    <cfRule type="cellIs" dxfId="162" priority="199" operator="lessThan">
      <formula>$D226</formula>
    </cfRule>
  </conditionalFormatting>
  <conditionalFormatting sqref="E237:BD237">
    <cfRule type="cellIs" dxfId="161" priority="196" operator="greaterThan">
      <formula>$D236</formula>
    </cfRule>
    <cfRule type="cellIs" dxfId="160" priority="197" operator="lessThan">
      <formula>$D236</formula>
    </cfRule>
  </conditionalFormatting>
  <conditionalFormatting sqref="E232:AB232">
    <cfRule type="cellIs" dxfId="159" priority="160" operator="greaterThan">
      <formula>0</formula>
    </cfRule>
  </conditionalFormatting>
  <conditionalFormatting sqref="BF46">
    <cfRule type="cellIs" dxfId="158" priority="152" operator="lessThan">
      <formula>0</formula>
    </cfRule>
    <cfRule type="cellIs" dxfId="157" priority="153" operator="greaterThan">
      <formula>0</formula>
    </cfRule>
  </conditionalFormatting>
  <conditionalFormatting sqref="BF48">
    <cfRule type="cellIs" dxfId="156" priority="150" operator="lessThan">
      <formula>0</formula>
    </cfRule>
    <cfRule type="cellIs" dxfId="155" priority="151" operator="greaterThan">
      <formula>0</formula>
    </cfRule>
  </conditionalFormatting>
  <conditionalFormatting sqref="BF47">
    <cfRule type="cellIs" dxfId="154" priority="148" operator="lessThan">
      <formula>0</formula>
    </cfRule>
    <cfRule type="cellIs" dxfId="153" priority="149" operator="greaterThan">
      <formula>0</formula>
    </cfRule>
  </conditionalFormatting>
  <conditionalFormatting sqref="BF26">
    <cfRule type="cellIs" dxfId="152" priority="146" operator="lessThan">
      <formula>0</formula>
    </cfRule>
    <cfRule type="cellIs" dxfId="151" priority="147" operator="greaterThan">
      <formula>0</formula>
    </cfRule>
  </conditionalFormatting>
  <conditionalFormatting sqref="BF28">
    <cfRule type="cellIs" dxfId="150" priority="144" operator="lessThan">
      <formula>0</formula>
    </cfRule>
    <cfRule type="cellIs" dxfId="149" priority="145" operator="greaterThan">
      <formula>0</formula>
    </cfRule>
  </conditionalFormatting>
  <conditionalFormatting sqref="BF27">
    <cfRule type="cellIs" dxfId="148" priority="142" operator="lessThan">
      <formula>0</formula>
    </cfRule>
    <cfRule type="cellIs" dxfId="147" priority="143" operator="greaterThan">
      <formula>0</formula>
    </cfRule>
  </conditionalFormatting>
  <conditionalFormatting sqref="E192:AB192">
    <cfRule type="cellIs" dxfId="146" priority="76" operator="greaterThan">
      <formula>0</formula>
    </cfRule>
  </conditionalFormatting>
  <conditionalFormatting sqref="E201:AY201">
    <cfRule type="cellIs" dxfId="145" priority="75" operator="greaterThan">
      <formula>0</formula>
    </cfRule>
  </conditionalFormatting>
  <conditionalFormatting sqref="AZ201:BD201">
    <cfRule type="cellIs" dxfId="144" priority="74" operator="greaterThan">
      <formula>0</formula>
    </cfRule>
  </conditionalFormatting>
  <conditionalFormatting sqref="E197:BD197">
    <cfRule type="cellIs" dxfId="143" priority="72" operator="greaterThan">
      <formula>$D196</formula>
    </cfRule>
    <cfRule type="cellIs" dxfId="142" priority="73" operator="lessThan">
      <formula>$D196</formula>
    </cfRule>
  </conditionalFormatting>
  <conditionalFormatting sqref="E202:AB202">
    <cfRule type="cellIs" dxfId="141" priority="71" operator="greaterThan">
      <formula>0</formula>
    </cfRule>
  </conditionalFormatting>
  <conditionalFormatting sqref="E211:AY211">
    <cfRule type="cellIs" dxfId="140" priority="70" operator="greaterThan">
      <formula>0</formula>
    </cfRule>
  </conditionalFormatting>
  <conditionalFormatting sqref="AZ211:BD211">
    <cfRule type="cellIs" dxfId="139" priority="69" operator="greaterThan">
      <formula>0</formula>
    </cfRule>
  </conditionalFormatting>
  <conditionalFormatting sqref="E207:BD207">
    <cfRule type="cellIs" dxfId="138" priority="67" operator="greaterThan">
      <formula>$D206</formula>
    </cfRule>
    <cfRule type="cellIs" dxfId="137" priority="68" operator="lessThan">
      <formula>$D206</formula>
    </cfRule>
  </conditionalFormatting>
  <conditionalFormatting sqref="E212:AB212">
    <cfRule type="cellIs" dxfId="136" priority="66" operator="greaterThan">
      <formula>0</formula>
    </cfRule>
  </conditionalFormatting>
  <conditionalFormatting sqref="E221:AY221">
    <cfRule type="cellIs" dxfId="135" priority="65" operator="greaterThan">
      <formula>0</formula>
    </cfRule>
  </conditionalFormatting>
  <conditionalFormatting sqref="AZ221:BD221">
    <cfRule type="cellIs" dxfId="134" priority="64" operator="greaterThan">
      <formula>0</formula>
    </cfRule>
  </conditionalFormatting>
  <conditionalFormatting sqref="E217:BD217">
    <cfRule type="cellIs" dxfId="133" priority="62" operator="greaterThan">
      <formula>$D216</formula>
    </cfRule>
    <cfRule type="cellIs" dxfId="132" priority="63" operator="lessThan">
      <formula>$D216</formula>
    </cfRule>
  </conditionalFormatting>
  <conditionalFormatting sqref="BA57:BA61 AI61 AK61 AM61 AO61 AQ61 AS61 AI63:AT66 AI56:AT60 BF69">
    <cfRule type="cellIs" dxfId="131" priority="61" operator="equal">
      <formula>0</formula>
    </cfRule>
  </conditionalFormatting>
  <conditionalFormatting sqref="AU56:AX59 AU61 AW61 AU63:AX66">
    <cfRule type="cellIs" dxfId="130" priority="60" operator="equal">
      <formula>0</formula>
    </cfRule>
  </conditionalFormatting>
  <conditionalFormatting sqref="BA56:BA61">
    <cfRule type="cellIs" dxfId="129" priority="59" operator="equal">
      <formula>0</formula>
    </cfRule>
  </conditionalFormatting>
  <conditionalFormatting sqref="BF37">
    <cfRule type="cellIs" dxfId="128" priority="57" operator="lessThan">
      <formula>0</formula>
    </cfRule>
    <cfRule type="cellIs" dxfId="127" priority="58" operator="greaterThan">
      <formula>0</formula>
    </cfRule>
  </conditionalFormatting>
  <conditionalFormatting sqref="AU60:AX60">
    <cfRule type="cellIs" dxfId="126" priority="55" operator="equal">
      <formula>0</formula>
    </cfRule>
  </conditionalFormatting>
  <conditionalFormatting sqref="I17">
    <cfRule type="expression" dxfId="125" priority="672">
      <formula>#REF!=0</formula>
    </cfRule>
    <cfRule type="expression" dxfId="124" priority="673">
      <formula>$I$17&gt;#REF!</formula>
    </cfRule>
  </conditionalFormatting>
  <conditionalFormatting sqref="I15">
    <cfRule type="expression" dxfId="123" priority="798">
      <formula>#REF!=0</formula>
    </cfRule>
    <cfRule type="expression" dxfId="122" priority="799">
      <formula>I15&gt;#REF!</formula>
    </cfRule>
  </conditionalFormatting>
  <conditionalFormatting sqref="I16">
    <cfRule type="expression" dxfId="121" priority="800">
      <formula>$Q$37=0</formula>
    </cfRule>
    <cfRule type="expression" dxfId="120" priority="801">
      <formula>$I$16&gt;$Q$37</formula>
    </cfRule>
  </conditionalFormatting>
  <conditionalFormatting sqref="I18">
    <cfRule type="expression" dxfId="119" priority="802">
      <formula>$Q$38=0</formula>
    </cfRule>
    <cfRule type="expression" dxfId="118" priority="803">
      <formula>$I$18&gt;$Q$38</formula>
    </cfRule>
  </conditionalFormatting>
  <conditionalFormatting sqref="I19">
    <cfRule type="expression" dxfId="117" priority="804">
      <formula>$Q$39=0</formula>
    </cfRule>
    <cfRule type="expression" dxfId="116" priority="805">
      <formula>$I$19&gt;$Q$39</formula>
    </cfRule>
  </conditionalFormatting>
  <conditionalFormatting sqref="I22">
    <cfRule type="expression" dxfId="115" priority="806">
      <formula>$Q$42=0</formula>
    </cfRule>
    <cfRule type="expression" dxfId="114" priority="807">
      <formula>$I$22&gt;$Q$42</formula>
    </cfRule>
  </conditionalFormatting>
  <conditionalFormatting sqref="I23:I24 I26 I28 I30">
    <cfRule type="expression" dxfId="113" priority="808">
      <formula>$Q$43=0</formula>
    </cfRule>
    <cfRule type="expression" dxfId="112" priority="809">
      <formula>$I$23&gt;$Q$43</formula>
    </cfRule>
  </conditionalFormatting>
  <conditionalFormatting sqref="I25 I27 I29 I31">
    <cfRule type="expression" dxfId="111" priority="816">
      <formula>$Q$45=0</formula>
    </cfRule>
    <cfRule type="expression" dxfId="110" priority="817">
      <formula>$I$25&gt;$Q$45</formula>
    </cfRule>
  </conditionalFormatting>
  <conditionalFormatting sqref="BA63">
    <cfRule type="cellIs" dxfId="109" priority="54" operator="equal">
      <formula>0</formula>
    </cfRule>
  </conditionalFormatting>
  <conditionalFormatting sqref="BA63">
    <cfRule type="cellIs" dxfId="108" priority="53" operator="equal">
      <formula>0</formula>
    </cfRule>
  </conditionalFormatting>
  <conditionalFormatting sqref="BA64">
    <cfRule type="cellIs" dxfId="107" priority="52" operator="equal">
      <formula>0</formula>
    </cfRule>
  </conditionalFormatting>
  <conditionalFormatting sqref="BA64">
    <cfRule type="cellIs" dxfId="106" priority="51" operator="equal">
      <formula>0</formula>
    </cfRule>
  </conditionalFormatting>
  <conditionalFormatting sqref="BA65:BA70">
    <cfRule type="cellIs" dxfId="105" priority="50" operator="equal">
      <formula>0</formula>
    </cfRule>
  </conditionalFormatting>
  <conditionalFormatting sqref="BA65:BA70">
    <cfRule type="cellIs" dxfId="104" priority="49" operator="equal">
      <formula>0</formula>
    </cfRule>
  </conditionalFormatting>
  <conditionalFormatting sqref="BA66">
    <cfRule type="cellIs" dxfId="103" priority="48" operator="equal">
      <formula>0</formula>
    </cfRule>
  </conditionalFormatting>
  <conditionalFormatting sqref="BA66">
    <cfRule type="cellIs" dxfId="102" priority="47" operator="equal">
      <formula>0</formula>
    </cfRule>
  </conditionalFormatting>
  <conditionalFormatting sqref="BA67">
    <cfRule type="cellIs" dxfId="101" priority="46" operator="equal">
      <formula>0</formula>
    </cfRule>
  </conditionalFormatting>
  <conditionalFormatting sqref="BA67">
    <cfRule type="cellIs" dxfId="100" priority="45" operator="equal">
      <formula>0</formula>
    </cfRule>
  </conditionalFormatting>
  <conditionalFormatting sqref="BA68">
    <cfRule type="cellIs" dxfId="99" priority="44" operator="equal">
      <formula>0</formula>
    </cfRule>
  </conditionalFormatting>
  <conditionalFormatting sqref="BA68">
    <cfRule type="cellIs" dxfId="98" priority="43" operator="equal">
      <formula>0</formula>
    </cfRule>
  </conditionalFormatting>
  <conditionalFormatting sqref="BE34:BF35">
    <cfRule type="expression" dxfId="97" priority="42">
      <formula>$BA$35="Запад+Восток"</formula>
    </cfRule>
  </conditionalFormatting>
  <conditionalFormatting sqref="AI67:AT67">
    <cfRule type="cellIs" dxfId="96" priority="41" operator="equal">
      <formula>0</formula>
    </cfRule>
  </conditionalFormatting>
  <conditionalFormatting sqref="AU67:AX67">
    <cfRule type="cellIs" dxfId="95" priority="40" operator="equal">
      <formula>0</formula>
    </cfRule>
  </conditionalFormatting>
  <conditionalFormatting sqref="AI68:AT68">
    <cfRule type="cellIs" dxfId="94" priority="39" operator="equal">
      <formula>0</formula>
    </cfRule>
  </conditionalFormatting>
  <conditionalFormatting sqref="AU68:AX68">
    <cfRule type="cellIs" dxfId="93" priority="38" operator="equal">
      <formula>0</formula>
    </cfRule>
  </conditionalFormatting>
  <conditionalFormatting sqref="AI69:AT69">
    <cfRule type="cellIs" dxfId="92" priority="37" operator="equal">
      <formula>0</formula>
    </cfRule>
  </conditionalFormatting>
  <conditionalFormatting sqref="AU69:AX69">
    <cfRule type="cellIs" dxfId="91" priority="36" operator="equal">
      <formula>0</formula>
    </cfRule>
  </conditionalFormatting>
  <conditionalFormatting sqref="AI70:AT70">
    <cfRule type="cellIs" dxfId="90" priority="35" operator="equal">
      <formula>0</formula>
    </cfRule>
  </conditionalFormatting>
  <conditionalFormatting sqref="AU70:AX70">
    <cfRule type="cellIs" dxfId="89" priority="34" operator="equal">
      <formula>0</formula>
    </cfRule>
  </conditionalFormatting>
  <conditionalFormatting sqref="I20">
    <cfRule type="expression" dxfId="88" priority="26">
      <formula>$Q$38=0</formula>
    </cfRule>
    <cfRule type="expression" dxfId="87" priority="27">
      <formula>$I$18&gt;$Q$38</formula>
    </cfRule>
  </conditionalFormatting>
  <conditionalFormatting sqref="I21">
    <cfRule type="expression" dxfId="86" priority="28">
      <formula>$Q$39=0</formula>
    </cfRule>
    <cfRule type="expression" dxfId="85" priority="29">
      <formula>$I$19&gt;$Q$39</formula>
    </cfRule>
  </conditionalFormatting>
  <conditionalFormatting sqref="E141:BD141 E151:BD151">
    <cfRule type="cellIs" dxfId="84" priority="25" operator="greaterThan">
      <formula>0</formula>
    </cfRule>
  </conditionalFormatting>
  <conditionalFormatting sqref="E147:BD147">
    <cfRule type="cellIs" dxfId="83" priority="23" operator="greaterThan">
      <formula>$D146</formula>
    </cfRule>
    <cfRule type="cellIs" dxfId="82" priority="24" operator="lessThan">
      <formula>$D146</formula>
    </cfRule>
  </conditionalFormatting>
  <conditionalFormatting sqref="E137:BD137">
    <cfRule type="cellIs" dxfId="81" priority="21" operator="greaterThan">
      <formula>$D136</formula>
    </cfRule>
    <cfRule type="cellIs" dxfId="80" priority="22" operator="lessThan">
      <formula>$D136</formula>
    </cfRule>
  </conditionalFormatting>
  <conditionalFormatting sqref="H64">
    <cfRule type="expression" dxfId="79" priority="16" stopIfTrue="1">
      <formula>$A$56=$AC$6</formula>
    </cfRule>
  </conditionalFormatting>
  <conditionalFormatting sqref="H65">
    <cfRule type="expression" dxfId="78" priority="17" stopIfTrue="1">
      <formula>$A$57=$AC$6</formula>
    </cfRule>
  </conditionalFormatting>
  <conditionalFormatting sqref="H66">
    <cfRule type="expression" dxfId="77" priority="18" stopIfTrue="1">
      <formula>$A$58=$AC$6</formula>
    </cfRule>
  </conditionalFormatting>
  <conditionalFormatting sqref="H67">
    <cfRule type="expression" dxfId="76" priority="19" stopIfTrue="1">
      <formula>$A$59=$AC$6</formula>
    </cfRule>
  </conditionalFormatting>
  <conditionalFormatting sqref="H68">
    <cfRule type="expression" dxfId="75" priority="20" stopIfTrue="1">
      <formula>$A$60=$AC$6</formula>
    </cfRule>
  </conditionalFormatting>
  <conditionalFormatting sqref="J64">
    <cfRule type="expression" dxfId="74" priority="11" stopIfTrue="1">
      <formula>$A$56=$AC$6</formula>
    </cfRule>
  </conditionalFormatting>
  <conditionalFormatting sqref="J65">
    <cfRule type="expression" dxfId="73" priority="12" stopIfTrue="1">
      <formula>$A$57=$AC$6</formula>
    </cfRule>
  </conditionalFormatting>
  <conditionalFormatting sqref="J66">
    <cfRule type="expression" dxfId="72" priority="13" stopIfTrue="1">
      <formula>$A$58=$AC$6</formula>
    </cfRule>
  </conditionalFormatting>
  <conditionalFormatting sqref="J67">
    <cfRule type="expression" dxfId="71" priority="14" stopIfTrue="1">
      <formula>$A$59=$AC$6</formula>
    </cfRule>
  </conditionalFormatting>
  <conditionalFormatting sqref="J68">
    <cfRule type="expression" dxfId="70" priority="15" stopIfTrue="1">
      <formula>$A$60=$AC$6</formula>
    </cfRule>
  </conditionalFormatting>
  <conditionalFormatting sqref="H56">
    <cfRule type="expression" dxfId="69" priority="6" stopIfTrue="1">
      <formula>$A$56=$AC$6</formula>
    </cfRule>
  </conditionalFormatting>
  <conditionalFormatting sqref="H57">
    <cfRule type="expression" dxfId="68" priority="7" stopIfTrue="1">
      <formula>$A$57=$AC$6</formula>
    </cfRule>
  </conditionalFormatting>
  <conditionalFormatting sqref="H58">
    <cfRule type="expression" dxfId="67" priority="8" stopIfTrue="1">
      <formula>$A$58=$AC$6</formula>
    </cfRule>
  </conditionalFormatting>
  <conditionalFormatting sqref="H59">
    <cfRule type="expression" dxfId="66" priority="9" stopIfTrue="1">
      <formula>$A$59=$AC$6</formula>
    </cfRule>
  </conditionalFormatting>
  <conditionalFormatting sqref="H60">
    <cfRule type="expression" dxfId="65" priority="10" stopIfTrue="1">
      <formula>$A$60=$AC$6</formula>
    </cfRule>
  </conditionalFormatting>
  <conditionalFormatting sqref="J56">
    <cfRule type="expression" dxfId="64" priority="1" stopIfTrue="1">
      <formula>$A$56=$AC$6</formula>
    </cfRule>
  </conditionalFormatting>
  <conditionalFormatting sqref="J57">
    <cfRule type="expression" dxfId="63" priority="2" stopIfTrue="1">
      <formula>$A$57=$AC$6</formula>
    </cfRule>
  </conditionalFormatting>
  <conditionalFormatting sqref="J58">
    <cfRule type="expression" dxfId="62" priority="3" stopIfTrue="1">
      <formula>$A$58=$AC$6</formula>
    </cfRule>
  </conditionalFormatting>
  <conditionalFormatting sqref="J59">
    <cfRule type="expression" dxfId="61" priority="4" stopIfTrue="1">
      <formula>$A$59=$AC$6</formula>
    </cfRule>
  </conditionalFormatting>
  <conditionalFormatting sqref="J60">
    <cfRule type="expression" dxfId="60" priority="5" stopIfTrue="1">
      <formula>$A$60=$AC$6</formula>
    </cfRule>
  </conditionalFormatting>
  <dataValidations disablePrompts="1" count="6">
    <dataValidation type="list" allowBlank="1" showInputMessage="1" showErrorMessage="1" error="Выберите значение из выпадающего списка" sqref="M8">
      <formula1>ТИП_сети</formula1>
    </dataValidation>
    <dataValidation type="list" allowBlank="1" showInputMessage="1" showErrorMessage="1" error="Выберите значение из выпадающего списка" sqref="AC7">
      <formula1>Группа_сбыта</formula1>
    </dataValidation>
    <dataValidation type="list" allowBlank="1" showInputMessage="1" showErrorMessage="1" error="Выберите значение из выпадающего списка" sqref="AC6">
      <formula1>Категория_сети</formula1>
    </dataValidation>
    <dataValidation type="list" allowBlank="1" showInputMessage="1" showErrorMessage="1" sqref="AC8">
      <formula1>Доставка</formula1>
    </dataValidation>
    <dataValidation type="list" allowBlank="1" showInputMessage="1" showErrorMessage="1" sqref="AC10">
      <formula1>$BQ$1:$BQ$12</formula1>
    </dataValidation>
    <dataValidation type="list" allowBlank="1" showInputMessage="1" showErrorMessage="1" error="Выберите значение из выпадающего списка" sqref="E8:H8">
      <formula1>$BS$2:$BS$13</formula1>
    </dataValidation>
  </dataValidations>
  <pageMargins left="0.11811023622047245" right="0.19685039370078741" top="0.19685039370078741" bottom="0.15748031496062992" header="0.31496062992125984" footer="0.31496062992125984"/>
  <pageSetup paperSize="9" scale="38" orientation="landscape" r:id="rId2"/>
  <colBreaks count="1" manualBreakCount="1">
    <brk id="57" max="1048575" man="1"/>
  </colBreaks>
  <drawing r:id="rId3"/>
  <legacyDrawing r:id="rId4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>
          <x14:formula1>
            <xm:f>Цены!$R$3:$R$14</xm:f>
          </x14:formula1>
          <xm:sqref>AM6</xm:sqref>
        </x14:dataValidation>
        <x14:dataValidation type="list" allowBlank="1" showInputMessage="1" showErrorMessage="1">
          <x14:formula1>
            <xm:f>СС!$N$4:$N$10</xm:f>
          </x14:formula1>
          <xm:sqref>BA35:BD35</xm:sqref>
        </x14:dataValidation>
        <x14:dataValidation type="list" allowBlank="1" showInputMessage="1" showErrorMessage="1" error="Выберите значение из выпадающего списка">
          <x14:formula1>
            <xm:f>Цены!$AG$3:$AG$108</xm:f>
          </x14:formula1>
          <xm:sqref>AC5:AF5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38" sqref="R38"/>
    </sheetView>
  </sheetViews>
  <sheetFormatPr defaultRowHeight="15" x14ac:dyDescent="0.25"/>
  <cols>
    <col min="1" max="1" width="17.42578125" bestFit="1" customWidth="1"/>
    <col min="2" max="2" width="19.42578125" bestFit="1" customWidth="1"/>
    <col min="3" max="6" width="7.7109375" bestFit="1" customWidth="1"/>
    <col min="7" max="10" width="8.85546875" bestFit="1" customWidth="1"/>
    <col min="11" max="15" width="6" bestFit="1" customWidth="1"/>
    <col min="16" max="19" width="7.85546875" bestFit="1" customWidth="1"/>
    <col min="20" max="20" width="6" customWidth="1"/>
    <col min="21" max="24" width="6" bestFit="1" customWidth="1"/>
    <col min="25" max="32" width="6.140625" bestFit="1" customWidth="1"/>
    <col min="33" max="37" width="6.85546875" bestFit="1" customWidth="1"/>
    <col min="38" max="41" width="9.5703125" bestFit="1" customWidth="1"/>
    <col min="42" max="45" width="8.7109375" bestFit="1" customWidth="1"/>
    <col min="46" max="50" width="7.7109375" bestFit="1" customWidth="1"/>
    <col min="51" max="53" width="8.85546875" bestFit="1" customWidth="1"/>
    <col min="54" max="54" width="8.85546875" customWidth="1"/>
    <col min="55" max="55" width="4.140625" customWidth="1"/>
    <col min="56" max="56" width="3.42578125" customWidth="1"/>
    <col min="57" max="57" width="9.28515625" customWidth="1"/>
    <col min="58" max="58" width="9.140625" bestFit="1" customWidth="1"/>
    <col min="59" max="59" width="8.85546875" bestFit="1" customWidth="1"/>
    <col min="60" max="60" width="6" bestFit="1" customWidth="1"/>
    <col min="61" max="61" width="7.85546875" bestFit="1" customWidth="1"/>
    <col min="62" max="62" width="6.28515625" customWidth="1"/>
    <col min="63" max="64" width="6.140625" bestFit="1" customWidth="1"/>
    <col min="65" max="65" width="6.85546875" bestFit="1" customWidth="1"/>
    <col min="66" max="66" width="9.5703125" bestFit="1" customWidth="1"/>
    <col min="67" max="67" width="8.7109375" bestFit="1" customWidth="1"/>
    <col min="68" max="68" width="7.7109375" bestFit="1" customWidth="1"/>
    <col min="69" max="69" width="8.85546875" bestFit="1" customWidth="1"/>
  </cols>
  <sheetData>
    <row r="1" spans="1:69" x14ac:dyDescent="0.25">
      <c r="C1" s="432" t="s">
        <v>345</v>
      </c>
      <c r="D1" s="421" t="s">
        <v>345</v>
      </c>
      <c r="E1" s="421" t="s">
        <v>345</v>
      </c>
      <c r="F1" s="421" t="s">
        <v>345</v>
      </c>
      <c r="G1" s="421" t="s">
        <v>346</v>
      </c>
      <c r="H1" s="421" t="s">
        <v>346</v>
      </c>
      <c r="I1" s="421" t="s">
        <v>346</v>
      </c>
      <c r="J1" s="421" t="s">
        <v>346</v>
      </c>
      <c r="K1" s="421" t="s">
        <v>347</v>
      </c>
      <c r="L1" s="421" t="s">
        <v>347</v>
      </c>
      <c r="M1" s="421" t="s">
        <v>347</v>
      </c>
      <c r="N1" s="421" t="s">
        <v>347</v>
      </c>
      <c r="O1" s="421" t="s">
        <v>347</v>
      </c>
      <c r="P1" s="421" t="s">
        <v>348</v>
      </c>
      <c r="Q1" s="421" t="s">
        <v>348</v>
      </c>
      <c r="R1" s="421" t="s">
        <v>348</v>
      </c>
      <c r="S1" s="421" t="s">
        <v>348</v>
      </c>
      <c r="T1" s="421" t="s">
        <v>349</v>
      </c>
      <c r="U1" s="421" t="s">
        <v>349</v>
      </c>
      <c r="V1" s="421" t="s">
        <v>349</v>
      </c>
      <c r="W1" s="421" t="s">
        <v>349</v>
      </c>
      <c r="X1" s="421" t="s">
        <v>349</v>
      </c>
      <c r="Y1" s="421" t="s">
        <v>350</v>
      </c>
      <c r="Z1" s="421" t="s">
        <v>350</v>
      </c>
      <c r="AA1" s="421" t="s">
        <v>350</v>
      </c>
      <c r="AB1" s="421" t="s">
        <v>350</v>
      </c>
      <c r="AC1" s="421" t="s">
        <v>351</v>
      </c>
      <c r="AD1" s="421" t="s">
        <v>351</v>
      </c>
      <c r="AE1" s="421" t="s">
        <v>351</v>
      </c>
      <c r="AF1" s="421" t="s">
        <v>351</v>
      </c>
      <c r="AG1" s="421" t="s">
        <v>352</v>
      </c>
      <c r="AH1" s="421" t="s">
        <v>352</v>
      </c>
      <c r="AI1" s="421" t="s">
        <v>352</v>
      </c>
      <c r="AJ1" s="421" t="s">
        <v>352</v>
      </c>
      <c r="AK1" s="421" t="s">
        <v>352</v>
      </c>
      <c r="AL1" s="421" t="s">
        <v>353</v>
      </c>
      <c r="AM1" s="421" t="s">
        <v>353</v>
      </c>
      <c r="AN1" s="421" t="s">
        <v>353</v>
      </c>
      <c r="AO1" s="421" t="s">
        <v>353</v>
      </c>
      <c r="AP1" s="421" t="s">
        <v>354</v>
      </c>
      <c r="AQ1" s="421" t="s">
        <v>354</v>
      </c>
      <c r="AR1" s="421" t="s">
        <v>354</v>
      </c>
      <c r="AS1" s="421" t="s">
        <v>354</v>
      </c>
      <c r="AT1" s="421" t="s">
        <v>355</v>
      </c>
      <c r="AU1" s="421" t="s">
        <v>355</v>
      </c>
      <c r="AV1" s="421" t="s">
        <v>355</v>
      </c>
      <c r="AW1" s="421" t="s">
        <v>355</v>
      </c>
      <c r="AX1" s="421" t="s">
        <v>356</v>
      </c>
      <c r="AY1" s="421" t="s">
        <v>356</v>
      </c>
      <c r="AZ1" s="421" t="s">
        <v>356</v>
      </c>
      <c r="BA1" s="421" t="s">
        <v>356</v>
      </c>
      <c r="BB1" s="422" t="s">
        <v>356</v>
      </c>
      <c r="BF1" s="432" t="s">
        <v>345</v>
      </c>
      <c r="BG1" s="421" t="s">
        <v>346</v>
      </c>
      <c r="BH1" s="421" t="s">
        <v>347</v>
      </c>
      <c r="BI1" s="421" t="s">
        <v>348</v>
      </c>
      <c r="BJ1" s="421" t="s">
        <v>349</v>
      </c>
      <c r="BK1" s="421" t="s">
        <v>350</v>
      </c>
      <c r="BL1" s="421" t="s">
        <v>351</v>
      </c>
      <c r="BM1" s="421" t="s">
        <v>352</v>
      </c>
      <c r="BN1" s="421" t="s">
        <v>353</v>
      </c>
      <c r="BO1" s="421" t="s">
        <v>354</v>
      </c>
      <c r="BP1" s="421" t="s">
        <v>355</v>
      </c>
      <c r="BQ1" s="422" t="s">
        <v>356</v>
      </c>
    </row>
    <row r="2" spans="1:69" x14ac:dyDescent="0.25">
      <c r="C2" s="435" t="s">
        <v>279</v>
      </c>
      <c r="D2" s="424" t="s">
        <v>280</v>
      </c>
      <c r="E2" s="424" t="s">
        <v>281</v>
      </c>
      <c r="F2" s="424" t="s">
        <v>282</v>
      </c>
      <c r="G2" s="424" t="s">
        <v>283</v>
      </c>
      <c r="H2" s="424" t="s">
        <v>284</v>
      </c>
      <c r="I2" s="424" t="s">
        <v>285</v>
      </c>
      <c r="J2" s="424" t="s">
        <v>286</v>
      </c>
      <c r="K2" s="424" t="s">
        <v>287</v>
      </c>
      <c r="L2" s="424" t="s">
        <v>288</v>
      </c>
      <c r="M2" s="424" t="s">
        <v>289</v>
      </c>
      <c r="N2" s="424" t="s">
        <v>290</v>
      </c>
      <c r="O2" s="424" t="s">
        <v>291</v>
      </c>
      <c r="P2" s="424" t="s">
        <v>292</v>
      </c>
      <c r="Q2" s="424" t="s">
        <v>293</v>
      </c>
      <c r="R2" s="424" t="s">
        <v>294</v>
      </c>
      <c r="S2" s="424" t="s">
        <v>295</v>
      </c>
      <c r="T2" s="424" t="s">
        <v>296</v>
      </c>
      <c r="U2" s="424" t="s">
        <v>297</v>
      </c>
      <c r="V2" s="424" t="s">
        <v>298</v>
      </c>
      <c r="W2" s="424" t="s">
        <v>299</v>
      </c>
      <c r="X2" s="424" t="s">
        <v>300</v>
      </c>
      <c r="Y2" s="424" t="s">
        <v>301</v>
      </c>
      <c r="Z2" s="424" t="s">
        <v>302</v>
      </c>
      <c r="AA2" s="424" t="s">
        <v>303</v>
      </c>
      <c r="AB2" s="424" t="s">
        <v>304</v>
      </c>
      <c r="AC2" s="424" t="s">
        <v>305</v>
      </c>
      <c r="AD2" s="424" t="s">
        <v>306</v>
      </c>
      <c r="AE2" s="424" t="s">
        <v>307</v>
      </c>
      <c r="AF2" s="424" t="s">
        <v>308</v>
      </c>
      <c r="AG2" s="424" t="s">
        <v>309</v>
      </c>
      <c r="AH2" s="424" t="s">
        <v>310</v>
      </c>
      <c r="AI2" s="424" t="s">
        <v>311</v>
      </c>
      <c r="AJ2" s="424" t="s">
        <v>312</v>
      </c>
      <c r="AK2" s="424" t="s">
        <v>313</v>
      </c>
      <c r="AL2" s="424" t="s">
        <v>314</v>
      </c>
      <c r="AM2" s="424" t="s">
        <v>315</v>
      </c>
      <c r="AN2" s="424" t="s">
        <v>316</v>
      </c>
      <c r="AO2" s="424" t="s">
        <v>317</v>
      </c>
      <c r="AP2" s="424" t="s">
        <v>318</v>
      </c>
      <c r="AQ2" s="424" t="s">
        <v>319</v>
      </c>
      <c r="AR2" s="424" t="s">
        <v>320</v>
      </c>
      <c r="AS2" s="424" t="s">
        <v>321</v>
      </c>
      <c r="AT2" s="424" t="s">
        <v>322</v>
      </c>
      <c r="AU2" s="424" t="s">
        <v>323</v>
      </c>
      <c r="AV2" s="424" t="s">
        <v>324</v>
      </c>
      <c r="AW2" s="424" t="s">
        <v>325</v>
      </c>
      <c r="AX2" s="424" t="s">
        <v>326</v>
      </c>
      <c r="AY2" s="424" t="s">
        <v>327</v>
      </c>
      <c r="AZ2" s="424" t="s">
        <v>328</v>
      </c>
      <c r="BA2" s="424" t="s">
        <v>329</v>
      </c>
      <c r="BB2" s="424" t="s">
        <v>330</v>
      </c>
      <c r="BF2" s="433" t="s">
        <v>345</v>
      </c>
      <c r="BG2" s="424" t="s">
        <v>346</v>
      </c>
      <c r="BH2" s="424" t="s">
        <v>347</v>
      </c>
      <c r="BI2" s="424" t="s">
        <v>348</v>
      </c>
      <c r="BJ2" s="424" t="s">
        <v>349</v>
      </c>
      <c r="BK2" s="424" t="s">
        <v>350</v>
      </c>
      <c r="BL2" s="424" t="s">
        <v>351</v>
      </c>
      <c r="BM2" s="424" t="s">
        <v>352</v>
      </c>
      <c r="BN2" s="424" t="s">
        <v>353</v>
      </c>
      <c r="BO2" s="424" t="s">
        <v>354</v>
      </c>
      <c r="BP2" s="424" t="s">
        <v>355</v>
      </c>
      <c r="BQ2" s="425" t="s">
        <v>356</v>
      </c>
    </row>
    <row r="3" spans="1:69" x14ac:dyDescent="0.25">
      <c r="A3" s="420" t="s">
        <v>25</v>
      </c>
      <c r="B3" s="429" t="s">
        <v>37</v>
      </c>
      <c r="C3" s="443" t="e">
        <f>INDEX('Расчет инвестиций'!$E$103:$BD$241,MATCH($A3,'Расчет инвестиций'!$A$103:$A$241,0),MATCH(C$2,'Расчет инвестиций'!#REF!,0))</f>
        <v>#N/A</v>
      </c>
      <c r="D3" s="444" t="e">
        <f>VLOOKUP($A3,'Расчет инвестиций'!$A$103:$BD$241,MATCH('Свод объёмы'!D$2,'Расчет инвестиций'!#REF!,0),0)</f>
        <v>#REF!</v>
      </c>
      <c r="E3" s="444" t="e">
        <f>VLOOKUP($A3,'Расчет инвестиций'!$A$103:$BD$241,MATCH('Свод объёмы'!E$2,'Расчет инвестиций'!#REF!,0),0)</f>
        <v>#REF!</v>
      </c>
      <c r="F3" s="444" t="e">
        <f>VLOOKUP($A3,'Расчет инвестиций'!$A$103:$BD$241,MATCH('Свод объёмы'!F$2,'Расчет инвестиций'!#REF!,0),0)</f>
        <v>#REF!</v>
      </c>
      <c r="G3" s="444" t="e">
        <f>VLOOKUP($A3,'Расчет инвестиций'!$A$103:$BD$241,MATCH('Свод объёмы'!G$2,'Расчет инвестиций'!#REF!,0),0)</f>
        <v>#REF!</v>
      </c>
      <c r="H3" s="444" t="e">
        <f>VLOOKUP($A3,'Расчет инвестиций'!$A$103:$BD$241,MATCH('Свод объёмы'!H$2,'Расчет инвестиций'!#REF!,0),0)</f>
        <v>#REF!</v>
      </c>
      <c r="I3" s="444" t="e">
        <f>VLOOKUP($A3,'Расчет инвестиций'!$A$103:$BD$241,MATCH('Свод объёмы'!I$2,'Расчет инвестиций'!#REF!,0),0)</f>
        <v>#REF!</v>
      </c>
      <c r="J3" s="444" t="e">
        <f>VLOOKUP($A3,'Расчет инвестиций'!$A$103:$BD$241,MATCH('Свод объёмы'!J$2,'Расчет инвестиций'!#REF!,0),0)</f>
        <v>#REF!</v>
      </c>
      <c r="K3" s="444" t="e">
        <f>VLOOKUP($A3,'Расчет инвестиций'!$A$103:$BD$241,MATCH('Свод объёмы'!K$2,'Расчет инвестиций'!#REF!,0),0)</f>
        <v>#REF!</v>
      </c>
      <c r="L3" s="444" t="e">
        <f>VLOOKUP($A3,'Расчет инвестиций'!$A$103:$BD$241,MATCH('Свод объёмы'!L$2,'Расчет инвестиций'!#REF!,0),0)</f>
        <v>#REF!</v>
      </c>
      <c r="M3" s="444" t="e">
        <f>VLOOKUP($A3,'Расчет инвестиций'!$A$103:$BD$241,MATCH('Свод объёмы'!M$2,'Расчет инвестиций'!#REF!,0),0)</f>
        <v>#REF!</v>
      </c>
      <c r="N3" s="444" t="e">
        <f>VLOOKUP($A3,'Расчет инвестиций'!$A$103:$BD$241,MATCH('Свод объёмы'!N$2,'Расчет инвестиций'!#REF!,0),0)</f>
        <v>#REF!</v>
      </c>
      <c r="O3" s="444" t="e">
        <f>VLOOKUP($A3,'Расчет инвестиций'!$A$103:$BD$241,MATCH('Свод объёмы'!O$2,'Расчет инвестиций'!#REF!,0),0)</f>
        <v>#REF!</v>
      </c>
      <c r="P3" s="444" t="e">
        <f>VLOOKUP($A3,'Расчет инвестиций'!$A$103:$BD$241,MATCH('Свод объёмы'!P$2,'Расчет инвестиций'!#REF!,0),0)</f>
        <v>#REF!</v>
      </c>
      <c r="Q3" s="444" t="e">
        <f>VLOOKUP($A3,'Расчет инвестиций'!$A$103:$BD$241,MATCH('Свод объёмы'!Q$2,'Расчет инвестиций'!#REF!,0),0)</f>
        <v>#REF!</v>
      </c>
      <c r="R3" s="444" t="e">
        <f>VLOOKUP($A3,'Расчет инвестиций'!$A$103:$BD$241,MATCH('Свод объёмы'!R$2,'Расчет инвестиций'!#REF!,0),0)</f>
        <v>#REF!</v>
      </c>
      <c r="S3" s="444" t="e">
        <f>VLOOKUP($A3,'Расчет инвестиций'!$A$103:$BD$241,MATCH('Свод объёмы'!S$2,'Расчет инвестиций'!#REF!,0),0)</f>
        <v>#REF!</v>
      </c>
      <c r="T3" s="444" t="e">
        <f>VLOOKUP($A3,'Расчет инвестиций'!$A$103:$BD$241,MATCH('Свод объёмы'!T$2,'Расчет инвестиций'!#REF!,0),0)</f>
        <v>#REF!</v>
      </c>
      <c r="U3" s="444" t="e">
        <f>VLOOKUP($A3,'Расчет инвестиций'!$A$103:$BD$241,MATCH('Свод объёмы'!U$2,'Расчет инвестиций'!#REF!,0),0)</f>
        <v>#REF!</v>
      </c>
      <c r="V3" s="444" t="e">
        <f>VLOOKUP($A3,'Расчет инвестиций'!$A$103:$BD$241,MATCH('Свод объёмы'!V$2,'Расчет инвестиций'!#REF!,0),0)</f>
        <v>#REF!</v>
      </c>
      <c r="W3" s="444" t="e">
        <f>VLOOKUP($A3,'Расчет инвестиций'!$A$103:$BD$241,MATCH('Свод объёмы'!W$2,'Расчет инвестиций'!#REF!,0),0)</f>
        <v>#REF!</v>
      </c>
      <c r="X3" s="444" t="e">
        <f>VLOOKUP($A3,'Расчет инвестиций'!$A$103:$BD$241,MATCH('Свод объёмы'!X$2,'Расчет инвестиций'!#REF!,0),0)</f>
        <v>#REF!</v>
      </c>
      <c r="Y3" s="444" t="e">
        <f>VLOOKUP($A3,'Расчет инвестиций'!$A$103:$BD$241,MATCH('Свод объёмы'!Y$2,'Расчет инвестиций'!#REF!,0),0)</f>
        <v>#REF!</v>
      </c>
      <c r="Z3" s="444" t="e">
        <f>VLOOKUP($A3,'Расчет инвестиций'!$A$103:$BD$241,MATCH('Свод объёмы'!Z$2,'Расчет инвестиций'!#REF!,0),0)</f>
        <v>#REF!</v>
      </c>
      <c r="AA3" s="444" t="e">
        <f>VLOOKUP($A3,'Расчет инвестиций'!$A$103:$BD$241,MATCH('Свод объёмы'!AA$2,'Расчет инвестиций'!#REF!,0),0)</f>
        <v>#REF!</v>
      </c>
      <c r="AB3" s="444" t="e">
        <f>VLOOKUP($A3,'Расчет инвестиций'!$A$103:$BD$241,MATCH('Свод объёмы'!AB$2,'Расчет инвестиций'!#REF!,0),0)</f>
        <v>#REF!</v>
      </c>
      <c r="AC3" s="444" t="e">
        <f>VLOOKUP($A3,'Расчет инвестиций'!$A$103:$BD$241,MATCH('Свод объёмы'!AC$2,'Расчет инвестиций'!#REF!,0),0)</f>
        <v>#REF!</v>
      </c>
      <c r="AD3" s="444" t="e">
        <f>VLOOKUP($A3,'Расчет инвестиций'!$A$103:$BD$241,MATCH('Свод объёмы'!AD$2,'Расчет инвестиций'!#REF!,0),0)</f>
        <v>#REF!</v>
      </c>
      <c r="AE3" s="444" t="e">
        <f>VLOOKUP($A3,'Расчет инвестиций'!$A$103:$BD$241,MATCH('Свод объёмы'!AE$2,'Расчет инвестиций'!#REF!,0),0)</f>
        <v>#REF!</v>
      </c>
      <c r="AF3" s="444" t="e">
        <f>VLOOKUP($A3,'Расчет инвестиций'!$A$103:$BD$241,MATCH('Свод объёмы'!AF$2,'Расчет инвестиций'!#REF!,0),0)</f>
        <v>#REF!</v>
      </c>
      <c r="AG3" s="444" t="e">
        <f>VLOOKUP($A3,'Расчет инвестиций'!$A$103:$BD$241,MATCH('Свод объёмы'!AG$2,'Расчет инвестиций'!#REF!,0),0)</f>
        <v>#REF!</v>
      </c>
      <c r="AH3" s="444" t="e">
        <f>VLOOKUP($A3,'Расчет инвестиций'!$A$103:$BD$241,MATCH('Свод объёмы'!AH$2,'Расчет инвестиций'!#REF!,0),0)</f>
        <v>#REF!</v>
      </c>
      <c r="AI3" s="444" t="e">
        <f>VLOOKUP($A3,'Расчет инвестиций'!$A$103:$BD$241,MATCH('Свод объёмы'!AI$2,'Расчет инвестиций'!#REF!,0),0)</f>
        <v>#REF!</v>
      </c>
      <c r="AJ3" s="444" t="e">
        <f>VLOOKUP($A3,'Расчет инвестиций'!$A$103:$BD$241,MATCH('Свод объёмы'!AJ$2,'Расчет инвестиций'!#REF!,0),0)</f>
        <v>#REF!</v>
      </c>
      <c r="AK3" s="444" t="e">
        <f>VLOOKUP($A3,'Расчет инвестиций'!$A$103:$BD$241,MATCH('Свод объёмы'!AK$2,'Расчет инвестиций'!#REF!,0),0)</f>
        <v>#REF!</v>
      </c>
      <c r="AL3" s="444" t="e">
        <f>VLOOKUP($A3,'Расчет инвестиций'!$A$103:$BD$241,MATCH('Свод объёмы'!AL$2,'Расчет инвестиций'!#REF!,0),0)</f>
        <v>#REF!</v>
      </c>
      <c r="AM3" s="444" t="e">
        <f>VLOOKUP($A3,'Расчет инвестиций'!$A$103:$BD$241,MATCH('Свод объёмы'!AM$2,'Расчет инвестиций'!#REF!,0),0)</f>
        <v>#REF!</v>
      </c>
      <c r="AN3" s="444" t="e">
        <f>VLOOKUP($A3,'Расчет инвестиций'!$A$103:$BD$241,MATCH('Свод объёмы'!AN$2,'Расчет инвестиций'!#REF!,0),0)</f>
        <v>#REF!</v>
      </c>
      <c r="AO3" s="444" t="e">
        <f>VLOOKUP($A3,'Расчет инвестиций'!$A$103:$BD$241,MATCH('Свод объёмы'!AO$2,'Расчет инвестиций'!#REF!,0),0)</f>
        <v>#REF!</v>
      </c>
      <c r="AP3" s="444" t="e">
        <f>VLOOKUP($A3,'Расчет инвестиций'!$A$103:$BD$241,MATCH('Свод объёмы'!AP$2,'Расчет инвестиций'!#REF!,0),0)</f>
        <v>#REF!</v>
      </c>
      <c r="AQ3" s="444" t="e">
        <f>VLOOKUP($A3,'Расчет инвестиций'!$A$103:$BD$241,MATCH('Свод объёмы'!AQ$2,'Расчет инвестиций'!#REF!,0),0)</f>
        <v>#REF!</v>
      </c>
      <c r="AR3" s="444" t="e">
        <f>VLOOKUP($A3,'Расчет инвестиций'!$A$103:$BD$241,MATCH('Свод объёмы'!AR$2,'Расчет инвестиций'!#REF!,0),0)</f>
        <v>#REF!</v>
      </c>
      <c r="AS3" s="444" t="e">
        <f>VLOOKUP($A3,'Расчет инвестиций'!$A$103:$BD$241,MATCH('Свод объёмы'!AS$2,'Расчет инвестиций'!#REF!,0),0)</f>
        <v>#REF!</v>
      </c>
      <c r="AT3" s="444" t="e">
        <f>VLOOKUP($A3,'Расчет инвестиций'!$A$103:$BD$241,MATCH('Свод объёмы'!AT$2,'Расчет инвестиций'!#REF!,0),0)</f>
        <v>#REF!</v>
      </c>
      <c r="AU3" s="444" t="e">
        <f>VLOOKUP($A3,'Расчет инвестиций'!$A$103:$BD$241,MATCH('Свод объёмы'!AU$2,'Расчет инвестиций'!#REF!,0),0)</f>
        <v>#REF!</v>
      </c>
      <c r="AV3" s="444" t="e">
        <f>VLOOKUP($A3,'Расчет инвестиций'!$A$103:$BD$241,MATCH('Свод объёмы'!AV$2,'Расчет инвестиций'!#REF!,0),0)</f>
        <v>#REF!</v>
      </c>
      <c r="AW3" s="444" t="e">
        <f>VLOOKUP($A3,'Расчет инвестиций'!$A$103:$BD$241,MATCH('Свод объёмы'!AW$2,'Расчет инвестиций'!#REF!,0),0)</f>
        <v>#REF!</v>
      </c>
      <c r="AX3" s="444" t="e">
        <f>VLOOKUP($A3,'Расчет инвестиций'!$A$103:$BD$241,MATCH('Свод объёмы'!AX$2,'Расчет инвестиций'!#REF!,0),0)</f>
        <v>#REF!</v>
      </c>
      <c r="AY3" s="444" t="e">
        <f>VLOOKUP($A3,'Расчет инвестиций'!$A$103:$BD$241,MATCH('Свод объёмы'!AY$2,'Расчет инвестиций'!#REF!,0),0)</f>
        <v>#REF!</v>
      </c>
      <c r="AZ3" s="444" t="e">
        <f>VLOOKUP($A3,'Расчет инвестиций'!$A$103:$BD$241,MATCH('Свод объёмы'!AZ$2,'Расчет инвестиций'!#REF!,0),0)</f>
        <v>#REF!</v>
      </c>
      <c r="BA3" s="444" t="e">
        <f>VLOOKUP($A3,'Расчет инвестиций'!$A$103:$BD$241,MATCH('Свод объёмы'!BA$2,'Расчет инвестиций'!#REF!,0),0)</f>
        <v>#REF!</v>
      </c>
      <c r="BB3" s="445" t="e">
        <f>VLOOKUP($A3,'Расчет инвестиций'!$A$103:$BD$241,MATCH('Свод объёмы'!BB$2,'Расчет инвестиций'!#REF!,0),0)</f>
        <v>#REF!</v>
      </c>
      <c r="BF3" s="443" t="e">
        <f ca="1">MAX(INDIRECT(ADDRESS(MATCH($A3,$A$1:$A$79,0),MATCH(BF$1,$A$1:$BB$1,0)),TRUE):INDIRECT(ADDRESS(MATCH($A3,$A$1:$A$79,0),MATCH(BF$1,$A$1:$BB$1,0)+COUNTIF($A$1:$BB$1,BF$1)-1,TRUE)))</f>
        <v>#N/A</v>
      </c>
      <c r="BG3" s="444" t="e">
        <f ca="1">MAX(INDIRECT(ADDRESS(MATCH($A3,$A$1:$A$79,0),MATCH(BG$1,$A$1:$BB$1,0)),TRUE):INDIRECT(ADDRESS(MATCH($A3,$A$1:$A$79,0),MATCH(BG$1,$A$1:$BB$1,0)+COUNTIF($A$1:$BB$1,BG$1)-1,TRUE)))</f>
        <v>#REF!</v>
      </c>
      <c r="BH3" s="444" t="e">
        <f ca="1">MAX(INDIRECT(ADDRESS(MATCH($A3,$A$1:$A$79,0),MATCH(BH$1,$A$1:$BB$1,0)),TRUE):INDIRECT(ADDRESS(MATCH($A3,$A$1:$A$79,0),MATCH(BH$1,$A$1:$BB$1,0)+COUNTIF($A$1:$BB$1,BH$1)-1,TRUE)))</f>
        <v>#REF!</v>
      </c>
      <c r="BI3" s="444" t="e">
        <f ca="1">MAX(INDIRECT(ADDRESS(MATCH($A3,$A$1:$A$79,0),MATCH(BI$1,$A$1:$BB$1,0)),TRUE):INDIRECT(ADDRESS(MATCH($A3,$A$1:$A$79,0),MATCH(BI$1,$A$1:$BB$1,0)+COUNTIF($A$1:$BB$1,BI$1)-1,TRUE)))</f>
        <v>#REF!</v>
      </c>
      <c r="BJ3" s="444" t="e">
        <f ca="1">MAX(INDIRECT(ADDRESS(MATCH($A3,$A$1:$A$79,0),MATCH(BJ$1,$A$1:$BB$1,0)),TRUE):INDIRECT(ADDRESS(MATCH($A3,$A$1:$A$79,0),MATCH(BJ$1,$A$1:$BB$1,0)+COUNTIF($A$1:$BB$1,BJ$1)-1,TRUE)))</f>
        <v>#REF!</v>
      </c>
      <c r="BK3" s="444" t="e">
        <f ca="1">MAX(INDIRECT(ADDRESS(MATCH($A3,$A$1:$A$79,0),MATCH(BK$1,$A$1:$BB$1,0)),TRUE):INDIRECT(ADDRESS(MATCH($A3,$A$1:$A$79,0),MATCH(BK$1,$A$1:$BB$1,0)+COUNTIF($A$1:$BB$1,BK$1)-1,TRUE)))</f>
        <v>#REF!</v>
      </c>
      <c r="BL3" s="444" t="e">
        <f ca="1">MAX(INDIRECT(ADDRESS(MATCH($A3,$A$1:$A$79,0),MATCH(BL$1,$A$1:$BB$1,0)),TRUE):INDIRECT(ADDRESS(MATCH($A3,$A$1:$A$79,0),MATCH(BL$1,$A$1:$BB$1,0)+COUNTIF($A$1:$BB$1,BL$1)-1,TRUE)))</f>
        <v>#REF!</v>
      </c>
      <c r="BM3" s="444" t="e">
        <f ca="1">MAX(INDIRECT(ADDRESS(MATCH($A3,$A$1:$A$79,0),MATCH(BM$1,$A$1:$BB$1,0)),TRUE):INDIRECT(ADDRESS(MATCH($A3,$A$1:$A$79,0),MATCH(BM$1,$A$1:$BB$1,0)+COUNTIF($A$1:$BB$1,BM$1)-1,TRUE)))</f>
        <v>#REF!</v>
      </c>
      <c r="BN3" s="444" t="e">
        <f ca="1">MAX(INDIRECT(ADDRESS(MATCH($A3,$A$1:$A$79,0),MATCH(BN$1,$A$1:$BB$1,0)),TRUE):INDIRECT(ADDRESS(MATCH($A3,$A$1:$A$79,0),MATCH(BN$1,$A$1:$BB$1,0)+COUNTIF($A$1:$BB$1,BN$1)-1,TRUE)))</f>
        <v>#REF!</v>
      </c>
      <c r="BO3" s="444" t="e">
        <f ca="1">MAX(INDIRECT(ADDRESS(MATCH($A3,$A$1:$A$79,0),MATCH(BO$1,$A$1:$BB$1,0)),TRUE):INDIRECT(ADDRESS(MATCH($A3,$A$1:$A$79,0),MATCH(BO$1,$A$1:$BB$1,0)+COUNTIF($A$1:$BB$1,BO$1)-1,TRUE)))</f>
        <v>#REF!</v>
      </c>
      <c r="BP3" s="444" t="e">
        <f ca="1">MAX(INDIRECT(ADDRESS(MATCH($A3,$A$1:$A$79,0),MATCH(BP$1,$A$1:$BB$1,0)),TRUE):INDIRECT(ADDRESS(MATCH($A3,$A$1:$A$79,0),MATCH(BP$1,$A$1:$BB$1,0)+COUNTIF($A$1:$BB$1,BP$1)-1,TRUE)))</f>
        <v>#REF!</v>
      </c>
      <c r="BQ3" s="445" t="e">
        <f ca="1">MAX(INDIRECT(ADDRESS(MATCH($A3,$A$1:$A$79,0),MATCH(BQ$1,$A$1:$BB$1,0)),TRUE):INDIRECT(ADDRESS(MATCH($A3,$A$1:$A$79,0),MATCH(BQ$1,$A$1:$BB$1,0)+COUNTIF($A$1:$BB$1,BQ$1)-1,TRUE)))</f>
        <v>#REF!</v>
      </c>
    </row>
    <row r="4" spans="1:69" x14ac:dyDescent="0.25">
      <c r="A4" s="423" t="s">
        <v>25</v>
      </c>
      <c r="B4" s="430" t="s">
        <v>394</v>
      </c>
      <c r="C4" s="440" t="e">
        <f>IF(C9=0,INDEX('Расчет инвестиций'!$E$103:$BD$241,MATCH($A4,'Расчет инвестиций'!$A$103:$A$241,0)+3,MATCH(C$2,'Расчет инвестиций'!#REF!,0)),0)</f>
        <v>#N/A</v>
      </c>
      <c r="D4" s="441" t="e">
        <f>IF(D9=0,INDEX('Расчет инвестиций'!$E$103:$BD$241,MATCH($A4,'Расчет инвестиций'!$A$103:$A$241,0)+3,MATCH(D$2,'Расчет инвестиций'!#REF!,0)),0)</f>
        <v>#N/A</v>
      </c>
      <c r="E4" s="441" t="e">
        <f>IF(E9=0,INDEX('Расчет инвестиций'!$E$103:$BD$241,MATCH($A4,'Расчет инвестиций'!$A$103:$A$241,0)+3,MATCH(E$2,'Расчет инвестиций'!#REF!,0)),0)</f>
        <v>#N/A</v>
      </c>
      <c r="F4" s="441" t="e">
        <f>IF(F9=0,INDEX('Расчет инвестиций'!$E$103:$BD$241,MATCH($A4,'Расчет инвестиций'!$A$103:$A$241,0)+3,MATCH(F$2,'Расчет инвестиций'!#REF!,0)),0)</f>
        <v>#N/A</v>
      </c>
      <c r="G4" s="441" t="e">
        <f>IF(G9=0,INDEX('Расчет инвестиций'!$E$103:$BD$241,MATCH($A4,'Расчет инвестиций'!$A$103:$A$241,0)+3,MATCH(G$2,'Расчет инвестиций'!#REF!,0)),0)</f>
        <v>#N/A</v>
      </c>
      <c r="H4" s="441" t="e">
        <f>IF(H9=0,INDEX('Расчет инвестиций'!$E$103:$BD$241,MATCH($A4,'Расчет инвестиций'!$A$103:$A$241,0)+3,MATCH(H$2,'Расчет инвестиций'!#REF!,0)),0)</f>
        <v>#N/A</v>
      </c>
      <c r="I4" s="441" t="e">
        <f>IF(I9=0,INDEX('Расчет инвестиций'!$E$103:$BD$241,MATCH($A4,'Расчет инвестиций'!$A$103:$A$241,0)+3,MATCH(I$2,'Расчет инвестиций'!#REF!,0)),0)</f>
        <v>#N/A</v>
      </c>
      <c r="J4" s="441" t="e">
        <f>IF(J9=0,INDEX('Расчет инвестиций'!$E$103:$BD$241,MATCH($A4,'Расчет инвестиций'!$A$103:$A$241,0)+3,MATCH(J$2,'Расчет инвестиций'!#REF!,0)),0)</f>
        <v>#N/A</v>
      </c>
      <c r="K4" s="441" t="e">
        <f>IF(K9=0,INDEX('Расчет инвестиций'!$E$103:$BD$241,MATCH($A4,'Расчет инвестиций'!$A$103:$A$241,0)+3,MATCH(K$2,'Расчет инвестиций'!#REF!,0)),0)</f>
        <v>#N/A</v>
      </c>
      <c r="L4" s="441" t="e">
        <f>IF(L9=0,INDEX('Расчет инвестиций'!$E$103:$BD$241,MATCH($A4,'Расчет инвестиций'!$A$103:$A$241,0)+3,MATCH(L$2,'Расчет инвестиций'!#REF!,0)),0)</f>
        <v>#N/A</v>
      </c>
      <c r="M4" s="441" t="e">
        <f>IF(M9=0,INDEX('Расчет инвестиций'!$E$103:$BD$241,MATCH($A4,'Расчет инвестиций'!$A$103:$A$241,0)+3,MATCH(M$2,'Расчет инвестиций'!#REF!,0)),0)</f>
        <v>#N/A</v>
      </c>
      <c r="N4" s="441" t="e">
        <f>IF(N9=0,INDEX('Расчет инвестиций'!$E$103:$BD$241,MATCH($A4,'Расчет инвестиций'!$A$103:$A$241,0)+3,MATCH(N$2,'Расчет инвестиций'!#REF!,0)),0)</f>
        <v>#N/A</v>
      </c>
      <c r="O4" s="441" t="e">
        <f>IF(O9=0,INDEX('Расчет инвестиций'!$E$103:$BD$241,MATCH($A4,'Расчет инвестиций'!$A$103:$A$241,0)+3,MATCH(O$2,'Расчет инвестиций'!#REF!,0)),0)</f>
        <v>#N/A</v>
      </c>
      <c r="P4" s="441" t="e">
        <f>IF(P9=0,INDEX('Расчет инвестиций'!$E$103:$BD$241,MATCH($A4,'Расчет инвестиций'!$A$103:$A$241,0)+3,MATCH(P$2,'Расчет инвестиций'!#REF!,0)),0)</f>
        <v>#N/A</v>
      </c>
      <c r="Q4" s="441" t="e">
        <f>IF(Q9=0,INDEX('Расчет инвестиций'!$E$103:$BD$241,MATCH($A4,'Расчет инвестиций'!$A$103:$A$241,0)+3,MATCH(Q$2,'Расчет инвестиций'!#REF!,0)),0)</f>
        <v>#N/A</v>
      </c>
      <c r="R4" s="441" t="e">
        <f>IF(R9=0,INDEX('Расчет инвестиций'!$E$103:$BD$241,MATCH($A4,'Расчет инвестиций'!$A$103:$A$241,0)+3,MATCH(R$2,'Расчет инвестиций'!#REF!,0)),0)</f>
        <v>#N/A</v>
      </c>
      <c r="S4" s="441" t="e">
        <f>IF(S9=0,INDEX('Расчет инвестиций'!$E$103:$BD$241,MATCH($A4,'Расчет инвестиций'!$A$103:$A$241,0)+3,MATCH(S$2,'Расчет инвестиций'!#REF!,0)),0)</f>
        <v>#N/A</v>
      </c>
      <c r="T4" s="441" t="e">
        <f>IF(T9=0,INDEX('Расчет инвестиций'!$E$103:$BD$241,MATCH($A4,'Расчет инвестиций'!$A$103:$A$241,0)+3,MATCH(T$2,'Расчет инвестиций'!#REF!,0)),0)</f>
        <v>#N/A</v>
      </c>
      <c r="U4" s="441" t="e">
        <f>IF(U9=0,INDEX('Расчет инвестиций'!$E$103:$BD$241,MATCH($A4,'Расчет инвестиций'!$A$103:$A$241,0)+3,MATCH(U$2,'Расчет инвестиций'!#REF!,0)),0)</f>
        <v>#N/A</v>
      </c>
      <c r="V4" s="441" t="e">
        <f>IF(V9=0,INDEX('Расчет инвестиций'!$E$103:$BD$241,MATCH($A4,'Расчет инвестиций'!$A$103:$A$241,0)+3,MATCH(V$2,'Расчет инвестиций'!#REF!,0)),0)</f>
        <v>#N/A</v>
      </c>
      <c r="W4" s="441" t="e">
        <f>IF(W9=0,INDEX('Расчет инвестиций'!$E$103:$BD$241,MATCH($A4,'Расчет инвестиций'!$A$103:$A$241,0)+3,MATCH(W$2,'Расчет инвестиций'!#REF!,0)),0)</f>
        <v>#N/A</v>
      </c>
      <c r="X4" s="441" t="e">
        <f>IF(X9=0,INDEX('Расчет инвестиций'!$E$103:$BD$241,MATCH($A4,'Расчет инвестиций'!$A$103:$A$241,0)+3,MATCH(X$2,'Расчет инвестиций'!#REF!,0)),0)</f>
        <v>#N/A</v>
      </c>
      <c r="Y4" s="441" t="e">
        <f>IF(Y9=0,INDEX('Расчет инвестиций'!$E$103:$BD$241,MATCH($A4,'Расчет инвестиций'!$A$103:$A$241,0)+3,MATCH(Y$2,'Расчет инвестиций'!#REF!,0)),0)</f>
        <v>#N/A</v>
      </c>
      <c r="Z4" s="441" t="e">
        <f>IF(Z9=0,INDEX('Расчет инвестиций'!$E$103:$BD$241,MATCH($A4,'Расчет инвестиций'!$A$103:$A$241,0)+3,MATCH(Z$2,'Расчет инвестиций'!#REF!,0)),0)</f>
        <v>#N/A</v>
      </c>
      <c r="AA4" s="441" t="e">
        <f>IF(AA9=0,INDEX('Расчет инвестиций'!$E$103:$BD$241,MATCH($A4,'Расчет инвестиций'!$A$103:$A$241,0)+3,MATCH(AA$2,'Расчет инвестиций'!#REF!,0)),0)</f>
        <v>#N/A</v>
      </c>
      <c r="AB4" s="441" t="e">
        <f>IF(AB9=0,INDEX('Расчет инвестиций'!$E$103:$BD$241,MATCH($A4,'Расчет инвестиций'!$A$103:$A$241,0)+3,MATCH(AB$2,'Расчет инвестиций'!#REF!,0)),0)</f>
        <v>#N/A</v>
      </c>
      <c r="AC4" s="441" t="e">
        <f>IF(AC9=0,INDEX('Расчет инвестиций'!$E$103:$BD$241,MATCH($A4,'Расчет инвестиций'!$A$103:$A$241,0)+3,MATCH(AC$2,'Расчет инвестиций'!#REF!,0)),0)</f>
        <v>#N/A</v>
      </c>
      <c r="AD4" s="441" t="e">
        <f>IF(AD9=0,INDEX('Расчет инвестиций'!$E$103:$BD$241,MATCH($A4,'Расчет инвестиций'!$A$103:$A$241,0)+3,MATCH(AD$2,'Расчет инвестиций'!#REF!,0)),0)</f>
        <v>#N/A</v>
      </c>
      <c r="AE4" s="441" t="e">
        <f>IF(AE9=0,INDEX('Расчет инвестиций'!$E$103:$BD$241,MATCH($A4,'Расчет инвестиций'!$A$103:$A$241,0)+3,MATCH(AE$2,'Расчет инвестиций'!#REF!,0)),0)</f>
        <v>#N/A</v>
      </c>
      <c r="AF4" s="441" t="e">
        <f>IF(AF9=0,INDEX('Расчет инвестиций'!$E$103:$BD$241,MATCH($A4,'Расчет инвестиций'!$A$103:$A$241,0)+3,MATCH(AF$2,'Расчет инвестиций'!#REF!,0)),0)</f>
        <v>#N/A</v>
      </c>
      <c r="AG4" s="441" t="e">
        <f>IF(AG9=0,INDEX('Расчет инвестиций'!$E$103:$BD$241,MATCH($A4,'Расчет инвестиций'!$A$103:$A$241,0)+3,MATCH(AG$2,'Расчет инвестиций'!#REF!,0)),0)</f>
        <v>#N/A</v>
      </c>
      <c r="AH4" s="441" t="e">
        <f>IF(AH9=0,INDEX('Расчет инвестиций'!$E$103:$BD$241,MATCH($A4,'Расчет инвестиций'!$A$103:$A$241,0)+3,MATCH(AH$2,'Расчет инвестиций'!#REF!,0)),0)</f>
        <v>#N/A</v>
      </c>
      <c r="AI4" s="441" t="e">
        <f>IF(AI9=0,INDEX('Расчет инвестиций'!$E$103:$BD$241,MATCH($A4,'Расчет инвестиций'!$A$103:$A$241,0)+3,MATCH(AI$2,'Расчет инвестиций'!#REF!,0)),0)</f>
        <v>#N/A</v>
      </c>
      <c r="AJ4" s="441" t="e">
        <f>IF(AJ9=0,INDEX('Расчет инвестиций'!$E$103:$BD$241,MATCH($A4,'Расчет инвестиций'!$A$103:$A$241,0)+3,MATCH(AJ$2,'Расчет инвестиций'!#REF!,0)),0)</f>
        <v>#N/A</v>
      </c>
      <c r="AK4" s="441" t="e">
        <f>IF(AK9=0,INDEX('Расчет инвестиций'!$E$103:$BD$241,MATCH($A4,'Расчет инвестиций'!$A$103:$A$241,0)+3,MATCH(AK$2,'Расчет инвестиций'!#REF!,0)),0)</f>
        <v>#N/A</v>
      </c>
      <c r="AL4" s="441" t="e">
        <f>IF(AL9=0,INDEX('Расчет инвестиций'!$E$103:$BD$241,MATCH($A4,'Расчет инвестиций'!$A$103:$A$241,0)+3,MATCH(AL$2,'Расчет инвестиций'!#REF!,0)),0)</f>
        <v>#N/A</v>
      </c>
      <c r="AM4" s="441" t="e">
        <f>IF(AM9=0,INDEX('Расчет инвестиций'!$E$103:$BD$241,MATCH($A4,'Расчет инвестиций'!$A$103:$A$241,0)+3,MATCH(AM$2,'Расчет инвестиций'!#REF!,0)),0)</f>
        <v>#N/A</v>
      </c>
      <c r="AN4" s="441" t="e">
        <f>IF(AN9=0,INDEX('Расчет инвестиций'!$E$103:$BD$241,MATCH($A4,'Расчет инвестиций'!$A$103:$A$241,0)+3,MATCH(AN$2,'Расчет инвестиций'!#REF!,0)),0)</f>
        <v>#N/A</v>
      </c>
      <c r="AO4" s="441" t="e">
        <f>IF(AO9=0,INDEX('Расчет инвестиций'!$E$103:$BD$241,MATCH($A4,'Расчет инвестиций'!$A$103:$A$241,0)+3,MATCH(AO$2,'Расчет инвестиций'!#REF!,0)),0)</f>
        <v>#N/A</v>
      </c>
      <c r="AP4" s="441" t="e">
        <f>IF(AP9=0,INDEX('Расчет инвестиций'!$E$103:$BD$241,MATCH($A4,'Расчет инвестиций'!$A$103:$A$241,0)+3,MATCH(AP$2,'Расчет инвестиций'!#REF!,0)),0)</f>
        <v>#N/A</v>
      </c>
      <c r="AQ4" s="441" t="e">
        <f>IF(AQ9=0,INDEX('Расчет инвестиций'!$E$103:$BD$241,MATCH($A4,'Расчет инвестиций'!$A$103:$A$241,0)+3,MATCH(AQ$2,'Расчет инвестиций'!#REF!,0)),0)</f>
        <v>#N/A</v>
      </c>
      <c r="AR4" s="441" t="e">
        <f>IF(AR9=0,INDEX('Расчет инвестиций'!$E$103:$BD$241,MATCH($A4,'Расчет инвестиций'!$A$103:$A$241,0)+3,MATCH(AR$2,'Расчет инвестиций'!#REF!,0)),0)</f>
        <v>#N/A</v>
      </c>
      <c r="AS4" s="441" t="e">
        <f>IF(AS9=0,INDEX('Расчет инвестиций'!$E$103:$BD$241,MATCH($A4,'Расчет инвестиций'!$A$103:$A$241,0)+3,MATCH(AS$2,'Расчет инвестиций'!#REF!,0)),0)</f>
        <v>#N/A</v>
      </c>
      <c r="AT4" s="441" t="e">
        <f>IF(AT9=0,INDEX('Расчет инвестиций'!$E$103:$BD$241,MATCH($A4,'Расчет инвестиций'!$A$103:$A$241,0)+3,MATCH(AT$2,'Расчет инвестиций'!#REF!,0)),0)</f>
        <v>#N/A</v>
      </c>
      <c r="AU4" s="441" t="e">
        <f>IF(AU9=0,INDEX('Расчет инвестиций'!$E$103:$BD$241,MATCH($A4,'Расчет инвестиций'!$A$103:$A$241,0)+3,MATCH(AU$2,'Расчет инвестиций'!#REF!,0)),0)</f>
        <v>#N/A</v>
      </c>
      <c r="AV4" s="441" t="e">
        <f>IF(AV9=0,INDEX('Расчет инвестиций'!$E$103:$BD$241,MATCH($A4,'Расчет инвестиций'!$A$103:$A$241,0)+3,MATCH(AV$2,'Расчет инвестиций'!#REF!,0)),0)</f>
        <v>#N/A</v>
      </c>
      <c r="AW4" s="441" t="e">
        <f>IF(AW9=0,INDEX('Расчет инвестиций'!$E$103:$BD$241,MATCH($A4,'Расчет инвестиций'!$A$103:$A$241,0)+3,MATCH(AW$2,'Расчет инвестиций'!#REF!,0)),0)</f>
        <v>#N/A</v>
      </c>
      <c r="AX4" s="441" t="e">
        <f>IF(AX9=0,INDEX('Расчет инвестиций'!$E$103:$BD$241,MATCH($A4,'Расчет инвестиций'!$A$103:$A$241,0)+3,MATCH(AX$2,'Расчет инвестиций'!#REF!,0)),0)</f>
        <v>#N/A</v>
      </c>
      <c r="AY4" s="441" t="e">
        <f>IF(AY9=0,INDEX('Расчет инвестиций'!$E$103:$BD$241,MATCH($A4,'Расчет инвестиций'!$A$103:$A$241,0)+3,MATCH(AY$2,'Расчет инвестиций'!#REF!,0)),0)</f>
        <v>#N/A</v>
      </c>
      <c r="AZ4" s="441" t="e">
        <f>IF(AZ9=0,INDEX('Расчет инвестиций'!$E$103:$BD$241,MATCH($A4,'Расчет инвестиций'!$A$103:$A$241,0)+3,MATCH(AZ$2,'Расчет инвестиций'!#REF!,0)),0)</f>
        <v>#N/A</v>
      </c>
      <c r="BA4" s="441" t="e">
        <f>IF(BA9=0,INDEX('Расчет инвестиций'!$E$103:$BD$241,MATCH($A4,'Расчет инвестиций'!$A$103:$A$241,0)+3,MATCH(BA$2,'Расчет инвестиций'!#REF!,0)),0)</f>
        <v>#N/A</v>
      </c>
      <c r="BB4" s="442" t="e">
        <f>IF(BB9=0,INDEX('Расчет инвестиций'!$E$103:$BD$241,MATCH($A4,'Расчет инвестиций'!$A$103:$A$241,0)+3,MATCH(BB$2,'Расчет инвестиций'!#REF!,0)),0)</f>
        <v>#N/A</v>
      </c>
      <c r="BF4" s="440" t="e">
        <f t="shared" ref="BF4:BQ8" si="0">SUMIF($C$1:$BB$1,BF$1,$C4:$BB4)</f>
        <v>#N/A</v>
      </c>
      <c r="BG4" s="441" t="e">
        <f t="shared" si="0"/>
        <v>#N/A</v>
      </c>
      <c r="BH4" s="441" t="e">
        <f t="shared" si="0"/>
        <v>#N/A</v>
      </c>
      <c r="BI4" s="441" t="e">
        <f t="shared" si="0"/>
        <v>#N/A</v>
      </c>
      <c r="BJ4" s="441" t="e">
        <f t="shared" si="0"/>
        <v>#N/A</v>
      </c>
      <c r="BK4" s="441" t="e">
        <f t="shared" si="0"/>
        <v>#N/A</v>
      </c>
      <c r="BL4" s="441" t="e">
        <f t="shared" si="0"/>
        <v>#N/A</v>
      </c>
      <c r="BM4" s="441" t="e">
        <f t="shared" si="0"/>
        <v>#N/A</v>
      </c>
      <c r="BN4" s="441" t="e">
        <f t="shared" si="0"/>
        <v>#N/A</v>
      </c>
      <c r="BO4" s="441" t="e">
        <f t="shared" si="0"/>
        <v>#N/A</v>
      </c>
      <c r="BP4" s="441" t="e">
        <f t="shared" si="0"/>
        <v>#N/A</v>
      </c>
      <c r="BQ4" s="442" t="e">
        <f t="shared" si="0"/>
        <v>#N/A</v>
      </c>
    </row>
    <row r="5" spans="1:69" x14ac:dyDescent="0.25">
      <c r="A5" s="423" t="s">
        <v>25</v>
      </c>
      <c r="B5" s="430" t="s">
        <v>395</v>
      </c>
      <c r="C5" s="440" t="e">
        <f>INDEX('Расчет инвестиций'!$E$103:$BD$241,MATCH($A5,'Расчет инвестиций'!$A$103:$A$241,0)+3,MATCH(C$2,'Расчет инвестиций'!#REF!,0))-C4</f>
        <v>#N/A</v>
      </c>
      <c r="D5" s="441" t="e">
        <f>INDEX('Расчет инвестиций'!$E$103:$BD$241,MATCH($A5,'Расчет инвестиций'!$A$103:$A$241,0)+3,MATCH(D$2,'Расчет инвестиций'!#REF!,0))-D4</f>
        <v>#N/A</v>
      </c>
      <c r="E5" s="441" t="e">
        <f>INDEX('Расчет инвестиций'!$E$103:$BD$241,MATCH($A5,'Расчет инвестиций'!$A$103:$A$241,0)+3,MATCH(E$2,'Расчет инвестиций'!#REF!,0))-E4</f>
        <v>#N/A</v>
      </c>
      <c r="F5" s="441" t="e">
        <f>INDEX('Расчет инвестиций'!$E$103:$BD$241,MATCH($A5,'Расчет инвестиций'!$A$103:$A$241,0)+3,MATCH(F$2,'Расчет инвестиций'!#REF!,0))-F4</f>
        <v>#N/A</v>
      </c>
      <c r="G5" s="441" t="e">
        <f>INDEX('Расчет инвестиций'!$E$103:$BD$241,MATCH($A5,'Расчет инвестиций'!$A$103:$A$241,0)+3,MATCH(G$2,'Расчет инвестиций'!#REF!,0))-G4</f>
        <v>#N/A</v>
      </c>
      <c r="H5" s="441" t="e">
        <f>INDEX('Расчет инвестиций'!$E$103:$BD$241,MATCH($A5,'Расчет инвестиций'!$A$103:$A$241,0)+3,MATCH(H$2,'Расчет инвестиций'!#REF!,0))-H4</f>
        <v>#N/A</v>
      </c>
      <c r="I5" s="441" t="e">
        <f>INDEX('Расчет инвестиций'!$E$103:$BD$241,MATCH($A5,'Расчет инвестиций'!$A$103:$A$241,0)+3,MATCH(I$2,'Расчет инвестиций'!#REF!,0))-I4</f>
        <v>#N/A</v>
      </c>
      <c r="J5" s="441" t="e">
        <f>INDEX('Расчет инвестиций'!$E$103:$BD$241,MATCH($A5,'Расчет инвестиций'!$A$103:$A$241,0)+3,MATCH(J$2,'Расчет инвестиций'!#REF!,0))-J4</f>
        <v>#N/A</v>
      </c>
      <c r="K5" s="441" t="e">
        <f>INDEX('Расчет инвестиций'!$E$103:$BD$241,MATCH($A5,'Расчет инвестиций'!$A$103:$A$241,0)+3,MATCH(K$2,'Расчет инвестиций'!#REF!,0))-K4</f>
        <v>#N/A</v>
      </c>
      <c r="L5" s="441" t="e">
        <f>INDEX('Расчет инвестиций'!$E$103:$BD$241,MATCH($A5,'Расчет инвестиций'!$A$103:$A$241,0)+3,MATCH(L$2,'Расчет инвестиций'!#REF!,0))-L4</f>
        <v>#N/A</v>
      </c>
      <c r="M5" s="441" t="e">
        <f>INDEX('Расчет инвестиций'!$E$103:$BD$241,MATCH($A5,'Расчет инвестиций'!$A$103:$A$241,0)+3,MATCH(M$2,'Расчет инвестиций'!#REF!,0))-M4</f>
        <v>#N/A</v>
      </c>
      <c r="N5" s="441" t="e">
        <f>INDEX('Расчет инвестиций'!$E$103:$BD$241,MATCH($A5,'Расчет инвестиций'!$A$103:$A$241,0)+3,MATCH(N$2,'Расчет инвестиций'!#REF!,0))-N4</f>
        <v>#N/A</v>
      </c>
      <c r="O5" s="441" t="e">
        <f>INDEX('Расчет инвестиций'!$E$103:$BD$241,MATCH($A5,'Расчет инвестиций'!$A$103:$A$241,0)+3,MATCH(O$2,'Расчет инвестиций'!#REF!,0))-O4</f>
        <v>#N/A</v>
      </c>
      <c r="P5" s="441" t="e">
        <f>INDEX('Расчет инвестиций'!$E$103:$BD$241,MATCH($A5,'Расчет инвестиций'!$A$103:$A$241,0)+3,MATCH(P$2,'Расчет инвестиций'!#REF!,0))-P4</f>
        <v>#N/A</v>
      </c>
      <c r="Q5" s="441" t="e">
        <f>INDEX('Расчет инвестиций'!$E$103:$BD$241,MATCH($A5,'Расчет инвестиций'!$A$103:$A$241,0)+3,MATCH(Q$2,'Расчет инвестиций'!#REF!,0))-Q4</f>
        <v>#N/A</v>
      </c>
      <c r="R5" s="441" t="e">
        <f>INDEX('Расчет инвестиций'!$E$103:$BD$241,MATCH($A5,'Расчет инвестиций'!$A$103:$A$241,0)+3,MATCH(R$2,'Расчет инвестиций'!#REF!,0))-R4</f>
        <v>#N/A</v>
      </c>
      <c r="S5" s="441" t="e">
        <f>INDEX('Расчет инвестиций'!$E$103:$BD$241,MATCH($A5,'Расчет инвестиций'!$A$103:$A$241,0)+3,MATCH(S$2,'Расчет инвестиций'!#REF!,0))-S4</f>
        <v>#N/A</v>
      </c>
      <c r="T5" s="441" t="e">
        <f>INDEX('Расчет инвестиций'!$E$103:$BD$241,MATCH($A5,'Расчет инвестиций'!$A$103:$A$241,0)+3,MATCH(T$2,'Расчет инвестиций'!#REF!,0))-T4</f>
        <v>#N/A</v>
      </c>
      <c r="U5" s="441" t="e">
        <f>INDEX('Расчет инвестиций'!$E$103:$BD$241,MATCH($A5,'Расчет инвестиций'!$A$103:$A$241,0)+3,MATCH(U$2,'Расчет инвестиций'!#REF!,0))-U4</f>
        <v>#N/A</v>
      </c>
      <c r="V5" s="441" t="e">
        <f>INDEX('Расчет инвестиций'!$E$103:$BD$241,MATCH($A5,'Расчет инвестиций'!$A$103:$A$241,0)+3,MATCH(V$2,'Расчет инвестиций'!#REF!,0))-V4</f>
        <v>#N/A</v>
      </c>
      <c r="W5" s="441" t="e">
        <f>INDEX('Расчет инвестиций'!$E$103:$BD$241,MATCH($A5,'Расчет инвестиций'!$A$103:$A$241,0)+3,MATCH(W$2,'Расчет инвестиций'!#REF!,0))-W4</f>
        <v>#N/A</v>
      </c>
      <c r="X5" s="441" t="e">
        <f>INDEX('Расчет инвестиций'!$E$103:$BD$241,MATCH($A5,'Расчет инвестиций'!$A$103:$A$241,0)+3,MATCH(X$2,'Расчет инвестиций'!#REF!,0))-X4</f>
        <v>#N/A</v>
      </c>
      <c r="Y5" s="441" t="e">
        <f>INDEX('Расчет инвестиций'!$E$103:$BD$241,MATCH($A5,'Расчет инвестиций'!$A$103:$A$241,0)+3,MATCH(Y$2,'Расчет инвестиций'!#REF!,0))-Y4</f>
        <v>#N/A</v>
      </c>
      <c r="Z5" s="441" t="e">
        <f>INDEX('Расчет инвестиций'!$E$103:$BD$241,MATCH($A5,'Расчет инвестиций'!$A$103:$A$241,0)+3,MATCH(Z$2,'Расчет инвестиций'!#REF!,0))-Z4</f>
        <v>#N/A</v>
      </c>
      <c r="AA5" s="441" t="e">
        <f>INDEX('Расчет инвестиций'!$E$103:$BD$241,MATCH($A5,'Расчет инвестиций'!$A$103:$A$241,0)+3,MATCH(AA$2,'Расчет инвестиций'!#REF!,0))-AA4</f>
        <v>#N/A</v>
      </c>
      <c r="AB5" s="441" t="e">
        <f>INDEX('Расчет инвестиций'!$E$103:$BD$241,MATCH($A5,'Расчет инвестиций'!$A$103:$A$241,0)+3,MATCH(AB$2,'Расчет инвестиций'!#REF!,0))-AB4</f>
        <v>#N/A</v>
      </c>
      <c r="AC5" s="441" t="e">
        <f>INDEX('Расчет инвестиций'!$E$103:$BD$241,MATCH($A5,'Расчет инвестиций'!$A$103:$A$241,0)+3,MATCH(AC$2,'Расчет инвестиций'!#REF!,0))-AC4</f>
        <v>#N/A</v>
      </c>
      <c r="AD5" s="441" t="e">
        <f>INDEX('Расчет инвестиций'!$E$103:$BD$241,MATCH($A5,'Расчет инвестиций'!$A$103:$A$241,0)+3,MATCH(AD$2,'Расчет инвестиций'!#REF!,0))-AD4</f>
        <v>#N/A</v>
      </c>
      <c r="AE5" s="441" t="e">
        <f>INDEX('Расчет инвестиций'!$E$103:$BD$241,MATCH($A5,'Расчет инвестиций'!$A$103:$A$241,0)+3,MATCH(AE$2,'Расчет инвестиций'!#REF!,0))-AE4</f>
        <v>#N/A</v>
      </c>
      <c r="AF5" s="441" t="e">
        <f>INDEX('Расчет инвестиций'!$E$103:$BD$241,MATCH($A5,'Расчет инвестиций'!$A$103:$A$241,0)+3,MATCH(AF$2,'Расчет инвестиций'!#REF!,0))-AF4</f>
        <v>#N/A</v>
      </c>
      <c r="AG5" s="441" t="e">
        <f>INDEX('Расчет инвестиций'!$E$103:$BD$241,MATCH($A5,'Расчет инвестиций'!$A$103:$A$241,0)+3,MATCH(AG$2,'Расчет инвестиций'!#REF!,0))-AG4</f>
        <v>#N/A</v>
      </c>
      <c r="AH5" s="441" t="e">
        <f>INDEX('Расчет инвестиций'!$E$103:$BD$241,MATCH($A5,'Расчет инвестиций'!$A$103:$A$241,0)+3,MATCH(AH$2,'Расчет инвестиций'!#REF!,0))-AH4</f>
        <v>#N/A</v>
      </c>
      <c r="AI5" s="441" t="e">
        <f>INDEX('Расчет инвестиций'!$E$103:$BD$241,MATCH($A5,'Расчет инвестиций'!$A$103:$A$241,0)+3,MATCH(AI$2,'Расчет инвестиций'!#REF!,0))-AI4</f>
        <v>#N/A</v>
      </c>
      <c r="AJ5" s="441" t="e">
        <f>INDEX('Расчет инвестиций'!$E$103:$BD$241,MATCH($A5,'Расчет инвестиций'!$A$103:$A$241,0)+3,MATCH(AJ$2,'Расчет инвестиций'!#REF!,0))-AJ4</f>
        <v>#N/A</v>
      </c>
      <c r="AK5" s="441" t="e">
        <f>INDEX('Расчет инвестиций'!$E$103:$BD$241,MATCH($A5,'Расчет инвестиций'!$A$103:$A$241,0)+3,MATCH(AK$2,'Расчет инвестиций'!#REF!,0))-AK4</f>
        <v>#N/A</v>
      </c>
      <c r="AL5" s="441" t="e">
        <f>INDEX('Расчет инвестиций'!$E$103:$BD$241,MATCH($A5,'Расчет инвестиций'!$A$103:$A$241,0)+3,MATCH(AL$2,'Расчет инвестиций'!#REF!,0))-AL4</f>
        <v>#N/A</v>
      </c>
      <c r="AM5" s="441" t="e">
        <f>INDEX('Расчет инвестиций'!$E$103:$BD$241,MATCH($A5,'Расчет инвестиций'!$A$103:$A$241,0)+3,MATCH(AM$2,'Расчет инвестиций'!#REF!,0))-AM4</f>
        <v>#N/A</v>
      </c>
      <c r="AN5" s="441" t="e">
        <f>INDEX('Расчет инвестиций'!$E$103:$BD$241,MATCH($A5,'Расчет инвестиций'!$A$103:$A$241,0)+3,MATCH(AN$2,'Расчет инвестиций'!#REF!,0))-AN4</f>
        <v>#N/A</v>
      </c>
      <c r="AO5" s="441" t="e">
        <f>INDEX('Расчет инвестиций'!$E$103:$BD$241,MATCH($A5,'Расчет инвестиций'!$A$103:$A$241,0)+3,MATCH(AO$2,'Расчет инвестиций'!#REF!,0))-AO4</f>
        <v>#N/A</v>
      </c>
      <c r="AP5" s="441" t="e">
        <f>INDEX('Расчет инвестиций'!$E$103:$BD$241,MATCH($A5,'Расчет инвестиций'!$A$103:$A$241,0)+3,MATCH(AP$2,'Расчет инвестиций'!#REF!,0))-AP4</f>
        <v>#N/A</v>
      </c>
      <c r="AQ5" s="441" t="e">
        <f>INDEX('Расчет инвестиций'!$E$103:$BD$241,MATCH($A5,'Расчет инвестиций'!$A$103:$A$241,0)+3,MATCH(AQ$2,'Расчет инвестиций'!#REF!,0))-AQ4</f>
        <v>#N/A</v>
      </c>
      <c r="AR5" s="441" t="e">
        <f>INDEX('Расчет инвестиций'!$E$103:$BD$241,MATCH($A5,'Расчет инвестиций'!$A$103:$A$241,0)+3,MATCH(AR$2,'Расчет инвестиций'!#REF!,0))-AR4</f>
        <v>#N/A</v>
      </c>
      <c r="AS5" s="441" t="e">
        <f>INDEX('Расчет инвестиций'!$E$103:$BD$241,MATCH($A5,'Расчет инвестиций'!$A$103:$A$241,0)+3,MATCH(AS$2,'Расчет инвестиций'!#REF!,0))-AS4</f>
        <v>#N/A</v>
      </c>
      <c r="AT5" s="441" t="e">
        <f>INDEX('Расчет инвестиций'!$E$103:$BD$241,MATCH($A5,'Расчет инвестиций'!$A$103:$A$241,0)+3,MATCH(AT$2,'Расчет инвестиций'!#REF!,0))-AT4</f>
        <v>#N/A</v>
      </c>
      <c r="AU5" s="441" t="e">
        <f>INDEX('Расчет инвестиций'!$E$103:$BD$241,MATCH($A5,'Расчет инвестиций'!$A$103:$A$241,0)+3,MATCH(AU$2,'Расчет инвестиций'!#REF!,0))-AU4</f>
        <v>#N/A</v>
      </c>
      <c r="AV5" s="441" t="e">
        <f>INDEX('Расчет инвестиций'!$E$103:$BD$241,MATCH($A5,'Расчет инвестиций'!$A$103:$A$241,0)+3,MATCH(AV$2,'Расчет инвестиций'!#REF!,0))-AV4</f>
        <v>#N/A</v>
      </c>
      <c r="AW5" s="441" t="e">
        <f>INDEX('Расчет инвестиций'!$E$103:$BD$241,MATCH($A5,'Расчет инвестиций'!$A$103:$A$241,0)+3,MATCH(AW$2,'Расчет инвестиций'!#REF!,0))-AW4</f>
        <v>#N/A</v>
      </c>
      <c r="AX5" s="441" t="e">
        <f>INDEX('Расчет инвестиций'!$E$103:$BD$241,MATCH($A5,'Расчет инвестиций'!$A$103:$A$241,0)+3,MATCH(AX$2,'Расчет инвестиций'!#REF!,0))-AX4</f>
        <v>#N/A</v>
      </c>
      <c r="AY5" s="441" t="e">
        <f>INDEX('Расчет инвестиций'!$E$103:$BD$241,MATCH($A5,'Расчет инвестиций'!$A$103:$A$241,0)+3,MATCH(AY$2,'Расчет инвестиций'!#REF!,0))-AY4</f>
        <v>#N/A</v>
      </c>
      <c r="AZ5" s="441" t="e">
        <f>INDEX('Расчет инвестиций'!$E$103:$BD$241,MATCH($A5,'Расчет инвестиций'!$A$103:$A$241,0)+3,MATCH(AZ$2,'Расчет инвестиций'!#REF!,0))-AZ4</f>
        <v>#N/A</v>
      </c>
      <c r="BA5" s="441" t="e">
        <f>INDEX('Расчет инвестиций'!$E$103:$BD$241,MATCH($A5,'Расчет инвестиций'!$A$103:$A$241,0)+3,MATCH(BA$2,'Расчет инвестиций'!#REF!,0))-BA4</f>
        <v>#N/A</v>
      </c>
      <c r="BB5" s="442" t="e">
        <f>INDEX('Расчет инвестиций'!$E$103:$BD$241,MATCH($A5,'Расчет инвестиций'!$A$103:$A$241,0)+3,MATCH(BB$2,'Расчет инвестиций'!#REF!,0))-BB4</f>
        <v>#N/A</v>
      </c>
      <c r="BF5" s="440" t="e">
        <f t="shared" si="0"/>
        <v>#N/A</v>
      </c>
      <c r="BG5" s="441" t="e">
        <f t="shared" si="0"/>
        <v>#N/A</v>
      </c>
      <c r="BH5" s="441" t="e">
        <f t="shared" si="0"/>
        <v>#N/A</v>
      </c>
      <c r="BI5" s="441" t="e">
        <f t="shared" si="0"/>
        <v>#N/A</v>
      </c>
      <c r="BJ5" s="441" t="e">
        <f t="shared" si="0"/>
        <v>#N/A</v>
      </c>
      <c r="BK5" s="441" t="e">
        <f t="shared" si="0"/>
        <v>#N/A</v>
      </c>
      <c r="BL5" s="441" t="e">
        <f t="shared" si="0"/>
        <v>#N/A</v>
      </c>
      <c r="BM5" s="441" t="e">
        <f t="shared" si="0"/>
        <v>#N/A</v>
      </c>
      <c r="BN5" s="441" t="e">
        <f t="shared" si="0"/>
        <v>#N/A</v>
      </c>
      <c r="BO5" s="441" t="e">
        <f t="shared" si="0"/>
        <v>#N/A</v>
      </c>
      <c r="BP5" s="441" t="e">
        <f t="shared" si="0"/>
        <v>#N/A</v>
      </c>
      <c r="BQ5" s="442" t="e">
        <f t="shared" si="0"/>
        <v>#N/A</v>
      </c>
    </row>
    <row r="6" spans="1:69" x14ac:dyDescent="0.25">
      <c r="A6" s="423" t="s">
        <v>25</v>
      </c>
      <c r="B6" s="430" t="s">
        <v>397</v>
      </c>
      <c r="C6" s="440" t="e">
        <f>C3*C4</f>
        <v>#N/A</v>
      </c>
      <c r="D6" s="441" t="e">
        <f t="shared" ref="D6:BB6" si="1">D3*D4</f>
        <v>#REF!</v>
      </c>
      <c r="E6" s="441" t="e">
        <f t="shared" si="1"/>
        <v>#REF!</v>
      </c>
      <c r="F6" s="441" t="e">
        <f t="shared" si="1"/>
        <v>#REF!</v>
      </c>
      <c r="G6" s="441" t="e">
        <f t="shared" si="1"/>
        <v>#REF!</v>
      </c>
      <c r="H6" s="441" t="e">
        <f t="shared" si="1"/>
        <v>#REF!</v>
      </c>
      <c r="I6" s="441" t="e">
        <f t="shared" si="1"/>
        <v>#REF!</v>
      </c>
      <c r="J6" s="441" t="e">
        <f t="shared" si="1"/>
        <v>#REF!</v>
      </c>
      <c r="K6" s="441" t="e">
        <f t="shared" si="1"/>
        <v>#REF!</v>
      </c>
      <c r="L6" s="441" t="e">
        <f t="shared" si="1"/>
        <v>#REF!</v>
      </c>
      <c r="M6" s="441" t="e">
        <f t="shared" si="1"/>
        <v>#REF!</v>
      </c>
      <c r="N6" s="441" t="e">
        <f t="shared" si="1"/>
        <v>#REF!</v>
      </c>
      <c r="O6" s="441" t="e">
        <f t="shared" si="1"/>
        <v>#REF!</v>
      </c>
      <c r="P6" s="441" t="e">
        <f t="shared" si="1"/>
        <v>#REF!</v>
      </c>
      <c r="Q6" s="441" t="e">
        <f t="shared" si="1"/>
        <v>#REF!</v>
      </c>
      <c r="R6" s="441" t="e">
        <f t="shared" si="1"/>
        <v>#REF!</v>
      </c>
      <c r="S6" s="441" t="e">
        <f t="shared" si="1"/>
        <v>#REF!</v>
      </c>
      <c r="T6" s="441" t="e">
        <f t="shared" si="1"/>
        <v>#REF!</v>
      </c>
      <c r="U6" s="441" t="e">
        <f t="shared" si="1"/>
        <v>#REF!</v>
      </c>
      <c r="V6" s="441" t="e">
        <f t="shared" si="1"/>
        <v>#REF!</v>
      </c>
      <c r="W6" s="441" t="e">
        <f t="shared" si="1"/>
        <v>#REF!</v>
      </c>
      <c r="X6" s="441" t="e">
        <f t="shared" si="1"/>
        <v>#REF!</v>
      </c>
      <c r="Y6" s="441" t="e">
        <f t="shared" si="1"/>
        <v>#REF!</v>
      </c>
      <c r="Z6" s="441" t="e">
        <f t="shared" si="1"/>
        <v>#REF!</v>
      </c>
      <c r="AA6" s="441" t="e">
        <f t="shared" si="1"/>
        <v>#REF!</v>
      </c>
      <c r="AB6" s="441" t="e">
        <f t="shared" si="1"/>
        <v>#REF!</v>
      </c>
      <c r="AC6" s="441" t="e">
        <f t="shared" si="1"/>
        <v>#REF!</v>
      </c>
      <c r="AD6" s="441" t="e">
        <f t="shared" si="1"/>
        <v>#REF!</v>
      </c>
      <c r="AE6" s="441" t="e">
        <f t="shared" si="1"/>
        <v>#REF!</v>
      </c>
      <c r="AF6" s="441" t="e">
        <f t="shared" si="1"/>
        <v>#REF!</v>
      </c>
      <c r="AG6" s="441" t="e">
        <f t="shared" si="1"/>
        <v>#REF!</v>
      </c>
      <c r="AH6" s="441" t="e">
        <f t="shared" si="1"/>
        <v>#REF!</v>
      </c>
      <c r="AI6" s="441" t="e">
        <f t="shared" si="1"/>
        <v>#REF!</v>
      </c>
      <c r="AJ6" s="441" t="e">
        <f t="shared" si="1"/>
        <v>#REF!</v>
      </c>
      <c r="AK6" s="441" t="e">
        <f t="shared" si="1"/>
        <v>#REF!</v>
      </c>
      <c r="AL6" s="441" t="e">
        <f t="shared" si="1"/>
        <v>#REF!</v>
      </c>
      <c r="AM6" s="441" t="e">
        <f t="shared" si="1"/>
        <v>#REF!</v>
      </c>
      <c r="AN6" s="441" t="e">
        <f t="shared" si="1"/>
        <v>#REF!</v>
      </c>
      <c r="AO6" s="441" t="e">
        <f t="shared" si="1"/>
        <v>#REF!</v>
      </c>
      <c r="AP6" s="441" t="e">
        <f t="shared" si="1"/>
        <v>#REF!</v>
      </c>
      <c r="AQ6" s="441" t="e">
        <f t="shared" si="1"/>
        <v>#REF!</v>
      </c>
      <c r="AR6" s="441" t="e">
        <f t="shared" si="1"/>
        <v>#REF!</v>
      </c>
      <c r="AS6" s="441" t="e">
        <f t="shared" si="1"/>
        <v>#REF!</v>
      </c>
      <c r="AT6" s="441" t="e">
        <f t="shared" si="1"/>
        <v>#REF!</v>
      </c>
      <c r="AU6" s="441" t="e">
        <f t="shared" si="1"/>
        <v>#REF!</v>
      </c>
      <c r="AV6" s="441" t="e">
        <f t="shared" si="1"/>
        <v>#REF!</v>
      </c>
      <c r="AW6" s="441" t="e">
        <f t="shared" si="1"/>
        <v>#REF!</v>
      </c>
      <c r="AX6" s="441" t="e">
        <f t="shared" si="1"/>
        <v>#REF!</v>
      </c>
      <c r="AY6" s="441" t="e">
        <f t="shared" si="1"/>
        <v>#REF!</v>
      </c>
      <c r="AZ6" s="441" t="e">
        <f t="shared" si="1"/>
        <v>#REF!</v>
      </c>
      <c r="BA6" s="441" t="e">
        <f t="shared" si="1"/>
        <v>#REF!</v>
      </c>
      <c r="BB6" s="442" t="e">
        <f t="shared" si="1"/>
        <v>#REF!</v>
      </c>
      <c r="BF6" s="440" t="e">
        <f t="shared" si="0"/>
        <v>#N/A</v>
      </c>
      <c r="BG6" s="441" t="e">
        <f t="shared" si="0"/>
        <v>#REF!</v>
      </c>
      <c r="BH6" s="441" t="e">
        <f t="shared" si="0"/>
        <v>#REF!</v>
      </c>
      <c r="BI6" s="441" t="e">
        <f t="shared" si="0"/>
        <v>#REF!</v>
      </c>
      <c r="BJ6" s="441" t="e">
        <f t="shared" si="0"/>
        <v>#REF!</v>
      </c>
      <c r="BK6" s="441" t="e">
        <f t="shared" si="0"/>
        <v>#REF!</v>
      </c>
      <c r="BL6" s="441" t="e">
        <f t="shared" si="0"/>
        <v>#REF!</v>
      </c>
      <c r="BM6" s="441" t="e">
        <f t="shared" si="0"/>
        <v>#REF!</v>
      </c>
      <c r="BN6" s="441" t="e">
        <f t="shared" si="0"/>
        <v>#REF!</v>
      </c>
      <c r="BO6" s="441" t="e">
        <f t="shared" si="0"/>
        <v>#REF!</v>
      </c>
      <c r="BP6" s="441" t="e">
        <f t="shared" si="0"/>
        <v>#REF!</v>
      </c>
      <c r="BQ6" s="442" t="e">
        <f t="shared" si="0"/>
        <v>#REF!</v>
      </c>
    </row>
    <row r="7" spans="1:69" x14ac:dyDescent="0.25">
      <c r="A7" s="423" t="s">
        <v>25</v>
      </c>
      <c r="B7" s="430" t="s">
        <v>398</v>
      </c>
      <c r="C7" s="440" t="e">
        <f>(C3-C3*C9)*C5</f>
        <v>#N/A</v>
      </c>
      <c r="D7" s="441" t="e">
        <f t="shared" ref="D7:BB7" si="2">(D3-D3*D9)*D5</f>
        <v>#REF!</v>
      </c>
      <c r="E7" s="441" t="e">
        <f t="shared" si="2"/>
        <v>#REF!</v>
      </c>
      <c r="F7" s="441" t="e">
        <f t="shared" si="2"/>
        <v>#REF!</v>
      </c>
      <c r="G7" s="441" t="e">
        <f t="shared" si="2"/>
        <v>#REF!</v>
      </c>
      <c r="H7" s="441" t="e">
        <f t="shared" si="2"/>
        <v>#REF!</v>
      </c>
      <c r="I7" s="441" t="e">
        <f t="shared" si="2"/>
        <v>#REF!</v>
      </c>
      <c r="J7" s="441" t="e">
        <f t="shared" si="2"/>
        <v>#REF!</v>
      </c>
      <c r="K7" s="441" t="e">
        <f t="shared" si="2"/>
        <v>#REF!</v>
      </c>
      <c r="L7" s="441" t="e">
        <f t="shared" si="2"/>
        <v>#REF!</v>
      </c>
      <c r="M7" s="441" t="e">
        <f t="shared" si="2"/>
        <v>#REF!</v>
      </c>
      <c r="N7" s="441" t="e">
        <f t="shared" si="2"/>
        <v>#REF!</v>
      </c>
      <c r="O7" s="441" t="e">
        <f t="shared" si="2"/>
        <v>#REF!</v>
      </c>
      <c r="P7" s="441" t="e">
        <f t="shared" si="2"/>
        <v>#REF!</v>
      </c>
      <c r="Q7" s="441" t="e">
        <f t="shared" si="2"/>
        <v>#REF!</v>
      </c>
      <c r="R7" s="441" t="e">
        <f t="shared" si="2"/>
        <v>#REF!</v>
      </c>
      <c r="S7" s="441" t="e">
        <f t="shared" si="2"/>
        <v>#REF!</v>
      </c>
      <c r="T7" s="441" t="e">
        <f t="shared" si="2"/>
        <v>#REF!</v>
      </c>
      <c r="U7" s="441" t="e">
        <f t="shared" si="2"/>
        <v>#REF!</v>
      </c>
      <c r="V7" s="441" t="e">
        <f t="shared" si="2"/>
        <v>#REF!</v>
      </c>
      <c r="W7" s="441" t="e">
        <f t="shared" si="2"/>
        <v>#REF!</v>
      </c>
      <c r="X7" s="441" t="e">
        <f t="shared" si="2"/>
        <v>#REF!</v>
      </c>
      <c r="Y7" s="441" t="e">
        <f t="shared" si="2"/>
        <v>#REF!</v>
      </c>
      <c r="Z7" s="441" t="e">
        <f t="shared" si="2"/>
        <v>#REF!</v>
      </c>
      <c r="AA7" s="441" t="e">
        <f t="shared" si="2"/>
        <v>#REF!</v>
      </c>
      <c r="AB7" s="441" t="e">
        <f t="shared" si="2"/>
        <v>#REF!</v>
      </c>
      <c r="AC7" s="441" t="e">
        <f t="shared" si="2"/>
        <v>#REF!</v>
      </c>
      <c r="AD7" s="441" t="e">
        <f t="shared" si="2"/>
        <v>#REF!</v>
      </c>
      <c r="AE7" s="441" t="e">
        <f t="shared" si="2"/>
        <v>#REF!</v>
      </c>
      <c r="AF7" s="441" t="e">
        <f t="shared" si="2"/>
        <v>#REF!</v>
      </c>
      <c r="AG7" s="441" t="e">
        <f t="shared" si="2"/>
        <v>#REF!</v>
      </c>
      <c r="AH7" s="441" t="e">
        <f t="shared" si="2"/>
        <v>#REF!</v>
      </c>
      <c r="AI7" s="441" t="e">
        <f t="shared" si="2"/>
        <v>#REF!</v>
      </c>
      <c r="AJ7" s="441" t="e">
        <f t="shared" si="2"/>
        <v>#REF!</v>
      </c>
      <c r="AK7" s="441" t="e">
        <f t="shared" si="2"/>
        <v>#REF!</v>
      </c>
      <c r="AL7" s="441" t="e">
        <f t="shared" si="2"/>
        <v>#REF!</v>
      </c>
      <c r="AM7" s="441" t="e">
        <f t="shared" si="2"/>
        <v>#REF!</v>
      </c>
      <c r="AN7" s="441" t="e">
        <f t="shared" si="2"/>
        <v>#REF!</v>
      </c>
      <c r="AO7" s="441" t="e">
        <f t="shared" si="2"/>
        <v>#REF!</v>
      </c>
      <c r="AP7" s="441" t="e">
        <f t="shared" si="2"/>
        <v>#REF!</v>
      </c>
      <c r="AQ7" s="441" t="e">
        <f t="shared" si="2"/>
        <v>#REF!</v>
      </c>
      <c r="AR7" s="441" t="e">
        <f t="shared" si="2"/>
        <v>#REF!</v>
      </c>
      <c r="AS7" s="441" t="e">
        <f t="shared" si="2"/>
        <v>#REF!</v>
      </c>
      <c r="AT7" s="441" t="e">
        <f t="shared" si="2"/>
        <v>#REF!</v>
      </c>
      <c r="AU7" s="441" t="e">
        <f t="shared" si="2"/>
        <v>#REF!</v>
      </c>
      <c r="AV7" s="441" t="e">
        <f t="shared" si="2"/>
        <v>#REF!</v>
      </c>
      <c r="AW7" s="441" t="e">
        <f t="shared" si="2"/>
        <v>#REF!</v>
      </c>
      <c r="AX7" s="441" t="e">
        <f t="shared" si="2"/>
        <v>#REF!</v>
      </c>
      <c r="AY7" s="441" t="e">
        <f t="shared" si="2"/>
        <v>#REF!</v>
      </c>
      <c r="AZ7" s="441" t="e">
        <f t="shared" si="2"/>
        <v>#REF!</v>
      </c>
      <c r="BA7" s="441" t="e">
        <f t="shared" si="2"/>
        <v>#REF!</v>
      </c>
      <c r="BB7" s="442" t="e">
        <f t="shared" si="2"/>
        <v>#REF!</v>
      </c>
      <c r="BF7" s="440" t="e">
        <f t="shared" si="0"/>
        <v>#N/A</v>
      </c>
      <c r="BG7" s="441" t="e">
        <f t="shared" si="0"/>
        <v>#REF!</v>
      </c>
      <c r="BH7" s="441" t="e">
        <f t="shared" si="0"/>
        <v>#REF!</v>
      </c>
      <c r="BI7" s="441" t="e">
        <f t="shared" si="0"/>
        <v>#REF!</v>
      </c>
      <c r="BJ7" s="441" t="e">
        <f t="shared" si="0"/>
        <v>#REF!</v>
      </c>
      <c r="BK7" s="441" t="e">
        <f t="shared" si="0"/>
        <v>#REF!</v>
      </c>
      <c r="BL7" s="441" t="e">
        <f t="shared" si="0"/>
        <v>#REF!</v>
      </c>
      <c r="BM7" s="441" t="e">
        <f t="shared" si="0"/>
        <v>#REF!</v>
      </c>
      <c r="BN7" s="441" t="e">
        <f t="shared" si="0"/>
        <v>#REF!</v>
      </c>
      <c r="BO7" s="441" t="e">
        <f t="shared" si="0"/>
        <v>#REF!</v>
      </c>
      <c r="BP7" s="441" t="e">
        <f t="shared" si="0"/>
        <v>#REF!</v>
      </c>
      <c r="BQ7" s="442" t="e">
        <f t="shared" si="0"/>
        <v>#REF!</v>
      </c>
    </row>
    <row r="8" spans="1:69" x14ac:dyDescent="0.25">
      <c r="A8" s="423" t="s">
        <v>25</v>
      </c>
      <c r="B8" s="430" t="s">
        <v>399</v>
      </c>
      <c r="C8" s="440" t="e">
        <f t="shared" ref="C8" si="3">C5*C3-C7</f>
        <v>#N/A</v>
      </c>
      <c r="D8" s="441" t="e">
        <f t="shared" ref="D8" si="4">D5*D3-D7</f>
        <v>#N/A</v>
      </c>
      <c r="E8" s="441" t="e">
        <f>E5*E3-E7</f>
        <v>#N/A</v>
      </c>
      <c r="F8" s="441" t="e">
        <f t="shared" ref="F8" si="5">F5*F3-F7</f>
        <v>#N/A</v>
      </c>
      <c r="G8" s="441" t="e">
        <f t="shared" ref="G8" si="6">G5*G3-G7</f>
        <v>#N/A</v>
      </c>
      <c r="H8" s="441" t="e">
        <f t="shared" ref="H8" si="7">H5*H3-H7</f>
        <v>#N/A</v>
      </c>
      <c r="I8" s="441" t="e">
        <f t="shared" ref="I8" si="8">I5*I3-I7</f>
        <v>#N/A</v>
      </c>
      <c r="J8" s="441" t="e">
        <f t="shared" ref="J8" si="9">J5*J3-J7</f>
        <v>#N/A</v>
      </c>
      <c r="K8" s="441" t="e">
        <f t="shared" ref="K8" si="10">K5*K3-K7</f>
        <v>#N/A</v>
      </c>
      <c r="L8" s="441" t="e">
        <f t="shared" ref="L8" si="11">L5*L3-L7</f>
        <v>#N/A</v>
      </c>
      <c r="M8" s="441" t="e">
        <f t="shared" ref="M8" si="12">M5*M3-M7</f>
        <v>#N/A</v>
      </c>
      <c r="N8" s="441" t="e">
        <f t="shared" ref="N8" si="13">N5*N3-N7</f>
        <v>#N/A</v>
      </c>
      <c r="O8" s="441" t="e">
        <f t="shared" ref="O8" si="14">O5*O3-O7</f>
        <v>#N/A</v>
      </c>
      <c r="P8" s="441" t="e">
        <f t="shared" ref="P8" si="15">P5*P3-P7</f>
        <v>#N/A</v>
      </c>
      <c r="Q8" s="441" t="e">
        <f t="shared" ref="Q8" si="16">Q5*Q3-Q7</f>
        <v>#N/A</v>
      </c>
      <c r="R8" s="441" t="e">
        <f t="shared" ref="R8" si="17">R5*R3-R7</f>
        <v>#N/A</v>
      </c>
      <c r="S8" s="441" t="e">
        <f t="shared" ref="S8" si="18">S5*S3-S7</f>
        <v>#N/A</v>
      </c>
      <c r="T8" s="441" t="e">
        <f t="shared" ref="T8" si="19">T5*T3-T7</f>
        <v>#N/A</v>
      </c>
      <c r="U8" s="441" t="e">
        <f t="shared" ref="U8" si="20">U5*U3-U7</f>
        <v>#N/A</v>
      </c>
      <c r="V8" s="441" t="e">
        <f t="shared" ref="V8" si="21">V5*V3-V7</f>
        <v>#N/A</v>
      </c>
      <c r="W8" s="441" t="e">
        <f t="shared" ref="W8" si="22">W5*W3-W7</f>
        <v>#N/A</v>
      </c>
      <c r="X8" s="441" t="e">
        <f t="shared" ref="X8" si="23">X5*X3-X7</f>
        <v>#N/A</v>
      </c>
      <c r="Y8" s="441" t="e">
        <f t="shared" ref="Y8" si="24">Y5*Y3-Y7</f>
        <v>#N/A</v>
      </c>
      <c r="Z8" s="441" t="e">
        <f t="shared" ref="Z8" si="25">Z5*Z3-Z7</f>
        <v>#N/A</v>
      </c>
      <c r="AA8" s="441" t="e">
        <f t="shared" ref="AA8" si="26">AA5*AA3-AA7</f>
        <v>#N/A</v>
      </c>
      <c r="AB8" s="441" t="e">
        <f t="shared" ref="AB8" si="27">AB5*AB3-AB7</f>
        <v>#N/A</v>
      </c>
      <c r="AC8" s="441" t="e">
        <f t="shared" ref="AC8" si="28">AC5*AC3-AC7</f>
        <v>#N/A</v>
      </c>
      <c r="AD8" s="441" t="e">
        <f t="shared" ref="AD8" si="29">AD5*AD3-AD7</f>
        <v>#N/A</v>
      </c>
      <c r="AE8" s="441" t="e">
        <f t="shared" ref="AE8" si="30">AE5*AE3-AE7</f>
        <v>#N/A</v>
      </c>
      <c r="AF8" s="441" t="e">
        <f t="shared" ref="AF8" si="31">AF5*AF3-AF7</f>
        <v>#N/A</v>
      </c>
      <c r="AG8" s="441" t="e">
        <f t="shared" ref="AG8" si="32">AG5*AG3-AG7</f>
        <v>#N/A</v>
      </c>
      <c r="AH8" s="441" t="e">
        <f t="shared" ref="AH8" si="33">AH5*AH3-AH7</f>
        <v>#N/A</v>
      </c>
      <c r="AI8" s="441" t="e">
        <f t="shared" ref="AI8" si="34">AI5*AI3-AI7</f>
        <v>#N/A</v>
      </c>
      <c r="AJ8" s="441" t="e">
        <f t="shared" ref="AJ8" si="35">AJ5*AJ3-AJ7</f>
        <v>#N/A</v>
      </c>
      <c r="AK8" s="441" t="e">
        <f t="shared" ref="AK8" si="36">AK5*AK3-AK7</f>
        <v>#N/A</v>
      </c>
      <c r="AL8" s="441" t="e">
        <f t="shared" ref="AL8" si="37">AL5*AL3-AL7</f>
        <v>#N/A</v>
      </c>
      <c r="AM8" s="441" t="e">
        <f t="shared" ref="AM8" si="38">AM5*AM3-AM7</f>
        <v>#N/A</v>
      </c>
      <c r="AN8" s="441" t="e">
        <f t="shared" ref="AN8" si="39">AN5*AN3-AN7</f>
        <v>#N/A</v>
      </c>
      <c r="AO8" s="441" t="e">
        <f t="shared" ref="AO8" si="40">AO5*AO3-AO7</f>
        <v>#N/A</v>
      </c>
      <c r="AP8" s="441" t="e">
        <f t="shared" ref="AP8" si="41">AP5*AP3-AP7</f>
        <v>#N/A</v>
      </c>
      <c r="AQ8" s="441" t="e">
        <f t="shared" ref="AQ8" si="42">AQ5*AQ3-AQ7</f>
        <v>#N/A</v>
      </c>
      <c r="AR8" s="441" t="e">
        <f t="shared" ref="AR8" si="43">AR5*AR3-AR7</f>
        <v>#N/A</v>
      </c>
      <c r="AS8" s="441" t="e">
        <f t="shared" ref="AS8" si="44">AS5*AS3-AS7</f>
        <v>#N/A</v>
      </c>
      <c r="AT8" s="441" t="e">
        <f t="shared" ref="AT8" si="45">AT5*AT3-AT7</f>
        <v>#N/A</v>
      </c>
      <c r="AU8" s="441" t="e">
        <f t="shared" ref="AU8" si="46">AU5*AU3-AU7</f>
        <v>#N/A</v>
      </c>
      <c r="AV8" s="441" t="e">
        <f t="shared" ref="AV8" si="47">AV5*AV3-AV7</f>
        <v>#N/A</v>
      </c>
      <c r="AW8" s="441" t="e">
        <f t="shared" ref="AW8" si="48">AW5*AW3-AW7</f>
        <v>#N/A</v>
      </c>
      <c r="AX8" s="441" t="e">
        <f t="shared" ref="AX8" si="49">AX5*AX3-AX7</f>
        <v>#N/A</v>
      </c>
      <c r="AY8" s="441" t="e">
        <f t="shared" ref="AY8" si="50">AY5*AY3-AY7</f>
        <v>#N/A</v>
      </c>
      <c r="AZ8" s="441" t="e">
        <f t="shared" ref="AZ8" si="51">AZ5*AZ3-AZ7</f>
        <v>#N/A</v>
      </c>
      <c r="BA8" s="441" t="e">
        <f t="shared" ref="BA8" si="52">BA5*BA3-BA7</f>
        <v>#N/A</v>
      </c>
      <c r="BB8" s="442" t="e">
        <f t="shared" ref="BB8" si="53">BB5*BB3-BB7</f>
        <v>#N/A</v>
      </c>
      <c r="BF8" s="440" t="e">
        <f t="shared" si="0"/>
        <v>#N/A</v>
      </c>
      <c r="BG8" s="441" t="e">
        <f t="shared" si="0"/>
        <v>#N/A</v>
      </c>
      <c r="BH8" s="441" t="e">
        <f t="shared" si="0"/>
        <v>#N/A</v>
      </c>
      <c r="BI8" s="441" t="e">
        <f t="shared" si="0"/>
        <v>#N/A</v>
      </c>
      <c r="BJ8" s="441" t="e">
        <f t="shared" si="0"/>
        <v>#N/A</v>
      </c>
      <c r="BK8" s="441" t="e">
        <f t="shared" si="0"/>
        <v>#N/A</v>
      </c>
      <c r="BL8" s="441" t="e">
        <f t="shared" si="0"/>
        <v>#N/A</v>
      </c>
      <c r="BM8" s="441" t="e">
        <f t="shared" si="0"/>
        <v>#N/A</v>
      </c>
      <c r="BN8" s="441" t="e">
        <f t="shared" si="0"/>
        <v>#N/A</v>
      </c>
      <c r="BO8" s="441" t="e">
        <f t="shared" si="0"/>
        <v>#N/A</v>
      </c>
      <c r="BP8" s="441" t="e">
        <f t="shared" si="0"/>
        <v>#N/A</v>
      </c>
      <c r="BQ8" s="442" t="e">
        <f t="shared" si="0"/>
        <v>#N/A</v>
      </c>
    </row>
    <row r="9" spans="1:69" x14ac:dyDescent="0.25">
      <c r="A9" s="426" t="s">
        <v>25</v>
      </c>
      <c r="B9" s="431" t="s">
        <v>396</v>
      </c>
      <c r="C9" s="434" t="e">
        <f>INDEX('Расчет инвестиций'!$E$103:$BD$241,MATCH($A9,'Расчет инвестиций'!$A$103:$A$241,0)+4,MATCH(C$2,'Расчет инвестиций'!#REF!,0))</f>
        <v>#N/A</v>
      </c>
      <c r="D9" s="427" t="e">
        <f>INDEX('Расчет инвестиций'!$E$103:$BD$241,MATCH($A9,'Расчет инвестиций'!$A$103:$A$241,0)+4,MATCH(D$2,'Расчет инвестиций'!#REF!,0))</f>
        <v>#N/A</v>
      </c>
      <c r="E9" s="427" t="e">
        <f>INDEX('Расчет инвестиций'!$E$103:$BD$241,MATCH($A9,'Расчет инвестиций'!$A$103:$A$241,0)+4,MATCH(E$2,'Расчет инвестиций'!#REF!,0))</f>
        <v>#N/A</v>
      </c>
      <c r="F9" s="427" t="e">
        <f>INDEX('Расчет инвестиций'!$E$103:$BD$241,MATCH($A9,'Расчет инвестиций'!$A$103:$A$241,0)+4,MATCH(F$2,'Расчет инвестиций'!#REF!,0))</f>
        <v>#N/A</v>
      </c>
      <c r="G9" s="427" t="e">
        <f>INDEX('Расчет инвестиций'!$E$103:$BD$241,MATCH($A9,'Расчет инвестиций'!$A$103:$A$241,0)+4,MATCH(G$2,'Расчет инвестиций'!#REF!,0))</f>
        <v>#N/A</v>
      </c>
      <c r="H9" s="427" t="e">
        <f>INDEX('Расчет инвестиций'!$E$103:$BD$241,MATCH($A9,'Расчет инвестиций'!$A$103:$A$241,0)+4,MATCH(H$2,'Расчет инвестиций'!#REF!,0))</f>
        <v>#N/A</v>
      </c>
      <c r="I9" s="427" t="e">
        <f>INDEX('Расчет инвестиций'!$E$103:$BD$241,MATCH($A9,'Расчет инвестиций'!$A$103:$A$241,0)+4,MATCH(I$2,'Расчет инвестиций'!#REF!,0))</f>
        <v>#N/A</v>
      </c>
      <c r="J9" s="427" t="e">
        <f>INDEX('Расчет инвестиций'!$E$103:$BD$241,MATCH($A9,'Расчет инвестиций'!$A$103:$A$241,0)+4,MATCH(J$2,'Расчет инвестиций'!#REF!,0))</f>
        <v>#N/A</v>
      </c>
      <c r="K9" s="427" t="e">
        <f>INDEX('Расчет инвестиций'!$E$103:$BD$241,MATCH($A9,'Расчет инвестиций'!$A$103:$A$241,0)+4,MATCH(K$2,'Расчет инвестиций'!#REF!,0))</f>
        <v>#N/A</v>
      </c>
      <c r="L9" s="427" t="e">
        <f>INDEX('Расчет инвестиций'!$E$103:$BD$241,MATCH($A9,'Расчет инвестиций'!$A$103:$A$241,0)+4,MATCH(L$2,'Расчет инвестиций'!#REF!,0))</f>
        <v>#N/A</v>
      </c>
      <c r="M9" s="427" t="e">
        <f>INDEX('Расчет инвестиций'!$E$103:$BD$241,MATCH($A9,'Расчет инвестиций'!$A$103:$A$241,0)+4,MATCH(M$2,'Расчет инвестиций'!#REF!,0))</f>
        <v>#N/A</v>
      </c>
      <c r="N9" s="427" t="e">
        <f>INDEX('Расчет инвестиций'!$E$103:$BD$241,MATCH($A9,'Расчет инвестиций'!$A$103:$A$241,0)+4,MATCH(N$2,'Расчет инвестиций'!#REF!,0))</f>
        <v>#N/A</v>
      </c>
      <c r="O9" s="427" t="e">
        <f>INDEX('Расчет инвестиций'!$E$103:$BD$241,MATCH($A9,'Расчет инвестиций'!$A$103:$A$241,0)+4,MATCH(O$2,'Расчет инвестиций'!#REF!,0))</f>
        <v>#N/A</v>
      </c>
      <c r="P9" s="427" t="e">
        <f>INDEX('Расчет инвестиций'!$E$103:$BD$241,MATCH($A9,'Расчет инвестиций'!$A$103:$A$241,0)+4,MATCH(P$2,'Расчет инвестиций'!#REF!,0))</f>
        <v>#N/A</v>
      </c>
      <c r="Q9" s="427" t="e">
        <f>INDEX('Расчет инвестиций'!$E$103:$BD$241,MATCH($A9,'Расчет инвестиций'!$A$103:$A$241,0)+4,MATCH(Q$2,'Расчет инвестиций'!#REF!,0))</f>
        <v>#N/A</v>
      </c>
      <c r="R9" s="427" t="e">
        <f>INDEX('Расчет инвестиций'!$E$103:$BD$241,MATCH($A9,'Расчет инвестиций'!$A$103:$A$241,0)+4,MATCH(R$2,'Расчет инвестиций'!#REF!,0))</f>
        <v>#N/A</v>
      </c>
      <c r="S9" s="427" t="e">
        <f>INDEX('Расчет инвестиций'!$E$103:$BD$241,MATCH($A9,'Расчет инвестиций'!$A$103:$A$241,0)+4,MATCH(S$2,'Расчет инвестиций'!#REF!,0))</f>
        <v>#N/A</v>
      </c>
      <c r="T9" s="427" t="e">
        <f>INDEX('Расчет инвестиций'!$E$103:$BD$241,MATCH($A9,'Расчет инвестиций'!$A$103:$A$241,0)+4,MATCH(T$2,'Расчет инвестиций'!#REF!,0))</f>
        <v>#N/A</v>
      </c>
      <c r="U9" s="427" t="e">
        <f>INDEX('Расчет инвестиций'!$E$103:$BD$241,MATCH($A9,'Расчет инвестиций'!$A$103:$A$241,0)+4,MATCH(U$2,'Расчет инвестиций'!#REF!,0))</f>
        <v>#N/A</v>
      </c>
      <c r="V9" s="427" t="e">
        <f>INDEX('Расчет инвестиций'!$E$103:$BD$241,MATCH($A9,'Расчет инвестиций'!$A$103:$A$241,0)+4,MATCH(V$2,'Расчет инвестиций'!#REF!,0))</f>
        <v>#N/A</v>
      </c>
      <c r="W9" s="427" t="e">
        <f>INDEX('Расчет инвестиций'!$E$103:$BD$241,MATCH($A9,'Расчет инвестиций'!$A$103:$A$241,0)+4,MATCH(W$2,'Расчет инвестиций'!#REF!,0))</f>
        <v>#N/A</v>
      </c>
      <c r="X9" s="427" t="e">
        <f>INDEX('Расчет инвестиций'!$E$103:$BD$241,MATCH($A9,'Расчет инвестиций'!$A$103:$A$241,0)+4,MATCH(X$2,'Расчет инвестиций'!#REF!,0))</f>
        <v>#N/A</v>
      </c>
      <c r="Y9" s="427" t="e">
        <f>INDEX('Расчет инвестиций'!$E$103:$BD$241,MATCH($A9,'Расчет инвестиций'!$A$103:$A$241,0)+4,MATCH(Y$2,'Расчет инвестиций'!#REF!,0))</f>
        <v>#N/A</v>
      </c>
      <c r="Z9" s="427" t="e">
        <f>INDEX('Расчет инвестиций'!$E$103:$BD$241,MATCH($A9,'Расчет инвестиций'!$A$103:$A$241,0)+4,MATCH(Z$2,'Расчет инвестиций'!#REF!,0))</f>
        <v>#N/A</v>
      </c>
      <c r="AA9" s="427" t="e">
        <f>INDEX('Расчет инвестиций'!$E$103:$BD$241,MATCH($A9,'Расчет инвестиций'!$A$103:$A$241,0)+4,MATCH(AA$2,'Расчет инвестиций'!#REF!,0))</f>
        <v>#N/A</v>
      </c>
      <c r="AB9" s="427" t="e">
        <f>INDEX('Расчет инвестиций'!$E$103:$BD$241,MATCH($A9,'Расчет инвестиций'!$A$103:$A$241,0)+4,MATCH(AB$2,'Расчет инвестиций'!#REF!,0))</f>
        <v>#N/A</v>
      </c>
      <c r="AC9" s="427" t="e">
        <f>INDEX('Расчет инвестиций'!$E$103:$BD$241,MATCH($A9,'Расчет инвестиций'!$A$103:$A$241,0)+4,MATCH(AC$2,'Расчет инвестиций'!#REF!,0))</f>
        <v>#N/A</v>
      </c>
      <c r="AD9" s="427" t="e">
        <f>INDEX('Расчет инвестиций'!$E$103:$BD$241,MATCH($A9,'Расчет инвестиций'!$A$103:$A$241,0)+4,MATCH(AD$2,'Расчет инвестиций'!#REF!,0))</f>
        <v>#N/A</v>
      </c>
      <c r="AE9" s="427" t="e">
        <f>INDEX('Расчет инвестиций'!$E$103:$BD$241,MATCH($A9,'Расчет инвестиций'!$A$103:$A$241,0)+4,MATCH(AE$2,'Расчет инвестиций'!#REF!,0))</f>
        <v>#N/A</v>
      </c>
      <c r="AF9" s="427" t="e">
        <f>INDEX('Расчет инвестиций'!$E$103:$BD$241,MATCH($A9,'Расчет инвестиций'!$A$103:$A$241,0)+4,MATCH(AF$2,'Расчет инвестиций'!#REF!,0))</f>
        <v>#N/A</v>
      </c>
      <c r="AG9" s="427" t="e">
        <f>INDEX('Расчет инвестиций'!$E$103:$BD$241,MATCH($A9,'Расчет инвестиций'!$A$103:$A$241,0)+4,MATCH(AG$2,'Расчет инвестиций'!#REF!,0))</f>
        <v>#N/A</v>
      </c>
      <c r="AH9" s="427" t="e">
        <f>INDEX('Расчет инвестиций'!$E$103:$BD$241,MATCH($A9,'Расчет инвестиций'!$A$103:$A$241,0)+4,MATCH(AH$2,'Расчет инвестиций'!#REF!,0))</f>
        <v>#N/A</v>
      </c>
      <c r="AI9" s="427" t="e">
        <f>INDEX('Расчет инвестиций'!$E$103:$BD$241,MATCH($A9,'Расчет инвестиций'!$A$103:$A$241,0)+4,MATCH(AI$2,'Расчет инвестиций'!#REF!,0))</f>
        <v>#N/A</v>
      </c>
      <c r="AJ9" s="427" t="e">
        <f>INDEX('Расчет инвестиций'!$E$103:$BD$241,MATCH($A9,'Расчет инвестиций'!$A$103:$A$241,0)+4,MATCH(AJ$2,'Расчет инвестиций'!#REF!,0))</f>
        <v>#N/A</v>
      </c>
      <c r="AK9" s="427" t="e">
        <f>INDEX('Расчет инвестиций'!$E$103:$BD$241,MATCH($A9,'Расчет инвестиций'!$A$103:$A$241,0)+4,MATCH(AK$2,'Расчет инвестиций'!#REF!,0))</f>
        <v>#N/A</v>
      </c>
      <c r="AL9" s="427" t="e">
        <f>INDEX('Расчет инвестиций'!$E$103:$BD$241,MATCH($A9,'Расчет инвестиций'!$A$103:$A$241,0)+4,MATCH(AL$2,'Расчет инвестиций'!#REF!,0))</f>
        <v>#N/A</v>
      </c>
      <c r="AM9" s="427" t="e">
        <f>INDEX('Расчет инвестиций'!$E$103:$BD$241,MATCH($A9,'Расчет инвестиций'!$A$103:$A$241,0)+4,MATCH(AM$2,'Расчет инвестиций'!#REF!,0))</f>
        <v>#N/A</v>
      </c>
      <c r="AN9" s="427" t="e">
        <f>INDEX('Расчет инвестиций'!$E$103:$BD$241,MATCH($A9,'Расчет инвестиций'!$A$103:$A$241,0)+4,MATCH(AN$2,'Расчет инвестиций'!#REF!,0))</f>
        <v>#N/A</v>
      </c>
      <c r="AO9" s="427" t="e">
        <f>INDEX('Расчет инвестиций'!$E$103:$BD$241,MATCH($A9,'Расчет инвестиций'!$A$103:$A$241,0)+4,MATCH(AO$2,'Расчет инвестиций'!#REF!,0))</f>
        <v>#N/A</v>
      </c>
      <c r="AP9" s="427" t="e">
        <f>INDEX('Расчет инвестиций'!$E$103:$BD$241,MATCH($A9,'Расчет инвестиций'!$A$103:$A$241,0)+4,MATCH(AP$2,'Расчет инвестиций'!#REF!,0))</f>
        <v>#N/A</v>
      </c>
      <c r="AQ9" s="427" t="e">
        <f>INDEX('Расчет инвестиций'!$E$103:$BD$241,MATCH($A9,'Расчет инвестиций'!$A$103:$A$241,0)+4,MATCH(AQ$2,'Расчет инвестиций'!#REF!,0))</f>
        <v>#N/A</v>
      </c>
      <c r="AR9" s="427" t="e">
        <f>INDEX('Расчет инвестиций'!$E$103:$BD$241,MATCH($A9,'Расчет инвестиций'!$A$103:$A$241,0)+4,MATCH(AR$2,'Расчет инвестиций'!#REF!,0))</f>
        <v>#N/A</v>
      </c>
      <c r="AS9" s="427" t="e">
        <f>INDEX('Расчет инвестиций'!$E$103:$BD$241,MATCH($A9,'Расчет инвестиций'!$A$103:$A$241,0)+4,MATCH(AS$2,'Расчет инвестиций'!#REF!,0))</f>
        <v>#N/A</v>
      </c>
      <c r="AT9" s="427" t="e">
        <f>INDEX('Расчет инвестиций'!$E$103:$BD$241,MATCH($A9,'Расчет инвестиций'!$A$103:$A$241,0)+4,MATCH(AT$2,'Расчет инвестиций'!#REF!,0))</f>
        <v>#N/A</v>
      </c>
      <c r="AU9" s="427" t="e">
        <f>INDEX('Расчет инвестиций'!$E$103:$BD$241,MATCH($A9,'Расчет инвестиций'!$A$103:$A$241,0)+4,MATCH(AU$2,'Расчет инвестиций'!#REF!,0))</f>
        <v>#N/A</v>
      </c>
      <c r="AV9" s="427" t="e">
        <f>INDEX('Расчет инвестиций'!$E$103:$BD$241,MATCH($A9,'Расчет инвестиций'!$A$103:$A$241,0)+4,MATCH(AV$2,'Расчет инвестиций'!#REF!,0))</f>
        <v>#N/A</v>
      </c>
      <c r="AW9" s="427" t="e">
        <f>INDEX('Расчет инвестиций'!$E$103:$BD$241,MATCH($A9,'Расчет инвестиций'!$A$103:$A$241,0)+4,MATCH(AW$2,'Расчет инвестиций'!#REF!,0))</f>
        <v>#N/A</v>
      </c>
      <c r="AX9" s="427" t="e">
        <f>INDEX('Расчет инвестиций'!$E$103:$BD$241,MATCH($A9,'Расчет инвестиций'!$A$103:$A$241,0)+4,MATCH(AX$2,'Расчет инвестиций'!#REF!,0))</f>
        <v>#N/A</v>
      </c>
      <c r="AY9" s="427" t="e">
        <f>INDEX('Расчет инвестиций'!$E$103:$BD$241,MATCH($A9,'Расчет инвестиций'!$A$103:$A$241,0)+4,MATCH(AY$2,'Расчет инвестиций'!#REF!,0))</f>
        <v>#N/A</v>
      </c>
      <c r="AZ9" s="427" t="e">
        <f>INDEX('Расчет инвестиций'!$E$103:$BD$241,MATCH($A9,'Расчет инвестиций'!$A$103:$A$241,0)+4,MATCH(AZ$2,'Расчет инвестиций'!#REF!,0))</f>
        <v>#N/A</v>
      </c>
      <c r="BA9" s="427" t="e">
        <f>INDEX('Расчет инвестиций'!$E$103:$BD$241,MATCH($A9,'Расчет инвестиций'!$A$103:$A$241,0)+4,MATCH(BA$2,'Расчет инвестиций'!#REF!,0))</f>
        <v>#N/A</v>
      </c>
      <c r="BB9" s="428" t="e">
        <f>INDEX('Расчет инвестиций'!$E$103:$BD$241,MATCH($A9,'Расчет инвестиций'!$A$103:$A$241,0)+4,MATCH(BB$2,'Расчет инвестиций'!#REF!,0))</f>
        <v>#N/A</v>
      </c>
      <c r="BF9" s="434" t="e">
        <f ca="1">MAX(INDIRECT(ADDRESS(MATCH($A9,$A$1:$A$79,0)+6,MATCH(BF$1,$A$1:$BB$1,0)),TRUE):INDIRECT(ADDRESS(MATCH($A9,$A$1:$A$79,0)+6,MATCH(BF$1,$A$1:$BB$1,0)+COUNTIF($A$1:$BB$1,BF$1)-1,TRUE)))</f>
        <v>#N/A</v>
      </c>
      <c r="BG9" s="427" t="e">
        <f ca="1">MAX(INDIRECT(ADDRESS(MATCH($A9,$A$1:$A$79,0)+6,MATCH(BG$1,$A$1:$BB$1,0)),TRUE):INDIRECT(ADDRESS(MATCH($A9,$A$1:$A$79,0)+6,MATCH(BG$1,$A$1:$BB$1,0)+COUNTIF($A$1:$BB$1,BG$1)-1,TRUE)))</f>
        <v>#N/A</v>
      </c>
      <c r="BH9" s="427" t="e">
        <f ca="1">MAX(INDIRECT(ADDRESS(MATCH($A9,$A$1:$A$79,0)+6,MATCH(BH$1,$A$1:$BB$1,0)),TRUE):INDIRECT(ADDRESS(MATCH($A9,$A$1:$A$79,0)+6,MATCH(BH$1,$A$1:$BB$1,0)+COUNTIF($A$1:$BB$1,BH$1)-1,TRUE)))</f>
        <v>#N/A</v>
      </c>
      <c r="BI9" s="427" t="e">
        <f ca="1">MAX(INDIRECT(ADDRESS(MATCH($A9,$A$1:$A$79,0)+6,MATCH(BI$1,$A$1:$BB$1,0)),TRUE):INDIRECT(ADDRESS(MATCH($A9,$A$1:$A$79,0)+6,MATCH(BI$1,$A$1:$BB$1,0)+COUNTIF($A$1:$BB$1,BI$1)-1,TRUE)))</f>
        <v>#N/A</v>
      </c>
      <c r="BJ9" s="427" t="e">
        <f ca="1">MAX(INDIRECT(ADDRESS(MATCH($A9,$A$1:$A$79,0)+6,MATCH(BJ$1,$A$1:$BB$1,0)),TRUE):INDIRECT(ADDRESS(MATCH($A9,$A$1:$A$79,0)+6,MATCH(BJ$1,$A$1:$BB$1,0)+COUNTIF($A$1:$BB$1,BJ$1)-1,TRUE)))</f>
        <v>#N/A</v>
      </c>
      <c r="BK9" s="427" t="e">
        <f ca="1">MAX(INDIRECT(ADDRESS(MATCH($A9,$A$1:$A$79,0)+6,MATCH(BK$1,$A$1:$BB$1,0)),TRUE):INDIRECT(ADDRESS(MATCH($A9,$A$1:$A$79,0)+6,MATCH(BK$1,$A$1:$BB$1,0)+COUNTIF($A$1:$BB$1,BK$1)-1,TRUE)))</f>
        <v>#N/A</v>
      </c>
      <c r="BL9" s="427" t="e">
        <f ca="1">MAX(INDIRECT(ADDRESS(MATCH($A9,$A$1:$A$79,0)+6,MATCH(BL$1,$A$1:$BB$1,0)),TRUE):INDIRECT(ADDRESS(MATCH($A9,$A$1:$A$79,0)+6,MATCH(BL$1,$A$1:$BB$1,0)+COUNTIF($A$1:$BB$1,BL$1)-1,TRUE)))</f>
        <v>#N/A</v>
      </c>
      <c r="BM9" s="427" t="e">
        <f ca="1">MAX(INDIRECT(ADDRESS(MATCH($A9,$A$1:$A$79,0)+6,MATCH(BM$1,$A$1:$BB$1,0)),TRUE):INDIRECT(ADDRESS(MATCH($A9,$A$1:$A$79,0)+6,MATCH(BM$1,$A$1:$BB$1,0)+COUNTIF($A$1:$BB$1,BM$1)-1,TRUE)))</f>
        <v>#N/A</v>
      </c>
      <c r="BN9" s="427" t="e">
        <f ca="1">MAX(INDIRECT(ADDRESS(MATCH($A9,$A$1:$A$79,0)+6,MATCH(BN$1,$A$1:$BB$1,0)),TRUE):INDIRECT(ADDRESS(MATCH($A9,$A$1:$A$79,0)+6,MATCH(BN$1,$A$1:$BB$1,0)+COUNTIF($A$1:$BB$1,BN$1)-1,TRUE)))</f>
        <v>#N/A</v>
      </c>
      <c r="BO9" s="427" t="e">
        <f ca="1">MAX(INDIRECT(ADDRESS(MATCH($A9,$A$1:$A$79,0)+6,MATCH(BO$1,$A$1:$BB$1,0)),TRUE):INDIRECT(ADDRESS(MATCH($A9,$A$1:$A$79,0)+6,MATCH(BO$1,$A$1:$BB$1,0)+COUNTIF($A$1:$BB$1,BO$1)-1,TRUE)))</f>
        <v>#N/A</v>
      </c>
      <c r="BP9" s="427" t="e">
        <f ca="1">MAX(INDIRECT(ADDRESS(MATCH($A9,$A$1:$A$79,0)+6,MATCH(BP$1,$A$1:$BB$1,0)),TRUE):INDIRECT(ADDRESS(MATCH($A9,$A$1:$A$79,0)+6,MATCH(BP$1,$A$1:$BB$1,0)+COUNTIF($A$1:$BB$1,BP$1)-1,TRUE)))</f>
        <v>#N/A</v>
      </c>
      <c r="BQ9" s="428" t="e">
        <f ca="1">MAX(INDIRECT(ADDRESS(MATCH($A9,$A$1:$A$79,0)+6,MATCH(BQ$1,$A$1:$BB$1,0)),TRUE):INDIRECT(ADDRESS(MATCH($A9,$A$1:$A$79,0)+6,MATCH(BQ$1,$A$1:$BB$1,0)+COUNTIF($A$1:$BB$1,BQ$1)-1,TRUE)))</f>
        <v>#N/A</v>
      </c>
    </row>
    <row r="10" spans="1:69" x14ac:dyDescent="0.25">
      <c r="A10" s="420" t="s">
        <v>364</v>
      </c>
      <c r="B10" s="429" t="s">
        <v>37</v>
      </c>
      <c r="C10" s="443" t="e">
        <f>INDEX('Расчет инвестиций'!$E$103:$BD$241,MATCH($A10,'Расчет инвестиций'!$A$103:$A$241,0),MATCH(C$2,'Расчет инвестиций'!#REF!,0))</f>
        <v>#N/A</v>
      </c>
      <c r="D10" s="444" t="e">
        <f>VLOOKUP($A10,'Расчет инвестиций'!$A$103:$BD$241,MATCH('Свод объёмы'!D$2,'Расчет инвестиций'!#REF!,0),0)</f>
        <v>#REF!</v>
      </c>
      <c r="E10" s="444" t="e">
        <f>VLOOKUP($A10,'Расчет инвестиций'!$A$103:$BD$241,MATCH('Свод объёмы'!E$2,'Расчет инвестиций'!#REF!,0),0)</f>
        <v>#REF!</v>
      </c>
      <c r="F10" s="444" t="e">
        <f>VLOOKUP($A10,'Расчет инвестиций'!$A$103:$BD$241,MATCH('Свод объёмы'!F$2,'Расчет инвестиций'!#REF!,0),0)</f>
        <v>#REF!</v>
      </c>
      <c r="G10" s="444" t="e">
        <f>VLOOKUP($A10,'Расчет инвестиций'!$A$103:$BD$241,MATCH('Свод объёмы'!G$2,'Расчет инвестиций'!#REF!,0),0)</f>
        <v>#REF!</v>
      </c>
      <c r="H10" s="444" t="e">
        <f>VLOOKUP($A10,'Расчет инвестиций'!$A$103:$BD$241,MATCH('Свод объёмы'!H$2,'Расчет инвестиций'!#REF!,0),0)</f>
        <v>#REF!</v>
      </c>
      <c r="I10" s="444" t="e">
        <f>VLOOKUP($A10,'Расчет инвестиций'!$A$103:$BD$241,MATCH('Свод объёмы'!I$2,'Расчет инвестиций'!#REF!,0),0)</f>
        <v>#REF!</v>
      </c>
      <c r="J10" s="444" t="e">
        <f>VLOOKUP($A10,'Расчет инвестиций'!$A$103:$BD$241,MATCH('Свод объёмы'!J$2,'Расчет инвестиций'!#REF!,0),0)</f>
        <v>#REF!</v>
      </c>
      <c r="K10" s="444" t="e">
        <f>VLOOKUP($A10,'Расчет инвестиций'!$A$103:$BD$241,MATCH('Свод объёмы'!K$2,'Расчет инвестиций'!#REF!,0),0)</f>
        <v>#REF!</v>
      </c>
      <c r="L10" s="444" t="e">
        <f>VLOOKUP($A10,'Расчет инвестиций'!$A$103:$BD$241,MATCH('Свод объёмы'!L$2,'Расчет инвестиций'!#REF!,0),0)</f>
        <v>#REF!</v>
      </c>
      <c r="M10" s="444" t="e">
        <f>VLOOKUP($A10,'Расчет инвестиций'!$A$103:$BD$241,MATCH('Свод объёмы'!M$2,'Расчет инвестиций'!#REF!,0),0)</f>
        <v>#REF!</v>
      </c>
      <c r="N10" s="444" t="e">
        <f>VLOOKUP($A10,'Расчет инвестиций'!$A$103:$BD$241,MATCH('Свод объёмы'!N$2,'Расчет инвестиций'!#REF!,0),0)</f>
        <v>#REF!</v>
      </c>
      <c r="O10" s="444" t="e">
        <f>VLOOKUP($A10,'Расчет инвестиций'!$A$103:$BD$241,MATCH('Свод объёмы'!O$2,'Расчет инвестиций'!#REF!,0),0)</f>
        <v>#REF!</v>
      </c>
      <c r="P10" s="444" t="e">
        <f>VLOOKUP($A10,'Расчет инвестиций'!$A$103:$BD$241,MATCH('Свод объёмы'!P$2,'Расчет инвестиций'!#REF!,0),0)</f>
        <v>#REF!</v>
      </c>
      <c r="Q10" s="444" t="e">
        <f>VLOOKUP($A10,'Расчет инвестиций'!$A$103:$BD$241,MATCH('Свод объёмы'!Q$2,'Расчет инвестиций'!#REF!,0),0)</f>
        <v>#REF!</v>
      </c>
      <c r="R10" s="444" t="e">
        <f>VLOOKUP($A10,'Расчет инвестиций'!$A$103:$BD$241,MATCH('Свод объёмы'!R$2,'Расчет инвестиций'!#REF!,0),0)</f>
        <v>#REF!</v>
      </c>
      <c r="S10" s="444" t="e">
        <f>VLOOKUP($A10,'Расчет инвестиций'!$A$103:$BD$241,MATCH('Свод объёмы'!S$2,'Расчет инвестиций'!#REF!,0),0)</f>
        <v>#REF!</v>
      </c>
      <c r="T10" s="444" t="e">
        <f>VLOOKUP($A10,'Расчет инвестиций'!$A$103:$BD$241,MATCH('Свод объёмы'!T$2,'Расчет инвестиций'!#REF!,0),0)</f>
        <v>#REF!</v>
      </c>
      <c r="U10" s="444" t="e">
        <f>VLOOKUP($A10,'Расчет инвестиций'!$A$103:$BD$241,MATCH('Свод объёмы'!U$2,'Расчет инвестиций'!#REF!,0),0)</f>
        <v>#REF!</v>
      </c>
      <c r="V10" s="444" t="e">
        <f>VLOOKUP($A10,'Расчет инвестиций'!$A$103:$BD$241,MATCH('Свод объёмы'!V$2,'Расчет инвестиций'!#REF!,0),0)</f>
        <v>#REF!</v>
      </c>
      <c r="W10" s="444" t="e">
        <f>VLOOKUP($A10,'Расчет инвестиций'!$A$103:$BD$241,MATCH('Свод объёмы'!W$2,'Расчет инвестиций'!#REF!,0),0)</f>
        <v>#REF!</v>
      </c>
      <c r="X10" s="444" t="e">
        <f>VLOOKUP($A10,'Расчет инвестиций'!$A$103:$BD$241,MATCH('Свод объёмы'!X$2,'Расчет инвестиций'!#REF!,0),0)</f>
        <v>#REF!</v>
      </c>
      <c r="Y10" s="444" t="e">
        <f>VLOOKUP($A10,'Расчет инвестиций'!$A$103:$BD$241,MATCH('Свод объёмы'!Y$2,'Расчет инвестиций'!#REF!,0),0)</f>
        <v>#REF!</v>
      </c>
      <c r="Z10" s="444" t="e">
        <f>VLOOKUP($A10,'Расчет инвестиций'!$A$103:$BD$241,MATCH('Свод объёмы'!Z$2,'Расчет инвестиций'!#REF!,0),0)</f>
        <v>#REF!</v>
      </c>
      <c r="AA10" s="444" t="e">
        <f>VLOOKUP($A10,'Расчет инвестиций'!$A$103:$BD$241,MATCH('Свод объёмы'!AA$2,'Расчет инвестиций'!#REF!,0),0)</f>
        <v>#REF!</v>
      </c>
      <c r="AB10" s="444" t="e">
        <f>VLOOKUP($A10,'Расчет инвестиций'!$A$103:$BD$241,MATCH('Свод объёмы'!AB$2,'Расчет инвестиций'!#REF!,0),0)</f>
        <v>#REF!</v>
      </c>
      <c r="AC10" s="444" t="e">
        <f>VLOOKUP($A10,'Расчет инвестиций'!$A$103:$BD$241,MATCH('Свод объёмы'!AC$2,'Расчет инвестиций'!#REF!,0),0)</f>
        <v>#REF!</v>
      </c>
      <c r="AD10" s="444" t="e">
        <f>VLOOKUP($A10,'Расчет инвестиций'!$A$103:$BD$241,MATCH('Свод объёмы'!AD$2,'Расчет инвестиций'!#REF!,0),0)</f>
        <v>#REF!</v>
      </c>
      <c r="AE10" s="444" t="e">
        <f>VLOOKUP($A10,'Расчет инвестиций'!$A$103:$BD$241,MATCH('Свод объёмы'!AE$2,'Расчет инвестиций'!#REF!,0),0)</f>
        <v>#REF!</v>
      </c>
      <c r="AF10" s="444" t="e">
        <f>VLOOKUP($A10,'Расчет инвестиций'!$A$103:$BD$241,MATCH('Свод объёмы'!AF$2,'Расчет инвестиций'!#REF!,0),0)</f>
        <v>#REF!</v>
      </c>
      <c r="AG10" s="444" t="e">
        <f>VLOOKUP($A10,'Расчет инвестиций'!$A$103:$BD$241,MATCH('Свод объёмы'!AG$2,'Расчет инвестиций'!#REF!,0),0)</f>
        <v>#REF!</v>
      </c>
      <c r="AH10" s="444" t="e">
        <f>VLOOKUP($A10,'Расчет инвестиций'!$A$103:$BD$241,MATCH('Свод объёмы'!AH$2,'Расчет инвестиций'!#REF!,0),0)</f>
        <v>#REF!</v>
      </c>
      <c r="AI10" s="444" t="e">
        <f>VLOOKUP($A10,'Расчет инвестиций'!$A$103:$BD$241,MATCH('Свод объёмы'!AI$2,'Расчет инвестиций'!#REF!,0),0)</f>
        <v>#REF!</v>
      </c>
      <c r="AJ10" s="444" t="e">
        <f>VLOOKUP($A10,'Расчет инвестиций'!$A$103:$BD$241,MATCH('Свод объёмы'!AJ$2,'Расчет инвестиций'!#REF!,0),0)</f>
        <v>#REF!</v>
      </c>
      <c r="AK10" s="444" t="e">
        <f>VLOOKUP($A10,'Расчет инвестиций'!$A$103:$BD$241,MATCH('Свод объёмы'!AK$2,'Расчет инвестиций'!#REF!,0),0)</f>
        <v>#REF!</v>
      </c>
      <c r="AL10" s="444" t="e">
        <f>VLOOKUP($A10,'Расчет инвестиций'!$A$103:$BD$241,MATCH('Свод объёмы'!AL$2,'Расчет инвестиций'!#REF!,0),0)</f>
        <v>#REF!</v>
      </c>
      <c r="AM10" s="444" t="e">
        <f>VLOOKUP($A10,'Расчет инвестиций'!$A$103:$BD$241,MATCH('Свод объёмы'!AM$2,'Расчет инвестиций'!#REF!,0),0)</f>
        <v>#REF!</v>
      </c>
      <c r="AN10" s="444" t="e">
        <f>VLOOKUP($A10,'Расчет инвестиций'!$A$103:$BD$241,MATCH('Свод объёмы'!AN$2,'Расчет инвестиций'!#REF!,0),0)</f>
        <v>#REF!</v>
      </c>
      <c r="AO10" s="444" t="e">
        <f>VLOOKUP($A10,'Расчет инвестиций'!$A$103:$BD$241,MATCH('Свод объёмы'!AO$2,'Расчет инвестиций'!#REF!,0),0)</f>
        <v>#REF!</v>
      </c>
      <c r="AP10" s="444" t="e">
        <f>VLOOKUP($A10,'Расчет инвестиций'!$A$103:$BD$241,MATCH('Свод объёмы'!AP$2,'Расчет инвестиций'!#REF!,0),0)</f>
        <v>#REF!</v>
      </c>
      <c r="AQ10" s="444" t="e">
        <f>VLOOKUP($A10,'Расчет инвестиций'!$A$103:$BD$241,MATCH('Свод объёмы'!AQ$2,'Расчет инвестиций'!#REF!,0),0)</f>
        <v>#REF!</v>
      </c>
      <c r="AR10" s="444" t="e">
        <f>VLOOKUP($A10,'Расчет инвестиций'!$A$103:$BD$241,MATCH('Свод объёмы'!AR$2,'Расчет инвестиций'!#REF!,0),0)</f>
        <v>#REF!</v>
      </c>
      <c r="AS10" s="444" t="e">
        <f>VLOOKUP($A10,'Расчет инвестиций'!$A$103:$BD$241,MATCH('Свод объёмы'!AS$2,'Расчет инвестиций'!#REF!,0),0)</f>
        <v>#REF!</v>
      </c>
      <c r="AT10" s="444" t="e">
        <f>VLOOKUP($A10,'Расчет инвестиций'!$A$103:$BD$241,MATCH('Свод объёмы'!AT$2,'Расчет инвестиций'!#REF!,0),0)</f>
        <v>#REF!</v>
      </c>
      <c r="AU10" s="444" t="e">
        <f>VLOOKUP($A10,'Расчет инвестиций'!$A$103:$BD$241,MATCH('Свод объёмы'!AU$2,'Расчет инвестиций'!#REF!,0),0)</f>
        <v>#REF!</v>
      </c>
      <c r="AV10" s="444" t="e">
        <f>VLOOKUP($A10,'Расчет инвестиций'!$A$103:$BD$241,MATCH('Свод объёмы'!AV$2,'Расчет инвестиций'!#REF!,0),0)</f>
        <v>#REF!</v>
      </c>
      <c r="AW10" s="444" t="e">
        <f>VLOOKUP($A10,'Расчет инвестиций'!$A$103:$BD$241,MATCH('Свод объёмы'!AW$2,'Расчет инвестиций'!#REF!,0),0)</f>
        <v>#REF!</v>
      </c>
      <c r="AX10" s="444" t="e">
        <f>VLOOKUP($A10,'Расчет инвестиций'!$A$103:$BD$241,MATCH('Свод объёмы'!AX$2,'Расчет инвестиций'!#REF!,0),0)</f>
        <v>#REF!</v>
      </c>
      <c r="AY10" s="444" t="e">
        <f>VLOOKUP($A10,'Расчет инвестиций'!$A$103:$BD$241,MATCH('Свод объёмы'!AY$2,'Расчет инвестиций'!#REF!,0),0)</f>
        <v>#REF!</v>
      </c>
      <c r="AZ10" s="444" t="e">
        <f>VLOOKUP($A10,'Расчет инвестиций'!$A$103:$BD$241,MATCH('Свод объёмы'!AZ$2,'Расчет инвестиций'!#REF!,0),0)</f>
        <v>#REF!</v>
      </c>
      <c r="BA10" s="444" t="e">
        <f>VLOOKUP($A10,'Расчет инвестиций'!$A$103:$BD$241,MATCH('Свод объёмы'!BA$2,'Расчет инвестиций'!#REF!,0),0)</f>
        <v>#REF!</v>
      </c>
      <c r="BB10" s="445" t="e">
        <f>VLOOKUP($A10,'Расчет инвестиций'!$A$103:$BD$241,MATCH('Свод объёмы'!BB$2,'Расчет инвестиций'!#REF!,0),0)</f>
        <v>#REF!</v>
      </c>
      <c r="BF10" s="443" t="e">
        <f ca="1">MAX(INDIRECT(ADDRESS(MATCH($A10,$A$1:$A$79,0),MATCH(BF$1,$A$1:$BB$1,0)),TRUE):INDIRECT(ADDRESS(MATCH($A10,$A$1:$A$79,0),MATCH(BF$1,$A$1:$BB$1,0)+COUNTIF($A$1:$BB$1,BF$1)-1,TRUE)))</f>
        <v>#N/A</v>
      </c>
      <c r="BG10" s="444" t="e">
        <f ca="1">MAX(INDIRECT(ADDRESS(MATCH($A10,$A$1:$A$79,0),MATCH(BG$1,$A$1:$BB$1,0)),TRUE):INDIRECT(ADDRESS(MATCH($A10,$A$1:$A$79,0),MATCH(BG$1,$A$1:$BB$1,0)+COUNTIF($A$1:$BB$1,BG$1)-1,TRUE)))</f>
        <v>#REF!</v>
      </c>
      <c r="BH10" s="444" t="e">
        <f ca="1">MAX(INDIRECT(ADDRESS(MATCH($A10,$A$1:$A$79,0),MATCH(BH$1,$A$1:$BB$1,0)),TRUE):INDIRECT(ADDRESS(MATCH($A10,$A$1:$A$79,0),MATCH(BH$1,$A$1:$BB$1,0)+COUNTIF($A$1:$BB$1,BH$1)-1,TRUE)))</f>
        <v>#REF!</v>
      </c>
      <c r="BI10" s="444" t="e">
        <f ca="1">MAX(INDIRECT(ADDRESS(MATCH($A10,$A$1:$A$79,0),MATCH(BI$1,$A$1:$BB$1,0)),TRUE):INDIRECT(ADDRESS(MATCH($A10,$A$1:$A$79,0),MATCH(BI$1,$A$1:$BB$1,0)+COUNTIF($A$1:$BB$1,BI$1)-1,TRUE)))</f>
        <v>#REF!</v>
      </c>
      <c r="BJ10" s="444" t="e">
        <f ca="1">MAX(INDIRECT(ADDRESS(MATCH($A10,$A$1:$A$79,0),MATCH(BJ$1,$A$1:$BB$1,0)),TRUE):INDIRECT(ADDRESS(MATCH($A10,$A$1:$A$79,0),MATCH(BJ$1,$A$1:$BB$1,0)+COUNTIF($A$1:$BB$1,BJ$1)-1,TRUE)))</f>
        <v>#REF!</v>
      </c>
      <c r="BK10" s="444" t="e">
        <f ca="1">MAX(INDIRECT(ADDRESS(MATCH($A10,$A$1:$A$79,0),MATCH(BK$1,$A$1:$BB$1,0)),TRUE):INDIRECT(ADDRESS(MATCH($A10,$A$1:$A$79,0),MATCH(BK$1,$A$1:$BB$1,0)+COUNTIF($A$1:$BB$1,BK$1)-1,TRUE)))</f>
        <v>#REF!</v>
      </c>
      <c r="BL10" s="444" t="e">
        <f ca="1">MAX(INDIRECT(ADDRESS(MATCH($A10,$A$1:$A$79,0),MATCH(BL$1,$A$1:$BB$1,0)),TRUE):INDIRECT(ADDRESS(MATCH($A10,$A$1:$A$79,0),MATCH(BL$1,$A$1:$BB$1,0)+COUNTIF($A$1:$BB$1,BL$1)-1,TRUE)))</f>
        <v>#REF!</v>
      </c>
      <c r="BM10" s="444" t="e">
        <f ca="1">MAX(INDIRECT(ADDRESS(MATCH($A10,$A$1:$A$79,0),MATCH(BM$1,$A$1:$BB$1,0)),TRUE):INDIRECT(ADDRESS(MATCH($A10,$A$1:$A$79,0),MATCH(BM$1,$A$1:$BB$1,0)+COUNTIF($A$1:$BB$1,BM$1)-1,TRUE)))</f>
        <v>#REF!</v>
      </c>
      <c r="BN10" s="444" t="e">
        <f ca="1">MAX(INDIRECT(ADDRESS(MATCH($A10,$A$1:$A$79,0),MATCH(BN$1,$A$1:$BB$1,0)),TRUE):INDIRECT(ADDRESS(MATCH($A10,$A$1:$A$79,0),MATCH(BN$1,$A$1:$BB$1,0)+COUNTIF($A$1:$BB$1,BN$1)-1,TRUE)))</f>
        <v>#REF!</v>
      </c>
      <c r="BO10" s="444" t="e">
        <f ca="1">MAX(INDIRECT(ADDRESS(MATCH($A10,$A$1:$A$79,0),MATCH(BO$1,$A$1:$BB$1,0)),TRUE):INDIRECT(ADDRESS(MATCH($A10,$A$1:$A$79,0),MATCH(BO$1,$A$1:$BB$1,0)+COUNTIF($A$1:$BB$1,BO$1)-1,TRUE)))</f>
        <v>#REF!</v>
      </c>
      <c r="BP10" s="444" t="e">
        <f ca="1">MAX(INDIRECT(ADDRESS(MATCH($A10,$A$1:$A$79,0),MATCH(BP$1,$A$1:$BB$1,0)),TRUE):INDIRECT(ADDRESS(MATCH($A10,$A$1:$A$79,0),MATCH(BP$1,$A$1:$BB$1,0)+COUNTIF($A$1:$BB$1,BP$1)-1,TRUE)))</f>
        <v>#REF!</v>
      </c>
      <c r="BQ10" s="445" t="e">
        <f ca="1">MAX(INDIRECT(ADDRESS(MATCH($A10,$A$1:$A$79,0),MATCH(BQ$1,$A$1:$BB$1,0)),TRUE):INDIRECT(ADDRESS(MATCH($A10,$A$1:$A$79,0),MATCH(BQ$1,$A$1:$BB$1,0)+COUNTIF($A$1:$BB$1,BQ$1)-1,TRUE)))</f>
        <v>#REF!</v>
      </c>
    </row>
    <row r="11" spans="1:69" x14ac:dyDescent="0.25">
      <c r="A11" s="423" t="s">
        <v>364</v>
      </c>
      <c r="B11" s="430" t="s">
        <v>394</v>
      </c>
      <c r="C11" s="440" t="e">
        <f>IF(C16=0,INDEX('Расчет инвестиций'!$E$103:$BD$241,MATCH($A11,'Расчет инвестиций'!$A$103:$A$241,0)+3,MATCH(C$2,'Расчет инвестиций'!#REF!,0)),0)</f>
        <v>#N/A</v>
      </c>
      <c r="D11" s="441" t="e">
        <f>IF(D16=0,INDEX('Расчет инвестиций'!$E$103:$BD$241,MATCH($A11,'Расчет инвестиций'!$A$103:$A$241,0)+3,MATCH(D$2,'Расчет инвестиций'!#REF!,0)),0)</f>
        <v>#N/A</v>
      </c>
      <c r="E11" s="441" t="e">
        <f>IF(E16=0,INDEX('Расчет инвестиций'!$E$103:$BD$241,MATCH($A11,'Расчет инвестиций'!$A$103:$A$241,0)+3,MATCH(E$2,'Расчет инвестиций'!#REF!,0)),0)</f>
        <v>#N/A</v>
      </c>
      <c r="F11" s="441" t="e">
        <f>IF(F16=0,INDEX('Расчет инвестиций'!$E$103:$BD$241,MATCH($A11,'Расчет инвестиций'!$A$103:$A$241,0)+3,MATCH(F$2,'Расчет инвестиций'!#REF!,0)),0)</f>
        <v>#N/A</v>
      </c>
      <c r="G11" s="441" t="e">
        <f>IF(G16=0,INDEX('Расчет инвестиций'!$E$103:$BD$241,MATCH($A11,'Расчет инвестиций'!$A$103:$A$241,0)+3,MATCH(G$2,'Расчет инвестиций'!#REF!,0)),0)</f>
        <v>#N/A</v>
      </c>
      <c r="H11" s="441" t="e">
        <f>IF(H16=0,INDEX('Расчет инвестиций'!$E$103:$BD$241,MATCH($A11,'Расчет инвестиций'!$A$103:$A$241,0)+3,MATCH(H$2,'Расчет инвестиций'!#REF!,0)),0)</f>
        <v>#N/A</v>
      </c>
      <c r="I11" s="441" t="e">
        <f>IF(I16=0,INDEX('Расчет инвестиций'!$E$103:$BD$241,MATCH($A11,'Расчет инвестиций'!$A$103:$A$241,0)+3,MATCH(I$2,'Расчет инвестиций'!#REF!,0)),0)</f>
        <v>#N/A</v>
      </c>
      <c r="J11" s="441" t="e">
        <f>IF(J16=0,INDEX('Расчет инвестиций'!$E$103:$BD$241,MATCH($A11,'Расчет инвестиций'!$A$103:$A$241,0)+3,MATCH(J$2,'Расчет инвестиций'!#REF!,0)),0)</f>
        <v>#N/A</v>
      </c>
      <c r="K11" s="441" t="e">
        <f>IF(K16=0,INDEX('Расчет инвестиций'!$E$103:$BD$241,MATCH($A11,'Расчет инвестиций'!$A$103:$A$241,0)+3,MATCH(K$2,'Расчет инвестиций'!#REF!,0)),0)</f>
        <v>#N/A</v>
      </c>
      <c r="L11" s="441" t="e">
        <f>IF(L16=0,INDEX('Расчет инвестиций'!$E$103:$BD$241,MATCH($A11,'Расчет инвестиций'!$A$103:$A$241,0)+3,MATCH(L$2,'Расчет инвестиций'!#REF!,0)),0)</f>
        <v>#N/A</v>
      </c>
      <c r="M11" s="441" t="e">
        <f>IF(M16=0,INDEX('Расчет инвестиций'!$E$103:$BD$241,MATCH($A11,'Расчет инвестиций'!$A$103:$A$241,0)+3,MATCH(M$2,'Расчет инвестиций'!#REF!,0)),0)</f>
        <v>#N/A</v>
      </c>
      <c r="N11" s="441" t="e">
        <f>IF(N16=0,INDEX('Расчет инвестиций'!$E$103:$BD$241,MATCH($A11,'Расчет инвестиций'!$A$103:$A$241,0)+3,MATCH(N$2,'Расчет инвестиций'!#REF!,0)),0)</f>
        <v>#N/A</v>
      </c>
      <c r="O11" s="441" t="e">
        <f>IF(O16=0,INDEX('Расчет инвестиций'!$E$103:$BD$241,MATCH($A11,'Расчет инвестиций'!$A$103:$A$241,0)+3,MATCH(O$2,'Расчет инвестиций'!#REF!,0)),0)</f>
        <v>#N/A</v>
      </c>
      <c r="P11" s="441" t="e">
        <f>IF(P16=0,INDEX('Расчет инвестиций'!$E$103:$BD$241,MATCH($A11,'Расчет инвестиций'!$A$103:$A$241,0)+3,MATCH(P$2,'Расчет инвестиций'!#REF!,0)),0)</f>
        <v>#N/A</v>
      </c>
      <c r="Q11" s="441" t="e">
        <f>IF(Q16=0,INDEX('Расчет инвестиций'!$E$103:$BD$241,MATCH($A11,'Расчет инвестиций'!$A$103:$A$241,0)+3,MATCH(Q$2,'Расчет инвестиций'!#REF!,0)),0)</f>
        <v>#N/A</v>
      </c>
      <c r="R11" s="441" t="e">
        <f>IF(R16=0,INDEX('Расчет инвестиций'!$E$103:$BD$241,MATCH($A11,'Расчет инвестиций'!$A$103:$A$241,0)+3,MATCH(R$2,'Расчет инвестиций'!#REF!,0)),0)</f>
        <v>#N/A</v>
      </c>
      <c r="S11" s="441" t="e">
        <f>IF(S16=0,INDEX('Расчет инвестиций'!$E$103:$BD$241,MATCH($A11,'Расчет инвестиций'!$A$103:$A$241,0)+3,MATCH(S$2,'Расчет инвестиций'!#REF!,0)),0)</f>
        <v>#N/A</v>
      </c>
      <c r="T11" s="441" t="e">
        <f>IF(T16=0,INDEX('Расчет инвестиций'!$E$103:$BD$241,MATCH($A11,'Расчет инвестиций'!$A$103:$A$241,0)+3,MATCH(T$2,'Расчет инвестиций'!#REF!,0)),0)</f>
        <v>#N/A</v>
      </c>
      <c r="U11" s="441" t="e">
        <f>IF(U16=0,INDEX('Расчет инвестиций'!$E$103:$BD$241,MATCH($A11,'Расчет инвестиций'!$A$103:$A$241,0)+3,MATCH(U$2,'Расчет инвестиций'!#REF!,0)),0)</f>
        <v>#N/A</v>
      </c>
      <c r="V11" s="441" t="e">
        <f>IF(V16=0,INDEX('Расчет инвестиций'!$E$103:$BD$241,MATCH($A11,'Расчет инвестиций'!$A$103:$A$241,0)+3,MATCH(V$2,'Расчет инвестиций'!#REF!,0)),0)</f>
        <v>#N/A</v>
      </c>
      <c r="W11" s="441" t="e">
        <f>IF(W16=0,INDEX('Расчет инвестиций'!$E$103:$BD$241,MATCH($A11,'Расчет инвестиций'!$A$103:$A$241,0)+3,MATCH(W$2,'Расчет инвестиций'!#REF!,0)),0)</f>
        <v>#N/A</v>
      </c>
      <c r="X11" s="441" t="e">
        <f>IF(X16=0,INDEX('Расчет инвестиций'!$E$103:$BD$241,MATCH($A11,'Расчет инвестиций'!$A$103:$A$241,0)+3,MATCH(X$2,'Расчет инвестиций'!#REF!,0)),0)</f>
        <v>#N/A</v>
      </c>
      <c r="Y11" s="441" t="e">
        <f>IF(Y16=0,INDEX('Расчет инвестиций'!$E$103:$BD$241,MATCH($A11,'Расчет инвестиций'!$A$103:$A$241,0)+3,MATCH(Y$2,'Расчет инвестиций'!#REF!,0)),0)</f>
        <v>#N/A</v>
      </c>
      <c r="Z11" s="441" t="e">
        <f>IF(Z16=0,INDEX('Расчет инвестиций'!$E$103:$BD$241,MATCH($A11,'Расчет инвестиций'!$A$103:$A$241,0)+3,MATCH(Z$2,'Расчет инвестиций'!#REF!,0)),0)</f>
        <v>#N/A</v>
      </c>
      <c r="AA11" s="441" t="e">
        <f>IF(AA16=0,INDEX('Расчет инвестиций'!$E$103:$BD$241,MATCH($A11,'Расчет инвестиций'!$A$103:$A$241,0)+3,MATCH(AA$2,'Расчет инвестиций'!#REF!,0)),0)</f>
        <v>#N/A</v>
      </c>
      <c r="AB11" s="441" t="e">
        <f>IF(AB16=0,INDEX('Расчет инвестиций'!$E$103:$BD$241,MATCH($A11,'Расчет инвестиций'!$A$103:$A$241,0)+3,MATCH(AB$2,'Расчет инвестиций'!#REF!,0)),0)</f>
        <v>#N/A</v>
      </c>
      <c r="AC11" s="441" t="e">
        <f>IF(AC16=0,INDEX('Расчет инвестиций'!$E$103:$BD$241,MATCH($A11,'Расчет инвестиций'!$A$103:$A$241,0)+3,MATCH(AC$2,'Расчет инвестиций'!#REF!,0)),0)</f>
        <v>#N/A</v>
      </c>
      <c r="AD11" s="441" t="e">
        <f>IF(AD16=0,INDEX('Расчет инвестиций'!$E$103:$BD$241,MATCH($A11,'Расчет инвестиций'!$A$103:$A$241,0)+3,MATCH(AD$2,'Расчет инвестиций'!#REF!,0)),0)</f>
        <v>#N/A</v>
      </c>
      <c r="AE11" s="441" t="e">
        <f>IF(AE16=0,INDEX('Расчет инвестиций'!$E$103:$BD$241,MATCH($A11,'Расчет инвестиций'!$A$103:$A$241,0)+3,MATCH(AE$2,'Расчет инвестиций'!#REF!,0)),0)</f>
        <v>#N/A</v>
      </c>
      <c r="AF11" s="441" t="e">
        <f>IF(AF16=0,INDEX('Расчет инвестиций'!$E$103:$BD$241,MATCH($A11,'Расчет инвестиций'!$A$103:$A$241,0)+3,MATCH(AF$2,'Расчет инвестиций'!#REF!,0)),0)</f>
        <v>#N/A</v>
      </c>
      <c r="AG11" s="441" t="e">
        <f>IF(AG16=0,INDEX('Расчет инвестиций'!$E$103:$BD$241,MATCH($A11,'Расчет инвестиций'!$A$103:$A$241,0)+3,MATCH(AG$2,'Расчет инвестиций'!#REF!,0)),0)</f>
        <v>#N/A</v>
      </c>
      <c r="AH11" s="441" t="e">
        <f>IF(AH16=0,INDEX('Расчет инвестиций'!$E$103:$BD$241,MATCH($A11,'Расчет инвестиций'!$A$103:$A$241,0)+3,MATCH(AH$2,'Расчет инвестиций'!#REF!,0)),0)</f>
        <v>#N/A</v>
      </c>
      <c r="AI11" s="441" t="e">
        <f>IF(AI16=0,INDEX('Расчет инвестиций'!$E$103:$BD$241,MATCH($A11,'Расчет инвестиций'!$A$103:$A$241,0)+3,MATCH(AI$2,'Расчет инвестиций'!#REF!,0)),0)</f>
        <v>#N/A</v>
      </c>
      <c r="AJ11" s="441" t="e">
        <f>IF(AJ16=0,INDEX('Расчет инвестиций'!$E$103:$BD$241,MATCH($A11,'Расчет инвестиций'!$A$103:$A$241,0)+3,MATCH(AJ$2,'Расчет инвестиций'!#REF!,0)),0)</f>
        <v>#N/A</v>
      </c>
      <c r="AK11" s="441" t="e">
        <f>IF(AK16=0,INDEX('Расчет инвестиций'!$E$103:$BD$241,MATCH($A11,'Расчет инвестиций'!$A$103:$A$241,0)+3,MATCH(AK$2,'Расчет инвестиций'!#REF!,0)),0)</f>
        <v>#N/A</v>
      </c>
      <c r="AL11" s="441" t="e">
        <f>IF(AL16=0,INDEX('Расчет инвестиций'!$E$103:$BD$241,MATCH($A11,'Расчет инвестиций'!$A$103:$A$241,0)+3,MATCH(AL$2,'Расчет инвестиций'!#REF!,0)),0)</f>
        <v>#N/A</v>
      </c>
      <c r="AM11" s="441" t="e">
        <f>IF(AM16=0,INDEX('Расчет инвестиций'!$E$103:$BD$241,MATCH($A11,'Расчет инвестиций'!$A$103:$A$241,0)+3,MATCH(AM$2,'Расчет инвестиций'!#REF!,0)),0)</f>
        <v>#N/A</v>
      </c>
      <c r="AN11" s="441" t="e">
        <f>IF(AN16=0,INDEX('Расчет инвестиций'!$E$103:$BD$241,MATCH($A11,'Расчет инвестиций'!$A$103:$A$241,0)+3,MATCH(AN$2,'Расчет инвестиций'!#REF!,0)),0)</f>
        <v>#N/A</v>
      </c>
      <c r="AO11" s="441" t="e">
        <f>IF(AO16=0,INDEX('Расчет инвестиций'!$E$103:$BD$241,MATCH($A11,'Расчет инвестиций'!$A$103:$A$241,0)+3,MATCH(AO$2,'Расчет инвестиций'!#REF!,0)),0)</f>
        <v>#N/A</v>
      </c>
      <c r="AP11" s="441" t="e">
        <f>IF(AP16=0,INDEX('Расчет инвестиций'!$E$103:$BD$241,MATCH($A11,'Расчет инвестиций'!$A$103:$A$241,0)+3,MATCH(AP$2,'Расчет инвестиций'!#REF!,0)),0)</f>
        <v>#N/A</v>
      </c>
      <c r="AQ11" s="441" t="e">
        <f>IF(AQ16=0,INDEX('Расчет инвестиций'!$E$103:$BD$241,MATCH($A11,'Расчет инвестиций'!$A$103:$A$241,0)+3,MATCH(AQ$2,'Расчет инвестиций'!#REF!,0)),0)</f>
        <v>#N/A</v>
      </c>
      <c r="AR11" s="441" t="e">
        <f>IF(AR16=0,INDEX('Расчет инвестиций'!$E$103:$BD$241,MATCH($A11,'Расчет инвестиций'!$A$103:$A$241,0)+3,MATCH(AR$2,'Расчет инвестиций'!#REF!,0)),0)</f>
        <v>#N/A</v>
      </c>
      <c r="AS11" s="441" t="e">
        <f>IF(AS16=0,INDEX('Расчет инвестиций'!$E$103:$BD$241,MATCH($A11,'Расчет инвестиций'!$A$103:$A$241,0)+3,MATCH(AS$2,'Расчет инвестиций'!#REF!,0)),0)</f>
        <v>#N/A</v>
      </c>
      <c r="AT11" s="441" t="e">
        <f>IF(AT16=0,INDEX('Расчет инвестиций'!$E$103:$BD$241,MATCH($A11,'Расчет инвестиций'!$A$103:$A$241,0)+3,MATCH(AT$2,'Расчет инвестиций'!#REF!,0)),0)</f>
        <v>#N/A</v>
      </c>
      <c r="AU11" s="441" t="e">
        <f>IF(AU16=0,INDEX('Расчет инвестиций'!$E$103:$BD$241,MATCH($A11,'Расчет инвестиций'!$A$103:$A$241,0)+3,MATCH(AU$2,'Расчет инвестиций'!#REF!,0)),0)</f>
        <v>#N/A</v>
      </c>
      <c r="AV11" s="441" t="e">
        <f>IF(AV16=0,INDEX('Расчет инвестиций'!$E$103:$BD$241,MATCH($A11,'Расчет инвестиций'!$A$103:$A$241,0)+3,MATCH(AV$2,'Расчет инвестиций'!#REF!,0)),0)</f>
        <v>#N/A</v>
      </c>
      <c r="AW11" s="441" t="e">
        <f>IF(AW16=0,INDEX('Расчет инвестиций'!$E$103:$BD$241,MATCH($A11,'Расчет инвестиций'!$A$103:$A$241,0)+3,MATCH(AW$2,'Расчет инвестиций'!#REF!,0)),0)</f>
        <v>#N/A</v>
      </c>
      <c r="AX11" s="441" t="e">
        <f>IF(AX16=0,INDEX('Расчет инвестиций'!$E$103:$BD$241,MATCH($A11,'Расчет инвестиций'!$A$103:$A$241,0)+3,MATCH(AX$2,'Расчет инвестиций'!#REF!,0)),0)</f>
        <v>#N/A</v>
      </c>
      <c r="AY11" s="441" t="e">
        <f>IF(AY16=0,INDEX('Расчет инвестиций'!$E$103:$BD$241,MATCH($A11,'Расчет инвестиций'!$A$103:$A$241,0)+3,MATCH(AY$2,'Расчет инвестиций'!#REF!,0)),0)</f>
        <v>#N/A</v>
      </c>
      <c r="AZ11" s="441" t="e">
        <f>IF(AZ16=0,INDEX('Расчет инвестиций'!$E$103:$BD$241,MATCH($A11,'Расчет инвестиций'!$A$103:$A$241,0)+3,MATCH(AZ$2,'Расчет инвестиций'!#REF!,0)),0)</f>
        <v>#N/A</v>
      </c>
      <c r="BA11" s="441" t="e">
        <f>IF(BA16=0,INDEX('Расчет инвестиций'!$E$103:$BD$241,MATCH($A11,'Расчет инвестиций'!$A$103:$A$241,0)+3,MATCH(BA$2,'Расчет инвестиций'!#REF!,0)),0)</f>
        <v>#N/A</v>
      </c>
      <c r="BB11" s="442" t="e">
        <f>IF(BB16=0,INDEX('Расчет инвестиций'!$E$103:$BD$241,MATCH($A11,'Расчет инвестиций'!$A$103:$A$241,0)+3,MATCH(BB$2,'Расчет инвестиций'!#REF!,0)),0)</f>
        <v>#N/A</v>
      </c>
      <c r="BF11" s="440" t="e">
        <f t="shared" ref="BF11:BQ47" si="54">SUMIF($C$1:$BB$1,BF$1,$C11:$BB11)</f>
        <v>#N/A</v>
      </c>
      <c r="BG11" s="441" t="e">
        <f t="shared" si="54"/>
        <v>#N/A</v>
      </c>
      <c r="BH11" s="441" t="e">
        <f t="shared" si="54"/>
        <v>#N/A</v>
      </c>
      <c r="BI11" s="441" t="e">
        <f t="shared" si="54"/>
        <v>#N/A</v>
      </c>
      <c r="BJ11" s="441" t="e">
        <f t="shared" si="54"/>
        <v>#N/A</v>
      </c>
      <c r="BK11" s="441" t="e">
        <f t="shared" si="54"/>
        <v>#N/A</v>
      </c>
      <c r="BL11" s="441" t="e">
        <f t="shared" si="54"/>
        <v>#N/A</v>
      </c>
      <c r="BM11" s="441" t="e">
        <f t="shared" si="54"/>
        <v>#N/A</v>
      </c>
      <c r="BN11" s="441" t="e">
        <f t="shared" si="54"/>
        <v>#N/A</v>
      </c>
      <c r="BO11" s="441" t="e">
        <f t="shared" si="54"/>
        <v>#N/A</v>
      </c>
      <c r="BP11" s="441" t="e">
        <f t="shared" si="54"/>
        <v>#N/A</v>
      </c>
      <c r="BQ11" s="442" t="e">
        <f t="shared" si="54"/>
        <v>#N/A</v>
      </c>
    </row>
    <row r="12" spans="1:69" x14ac:dyDescent="0.25">
      <c r="A12" s="423" t="s">
        <v>364</v>
      </c>
      <c r="B12" s="430" t="s">
        <v>395</v>
      </c>
      <c r="C12" s="440" t="e">
        <f>INDEX('Расчет инвестиций'!$E$103:$BD$241,MATCH($A12,'Расчет инвестиций'!$A$103:$A$241,0)+3,MATCH(C$2,'Расчет инвестиций'!#REF!,0))-C11</f>
        <v>#N/A</v>
      </c>
      <c r="D12" s="441" t="e">
        <f>INDEX('Расчет инвестиций'!$E$103:$BD$241,MATCH($A12,'Расчет инвестиций'!$A$103:$A$241,0)+3,MATCH(D$2,'Расчет инвестиций'!#REF!,0))-D11</f>
        <v>#N/A</v>
      </c>
      <c r="E12" s="441" t="e">
        <f>INDEX('Расчет инвестиций'!$E$103:$BD$241,MATCH($A12,'Расчет инвестиций'!$A$103:$A$241,0)+3,MATCH(E$2,'Расчет инвестиций'!#REF!,0))-E11</f>
        <v>#N/A</v>
      </c>
      <c r="F12" s="441" t="e">
        <f>INDEX('Расчет инвестиций'!$E$103:$BD$241,MATCH($A12,'Расчет инвестиций'!$A$103:$A$241,0)+3,MATCH(F$2,'Расчет инвестиций'!#REF!,0))-F11</f>
        <v>#N/A</v>
      </c>
      <c r="G12" s="441" t="e">
        <f>INDEX('Расчет инвестиций'!$E$103:$BD$241,MATCH($A12,'Расчет инвестиций'!$A$103:$A$241,0)+3,MATCH(G$2,'Расчет инвестиций'!#REF!,0))-G11</f>
        <v>#N/A</v>
      </c>
      <c r="H12" s="441" t="e">
        <f>INDEX('Расчет инвестиций'!$E$103:$BD$241,MATCH($A12,'Расчет инвестиций'!$A$103:$A$241,0)+3,MATCH(H$2,'Расчет инвестиций'!#REF!,0))-H11</f>
        <v>#N/A</v>
      </c>
      <c r="I12" s="441" t="e">
        <f>INDEX('Расчет инвестиций'!$E$103:$BD$241,MATCH($A12,'Расчет инвестиций'!$A$103:$A$241,0)+3,MATCH(I$2,'Расчет инвестиций'!#REF!,0))-I11</f>
        <v>#N/A</v>
      </c>
      <c r="J12" s="441" t="e">
        <f>INDEX('Расчет инвестиций'!$E$103:$BD$241,MATCH($A12,'Расчет инвестиций'!$A$103:$A$241,0)+3,MATCH(J$2,'Расчет инвестиций'!#REF!,0))-J11</f>
        <v>#N/A</v>
      </c>
      <c r="K12" s="441" t="e">
        <f>INDEX('Расчет инвестиций'!$E$103:$BD$241,MATCH($A12,'Расчет инвестиций'!$A$103:$A$241,0)+3,MATCH(K$2,'Расчет инвестиций'!#REF!,0))-K11</f>
        <v>#N/A</v>
      </c>
      <c r="L12" s="441" t="e">
        <f>INDEX('Расчет инвестиций'!$E$103:$BD$241,MATCH($A12,'Расчет инвестиций'!$A$103:$A$241,0)+3,MATCH(L$2,'Расчет инвестиций'!#REF!,0))-L11</f>
        <v>#N/A</v>
      </c>
      <c r="M12" s="441" t="e">
        <f>INDEX('Расчет инвестиций'!$E$103:$BD$241,MATCH($A12,'Расчет инвестиций'!$A$103:$A$241,0)+3,MATCH(M$2,'Расчет инвестиций'!#REF!,0))-M11</f>
        <v>#N/A</v>
      </c>
      <c r="N12" s="441" t="e">
        <f>INDEX('Расчет инвестиций'!$E$103:$BD$241,MATCH($A12,'Расчет инвестиций'!$A$103:$A$241,0)+3,MATCH(N$2,'Расчет инвестиций'!#REF!,0))-N11</f>
        <v>#N/A</v>
      </c>
      <c r="O12" s="441" t="e">
        <f>INDEX('Расчет инвестиций'!$E$103:$BD$241,MATCH($A12,'Расчет инвестиций'!$A$103:$A$241,0)+3,MATCH(O$2,'Расчет инвестиций'!#REF!,0))-O11</f>
        <v>#N/A</v>
      </c>
      <c r="P12" s="441" t="e">
        <f>INDEX('Расчет инвестиций'!$E$103:$BD$241,MATCH($A12,'Расчет инвестиций'!$A$103:$A$241,0)+3,MATCH(P$2,'Расчет инвестиций'!#REF!,0))-P11</f>
        <v>#N/A</v>
      </c>
      <c r="Q12" s="441" t="e">
        <f>INDEX('Расчет инвестиций'!$E$103:$BD$241,MATCH($A12,'Расчет инвестиций'!$A$103:$A$241,0)+3,MATCH(Q$2,'Расчет инвестиций'!#REF!,0))-Q11</f>
        <v>#N/A</v>
      </c>
      <c r="R12" s="441" t="e">
        <f>INDEX('Расчет инвестиций'!$E$103:$BD$241,MATCH($A12,'Расчет инвестиций'!$A$103:$A$241,0)+3,MATCH(R$2,'Расчет инвестиций'!#REF!,0))-R11</f>
        <v>#N/A</v>
      </c>
      <c r="S12" s="441" t="e">
        <f>INDEX('Расчет инвестиций'!$E$103:$BD$241,MATCH($A12,'Расчет инвестиций'!$A$103:$A$241,0)+3,MATCH(S$2,'Расчет инвестиций'!#REF!,0))-S11</f>
        <v>#N/A</v>
      </c>
      <c r="T12" s="441" t="e">
        <f>INDEX('Расчет инвестиций'!$E$103:$BD$241,MATCH($A12,'Расчет инвестиций'!$A$103:$A$241,0)+3,MATCH(T$2,'Расчет инвестиций'!#REF!,0))-T11</f>
        <v>#N/A</v>
      </c>
      <c r="U12" s="441" t="e">
        <f>INDEX('Расчет инвестиций'!$E$103:$BD$241,MATCH($A12,'Расчет инвестиций'!$A$103:$A$241,0)+3,MATCH(U$2,'Расчет инвестиций'!#REF!,0))-U11</f>
        <v>#N/A</v>
      </c>
      <c r="V12" s="441" t="e">
        <f>INDEX('Расчет инвестиций'!$E$103:$BD$241,MATCH($A12,'Расчет инвестиций'!$A$103:$A$241,0)+3,MATCH(V$2,'Расчет инвестиций'!#REF!,0))-V11</f>
        <v>#N/A</v>
      </c>
      <c r="W12" s="441" t="e">
        <f>INDEX('Расчет инвестиций'!$E$103:$BD$241,MATCH($A12,'Расчет инвестиций'!$A$103:$A$241,0)+3,MATCH(W$2,'Расчет инвестиций'!#REF!,0))-W11</f>
        <v>#N/A</v>
      </c>
      <c r="X12" s="441" t="e">
        <f>INDEX('Расчет инвестиций'!$E$103:$BD$241,MATCH($A12,'Расчет инвестиций'!$A$103:$A$241,0)+3,MATCH(X$2,'Расчет инвестиций'!#REF!,0))-X11</f>
        <v>#N/A</v>
      </c>
      <c r="Y12" s="441" t="e">
        <f>INDEX('Расчет инвестиций'!$E$103:$BD$241,MATCH($A12,'Расчет инвестиций'!$A$103:$A$241,0)+3,MATCH(Y$2,'Расчет инвестиций'!#REF!,0))-Y11</f>
        <v>#N/A</v>
      </c>
      <c r="Z12" s="441" t="e">
        <f>INDEX('Расчет инвестиций'!$E$103:$BD$241,MATCH($A12,'Расчет инвестиций'!$A$103:$A$241,0)+3,MATCH(Z$2,'Расчет инвестиций'!#REF!,0))-Z11</f>
        <v>#N/A</v>
      </c>
      <c r="AA12" s="441" t="e">
        <f>INDEX('Расчет инвестиций'!$E$103:$BD$241,MATCH($A12,'Расчет инвестиций'!$A$103:$A$241,0)+3,MATCH(AA$2,'Расчет инвестиций'!#REF!,0))-AA11</f>
        <v>#N/A</v>
      </c>
      <c r="AB12" s="441" t="e">
        <f>INDEX('Расчет инвестиций'!$E$103:$BD$241,MATCH($A12,'Расчет инвестиций'!$A$103:$A$241,0)+3,MATCH(AB$2,'Расчет инвестиций'!#REF!,0))-AB11</f>
        <v>#N/A</v>
      </c>
      <c r="AC12" s="441" t="e">
        <f>INDEX('Расчет инвестиций'!$E$103:$BD$241,MATCH($A12,'Расчет инвестиций'!$A$103:$A$241,0)+3,MATCH(AC$2,'Расчет инвестиций'!#REF!,0))-AC11</f>
        <v>#N/A</v>
      </c>
      <c r="AD12" s="441" t="e">
        <f>INDEX('Расчет инвестиций'!$E$103:$BD$241,MATCH($A12,'Расчет инвестиций'!$A$103:$A$241,0)+3,MATCH(AD$2,'Расчет инвестиций'!#REF!,0))-AD11</f>
        <v>#N/A</v>
      </c>
      <c r="AE12" s="441" t="e">
        <f>INDEX('Расчет инвестиций'!$E$103:$BD$241,MATCH($A12,'Расчет инвестиций'!$A$103:$A$241,0)+3,MATCH(AE$2,'Расчет инвестиций'!#REF!,0))-AE11</f>
        <v>#N/A</v>
      </c>
      <c r="AF12" s="441" t="e">
        <f>INDEX('Расчет инвестиций'!$E$103:$BD$241,MATCH($A12,'Расчет инвестиций'!$A$103:$A$241,0)+3,MATCH(AF$2,'Расчет инвестиций'!#REF!,0))-AF11</f>
        <v>#N/A</v>
      </c>
      <c r="AG12" s="441" t="e">
        <f>INDEX('Расчет инвестиций'!$E$103:$BD$241,MATCH($A12,'Расчет инвестиций'!$A$103:$A$241,0)+3,MATCH(AG$2,'Расчет инвестиций'!#REF!,0))-AG11</f>
        <v>#N/A</v>
      </c>
      <c r="AH12" s="441" t="e">
        <f>INDEX('Расчет инвестиций'!$E$103:$BD$241,MATCH($A12,'Расчет инвестиций'!$A$103:$A$241,0)+3,MATCH(AH$2,'Расчет инвестиций'!#REF!,0))-AH11</f>
        <v>#N/A</v>
      </c>
      <c r="AI12" s="441" t="e">
        <f>INDEX('Расчет инвестиций'!$E$103:$BD$241,MATCH($A12,'Расчет инвестиций'!$A$103:$A$241,0)+3,MATCH(AI$2,'Расчет инвестиций'!#REF!,0))-AI11</f>
        <v>#N/A</v>
      </c>
      <c r="AJ12" s="441" t="e">
        <f>INDEX('Расчет инвестиций'!$E$103:$BD$241,MATCH($A12,'Расчет инвестиций'!$A$103:$A$241,0)+3,MATCH(AJ$2,'Расчет инвестиций'!#REF!,0))-AJ11</f>
        <v>#N/A</v>
      </c>
      <c r="AK12" s="441" t="e">
        <f>INDEX('Расчет инвестиций'!$E$103:$BD$241,MATCH($A12,'Расчет инвестиций'!$A$103:$A$241,0)+3,MATCH(AK$2,'Расчет инвестиций'!#REF!,0))-AK11</f>
        <v>#N/A</v>
      </c>
      <c r="AL12" s="441" t="e">
        <f>INDEX('Расчет инвестиций'!$E$103:$BD$241,MATCH($A12,'Расчет инвестиций'!$A$103:$A$241,0)+3,MATCH(AL$2,'Расчет инвестиций'!#REF!,0))-AL11</f>
        <v>#N/A</v>
      </c>
      <c r="AM12" s="441" t="e">
        <f>INDEX('Расчет инвестиций'!$E$103:$BD$241,MATCH($A12,'Расчет инвестиций'!$A$103:$A$241,0)+3,MATCH(AM$2,'Расчет инвестиций'!#REF!,0))-AM11</f>
        <v>#N/A</v>
      </c>
      <c r="AN12" s="441" t="e">
        <f>INDEX('Расчет инвестиций'!$E$103:$BD$241,MATCH($A12,'Расчет инвестиций'!$A$103:$A$241,0)+3,MATCH(AN$2,'Расчет инвестиций'!#REF!,0))-AN11</f>
        <v>#N/A</v>
      </c>
      <c r="AO12" s="441" t="e">
        <f>INDEX('Расчет инвестиций'!$E$103:$BD$241,MATCH($A12,'Расчет инвестиций'!$A$103:$A$241,0)+3,MATCH(AO$2,'Расчет инвестиций'!#REF!,0))-AO11</f>
        <v>#N/A</v>
      </c>
      <c r="AP12" s="441" t="e">
        <f>INDEX('Расчет инвестиций'!$E$103:$BD$241,MATCH($A12,'Расчет инвестиций'!$A$103:$A$241,0)+3,MATCH(AP$2,'Расчет инвестиций'!#REF!,0))-AP11</f>
        <v>#N/A</v>
      </c>
      <c r="AQ12" s="441" t="e">
        <f>INDEX('Расчет инвестиций'!$E$103:$BD$241,MATCH($A12,'Расчет инвестиций'!$A$103:$A$241,0)+3,MATCH(AQ$2,'Расчет инвестиций'!#REF!,0))-AQ11</f>
        <v>#N/A</v>
      </c>
      <c r="AR12" s="441" t="e">
        <f>INDEX('Расчет инвестиций'!$E$103:$BD$241,MATCH($A12,'Расчет инвестиций'!$A$103:$A$241,0)+3,MATCH(AR$2,'Расчет инвестиций'!#REF!,0))-AR11</f>
        <v>#N/A</v>
      </c>
      <c r="AS12" s="441" t="e">
        <f>INDEX('Расчет инвестиций'!$E$103:$BD$241,MATCH($A12,'Расчет инвестиций'!$A$103:$A$241,0)+3,MATCH(AS$2,'Расчет инвестиций'!#REF!,0))-AS11</f>
        <v>#N/A</v>
      </c>
      <c r="AT12" s="441" t="e">
        <f>INDEX('Расчет инвестиций'!$E$103:$BD$241,MATCH($A12,'Расчет инвестиций'!$A$103:$A$241,0)+3,MATCH(AT$2,'Расчет инвестиций'!#REF!,0))-AT11</f>
        <v>#N/A</v>
      </c>
      <c r="AU12" s="441" t="e">
        <f>INDEX('Расчет инвестиций'!$E$103:$BD$241,MATCH($A12,'Расчет инвестиций'!$A$103:$A$241,0)+3,MATCH(AU$2,'Расчет инвестиций'!#REF!,0))-AU11</f>
        <v>#N/A</v>
      </c>
      <c r="AV12" s="441" t="e">
        <f>INDEX('Расчет инвестиций'!$E$103:$BD$241,MATCH($A12,'Расчет инвестиций'!$A$103:$A$241,0)+3,MATCH(AV$2,'Расчет инвестиций'!#REF!,0))-AV11</f>
        <v>#N/A</v>
      </c>
      <c r="AW12" s="441" t="e">
        <f>INDEX('Расчет инвестиций'!$E$103:$BD$241,MATCH($A12,'Расчет инвестиций'!$A$103:$A$241,0)+3,MATCH(AW$2,'Расчет инвестиций'!#REF!,0))-AW11</f>
        <v>#N/A</v>
      </c>
      <c r="AX12" s="441" t="e">
        <f>INDEX('Расчет инвестиций'!$E$103:$BD$241,MATCH($A12,'Расчет инвестиций'!$A$103:$A$241,0)+3,MATCH(AX$2,'Расчет инвестиций'!#REF!,0))-AX11</f>
        <v>#N/A</v>
      </c>
      <c r="AY12" s="441" t="e">
        <f>INDEX('Расчет инвестиций'!$E$103:$BD$241,MATCH($A12,'Расчет инвестиций'!$A$103:$A$241,0)+3,MATCH(AY$2,'Расчет инвестиций'!#REF!,0))-AY11</f>
        <v>#N/A</v>
      </c>
      <c r="AZ12" s="441" t="e">
        <f>INDEX('Расчет инвестиций'!$E$103:$BD$241,MATCH($A12,'Расчет инвестиций'!$A$103:$A$241,0)+3,MATCH(AZ$2,'Расчет инвестиций'!#REF!,0))-AZ11</f>
        <v>#N/A</v>
      </c>
      <c r="BA12" s="441" t="e">
        <f>INDEX('Расчет инвестиций'!$E$103:$BD$241,MATCH($A12,'Расчет инвестиций'!$A$103:$A$241,0)+3,MATCH(BA$2,'Расчет инвестиций'!#REF!,0))-BA11</f>
        <v>#N/A</v>
      </c>
      <c r="BB12" s="442" t="e">
        <f>INDEX('Расчет инвестиций'!$E$103:$BD$241,MATCH($A12,'Расчет инвестиций'!$A$103:$A$241,0)+3,MATCH(BB$2,'Расчет инвестиций'!#REF!,0))-BB11</f>
        <v>#N/A</v>
      </c>
      <c r="BF12" s="440" t="e">
        <f t="shared" si="54"/>
        <v>#N/A</v>
      </c>
      <c r="BG12" s="441" t="e">
        <f t="shared" si="54"/>
        <v>#N/A</v>
      </c>
      <c r="BH12" s="441" t="e">
        <f t="shared" si="54"/>
        <v>#N/A</v>
      </c>
      <c r="BI12" s="441" t="e">
        <f t="shared" si="54"/>
        <v>#N/A</v>
      </c>
      <c r="BJ12" s="441" t="e">
        <f t="shared" si="54"/>
        <v>#N/A</v>
      </c>
      <c r="BK12" s="441" t="e">
        <f t="shared" si="54"/>
        <v>#N/A</v>
      </c>
      <c r="BL12" s="441" t="e">
        <f t="shared" si="54"/>
        <v>#N/A</v>
      </c>
      <c r="BM12" s="441" t="e">
        <f t="shared" si="54"/>
        <v>#N/A</v>
      </c>
      <c r="BN12" s="441" t="e">
        <f t="shared" si="54"/>
        <v>#N/A</v>
      </c>
      <c r="BO12" s="441" t="e">
        <f t="shared" si="54"/>
        <v>#N/A</v>
      </c>
      <c r="BP12" s="441" t="e">
        <f t="shared" si="54"/>
        <v>#N/A</v>
      </c>
      <c r="BQ12" s="442" t="e">
        <f t="shared" si="54"/>
        <v>#N/A</v>
      </c>
    </row>
    <row r="13" spans="1:69" x14ac:dyDescent="0.25">
      <c r="A13" s="423" t="s">
        <v>364</v>
      </c>
      <c r="B13" s="430" t="s">
        <v>397</v>
      </c>
      <c r="C13" s="440" t="e">
        <f>C10*C11</f>
        <v>#N/A</v>
      </c>
      <c r="D13" s="441" t="e">
        <f t="shared" ref="D13:BB13" si="55">D10*D11</f>
        <v>#REF!</v>
      </c>
      <c r="E13" s="441" t="e">
        <f t="shared" si="55"/>
        <v>#REF!</v>
      </c>
      <c r="F13" s="441" t="e">
        <f t="shared" si="55"/>
        <v>#REF!</v>
      </c>
      <c r="G13" s="441" t="e">
        <f t="shared" si="55"/>
        <v>#REF!</v>
      </c>
      <c r="H13" s="441" t="e">
        <f t="shared" si="55"/>
        <v>#REF!</v>
      </c>
      <c r="I13" s="441" t="e">
        <f t="shared" si="55"/>
        <v>#REF!</v>
      </c>
      <c r="J13" s="441" t="e">
        <f t="shared" si="55"/>
        <v>#REF!</v>
      </c>
      <c r="K13" s="441" t="e">
        <f t="shared" si="55"/>
        <v>#REF!</v>
      </c>
      <c r="L13" s="441" t="e">
        <f t="shared" si="55"/>
        <v>#REF!</v>
      </c>
      <c r="M13" s="441" t="e">
        <f t="shared" si="55"/>
        <v>#REF!</v>
      </c>
      <c r="N13" s="441" t="e">
        <f t="shared" si="55"/>
        <v>#REF!</v>
      </c>
      <c r="O13" s="441" t="e">
        <f t="shared" si="55"/>
        <v>#REF!</v>
      </c>
      <c r="P13" s="441" t="e">
        <f t="shared" si="55"/>
        <v>#REF!</v>
      </c>
      <c r="Q13" s="441" t="e">
        <f t="shared" si="55"/>
        <v>#REF!</v>
      </c>
      <c r="R13" s="441" t="e">
        <f t="shared" si="55"/>
        <v>#REF!</v>
      </c>
      <c r="S13" s="441" t="e">
        <f t="shared" si="55"/>
        <v>#REF!</v>
      </c>
      <c r="T13" s="441" t="e">
        <f t="shared" si="55"/>
        <v>#REF!</v>
      </c>
      <c r="U13" s="441" t="e">
        <f t="shared" si="55"/>
        <v>#REF!</v>
      </c>
      <c r="V13" s="441" t="e">
        <f t="shared" si="55"/>
        <v>#REF!</v>
      </c>
      <c r="W13" s="441" t="e">
        <f t="shared" si="55"/>
        <v>#REF!</v>
      </c>
      <c r="X13" s="441" t="e">
        <f t="shared" si="55"/>
        <v>#REF!</v>
      </c>
      <c r="Y13" s="441" t="e">
        <f t="shared" si="55"/>
        <v>#REF!</v>
      </c>
      <c r="Z13" s="441" t="e">
        <f t="shared" si="55"/>
        <v>#REF!</v>
      </c>
      <c r="AA13" s="441" t="e">
        <f t="shared" si="55"/>
        <v>#REF!</v>
      </c>
      <c r="AB13" s="441" t="e">
        <f t="shared" si="55"/>
        <v>#REF!</v>
      </c>
      <c r="AC13" s="441" t="e">
        <f t="shared" si="55"/>
        <v>#REF!</v>
      </c>
      <c r="AD13" s="441" t="e">
        <f t="shared" si="55"/>
        <v>#REF!</v>
      </c>
      <c r="AE13" s="441" t="e">
        <f t="shared" si="55"/>
        <v>#REF!</v>
      </c>
      <c r="AF13" s="441" t="e">
        <f t="shared" si="55"/>
        <v>#REF!</v>
      </c>
      <c r="AG13" s="441" t="e">
        <f t="shared" si="55"/>
        <v>#REF!</v>
      </c>
      <c r="AH13" s="441" t="e">
        <f t="shared" si="55"/>
        <v>#REF!</v>
      </c>
      <c r="AI13" s="441" t="e">
        <f t="shared" si="55"/>
        <v>#REF!</v>
      </c>
      <c r="AJ13" s="441" t="e">
        <f t="shared" si="55"/>
        <v>#REF!</v>
      </c>
      <c r="AK13" s="441" t="e">
        <f t="shared" si="55"/>
        <v>#REF!</v>
      </c>
      <c r="AL13" s="441" t="e">
        <f t="shared" si="55"/>
        <v>#REF!</v>
      </c>
      <c r="AM13" s="441" t="e">
        <f t="shared" si="55"/>
        <v>#REF!</v>
      </c>
      <c r="AN13" s="441" t="e">
        <f t="shared" si="55"/>
        <v>#REF!</v>
      </c>
      <c r="AO13" s="441" t="e">
        <f t="shared" si="55"/>
        <v>#REF!</v>
      </c>
      <c r="AP13" s="441" t="e">
        <f t="shared" si="55"/>
        <v>#REF!</v>
      </c>
      <c r="AQ13" s="441" t="e">
        <f t="shared" si="55"/>
        <v>#REF!</v>
      </c>
      <c r="AR13" s="441" t="e">
        <f t="shared" si="55"/>
        <v>#REF!</v>
      </c>
      <c r="AS13" s="441" t="e">
        <f t="shared" si="55"/>
        <v>#REF!</v>
      </c>
      <c r="AT13" s="441" t="e">
        <f t="shared" si="55"/>
        <v>#REF!</v>
      </c>
      <c r="AU13" s="441" t="e">
        <f t="shared" si="55"/>
        <v>#REF!</v>
      </c>
      <c r="AV13" s="441" t="e">
        <f t="shared" si="55"/>
        <v>#REF!</v>
      </c>
      <c r="AW13" s="441" t="e">
        <f t="shared" si="55"/>
        <v>#REF!</v>
      </c>
      <c r="AX13" s="441" t="e">
        <f t="shared" si="55"/>
        <v>#REF!</v>
      </c>
      <c r="AY13" s="441" t="e">
        <f t="shared" si="55"/>
        <v>#REF!</v>
      </c>
      <c r="AZ13" s="441" t="e">
        <f t="shared" si="55"/>
        <v>#REF!</v>
      </c>
      <c r="BA13" s="441" t="e">
        <f t="shared" si="55"/>
        <v>#REF!</v>
      </c>
      <c r="BB13" s="442" t="e">
        <f t="shared" si="55"/>
        <v>#REF!</v>
      </c>
      <c r="BF13" s="440" t="e">
        <f t="shared" si="54"/>
        <v>#N/A</v>
      </c>
      <c r="BG13" s="441" t="e">
        <f t="shared" si="54"/>
        <v>#REF!</v>
      </c>
      <c r="BH13" s="441" t="e">
        <f t="shared" si="54"/>
        <v>#REF!</v>
      </c>
      <c r="BI13" s="441" t="e">
        <f t="shared" si="54"/>
        <v>#REF!</v>
      </c>
      <c r="BJ13" s="441" t="e">
        <f t="shared" si="54"/>
        <v>#REF!</v>
      </c>
      <c r="BK13" s="441" t="e">
        <f t="shared" si="54"/>
        <v>#REF!</v>
      </c>
      <c r="BL13" s="441" t="e">
        <f t="shared" si="54"/>
        <v>#REF!</v>
      </c>
      <c r="BM13" s="441" t="e">
        <f t="shared" si="54"/>
        <v>#REF!</v>
      </c>
      <c r="BN13" s="441" t="e">
        <f t="shared" si="54"/>
        <v>#REF!</v>
      </c>
      <c r="BO13" s="441" t="e">
        <f t="shared" si="54"/>
        <v>#REF!</v>
      </c>
      <c r="BP13" s="441" t="e">
        <f t="shared" si="54"/>
        <v>#REF!</v>
      </c>
      <c r="BQ13" s="442" t="e">
        <f t="shared" si="54"/>
        <v>#REF!</v>
      </c>
    </row>
    <row r="14" spans="1:69" x14ac:dyDescent="0.25">
      <c r="A14" s="423" t="s">
        <v>364</v>
      </c>
      <c r="B14" s="430" t="s">
        <v>398</v>
      </c>
      <c r="C14" s="440" t="e">
        <f>(C10-C10*C16)*C12</f>
        <v>#N/A</v>
      </c>
      <c r="D14" s="441" t="e">
        <f t="shared" ref="D14:BB14" si="56">(D10-D10*D16)*D12</f>
        <v>#REF!</v>
      </c>
      <c r="E14" s="441" t="e">
        <f t="shared" si="56"/>
        <v>#REF!</v>
      </c>
      <c r="F14" s="441" t="e">
        <f t="shared" si="56"/>
        <v>#REF!</v>
      </c>
      <c r="G14" s="441" t="e">
        <f t="shared" si="56"/>
        <v>#REF!</v>
      </c>
      <c r="H14" s="441" t="e">
        <f t="shared" si="56"/>
        <v>#REF!</v>
      </c>
      <c r="I14" s="441" t="e">
        <f t="shared" si="56"/>
        <v>#REF!</v>
      </c>
      <c r="J14" s="441" t="e">
        <f t="shared" si="56"/>
        <v>#REF!</v>
      </c>
      <c r="K14" s="441" t="e">
        <f t="shared" si="56"/>
        <v>#REF!</v>
      </c>
      <c r="L14" s="441" t="e">
        <f t="shared" si="56"/>
        <v>#REF!</v>
      </c>
      <c r="M14" s="441" t="e">
        <f t="shared" si="56"/>
        <v>#REF!</v>
      </c>
      <c r="N14" s="441" t="e">
        <f t="shared" si="56"/>
        <v>#REF!</v>
      </c>
      <c r="O14" s="441" t="e">
        <f t="shared" si="56"/>
        <v>#REF!</v>
      </c>
      <c r="P14" s="441" t="e">
        <f t="shared" si="56"/>
        <v>#REF!</v>
      </c>
      <c r="Q14" s="441" t="e">
        <f t="shared" si="56"/>
        <v>#REF!</v>
      </c>
      <c r="R14" s="441" t="e">
        <f t="shared" si="56"/>
        <v>#REF!</v>
      </c>
      <c r="S14" s="441" t="e">
        <f t="shared" si="56"/>
        <v>#REF!</v>
      </c>
      <c r="T14" s="441" t="e">
        <f t="shared" si="56"/>
        <v>#REF!</v>
      </c>
      <c r="U14" s="441" t="e">
        <f t="shared" si="56"/>
        <v>#REF!</v>
      </c>
      <c r="V14" s="441" t="e">
        <f t="shared" si="56"/>
        <v>#REF!</v>
      </c>
      <c r="W14" s="441" t="e">
        <f t="shared" si="56"/>
        <v>#REF!</v>
      </c>
      <c r="X14" s="441" t="e">
        <f t="shared" si="56"/>
        <v>#REF!</v>
      </c>
      <c r="Y14" s="441" t="e">
        <f t="shared" si="56"/>
        <v>#REF!</v>
      </c>
      <c r="Z14" s="441" t="e">
        <f t="shared" si="56"/>
        <v>#REF!</v>
      </c>
      <c r="AA14" s="441" t="e">
        <f t="shared" si="56"/>
        <v>#REF!</v>
      </c>
      <c r="AB14" s="441" t="e">
        <f t="shared" si="56"/>
        <v>#REF!</v>
      </c>
      <c r="AC14" s="441" t="e">
        <f t="shared" si="56"/>
        <v>#REF!</v>
      </c>
      <c r="AD14" s="441" t="e">
        <f t="shared" si="56"/>
        <v>#REF!</v>
      </c>
      <c r="AE14" s="441" t="e">
        <f t="shared" si="56"/>
        <v>#REF!</v>
      </c>
      <c r="AF14" s="441" t="e">
        <f t="shared" si="56"/>
        <v>#REF!</v>
      </c>
      <c r="AG14" s="441" t="e">
        <f t="shared" si="56"/>
        <v>#REF!</v>
      </c>
      <c r="AH14" s="441" t="e">
        <f t="shared" si="56"/>
        <v>#REF!</v>
      </c>
      <c r="AI14" s="441" t="e">
        <f t="shared" si="56"/>
        <v>#REF!</v>
      </c>
      <c r="AJ14" s="441" t="e">
        <f t="shared" si="56"/>
        <v>#REF!</v>
      </c>
      <c r="AK14" s="441" t="e">
        <f t="shared" si="56"/>
        <v>#REF!</v>
      </c>
      <c r="AL14" s="441" t="e">
        <f t="shared" si="56"/>
        <v>#REF!</v>
      </c>
      <c r="AM14" s="441" t="e">
        <f t="shared" si="56"/>
        <v>#REF!</v>
      </c>
      <c r="AN14" s="441" t="e">
        <f t="shared" si="56"/>
        <v>#REF!</v>
      </c>
      <c r="AO14" s="441" t="e">
        <f t="shared" si="56"/>
        <v>#REF!</v>
      </c>
      <c r="AP14" s="441" t="e">
        <f t="shared" si="56"/>
        <v>#REF!</v>
      </c>
      <c r="AQ14" s="441" t="e">
        <f t="shared" si="56"/>
        <v>#REF!</v>
      </c>
      <c r="AR14" s="441" t="e">
        <f t="shared" si="56"/>
        <v>#REF!</v>
      </c>
      <c r="AS14" s="441" t="e">
        <f t="shared" si="56"/>
        <v>#REF!</v>
      </c>
      <c r="AT14" s="441" t="e">
        <f t="shared" si="56"/>
        <v>#REF!</v>
      </c>
      <c r="AU14" s="441" t="e">
        <f t="shared" si="56"/>
        <v>#REF!</v>
      </c>
      <c r="AV14" s="441" t="e">
        <f t="shared" si="56"/>
        <v>#REF!</v>
      </c>
      <c r="AW14" s="441" t="e">
        <f t="shared" si="56"/>
        <v>#REF!</v>
      </c>
      <c r="AX14" s="441" t="e">
        <f t="shared" si="56"/>
        <v>#REF!</v>
      </c>
      <c r="AY14" s="441" t="e">
        <f t="shared" si="56"/>
        <v>#REF!</v>
      </c>
      <c r="AZ14" s="441" t="e">
        <f t="shared" si="56"/>
        <v>#REF!</v>
      </c>
      <c r="BA14" s="441" t="e">
        <f t="shared" si="56"/>
        <v>#REF!</v>
      </c>
      <c r="BB14" s="442" t="e">
        <f t="shared" si="56"/>
        <v>#REF!</v>
      </c>
      <c r="BF14" s="440" t="e">
        <f t="shared" si="54"/>
        <v>#N/A</v>
      </c>
      <c r="BG14" s="441" t="e">
        <f t="shared" si="54"/>
        <v>#REF!</v>
      </c>
      <c r="BH14" s="441" t="e">
        <f t="shared" si="54"/>
        <v>#REF!</v>
      </c>
      <c r="BI14" s="441" t="e">
        <f t="shared" si="54"/>
        <v>#REF!</v>
      </c>
      <c r="BJ14" s="441" t="e">
        <f t="shared" si="54"/>
        <v>#REF!</v>
      </c>
      <c r="BK14" s="441" t="e">
        <f t="shared" si="54"/>
        <v>#REF!</v>
      </c>
      <c r="BL14" s="441" t="e">
        <f t="shared" si="54"/>
        <v>#REF!</v>
      </c>
      <c r="BM14" s="441" t="e">
        <f t="shared" si="54"/>
        <v>#REF!</v>
      </c>
      <c r="BN14" s="441" t="e">
        <f t="shared" si="54"/>
        <v>#REF!</v>
      </c>
      <c r="BO14" s="441" t="e">
        <f t="shared" si="54"/>
        <v>#REF!</v>
      </c>
      <c r="BP14" s="441" t="e">
        <f t="shared" si="54"/>
        <v>#REF!</v>
      </c>
      <c r="BQ14" s="442" t="e">
        <f t="shared" si="54"/>
        <v>#REF!</v>
      </c>
    </row>
    <row r="15" spans="1:69" x14ac:dyDescent="0.25">
      <c r="A15" s="423" t="s">
        <v>364</v>
      </c>
      <c r="B15" s="430" t="s">
        <v>399</v>
      </c>
      <c r="C15" s="440" t="e">
        <f t="shared" ref="C15" si="57">C12*C10-C14</f>
        <v>#N/A</v>
      </c>
      <c r="D15" s="441" t="e">
        <f t="shared" ref="D15" si="58">D12*D10-D14</f>
        <v>#N/A</v>
      </c>
      <c r="E15" s="441" t="e">
        <f>E12*E10-E14</f>
        <v>#N/A</v>
      </c>
      <c r="F15" s="441" t="e">
        <f t="shared" ref="F15" si="59">F12*F10-F14</f>
        <v>#N/A</v>
      </c>
      <c r="G15" s="441" t="e">
        <f t="shared" ref="G15" si="60">G12*G10-G14</f>
        <v>#N/A</v>
      </c>
      <c r="H15" s="441" t="e">
        <f t="shared" ref="H15" si="61">H12*H10-H14</f>
        <v>#N/A</v>
      </c>
      <c r="I15" s="441" t="e">
        <f t="shared" ref="I15" si="62">I12*I10-I14</f>
        <v>#N/A</v>
      </c>
      <c r="J15" s="441" t="e">
        <f t="shared" ref="J15" si="63">J12*J10-J14</f>
        <v>#N/A</v>
      </c>
      <c r="K15" s="441" t="e">
        <f t="shared" ref="K15" si="64">K12*K10-K14</f>
        <v>#N/A</v>
      </c>
      <c r="L15" s="441" t="e">
        <f t="shared" ref="L15" si="65">L12*L10-L14</f>
        <v>#N/A</v>
      </c>
      <c r="M15" s="441" t="e">
        <f t="shared" ref="M15" si="66">M12*M10-M14</f>
        <v>#N/A</v>
      </c>
      <c r="N15" s="441" t="e">
        <f t="shared" ref="N15" si="67">N12*N10-N14</f>
        <v>#N/A</v>
      </c>
      <c r="O15" s="441" t="e">
        <f t="shared" ref="O15" si="68">O12*O10-O14</f>
        <v>#N/A</v>
      </c>
      <c r="P15" s="441" t="e">
        <f t="shared" ref="P15" si="69">P12*P10-P14</f>
        <v>#N/A</v>
      </c>
      <c r="Q15" s="441" t="e">
        <f t="shared" ref="Q15" si="70">Q12*Q10-Q14</f>
        <v>#N/A</v>
      </c>
      <c r="R15" s="441" t="e">
        <f t="shared" ref="R15" si="71">R12*R10-R14</f>
        <v>#N/A</v>
      </c>
      <c r="S15" s="441" t="e">
        <f t="shared" ref="S15" si="72">S12*S10-S14</f>
        <v>#N/A</v>
      </c>
      <c r="T15" s="441" t="e">
        <f t="shared" ref="T15" si="73">T12*T10-T14</f>
        <v>#N/A</v>
      </c>
      <c r="U15" s="441" t="e">
        <f t="shared" ref="U15" si="74">U12*U10-U14</f>
        <v>#N/A</v>
      </c>
      <c r="V15" s="441" t="e">
        <f t="shared" ref="V15" si="75">V12*V10-V14</f>
        <v>#N/A</v>
      </c>
      <c r="W15" s="441" t="e">
        <f t="shared" ref="W15" si="76">W12*W10-W14</f>
        <v>#N/A</v>
      </c>
      <c r="X15" s="441" t="e">
        <f t="shared" ref="X15" si="77">X12*X10-X14</f>
        <v>#N/A</v>
      </c>
      <c r="Y15" s="441" t="e">
        <f t="shared" ref="Y15" si="78">Y12*Y10-Y14</f>
        <v>#N/A</v>
      </c>
      <c r="Z15" s="441" t="e">
        <f t="shared" ref="Z15" si="79">Z12*Z10-Z14</f>
        <v>#N/A</v>
      </c>
      <c r="AA15" s="441" t="e">
        <f t="shared" ref="AA15" si="80">AA12*AA10-AA14</f>
        <v>#N/A</v>
      </c>
      <c r="AB15" s="441" t="e">
        <f t="shared" ref="AB15" si="81">AB12*AB10-AB14</f>
        <v>#N/A</v>
      </c>
      <c r="AC15" s="441" t="e">
        <f t="shared" ref="AC15" si="82">AC12*AC10-AC14</f>
        <v>#N/A</v>
      </c>
      <c r="AD15" s="441" t="e">
        <f t="shared" ref="AD15" si="83">AD12*AD10-AD14</f>
        <v>#N/A</v>
      </c>
      <c r="AE15" s="441" t="e">
        <f t="shared" ref="AE15" si="84">AE12*AE10-AE14</f>
        <v>#N/A</v>
      </c>
      <c r="AF15" s="441" t="e">
        <f t="shared" ref="AF15" si="85">AF12*AF10-AF14</f>
        <v>#N/A</v>
      </c>
      <c r="AG15" s="441" t="e">
        <f t="shared" ref="AG15" si="86">AG12*AG10-AG14</f>
        <v>#N/A</v>
      </c>
      <c r="AH15" s="441" t="e">
        <f t="shared" ref="AH15" si="87">AH12*AH10-AH14</f>
        <v>#N/A</v>
      </c>
      <c r="AI15" s="441" t="e">
        <f t="shared" ref="AI15" si="88">AI12*AI10-AI14</f>
        <v>#N/A</v>
      </c>
      <c r="AJ15" s="441" t="e">
        <f t="shared" ref="AJ15" si="89">AJ12*AJ10-AJ14</f>
        <v>#N/A</v>
      </c>
      <c r="AK15" s="441" t="e">
        <f t="shared" ref="AK15" si="90">AK12*AK10-AK14</f>
        <v>#N/A</v>
      </c>
      <c r="AL15" s="441" t="e">
        <f t="shared" ref="AL15" si="91">AL12*AL10-AL14</f>
        <v>#N/A</v>
      </c>
      <c r="AM15" s="441" t="e">
        <f t="shared" ref="AM15" si="92">AM12*AM10-AM14</f>
        <v>#N/A</v>
      </c>
      <c r="AN15" s="441" t="e">
        <f t="shared" ref="AN15" si="93">AN12*AN10-AN14</f>
        <v>#N/A</v>
      </c>
      <c r="AO15" s="441" t="e">
        <f t="shared" ref="AO15" si="94">AO12*AO10-AO14</f>
        <v>#N/A</v>
      </c>
      <c r="AP15" s="441" t="e">
        <f t="shared" ref="AP15" si="95">AP12*AP10-AP14</f>
        <v>#N/A</v>
      </c>
      <c r="AQ15" s="441" t="e">
        <f t="shared" ref="AQ15" si="96">AQ12*AQ10-AQ14</f>
        <v>#N/A</v>
      </c>
      <c r="AR15" s="441" t="e">
        <f t="shared" ref="AR15" si="97">AR12*AR10-AR14</f>
        <v>#N/A</v>
      </c>
      <c r="AS15" s="441" t="e">
        <f t="shared" ref="AS15" si="98">AS12*AS10-AS14</f>
        <v>#N/A</v>
      </c>
      <c r="AT15" s="441" t="e">
        <f t="shared" ref="AT15" si="99">AT12*AT10-AT14</f>
        <v>#N/A</v>
      </c>
      <c r="AU15" s="441" t="e">
        <f t="shared" ref="AU15" si="100">AU12*AU10-AU14</f>
        <v>#N/A</v>
      </c>
      <c r="AV15" s="441" t="e">
        <f t="shared" ref="AV15" si="101">AV12*AV10-AV14</f>
        <v>#N/A</v>
      </c>
      <c r="AW15" s="441" t="e">
        <f t="shared" ref="AW15" si="102">AW12*AW10-AW14</f>
        <v>#N/A</v>
      </c>
      <c r="AX15" s="441" t="e">
        <f t="shared" ref="AX15" si="103">AX12*AX10-AX14</f>
        <v>#N/A</v>
      </c>
      <c r="AY15" s="441" t="e">
        <f t="shared" ref="AY15" si="104">AY12*AY10-AY14</f>
        <v>#N/A</v>
      </c>
      <c r="AZ15" s="441" t="e">
        <f t="shared" ref="AZ15" si="105">AZ12*AZ10-AZ14</f>
        <v>#N/A</v>
      </c>
      <c r="BA15" s="441" t="e">
        <f t="shared" ref="BA15" si="106">BA12*BA10-BA14</f>
        <v>#N/A</v>
      </c>
      <c r="BB15" s="442" t="e">
        <f t="shared" ref="BB15" si="107">BB12*BB10-BB14</f>
        <v>#N/A</v>
      </c>
      <c r="BF15" s="440" t="e">
        <f t="shared" si="54"/>
        <v>#N/A</v>
      </c>
      <c r="BG15" s="441" t="e">
        <f t="shared" si="54"/>
        <v>#N/A</v>
      </c>
      <c r="BH15" s="441" t="e">
        <f t="shared" si="54"/>
        <v>#N/A</v>
      </c>
      <c r="BI15" s="441" t="e">
        <f t="shared" si="54"/>
        <v>#N/A</v>
      </c>
      <c r="BJ15" s="441" t="e">
        <f t="shared" si="54"/>
        <v>#N/A</v>
      </c>
      <c r="BK15" s="441" t="e">
        <f t="shared" si="54"/>
        <v>#N/A</v>
      </c>
      <c r="BL15" s="441" t="e">
        <f t="shared" si="54"/>
        <v>#N/A</v>
      </c>
      <c r="BM15" s="441" t="e">
        <f t="shared" si="54"/>
        <v>#N/A</v>
      </c>
      <c r="BN15" s="441" t="e">
        <f t="shared" si="54"/>
        <v>#N/A</v>
      </c>
      <c r="BO15" s="441" t="e">
        <f t="shared" si="54"/>
        <v>#N/A</v>
      </c>
      <c r="BP15" s="441" t="e">
        <f t="shared" si="54"/>
        <v>#N/A</v>
      </c>
      <c r="BQ15" s="442" t="e">
        <f t="shared" si="54"/>
        <v>#N/A</v>
      </c>
    </row>
    <row r="16" spans="1:69" x14ac:dyDescent="0.25">
      <c r="A16" s="426" t="s">
        <v>364</v>
      </c>
      <c r="B16" s="431" t="s">
        <v>396</v>
      </c>
      <c r="C16" s="434" t="e">
        <f>INDEX('Расчет инвестиций'!$E$103:$BD$241,MATCH($A16,'Расчет инвестиций'!$A$103:$A$241,0)+4,MATCH(C$2,'Расчет инвестиций'!#REF!,0))</f>
        <v>#N/A</v>
      </c>
      <c r="D16" s="427" t="e">
        <f>INDEX('Расчет инвестиций'!$E$103:$BD$241,MATCH($A16,'Расчет инвестиций'!$A$103:$A$241,0)+4,MATCH(D$2,'Расчет инвестиций'!#REF!,0))</f>
        <v>#N/A</v>
      </c>
      <c r="E16" s="427" t="e">
        <f>INDEX('Расчет инвестиций'!$E$103:$BD$241,MATCH($A16,'Расчет инвестиций'!$A$103:$A$241,0)+4,MATCH(E$2,'Расчет инвестиций'!#REF!,0))</f>
        <v>#N/A</v>
      </c>
      <c r="F16" s="427" t="e">
        <f>INDEX('Расчет инвестиций'!$E$103:$BD$241,MATCH($A16,'Расчет инвестиций'!$A$103:$A$241,0)+4,MATCH(F$2,'Расчет инвестиций'!#REF!,0))</f>
        <v>#N/A</v>
      </c>
      <c r="G16" s="427" t="e">
        <f>INDEX('Расчет инвестиций'!$E$103:$BD$241,MATCH($A16,'Расчет инвестиций'!$A$103:$A$241,0)+4,MATCH(G$2,'Расчет инвестиций'!#REF!,0))</f>
        <v>#N/A</v>
      </c>
      <c r="H16" s="427" t="e">
        <f>INDEX('Расчет инвестиций'!$E$103:$BD$241,MATCH($A16,'Расчет инвестиций'!$A$103:$A$241,0)+4,MATCH(H$2,'Расчет инвестиций'!#REF!,0))</f>
        <v>#N/A</v>
      </c>
      <c r="I16" s="427" t="e">
        <f>INDEX('Расчет инвестиций'!$E$103:$BD$241,MATCH($A16,'Расчет инвестиций'!$A$103:$A$241,0)+4,MATCH(I$2,'Расчет инвестиций'!#REF!,0))</f>
        <v>#N/A</v>
      </c>
      <c r="J16" s="427" t="e">
        <f>INDEX('Расчет инвестиций'!$E$103:$BD$241,MATCH($A16,'Расчет инвестиций'!$A$103:$A$241,0)+4,MATCH(J$2,'Расчет инвестиций'!#REF!,0))</f>
        <v>#N/A</v>
      </c>
      <c r="K16" s="427" t="e">
        <f>INDEX('Расчет инвестиций'!$E$103:$BD$241,MATCH($A16,'Расчет инвестиций'!$A$103:$A$241,0)+4,MATCH(K$2,'Расчет инвестиций'!#REF!,0))</f>
        <v>#N/A</v>
      </c>
      <c r="L16" s="427" t="e">
        <f>INDEX('Расчет инвестиций'!$E$103:$BD$241,MATCH($A16,'Расчет инвестиций'!$A$103:$A$241,0)+4,MATCH(L$2,'Расчет инвестиций'!#REF!,0))</f>
        <v>#N/A</v>
      </c>
      <c r="M16" s="427" t="e">
        <f>INDEX('Расчет инвестиций'!$E$103:$BD$241,MATCH($A16,'Расчет инвестиций'!$A$103:$A$241,0)+4,MATCH(M$2,'Расчет инвестиций'!#REF!,0))</f>
        <v>#N/A</v>
      </c>
      <c r="N16" s="427" t="e">
        <f>INDEX('Расчет инвестиций'!$E$103:$BD$241,MATCH($A16,'Расчет инвестиций'!$A$103:$A$241,0)+4,MATCH(N$2,'Расчет инвестиций'!#REF!,0))</f>
        <v>#N/A</v>
      </c>
      <c r="O16" s="427" t="e">
        <f>INDEX('Расчет инвестиций'!$E$103:$BD$241,MATCH($A16,'Расчет инвестиций'!$A$103:$A$241,0)+4,MATCH(O$2,'Расчет инвестиций'!#REF!,0))</f>
        <v>#N/A</v>
      </c>
      <c r="P16" s="427" t="e">
        <f>INDEX('Расчет инвестиций'!$E$103:$BD$241,MATCH($A16,'Расчет инвестиций'!$A$103:$A$241,0)+4,MATCH(P$2,'Расчет инвестиций'!#REF!,0))</f>
        <v>#N/A</v>
      </c>
      <c r="Q16" s="427" t="e">
        <f>INDEX('Расчет инвестиций'!$E$103:$BD$241,MATCH($A16,'Расчет инвестиций'!$A$103:$A$241,0)+4,MATCH(Q$2,'Расчет инвестиций'!#REF!,0))</f>
        <v>#N/A</v>
      </c>
      <c r="R16" s="427" t="e">
        <f>INDEX('Расчет инвестиций'!$E$103:$BD$241,MATCH($A16,'Расчет инвестиций'!$A$103:$A$241,0)+4,MATCH(R$2,'Расчет инвестиций'!#REF!,0))</f>
        <v>#N/A</v>
      </c>
      <c r="S16" s="427" t="e">
        <f>INDEX('Расчет инвестиций'!$E$103:$BD$241,MATCH($A16,'Расчет инвестиций'!$A$103:$A$241,0)+4,MATCH(S$2,'Расчет инвестиций'!#REF!,0))</f>
        <v>#N/A</v>
      </c>
      <c r="T16" s="427" t="e">
        <f>INDEX('Расчет инвестиций'!$E$103:$BD$241,MATCH($A16,'Расчет инвестиций'!$A$103:$A$241,0)+4,MATCH(T$2,'Расчет инвестиций'!#REF!,0))</f>
        <v>#N/A</v>
      </c>
      <c r="U16" s="427" t="e">
        <f>INDEX('Расчет инвестиций'!$E$103:$BD$241,MATCH($A16,'Расчет инвестиций'!$A$103:$A$241,0)+4,MATCH(U$2,'Расчет инвестиций'!#REF!,0))</f>
        <v>#N/A</v>
      </c>
      <c r="V16" s="427" t="e">
        <f>INDEX('Расчет инвестиций'!$E$103:$BD$241,MATCH($A16,'Расчет инвестиций'!$A$103:$A$241,0)+4,MATCH(V$2,'Расчет инвестиций'!#REF!,0))</f>
        <v>#N/A</v>
      </c>
      <c r="W16" s="427" t="e">
        <f>INDEX('Расчет инвестиций'!$E$103:$BD$241,MATCH($A16,'Расчет инвестиций'!$A$103:$A$241,0)+4,MATCH(W$2,'Расчет инвестиций'!#REF!,0))</f>
        <v>#N/A</v>
      </c>
      <c r="X16" s="427" t="e">
        <f>INDEX('Расчет инвестиций'!$E$103:$BD$241,MATCH($A16,'Расчет инвестиций'!$A$103:$A$241,0)+4,MATCH(X$2,'Расчет инвестиций'!#REF!,0))</f>
        <v>#N/A</v>
      </c>
      <c r="Y16" s="427" t="e">
        <f>INDEX('Расчет инвестиций'!$E$103:$BD$241,MATCH($A16,'Расчет инвестиций'!$A$103:$A$241,0)+4,MATCH(Y$2,'Расчет инвестиций'!#REF!,0))</f>
        <v>#N/A</v>
      </c>
      <c r="Z16" s="427" t="e">
        <f>INDEX('Расчет инвестиций'!$E$103:$BD$241,MATCH($A16,'Расчет инвестиций'!$A$103:$A$241,0)+4,MATCH(Z$2,'Расчет инвестиций'!#REF!,0))</f>
        <v>#N/A</v>
      </c>
      <c r="AA16" s="427" t="e">
        <f>INDEX('Расчет инвестиций'!$E$103:$BD$241,MATCH($A16,'Расчет инвестиций'!$A$103:$A$241,0)+4,MATCH(AA$2,'Расчет инвестиций'!#REF!,0))</f>
        <v>#N/A</v>
      </c>
      <c r="AB16" s="427" t="e">
        <f>INDEX('Расчет инвестиций'!$E$103:$BD$241,MATCH($A16,'Расчет инвестиций'!$A$103:$A$241,0)+4,MATCH(AB$2,'Расчет инвестиций'!#REF!,0))</f>
        <v>#N/A</v>
      </c>
      <c r="AC16" s="427" t="e">
        <f>INDEX('Расчет инвестиций'!$E$103:$BD$241,MATCH($A16,'Расчет инвестиций'!$A$103:$A$241,0)+4,MATCH(AC$2,'Расчет инвестиций'!#REF!,0))</f>
        <v>#N/A</v>
      </c>
      <c r="AD16" s="427" t="e">
        <f>INDEX('Расчет инвестиций'!$E$103:$BD$241,MATCH($A16,'Расчет инвестиций'!$A$103:$A$241,0)+4,MATCH(AD$2,'Расчет инвестиций'!#REF!,0))</f>
        <v>#N/A</v>
      </c>
      <c r="AE16" s="427" t="e">
        <f>INDEX('Расчет инвестиций'!$E$103:$BD$241,MATCH($A16,'Расчет инвестиций'!$A$103:$A$241,0)+4,MATCH(AE$2,'Расчет инвестиций'!#REF!,0))</f>
        <v>#N/A</v>
      </c>
      <c r="AF16" s="427" t="e">
        <f>INDEX('Расчет инвестиций'!$E$103:$BD$241,MATCH($A16,'Расчет инвестиций'!$A$103:$A$241,0)+4,MATCH(AF$2,'Расчет инвестиций'!#REF!,0))</f>
        <v>#N/A</v>
      </c>
      <c r="AG16" s="427" t="e">
        <f>INDEX('Расчет инвестиций'!$E$103:$BD$241,MATCH($A16,'Расчет инвестиций'!$A$103:$A$241,0)+4,MATCH(AG$2,'Расчет инвестиций'!#REF!,0))</f>
        <v>#N/A</v>
      </c>
      <c r="AH16" s="427" t="e">
        <f>INDEX('Расчет инвестиций'!$E$103:$BD$241,MATCH($A16,'Расчет инвестиций'!$A$103:$A$241,0)+4,MATCH(AH$2,'Расчет инвестиций'!#REF!,0))</f>
        <v>#N/A</v>
      </c>
      <c r="AI16" s="427" t="e">
        <f>INDEX('Расчет инвестиций'!$E$103:$BD$241,MATCH($A16,'Расчет инвестиций'!$A$103:$A$241,0)+4,MATCH(AI$2,'Расчет инвестиций'!#REF!,0))</f>
        <v>#N/A</v>
      </c>
      <c r="AJ16" s="427" t="e">
        <f>INDEX('Расчет инвестиций'!$E$103:$BD$241,MATCH($A16,'Расчет инвестиций'!$A$103:$A$241,0)+4,MATCH(AJ$2,'Расчет инвестиций'!#REF!,0))</f>
        <v>#N/A</v>
      </c>
      <c r="AK16" s="427" t="e">
        <f>INDEX('Расчет инвестиций'!$E$103:$BD$241,MATCH($A16,'Расчет инвестиций'!$A$103:$A$241,0)+4,MATCH(AK$2,'Расчет инвестиций'!#REF!,0))</f>
        <v>#N/A</v>
      </c>
      <c r="AL16" s="427" t="e">
        <f>INDEX('Расчет инвестиций'!$E$103:$BD$241,MATCH($A16,'Расчет инвестиций'!$A$103:$A$241,0)+4,MATCH(AL$2,'Расчет инвестиций'!#REF!,0))</f>
        <v>#N/A</v>
      </c>
      <c r="AM16" s="427" t="e">
        <f>INDEX('Расчет инвестиций'!$E$103:$BD$241,MATCH($A16,'Расчет инвестиций'!$A$103:$A$241,0)+4,MATCH(AM$2,'Расчет инвестиций'!#REF!,0))</f>
        <v>#N/A</v>
      </c>
      <c r="AN16" s="427" t="e">
        <f>INDEX('Расчет инвестиций'!$E$103:$BD$241,MATCH($A16,'Расчет инвестиций'!$A$103:$A$241,0)+4,MATCH(AN$2,'Расчет инвестиций'!#REF!,0))</f>
        <v>#N/A</v>
      </c>
      <c r="AO16" s="427" t="e">
        <f>INDEX('Расчет инвестиций'!$E$103:$BD$241,MATCH($A16,'Расчет инвестиций'!$A$103:$A$241,0)+4,MATCH(AO$2,'Расчет инвестиций'!#REF!,0))</f>
        <v>#N/A</v>
      </c>
      <c r="AP16" s="427" t="e">
        <f>INDEX('Расчет инвестиций'!$E$103:$BD$241,MATCH($A16,'Расчет инвестиций'!$A$103:$A$241,0)+4,MATCH(AP$2,'Расчет инвестиций'!#REF!,0))</f>
        <v>#N/A</v>
      </c>
      <c r="AQ16" s="427" t="e">
        <f>INDEX('Расчет инвестиций'!$E$103:$BD$241,MATCH($A16,'Расчет инвестиций'!$A$103:$A$241,0)+4,MATCH(AQ$2,'Расчет инвестиций'!#REF!,0))</f>
        <v>#N/A</v>
      </c>
      <c r="AR16" s="427" t="e">
        <f>INDEX('Расчет инвестиций'!$E$103:$BD$241,MATCH($A16,'Расчет инвестиций'!$A$103:$A$241,0)+4,MATCH(AR$2,'Расчет инвестиций'!#REF!,0))</f>
        <v>#N/A</v>
      </c>
      <c r="AS16" s="427" t="e">
        <f>INDEX('Расчет инвестиций'!$E$103:$BD$241,MATCH($A16,'Расчет инвестиций'!$A$103:$A$241,0)+4,MATCH(AS$2,'Расчет инвестиций'!#REF!,0))</f>
        <v>#N/A</v>
      </c>
      <c r="AT16" s="427" t="e">
        <f>INDEX('Расчет инвестиций'!$E$103:$BD$241,MATCH($A16,'Расчет инвестиций'!$A$103:$A$241,0)+4,MATCH(AT$2,'Расчет инвестиций'!#REF!,0))</f>
        <v>#N/A</v>
      </c>
      <c r="AU16" s="427" t="e">
        <f>INDEX('Расчет инвестиций'!$E$103:$BD$241,MATCH($A16,'Расчет инвестиций'!$A$103:$A$241,0)+4,MATCH(AU$2,'Расчет инвестиций'!#REF!,0))</f>
        <v>#N/A</v>
      </c>
      <c r="AV16" s="427" t="e">
        <f>INDEX('Расчет инвестиций'!$E$103:$BD$241,MATCH($A16,'Расчет инвестиций'!$A$103:$A$241,0)+4,MATCH(AV$2,'Расчет инвестиций'!#REF!,0))</f>
        <v>#N/A</v>
      </c>
      <c r="AW16" s="427" t="e">
        <f>INDEX('Расчет инвестиций'!$E$103:$BD$241,MATCH($A16,'Расчет инвестиций'!$A$103:$A$241,0)+4,MATCH(AW$2,'Расчет инвестиций'!#REF!,0))</f>
        <v>#N/A</v>
      </c>
      <c r="AX16" s="427" t="e">
        <f>INDEX('Расчет инвестиций'!$E$103:$BD$241,MATCH($A16,'Расчет инвестиций'!$A$103:$A$241,0)+4,MATCH(AX$2,'Расчет инвестиций'!#REF!,0))</f>
        <v>#N/A</v>
      </c>
      <c r="AY16" s="427" t="e">
        <f>INDEX('Расчет инвестиций'!$E$103:$BD$241,MATCH($A16,'Расчет инвестиций'!$A$103:$A$241,0)+4,MATCH(AY$2,'Расчет инвестиций'!#REF!,0))</f>
        <v>#N/A</v>
      </c>
      <c r="AZ16" s="427" t="e">
        <f>INDEX('Расчет инвестиций'!$E$103:$BD$241,MATCH($A16,'Расчет инвестиций'!$A$103:$A$241,0)+4,MATCH(AZ$2,'Расчет инвестиций'!#REF!,0))</f>
        <v>#N/A</v>
      </c>
      <c r="BA16" s="427" t="e">
        <f>INDEX('Расчет инвестиций'!$E$103:$BD$241,MATCH($A16,'Расчет инвестиций'!$A$103:$A$241,0)+4,MATCH(BA$2,'Расчет инвестиций'!#REF!,0))</f>
        <v>#N/A</v>
      </c>
      <c r="BB16" s="428" t="e">
        <f>INDEX('Расчет инвестиций'!$E$103:$BD$241,MATCH($A16,'Расчет инвестиций'!$A$103:$A$241,0)+4,MATCH(BB$2,'Расчет инвестиций'!#REF!,0))</f>
        <v>#N/A</v>
      </c>
      <c r="BF16" s="434" t="e">
        <f ca="1">MAX(INDIRECT(ADDRESS(MATCH($A16,$A$1:$A$79,0)+6,MATCH(BF$1,$A$1:$BB$1,0)),TRUE):INDIRECT(ADDRESS(MATCH($A16,$A$1:$A$79,0)+6,MATCH(BF$1,$A$1:$BB$1,0)+COUNTIF($A$1:$BB$1,BF$1)-1,TRUE)))</f>
        <v>#N/A</v>
      </c>
      <c r="BG16" s="427" t="e">
        <f ca="1">MAX(INDIRECT(ADDRESS(MATCH($A16,$A$1:$A$79,0)+6,MATCH(BG$1,$A$1:$BB$1,0)),TRUE):INDIRECT(ADDRESS(MATCH($A16,$A$1:$A$79,0)+6,MATCH(BG$1,$A$1:$BB$1,0)+COUNTIF($A$1:$BB$1,BG$1)-1,TRUE)))</f>
        <v>#N/A</v>
      </c>
      <c r="BH16" s="427" t="e">
        <f ca="1">MAX(INDIRECT(ADDRESS(MATCH($A16,$A$1:$A$79,0)+6,MATCH(BH$1,$A$1:$BB$1,0)),TRUE):INDIRECT(ADDRESS(MATCH($A16,$A$1:$A$79,0)+6,MATCH(BH$1,$A$1:$BB$1,0)+COUNTIF($A$1:$BB$1,BH$1)-1,TRUE)))</f>
        <v>#N/A</v>
      </c>
      <c r="BI16" s="427" t="e">
        <f ca="1">MAX(INDIRECT(ADDRESS(MATCH($A16,$A$1:$A$79,0)+6,MATCH(BI$1,$A$1:$BB$1,0)),TRUE):INDIRECT(ADDRESS(MATCH($A16,$A$1:$A$79,0)+6,MATCH(BI$1,$A$1:$BB$1,0)+COUNTIF($A$1:$BB$1,BI$1)-1,TRUE)))</f>
        <v>#N/A</v>
      </c>
      <c r="BJ16" s="427" t="e">
        <f ca="1">MAX(INDIRECT(ADDRESS(MATCH($A16,$A$1:$A$79,0)+6,MATCH(BJ$1,$A$1:$BB$1,0)),TRUE):INDIRECT(ADDRESS(MATCH($A16,$A$1:$A$79,0)+6,MATCH(BJ$1,$A$1:$BB$1,0)+COUNTIF($A$1:$BB$1,BJ$1)-1,TRUE)))</f>
        <v>#N/A</v>
      </c>
      <c r="BK16" s="427" t="e">
        <f ca="1">MAX(INDIRECT(ADDRESS(MATCH($A16,$A$1:$A$79,0)+6,MATCH(BK$1,$A$1:$BB$1,0)),TRUE):INDIRECT(ADDRESS(MATCH($A16,$A$1:$A$79,0)+6,MATCH(BK$1,$A$1:$BB$1,0)+COUNTIF($A$1:$BB$1,BK$1)-1,TRUE)))</f>
        <v>#N/A</v>
      </c>
      <c r="BL16" s="427" t="e">
        <f ca="1">MAX(INDIRECT(ADDRESS(MATCH($A16,$A$1:$A$79,0)+6,MATCH(BL$1,$A$1:$BB$1,0)),TRUE):INDIRECT(ADDRESS(MATCH($A16,$A$1:$A$79,0)+6,MATCH(BL$1,$A$1:$BB$1,0)+COUNTIF($A$1:$BB$1,BL$1)-1,TRUE)))</f>
        <v>#N/A</v>
      </c>
      <c r="BM16" s="427" t="e">
        <f ca="1">MAX(INDIRECT(ADDRESS(MATCH($A16,$A$1:$A$79,0)+6,MATCH(BM$1,$A$1:$BB$1,0)),TRUE):INDIRECT(ADDRESS(MATCH($A16,$A$1:$A$79,0)+6,MATCH(BM$1,$A$1:$BB$1,0)+COUNTIF($A$1:$BB$1,BM$1)-1,TRUE)))</f>
        <v>#N/A</v>
      </c>
      <c r="BN16" s="427" t="e">
        <f ca="1">MAX(INDIRECT(ADDRESS(MATCH($A16,$A$1:$A$79,0)+6,MATCH(BN$1,$A$1:$BB$1,0)),TRUE):INDIRECT(ADDRESS(MATCH($A16,$A$1:$A$79,0)+6,MATCH(BN$1,$A$1:$BB$1,0)+COUNTIF($A$1:$BB$1,BN$1)-1,TRUE)))</f>
        <v>#N/A</v>
      </c>
      <c r="BO16" s="427" t="e">
        <f ca="1">MAX(INDIRECT(ADDRESS(MATCH($A16,$A$1:$A$79,0)+6,MATCH(BO$1,$A$1:$BB$1,0)),TRUE):INDIRECT(ADDRESS(MATCH($A16,$A$1:$A$79,0)+6,MATCH(BO$1,$A$1:$BB$1,0)+COUNTIF($A$1:$BB$1,BO$1)-1,TRUE)))</f>
        <v>#N/A</v>
      </c>
      <c r="BP16" s="427" t="e">
        <f ca="1">MAX(INDIRECT(ADDRESS(MATCH($A16,$A$1:$A$79,0)+6,MATCH(BP$1,$A$1:$BB$1,0)),TRUE):INDIRECT(ADDRESS(MATCH($A16,$A$1:$A$79,0)+6,MATCH(BP$1,$A$1:$BB$1,0)+COUNTIF($A$1:$BB$1,BP$1)-1,TRUE)))</f>
        <v>#N/A</v>
      </c>
      <c r="BQ16" s="428" t="e">
        <f ca="1">MAX(INDIRECT(ADDRESS(MATCH($A16,$A$1:$A$79,0)+6,MATCH(BQ$1,$A$1:$BB$1,0)),TRUE):INDIRECT(ADDRESS(MATCH($A16,$A$1:$A$79,0)+6,MATCH(BQ$1,$A$1:$BB$1,0)+COUNTIF($A$1:$BB$1,BQ$1)-1,TRUE)))</f>
        <v>#N/A</v>
      </c>
    </row>
    <row r="17" spans="1:69" x14ac:dyDescent="0.25">
      <c r="A17" s="420" t="s">
        <v>362</v>
      </c>
      <c r="B17" s="429" t="s">
        <v>37</v>
      </c>
      <c r="C17" s="443" t="e">
        <f>INDEX('Расчет инвестиций'!$E$103:$BD$241,MATCH($A17,'Расчет инвестиций'!$A$103:$A$241,0),MATCH(C$2,'Расчет инвестиций'!#REF!,0))</f>
        <v>#N/A</v>
      </c>
      <c r="D17" s="444" t="e">
        <f>VLOOKUP($A17,'Расчет инвестиций'!$A$103:$BD$241,MATCH('Свод объёмы'!D$2,'Расчет инвестиций'!#REF!,0),0)</f>
        <v>#REF!</v>
      </c>
      <c r="E17" s="444" t="e">
        <f>VLOOKUP($A17,'Расчет инвестиций'!$A$103:$BD$241,MATCH('Свод объёмы'!E$2,'Расчет инвестиций'!#REF!,0),0)</f>
        <v>#REF!</v>
      </c>
      <c r="F17" s="444" t="e">
        <f>VLOOKUP($A17,'Расчет инвестиций'!$A$103:$BD$241,MATCH('Свод объёмы'!F$2,'Расчет инвестиций'!#REF!,0),0)</f>
        <v>#REF!</v>
      </c>
      <c r="G17" s="444" t="e">
        <f>VLOOKUP($A17,'Расчет инвестиций'!$A$103:$BD$241,MATCH('Свод объёмы'!G$2,'Расчет инвестиций'!#REF!,0),0)</f>
        <v>#REF!</v>
      </c>
      <c r="H17" s="444" t="e">
        <f>VLOOKUP($A17,'Расчет инвестиций'!$A$103:$BD$241,MATCH('Свод объёмы'!H$2,'Расчет инвестиций'!#REF!,0),0)</f>
        <v>#REF!</v>
      </c>
      <c r="I17" s="444" t="e">
        <f>VLOOKUP($A17,'Расчет инвестиций'!$A$103:$BD$241,MATCH('Свод объёмы'!I$2,'Расчет инвестиций'!#REF!,0),0)</f>
        <v>#REF!</v>
      </c>
      <c r="J17" s="444" t="e">
        <f>VLOOKUP($A17,'Расчет инвестиций'!$A$103:$BD$241,MATCH('Свод объёмы'!J$2,'Расчет инвестиций'!#REF!,0),0)</f>
        <v>#REF!</v>
      </c>
      <c r="K17" s="444" t="e">
        <f>VLOOKUP($A17,'Расчет инвестиций'!$A$103:$BD$241,MATCH('Свод объёмы'!K$2,'Расчет инвестиций'!#REF!,0),0)</f>
        <v>#REF!</v>
      </c>
      <c r="L17" s="444" t="e">
        <f>VLOOKUP($A17,'Расчет инвестиций'!$A$103:$BD$241,MATCH('Свод объёмы'!L$2,'Расчет инвестиций'!#REF!,0),0)</f>
        <v>#REF!</v>
      </c>
      <c r="M17" s="444" t="e">
        <f>VLOOKUP($A17,'Расчет инвестиций'!$A$103:$BD$241,MATCH('Свод объёмы'!M$2,'Расчет инвестиций'!#REF!,0),0)</f>
        <v>#REF!</v>
      </c>
      <c r="N17" s="444" t="e">
        <f>VLOOKUP($A17,'Расчет инвестиций'!$A$103:$BD$241,MATCH('Свод объёмы'!N$2,'Расчет инвестиций'!#REF!,0),0)</f>
        <v>#REF!</v>
      </c>
      <c r="O17" s="444" t="e">
        <f>VLOOKUP($A17,'Расчет инвестиций'!$A$103:$BD$241,MATCH('Свод объёмы'!O$2,'Расчет инвестиций'!#REF!,0),0)</f>
        <v>#REF!</v>
      </c>
      <c r="P17" s="444" t="e">
        <f>VLOOKUP($A17,'Расчет инвестиций'!$A$103:$BD$241,MATCH('Свод объёмы'!P$2,'Расчет инвестиций'!#REF!,0),0)</f>
        <v>#REF!</v>
      </c>
      <c r="Q17" s="444" t="e">
        <f>VLOOKUP($A17,'Расчет инвестиций'!$A$103:$BD$241,MATCH('Свод объёмы'!Q$2,'Расчет инвестиций'!#REF!,0),0)</f>
        <v>#REF!</v>
      </c>
      <c r="R17" s="444" t="e">
        <f>VLOOKUP($A17,'Расчет инвестиций'!$A$103:$BD$241,MATCH('Свод объёмы'!R$2,'Расчет инвестиций'!#REF!,0),0)</f>
        <v>#REF!</v>
      </c>
      <c r="S17" s="444" t="e">
        <f>VLOOKUP($A17,'Расчет инвестиций'!$A$103:$BD$241,MATCH('Свод объёмы'!S$2,'Расчет инвестиций'!#REF!,0),0)</f>
        <v>#REF!</v>
      </c>
      <c r="T17" s="444" t="e">
        <f>VLOOKUP($A17,'Расчет инвестиций'!$A$103:$BD$241,MATCH('Свод объёмы'!T$2,'Расчет инвестиций'!#REF!,0),0)</f>
        <v>#REF!</v>
      </c>
      <c r="U17" s="444" t="e">
        <f>VLOOKUP($A17,'Расчет инвестиций'!$A$103:$BD$241,MATCH('Свод объёмы'!U$2,'Расчет инвестиций'!#REF!,0),0)</f>
        <v>#REF!</v>
      </c>
      <c r="V17" s="444" t="e">
        <f>VLOOKUP($A17,'Расчет инвестиций'!$A$103:$BD$241,MATCH('Свод объёмы'!V$2,'Расчет инвестиций'!#REF!,0),0)</f>
        <v>#REF!</v>
      </c>
      <c r="W17" s="444" t="e">
        <f>VLOOKUP($A17,'Расчет инвестиций'!$A$103:$BD$241,MATCH('Свод объёмы'!W$2,'Расчет инвестиций'!#REF!,0),0)</f>
        <v>#REF!</v>
      </c>
      <c r="X17" s="444" t="e">
        <f>VLOOKUP($A17,'Расчет инвестиций'!$A$103:$BD$241,MATCH('Свод объёмы'!X$2,'Расчет инвестиций'!#REF!,0),0)</f>
        <v>#REF!</v>
      </c>
      <c r="Y17" s="444" t="e">
        <f>VLOOKUP($A17,'Расчет инвестиций'!$A$103:$BD$241,MATCH('Свод объёмы'!Y$2,'Расчет инвестиций'!#REF!,0),0)</f>
        <v>#REF!</v>
      </c>
      <c r="Z17" s="444" t="e">
        <f>VLOOKUP($A17,'Расчет инвестиций'!$A$103:$BD$241,MATCH('Свод объёмы'!Z$2,'Расчет инвестиций'!#REF!,0),0)</f>
        <v>#REF!</v>
      </c>
      <c r="AA17" s="444" t="e">
        <f>VLOOKUP($A17,'Расчет инвестиций'!$A$103:$BD$241,MATCH('Свод объёмы'!AA$2,'Расчет инвестиций'!#REF!,0),0)</f>
        <v>#REF!</v>
      </c>
      <c r="AB17" s="444" t="e">
        <f>VLOOKUP($A17,'Расчет инвестиций'!$A$103:$BD$241,MATCH('Свод объёмы'!AB$2,'Расчет инвестиций'!#REF!,0),0)</f>
        <v>#REF!</v>
      </c>
      <c r="AC17" s="444" t="e">
        <f>VLOOKUP($A17,'Расчет инвестиций'!$A$103:$BD$241,MATCH('Свод объёмы'!AC$2,'Расчет инвестиций'!#REF!,0),0)</f>
        <v>#REF!</v>
      </c>
      <c r="AD17" s="444" t="e">
        <f>VLOOKUP($A17,'Расчет инвестиций'!$A$103:$BD$241,MATCH('Свод объёмы'!AD$2,'Расчет инвестиций'!#REF!,0),0)</f>
        <v>#REF!</v>
      </c>
      <c r="AE17" s="444" t="e">
        <f>VLOOKUP($A17,'Расчет инвестиций'!$A$103:$BD$241,MATCH('Свод объёмы'!AE$2,'Расчет инвестиций'!#REF!,0),0)</f>
        <v>#REF!</v>
      </c>
      <c r="AF17" s="444" t="e">
        <f>VLOOKUP($A17,'Расчет инвестиций'!$A$103:$BD$241,MATCH('Свод объёмы'!AF$2,'Расчет инвестиций'!#REF!,0),0)</f>
        <v>#REF!</v>
      </c>
      <c r="AG17" s="444" t="e">
        <f>VLOOKUP($A17,'Расчет инвестиций'!$A$103:$BD$241,MATCH('Свод объёмы'!AG$2,'Расчет инвестиций'!#REF!,0),0)</f>
        <v>#REF!</v>
      </c>
      <c r="AH17" s="444" t="e">
        <f>VLOOKUP($A17,'Расчет инвестиций'!$A$103:$BD$241,MATCH('Свод объёмы'!AH$2,'Расчет инвестиций'!#REF!,0),0)</f>
        <v>#REF!</v>
      </c>
      <c r="AI17" s="444" t="e">
        <f>VLOOKUP($A17,'Расчет инвестиций'!$A$103:$BD$241,MATCH('Свод объёмы'!AI$2,'Расчет инвестиций'!#REF!,0),0)</f>
        <v>#REF!</v>
      </c>
      <c r="AJ17" s="444" t="e">
        <f>VLOOKUP($A17,'Расчет инвестиций'!$A$103:$BD$241,MATCH('Свод объёмы'!AJ$2,'Расчет инвестиций'!#REF!,0),0)</f>
        <v>#REF!</v>
      </c>
      <c r="AK17" s="444" t="e">
        <f>VLOOKUP($A17,'Расчет инвестиций'!$A$103:$BD$241,MATCH('Свод объёмы'!AK$2,'Расчет инвестиций'!#REF!,0),0)</f>
        <v>#REF!</v>
      </c>
      <c r="AL17" s="444" t="e">
        <f>VLOOKUP($A17,'Расчет инвестиций'!$A$103:$BD$241,MATCH('Свод объёмы'!AL$2,'Расчет инвестиций'!#REF!,0),0)</f>
        <v>#REF!</v>
      </c>
      <c r="AM17" s="444" t="e">
        <f>VLOOKUP($A17,'Расчет инвестиций'!$A$103:$BD$241,MATCH('Свод объёмы'!AM$2,'Расчет инвестиций'!#REF!,0),0)</f>
        <v>#REF!</v>
      </c>
      <c r="AN17" s="444" t="e">
        <f>VLOOKUP($A17,'Расчет инвестиций'!$A$103:$BD$241,MATCH('Свод объёмы'!AN$2,'Расчет инвестиций'!#REF!,0),0)</f>
        <v>#REF!</v>
      </c>
      <c r="AO17" s="444" t="e">
        <f>VLOOKUP($A17,'Расчет инвестиций'!$A$103:$BD$241,MATCH('Свод объёмы'!AO$2,'Расчет инвестиций'!#REF!,0),0)</f>
        <v>#REF!</v>
      </c>
      <c r="AP17" s="444" t="e">
        <f>VLOOKUP($A17,'Расчет инвестиций'!$A$103:$BD$241,MATCH('Свод объёмы'!AP$2,'Расчет инвестиций'!#REF!,0),0)</f>
        <v>#REF!</v>
      </c>
      <c r="AQ17" s="444" t="e">
        <f>VLOOKUP($A17,'Расчет инвестиций'!$A$103:$BD$241,MATCH('Свод объёмы'!AQ$2,'Расчет инвестиций'!#REF!,0),0)</f>
        <v>#REF!</v>
      </c>
      <c r="AR17" s="444" t="e">
        <f>VLOOKUP($A17,'Расчет инвестиций'!$A$103:$BD$241,MATCH('Свод объёмы'!AR$2,'Расчет инвестиций'!#REF!,0),0)</f>
        <v>#REF!</v>
      </c>
      <c r="AS17" s="444" t="e">
        <f>VLOOKUP($A17,'Расчет инвестиций'!$A$103:$BD$241,MATCH('Свод объёмы'!AS$2,'Расчет инвестиций'!#REF!,0),0)</f>
        <v>#REF!</v>
      </c>
      <c r="AT17" s="444" t="e">
        <f>VLOOKUP($A17,'Расчет инвестиций'!$A$103:$BD$241,MATCH('Свод объёмы'!AT$2,'Расчет инвестиций'!#REF!,0),0)</f>
        <v>#REF!</v>
      </c>
      <c r="AU17" s="444" t="e">
        <f>VLOOKUP($A17,'Расчет инвестиций'!$A$103:$BD$241,MATCH('Свод объёмы'!AU$2,'Расчет инвестиций'!#REF!,0),0)</f>
        <v>#REF!</v>
      </c>
      <c r="AV17" s="444" t="e">
        <f>VLOOKUP($A17,'Расчет инвестиций'!$A$103:$BD$241,MATCH('Свод объёмы'!AV$2,'Расчет инвестиций'!#REF!,0),0)</f>
        <v>#REF!</v>
      </c>
      <c r="AW17" s="444" t="e">
        <f>VLOOKUP($A17,'Расчет инвестиций'!$A$103:$BD$241,MATCH('Свод объёмы'!AW$2,'Расчет инвестиций'!#REF!,0),0)</f>
        <v>#REF!</v>
      </c>
      <c r="AX17" s="444" t="e">
        <f>VLOOKUP($A17,'Расчет инвестиций'!$A$103:$BD$241,MATCH('Свод объёмы'!AX$2,'Расчет инвестиций'!#REF!,0),0)</f>
        <v>#REF!</v>
      </c>
      <c r="AY17" s="444" t="e">
        <f>VLOOKUP($A17,'Расчет инвестиций'!$A$103:$BD$241,MATCH('Свод объёмы'!AY$2,'Расчет инвестиций'!#REF!,0),0)</f>
        <v>#REF!</v>
      </c>
      <c r="AZ17" s="444" t="e">
        <f>VLOOKUP($A17,'Расчет инвестиций'!$A$103:$BD$241,MATCH('Свод объёмы'!AZ$2,'Расчет инвестиций'!#REF!,0),0)</f>
        <v>#REF!</v>
      </c>
      <c r="BA17" s="444" t="e">
        <f>VLOOKUP($A17,'Расчет инвестиций'!$A$103:$BD$241,MATCH('Свод объёмы'!BA$2,'Расчет инвестиций'!#REF!,0),0)</f>
        <v>#REF!</v>
      </c>
      <c r="BB17" s="445" t="e">
        <f>VLOOKUP($A17,'Расчет инвестиций'!$A$103:$BD$241,MATCH('Свод объёмы'!BB$2,'Расчет инвестиций'!#REF!,0),0)</f>
        <v>#REF!</v>
      </c>
      <c r="BF17" s="443" t="e">
        <f ca="1">MAX(INDIRECT(ADDRESS(MATCH($A17,$A$1:$A$79,0),MATCH(BF$1,$A$1:$BB$1,0)),TRUE):INDIRECT(ADDRESS(MATCH($A17,$A$1:$A$79,0),MATCH(BF$1,$A$1:$BB$1,0)+COUNTIF($A$1:$BB$1,BF$1)-1,TRUE)))</f>
        <v>#N/A</v>
      </c>
      <c r="BG17" s="444" t="e">
        <f ca="1">MAX(INDIRECT(ADDRESS(MATCH($A17,$A$1:$A$79,0),MATCH(BG$1,$A$1:$BB$1,0)),TRUE):INDIRECT(ADDRESS(MATCH($A17,$A$1:$A$79,0),MATCH(BG$1,$A$1:$BB$1,0)+COUNTIF($A$1:$BB$1,BG$1)-1,TRUE)))</f>
        <v>#REF!</v>
      </c>
      <c r="BH17" s="444" t="e">
        <f ca="1">MAX(INDIRECT(ADDRESS(MATCH($A17,$A$1:$A$79,0),MATCH(BH$1,$A$1:$BB$1,0)),TRUE):INDIRECT(ADDRESS(MATCH($A17,$A$1:$A$79,0),MATCH(BH$1,$A$1:$BB$1,0)+COUNTIF($A$1:$BB$1,BH$1)-1,TRUE)))</f>
        <v>#REF!</v>
      </c>
      <c r="BI17" s="444" t="e">
        <f ca="1">MAX(INDIRECT(ADDRESS(MATCH($A17,$A$1:$A$79,0),MATCH(BI$1,$A$1:$BB$1,0)),TRUE):INDIRECT(ADDRESS(MATCH($A17,$A$1:$A$79,0),MATCH(BI$1,$A$1:$BB$1,0)+COUNTIF($A$1:$BB$1,BI$1)-1,TRUE)))</f>
        <v>#REF!</v>
      </c>
      <c r="BJ17" s="444" t="e">
        <f ca="1">MAX(INDIRECT(ADDRESS(MATCH($A17,$A$1:$A$79,0),MATCH(BJ$1,$A$1:$BB$1,0)),TRUE):INDIRECT(ADDRESS(MATCH($A17,$A$1:$A$79,0),MATCH(BJ$1,$A$1:$BB$1,0)+COUNTIF($A$1:$BB$1,BJ$1)-1,TRUE)))</f>
        <v>#REF!</v>
      </c>
      <c r="BK17" s="444" t="e">
        <f ca="1">MAX(INDIRECT(ADDRESS(MATCH($A17,$A$1:$A$79,0),MATCH(BK$1,$A$1:$BB$1,0)),TRUE):INDIRECT(ADDRESS(MATCH($A17,$A$1:$A$79,0),MATCH(BK$1,$A$1:$BB$1,0)+COUNTIF($A$1:$BB$1,BK$1)-1,TRUE)))</f>
        <v>#REF!</v>
      </c>
      <c r="BL17" s="444" t="e">
        <f ca="1">MAX(INDIRECT(ADDRESS(MATCH($A17,$A$1:$A$79,0),MATCH(BL$1,$A$1:$BB$1,0)),TRUE):INDIRECT(ADDRESS(MATCH($A17,$A$1:$A$79,0),MATCH(BL$1,$A$1:$BB$1,0)+COUNTIF($A$1:$BB$1,BL$1)-1,TRUE)))</f>
        <v>#REF!</v>
      </c>
      <c r="BM17" s="444" t="e">
        <f ca="1">MAX(INDIRECT(ADDRESS(MATCH($A17,$A$1:$A$79,0),MATCH(BM$1,$A$1:$BB$1,0)),TRUE):INDIRECT(ADDRESS(MATCH($A17,$A$1:$A$79,0),MATCH(BM$1,$A$1:$BB$1,0)+COUNTIF($A$1:$BB$1,BM$1)-1,TRUE)))</f>
        <v>#REF!</v>
      </c>
      <c r="BN17" s="444" t="e">
        <f ca="1">MAX(INDIRECT(ADDRESS(MATCH($A17,$A$1:$A$79,0),MATCH(BN$1,$A$1:$BB$1,0)),TRUE):INDIRECT(ADDRESS(MATCH($A17,$A$1:$A$79,0),MATCH(BN$1,$A$1:$BB$1,0)+COUNTIF($A$1:$BB$1,BN$1)-1,TRUE)))</f>
        <v>#REF!</v>
      </c>
      <c r="BO17" s="444" t="e">
        <f ca="1">MAX(INDIRECT(ADDRESS(MATCH($A17,$A$1:$A$79,0),MATCH(BO$1,$A$1:$BB$1,0)),TRUE):INDIRECT(ADDRESS(MATCH($A17,$A$1:$A$79,0),MATCH(BO$1,$A$1:$BB$1,0)+COUNTIF($A$1:$BB$1,BO$1)-1,TRUE)))</f>
        <v>#REF!</v>
      </c>
      <c r="BP17" s="444" t="e">
        <f ca="1">MAX(INDIRECT(ADDRESS(MATCH($A17,$A$1:$A$79,0),MATCH(BP$1,$A$1:$BB$1,0)),TRUE):INDIRECT(ADDRESS(MATCH($A17,$A$1:$A$79,0),MATCH(BP$1,$A$1:$BB$1,0)+COUNTIF($A$1:$BB$1,BP$1)-1,TRUE)))</f>
        <v>#REF!</v>
      </c>
      <c r="BQ17" s="445" t="e">
        <f ca="1">MAX(INDIRECT(ADDRESS(MATCH($A17,$A$1:$A$79,0),MATCH(BQ$1,$A$1:$BB$1,0)),TRUE):INDIRECT(ADDRESS(MATCH($A17,$A$1:$A$79,0),MATCH(BQ$1,$A$1:$BB$1,0)+COUNTIF($A$1:$BB$1,BQ$1)-1,TRUE)))</f>
        <v>#REF!</v>
      </c>
    </row>
    <row r="18" spans="1:69" x14ac:dyDescent="0.25">
      <c r="A18" s="423" t="s">
        <v>362</v>
      </c>
      <c r="B18" s="430" t="s">
        <v>394</v>
      </c>
      <c r="C18" s="440" t="e">
        <f>IF(C23=0,INDEX('Расчет инвестиций'!$E$103:$BD$241,MATCH($A18,'Расчет инвестиций'!$A$103:$A$241,0)+3,MATCH(C$2,'Расчет инвестиций'!#REF!,0)),0)</f>
        <v>#N/A</v>
      </c>
      <c r="D18" s="441" t="e">
        <f>IF(D23=0,INDEX('Расчет инвестиций'!$E$103:$BD$241,MATCH($A18,'Расчет инвестиций'!$A$103:$A$241,0)+3,MATCH(D$2,'Расчет инвестиций'!#REF!,0)),0)</f>
        <v>#N/A</v>
      </c>
      <c r="E18" s="441" t="e">
        <f>IF(E23=0,INDEX('Расчет инвестиций'!$E$103:$BD$241,MATCH($A18,'Расчет инвестиций'!$A$103:$A$241,0)+3,MATCH(E$2,'Расчет инвестиций'!#REF!,0)),0)</f>
        <v>#N/A</v>
      </c>
      <c r="F18" s="441" t="e">
        <f>IF(F23=0,INDEX('Расчет инвестиций'!$E$103:$BD$241,MATCH($A18,'Расчет инвестиций'!$A$103:$A$241,0)+3,MATCH(F$2,'Расчет инвестиций'!#REF!,0)),0)</f>
        <v>#N/A</v>
      </c>
      <c r="G18" s="441" t="e">
        <f>IF(G23=0,INDEX('Расчет инвестиций'!$E$103:$BD$241,MATCH($A18,'Расчет инвестиций'!$A$103:$A$241,0)+3,MATCH(G$2,'Расчет инвестиций'!#REF!,0)),0)</f>
        <v>#N/A</v>
      </c>
      <c r="H18" s="441" t="e">
        <f>IF(H23=0,INDEX('Расчет инвестиций'!$E$103:$BD$241,MATCH($A18,'Расчет инвестиций'!$A$103:$A$241,0)+3,MATCH(H$2,'Расчет инвестиций'!#REF!,0)),0)</f>
        <v>#N/A</v>
      </c>
      <c r="I18" s="441" t="e">
        <f>IF(I23=0,INDEX('Расчет инвестиций'!$E$103:$BD$241,MATCH($A18,'Расчет инвестиций'!$A$103:$A$241,0)+3,MATCH(I$2,'Расчет инвестиций'!#REF!,0)),0)</f>
        <v>#N/A</v>
      </c>
      <c r="J18" s="441" t="e">
        <f>IF(J23=0,INDEX('Расчет инвестиций'!$E$103:$BD$241,MATCH($A18,'Расчет инвестиций'!$A$103:$A$241,0)+3,MATCH(J$2,'Расчет инвестиций'!#REF!,0)),0)</f>
        <v>#N/A</v>
      </c>
      <c r="K18" s="441" t="e">
        <f>IF(K23=0,INDEX('Расчет инвестиций'!$E$103:$BD$241,MATCH($A18,'Расчет инвестиций'!$A$103:$A$241,0)+3,MATCH(K$2,'Расчет инвестиций'!#REF!,0)),0)</f>
        <v>#N/A</v>
      </c>
      <c r="L18" s="441" t="e">
        <f>IF(L23=0,INDEX('Расчет инвестиций'!$E$103:$BD$241,MATCH($A18,'Расчет инвестиций'!$A$103:$A$241,0)+3,MATCH(L$2,'Расчет инвестиций'!#REF!,0)),0)</f>
        <v>#N/A</v>
      </c>
      <c r="M18" s="441" t="e">
        <f>IF(M23=0,INDEX('Расчет инвестиций'!$E$103:$BD$241,MATCH($A18,'Расчет инвестиций'!$A$103:$A$241,0)+3,MATCH(M$2,'Расчет инвестиций'!#REF!,0)),0)</f>
        <v>#N/A</v>
      </c>
      <c r="N18" s="441" t="e">
        <f>IF(N23=0,INDEX('Расчет инвестиций'!$E$103:$BD$241,MATCH($A18,'Расчет инвестиций'!$A$103:$A$241,0)+3,MATCH(N$2,'Расчет инвестиций'!#REF!,0)),0)</f>
        <v>#N/A</v>
      </c>
      <c r="O18" s="441" t="e">
        <f>IF(O23=0,INDEX('Расчет инвестиций'!$E$103:$BD$241,MATCH($A18,'Расчет инвестиций'!$A$103:$A$241,0)+3,MATCH(O$2,'Расчет инвестиций'!#REF!,0)),0)</f>
        <v>#N/A</v>
      </c>
      <c r="P18" s="441" t="e">
        <f>IF(P23=0,INDEX('Расчет инвестиций'!$E$103:$BD$241,MATCH($A18,'Расчет инвестиций'!$A$103:$A$241,0)+3,MATCH(P$2,'Расчет инвестиций'!#REF!,0)),0)</f>
        <v>#N/A</v>
      </c>
      <c r="Q18" s="441" t="e">
        <f>IF(Q23=0,INDEX('Расчет инвестиций'!$E$103:$BD$241,MATCH($A18,'Расчет инвестиций'!$A$103:$A$241,0)+3,MATCH(Q$2,'Расчет инвестиций'!#REF!,0)),0)</f>
        <v>#N/A</v>
      </c>
      <c r="R18" s="441" t="e">
        <f>IF(R23=0,INDEX('Расчет инвестиций'!$E$103:$BD$241,MATCH($A18,'Расчет инвестиций'!$A$103:$A$241,0)+3,MATCH(R$2,'Расчет инвестиций'!#REF!,0)),0)</f>
        <v>#N/A</v>
      </c>
      <c r="S18" s="441" t="e">
        <f>IF(S23=0,INDEX('Расчет инвестиций'!$E$103:$BD$241,MATCH($A18,'Расчет инвестиций'!$A$103:$A$241,0)+3,MATCH(S$2,'Расчет инвестиций'!#REF!,0)),0)</f>
        <v>#N/A</v>
      </c>
      <c r="T18" s="441" t="e">
        <f>IF(T23=0,INDEX('Расчет инвестиций'!$E$103:$BD$241,MATCH($A18,'Расчет инвестиций'!$A$103:$A$241,0)+3,MATCH(T$2,'Расчет инвестиций'!#REF!,0)),0)</f>
        <v>#N/A</v>
      </c>
      <c r="U18" s="441" t="e">
        <f>IF(U23=0,INDEX('Расчет инвестиций'!$E$103:$BD$241,MATCH($A18,'Расчет инвестиций'!$A$103:$A$241,0)+3,MATCH(U$2,'Расчет инвестиций'!#REF!,0)),0)</f>
        <v>#N/A</v>
      </c>
      <c r="V18" s="441" t="e">
        <f>IF(V23=0,INDEX('Расчет инвестиций'!$E$103:$BD$241,MATCH($A18,'Расчет инвестиций'!$A$103:$A$241,0)+3,MATCH(V$2,'Расчет инвестиций'!#REF!,0)),0)</f>
        <v>#N/A</v>
      </c>
      <c r="W18" s="441" t="e">
        <f>IF(W23=0,INDEX('Расчет инвестиций'!$E$103:$BD$241,MATCH($A18,'Расчет инвестиций'!$A$103:$A$241,0)+3,MATCH(W$2,'Расчет инвестиций'!#REF!,0)),0)</f>
        <v>#N/A</v>
      </c>
      <c r="X18" s="441" t="e">
        <f>IF(X23=0,INDEX('Расчет инвестиций'!$E$103:$BD$241,MATCH($A18,'Расчет инвестиций'!$A$103:$A$241,0)+3,MATCH(X$2,'Расчет инвестиций'!#REF!,0)),0)</f>
        <v>#N/A</v>
      </c>
      <c r="Y18" s="441" t="e">
        <f>IF(Y23=0,INDEX('Расчет инвестиций'!$E$103:$BD$241,MATCH($A18,'Расчет инвестиций'!$A$103:$A$241,0)+3,MATCH(Y$2,'Расчет инвестиций'!#REF!,0)),0)</f>
        <v>#N/A</v>
      </c>
      <c r="Z18" s="441" t="e">
        <f>IF(Z23=0,INDEX('Расчет инвестиций'!$E$103:$BD$241,MATCH($A18,'Расчет инвестиций'!$A$103:$A$241,0)+3,MATCH(Z$2,'Расчет инвестиций'!#REF!,0)),0)</f>
        <v>#N/A</v>
      </c>
      <c r="AA18" s="441" t="e">
        <f>IF(AA23=0,INDEX('Расчет инвестиций'!$E$103:$BD$241,MATCH($A18,'Расчет инвестиций'!$A$103:$A$241,0)+3,MATCH(AA$2,'Расчет инвестиций'!#REF!,0)),0)</f>
        <v>#N/A</v>
      </c>
      <c r="AB18" s="441" t="e">
        <f>IF(AB23=0,INDEX('Расчет инвестиций'!$E$103:$BD$241,MATCH($A18,'Расчет инвестиций'!$A$103:$A$241,0)+3,MATCH(AB$2,'Расчет инвестиций'!#REF!,0)),0)</f>
        <v>#N/A</v>
      </c>
      <c r="AC18" s="441" t="e">
        <f>IF(AC23=0,INDEX('Расчет инвестиций'!$E$103:$BD$241,MATCH($A18,'Расчет инвестиций'!$A$103:$A$241,0)+3,MATCH(AC$2,'Расчет инвестиций'!#REF!,0)),0)</f>
        <v>#N/A</v>
      </c>
      <c r="AD18" s="441" t="e">
        <f>IF(AD23=0,INDEX('Расчет инвестиций'!$E$103:$BD$241,MATCH($A18,'Расчет инвестиций'!$A$103:$A$241,0)+3,MATCH(AD$2,'Расчет инвестиций'!#REF!,0)),0)</f>
        <v>#N/A</v>
      </c>
      <c r="AE18" s="441" t="e">
        <f>IF(AE23=0,INDEX('Расчет инвестиций'!$E$103:$BD$241,MATCH($A18,'Расчет инвестиций'!$A$103:$A$241,0)+3,MATCH(AE$2,'Расчет инвестиций'!#REF!,0)),0)</f>
        <v>#N/A</v>
      </c>
      <c r="AF18" s="441" t="e">
        <f>IF(AF23=0,INDEX('Расчет инвестиций'!$E$103:$BD$241,MATCH($A18,'Расчет инвестиций'!$A$103:$A$241,0)+3,MATCH(AF$2,'Расчет инвестиций'!#REF!,0)),0)</f>
        <v>#N/A</v>
      </c>
      <c r="AG18" s="441" t="e">
        <f>IF(AG23=0,INDEX('Расчет инвестиций'!$E$103:$BD$241,MATCH($A18,'Расчет инвестиций'!$A$103:$A$241,0)+3,MATCH(AG$2,'Расчет инвестиций'!#REF!,0)),0)</f>
        <v>#N/A</v>
      </c>
      <c r="AH18" s="441" t="e">
        <f>IF(AH23=0,INDEX('Расчет инвестиций'!$E$103:$BD$241,MATCH($A18,'Расчет инвестиций'!$A$103:$A$241,0)+3,MATCH(AH$2,'Расчет инвестиций'!#REF!,0)),0)</f>
        <v>#N/A</v>
      </c>
      <c r="AI18" s="441" t="e">
        <f>IF(AI23=0,INDEX('Расчет инвестиций'!$E$103:$BD$241,MATCH($A18,'Расчет инвестиций'!$A$103:$A$241,0)+3,MATCH(AI$2,'Расчет инвестиций'!#REF!,0)),0)</f>
        <v>#N/A</v>
      </c>
      <c r="AJ18" s="441" t="e">
        <f>IF(AJ23=0,INDEX('Расчет инвестиций'!$E$103:$BD$241,MATCH($A18,'Расчет инвестиций'!$A$103:$A$241,0)+3,MATCH(AJ$2,'Расчет инвестиций'!#REF!,0)),0)</f>
        <v>#N/A</v>
      </c>
      <c r="AK18" s="441" t="e">
        <f>IF(AK23=0,INDEX('Расчет инвестиций'!$E$103:$BD$241,MATCH($A18,'Расчет инвестиций'!$A$103:$A$241,0)+3,MATCH(AK$2,'Расчет инвестиций'!#REF!,0)),0)</f>
        <v>#N/A</v>
      </c>
      <c r="AL18" s="441" t="e">
        <f>IF(AL23=0,INDEX('Расчет инвестиций'!$E$103:$BD$241,MATCH($A18,'Расчет инвестиций'!$A$103:$A$241,0)+3,MATCH(AL$2,'Расчет инвестиций'!#REF!,0)),0)</f>
        <v>#N/A</v>
      </c>
      <c r="AM18" s="441" t="e">
        <f>IF(AM23=0,INDEX('Расчет инвестиций'!$E$103:$BD$241,MATCH($A18,'Расчет инвестиций'!$A$103:$A$241,0)+3,MATCH(AM$2,'Расчет инвестиций'!#REF!,0)),0)</f>
        <v>#N/A</v>
      </c>
      <c r="AN18" s="441" t="e">
        <f>IF(AN23=0,INDEX('Расчет инвестиций'!$E$103:$BD$241,MATCH($A18,'Расчет инвестиций'!$A$103:$A$241,0)+3,MATCH(AN$2,'Расчет инвестиций'!#REF!,0)),0)</f>
        <v>#N/A</v>
      </c>
      <c r="AO18" s="441" t="e">
        <f>IF(AO23=0,INDEX('Расчет инвестиций'!$E$103:$BD$241,MATCH($A18,'Расчет инвестиций'!$A$103:$A$241,0)+3,MATCH(AO$2,'Расчет инвестиций'!#REF!,0)),0)</f>
        <v>#N/A</v>
      </c>
      <c r="AP18" s="441" t="e">
        <f>IF(AP23=0,INDEX('Расчет инвестиций'!$E$103:$BD$241,MATCH($A18,'Расчет инвестиций'!$A$103:$A$241,0)+3,MATCH(AP$2,'Расчет инвестиций'!#REF!,0)),0)</f>
        <v>#N/A</v>
      </c>
      <c r="AQ18" s="441" t="e">
        <f>IF(AQ23=0,INDEX('Расчет инвестиций'!$E$103:$BD$241,MATCH($A18,'Расчет инвестиций'!$A$103:$A$241,0)+3,MATCH(AQ$2,'Расчет инвестиций'!#REF!,0)),0)</f>
        <v>#N/A</v>
      </c>
      <c r="AR18" s="441" t="e">
        <f>IF(AR23=0,INDEX('Расчет инвестиций'!$E$103:$BD$241,MATCH($A18,'Расчет инвестиций'!$A$103:$A$241,0)+3,MATCH(AR$2,'Расчет инвестиций'!#REF!,0)),0)</f>
        <v>#N/A</v>
      </c>
      <c r="AS18" s="441" t="e">
        <f>IF(AS23=0,INDEX('Расчет инвестиций'!$E$103:$BD$241,MATCH($A18,'Расчет инвестиций'!$A$103:$A$241,0)+3,MATCH(AS$2,'Расчет инвестиций'!#REF!,0)),0)</f>
        <v>#N/A</v>
      </c>
      <c r="AT18" s="441" t="e">
        <f>IF(AT23=0,INDEX('Расчет инвестиций'!$E$103:$BD$241,MATCH($A18,'Расчет инвестиций'!$A$103:$A$241,0)+3,MATCH(AT$2,'Расчет инвестиций'!#REF!,0)),0)</f>
        <v>#N/A</v>
      </c>
      <c r="AU18" s="441" t="e">
        <f>IF(AU23=0,INDEX('Расчет инвестиций'!$E$103:$BD$241,MATCH($A18,'Расчет инвестиций'!$A$103:$A$241,0)+3,MATCH(AU$2,'Расчет инвестиций'!#REF!,0)),0)</f>
        <v>#N/A</v>
      </c>
      <c r="AV18" s="441" t="e">
        <f>IF(AV23=0,INDEX('Расчет инвестиций'!$E$103:$BD$241,MATCH($A18,'Расчет инвестиций'!$A$103:$A$241,0)+3,MATCH(AV$2,'Расчет инвестиций'!#REF!,0)),0)</f>
        <v>#N/A</v>
      </c>
      <c r="AW18" s="441" t="e">
        <f>IF(AW23=0,INDEX('Расчет инвестиций'!$E$103:$BD$241,MATCH($A18,'Расчет инвестиций'!$A$103:$A$241,0)+3,MATCH(AW$2,'Расчет инвестиций'!#REF!,0)),0)</f>
        <v>#N/A</v>
      </c>
      <c r="AX18" s="441" t="e">
        <f>IF(AX23=0,INDEX('Расчет инвестиций'!$E$103:$BD$241,MATCH($A18,'Расчет инвестиций'!$A$103:$A$241,0)+3,MATCH(AX$2,'Расчет инвестиций'!#REF!,0)),0)</f>
        <v>#N/A</v>
      </c>
      <c r="AY18" s="441" t="e">
        <f>IF(AY23=0,INDEX('Расчет инвестиций'!$E$103:$BD$241,MATCH($A18,'Расчет инвестиций'!$A$103:$A$241,0)+3,MATCH(AY$2,'Расчет инвестиций'!#REF!,0)),0)</f>
        <v>#N/A</v>
      </c>
      <c r="AZ18" s="441" t="e">
        <f>IF(AZ23=0,INDEX('Расчет инвестиций'!$E$103:$BD$241,MATCH($A18,'Расчет инвестиций'!$A$103:$A$241,0)+3,MATCH(AZ$2,'Расчет инвестиций'!#REF!,0)),0)</f>
        <v>#N/A</v>
      </c>
      <c r="BA18" s="441" t="e">
        <f>IF(BA23=0,INDEX('Расчет инвестиций'!$E$103:$BD$241,MATCH($A18,'Расчет инвестиций'!$A$103:$A$241,0)+3,MATCH(BA$2,'Расчет инвестиций'!#REF!,0)),0)</f>
        <v>#N/A</v>
      </c>
      <c r="BB18" s="442" t="e">
        <f>IF(BB23=0,INDEX('Расчет инвестиций'!$E$103:$BD$241,MATCH($A18,'Расчет инвестиций'!$A$103:$A$241,0)+3,MATCH(BB$2,'Расчет инвестиций'!#REF!,0)),0)</f>
        <v>#N/A</v>
      </c>
      <c r="BF18" s="440" t="e">
        <f t="shared" si="54"/>
        <v>#N/A</v>
      </c>
      <c r="BG18" s="441" t="e">
        <f t="shared" si="54"/>
        <v>#N/A</v>
      </c>
      <c r="BH18" s="441" t="e">
        <f t="shared" si="54"/>
        <v>#N/A</v>
      </c>
      <c r="BI18" s="441" t="e">
        <f t="shared" si="54"/>
        <v>#N/A</v>
      </c>
      <c r="BJ18" s="441" t="e">
        <f t="shared" si="54"/>
        <v>#N/A</v>
      </c>
      <c r="BK18" s="441" t="e">
        <f t="shared" si="54"/>
        <v>#N/A</v>
      </c>
      <c r="BL18" s="441" t="e">
        <f t="shared" si="54"/>
        <v>#N/A</v>
      </c>
      <c r="BM18" s="441" t="e">
        <f t="shared" si="54"/>
        <v>#N/A</v>
      </c>
      <c r="BN18" s="441" t="e">
        <f t="shared" si="54"/>
        <v>#N/A</v>
      </c>
      <c r="BO18" s="441" t="e">
        <f t="shared" si="54"/>
        <v>#N/A</v>
      </c>
      <c r="BP18" s="441" t="e">
        <f t="shared" si="54"/>
        <v>#N/A</v>
      </c>
      <c r="BQ18" s="442" t="e">
        <f t="shared" si="54"/>
        <v>#N/A</v>
      </c>
    </row>
    <row r="19" spans="1:69" x14ac:dyDescent="0.25">
      <c r="A19" s="423" t="s">
        <v>362</v>
      </c>
      <c r="B19" s="430" t="s">
        <v>395</v>
      </c>
      <c r="C19" s="440" t="e">
        <f>INDEX('Расчет инвестиций'!$E$103:$BD$241,MATCH($A19,'Расчет инвестиций'!$A$103:$A$241,0)+3,MATCH(C$2,'Расчет инвестиций'!#REF!,0))-C18</f>
        <v>#N/A</v>
      </c>
      <c r="D19" s="441" t="e">
        <f>INDEX('Расчет инвестиций'!$E$103:$BD$241,MATCH($A19,'Расчет инвестиций'!$A$103:$A$241,0)+3,MATCH(D$2,'Расчет инвестиций'!#REF!,0))-D18</f>
        <v>#N/A</v>
      </c>
      <c r="E19" s="441" t="e">
        <f>INDEX('Расчет инвестиций'!$E$103:$BD$241,MATCH($A19,'Расчет инвестиций'!$A$103:$A$241,0)+3,MATCH(E$2,'Расчет инвестиций'!#REF!,0))-E18</f>
        <v>#N/A</v>
      </c>
      <c r="F19" s="441" t="e">
        <f>INDEX('Расчет инвестиций'!$E$103:$BD$241,MATCH($A19,'Расчет инвестиций'!$A$103:$A$241,0)+3,MATCH(F$2,'Расчет инвестиций'!#REF!,0))-F18</f>
        <v>#N/A</v>
      </c>
      <c r="G19" s="441" t="e">
        <f>INDEX('Расчет инвестиций'!$E$103:$BD$241,MATCH($A19,'Расчет инвестиций'!$A$103:$A$241,0)+3,MATCH(G$2,'Расчет инвестиций'!#REF!,0))-G18</f>
        <v>#N/A</v>
      </c>
      <c r="H19" s="441" t="e">
        <f>INDEX('Расчет инвестиций'!$E$103:$BD$241,MATCH($A19,'Расчет инвестиций'!$A$103:$A$241,0)+3,MATCH(H$2,'Расчет инвестиций'!#REF!,0))-H18</f>
        <v>#N/A</v>
      </c>
      <c r="I19" s="441" t="e">
        <f>INDEX('Расчет инвестиций'!$E$103:$BD$241,MATCH($A19,'Расчет инвестиций'!$A$103:$A$241,0)+3,MATCH(I$2,'Расчет инвестиций'!#REF!,0))-I18</f>
        <v>#N/A</v>
      </c>
      <c r="J19" s="441" t="e">
        <f>INDEX('Расчет инвестиций'!$E$103:$BD$241,MATCH($A19,'Расчет инвестиций'!$A$103:$A$241,0)+3,MATCH(J$2,'Расчет инвестиций'!#REF!,0))-J18</f>
        <v>#N/A</v>
      </c>
      <c r="K19" s="441" t="e">
        <f>INDEX('Расчет инвестиций'!$E$103:$BD$241,MATCH($A19,'Расчет инвестиций'!$A$103:$A$241,0)+3,MATCH(K$2,'Расчет инвестиций'!#REF!,0))-K18</f>
        <v>#N/A</v>
      </c>
      <c r="L19" s="441" t="e">
        <f>INDEX('Расчет инвестиций'!$E$103:$BD$241,MATCH($A19,'Расчет инвестиций'!$A$103:$A$241,0)+3,MATCH(L$2,'Расчет инвестиций'!#REF!,0))-L18</f>
        <v>#N/A</v>
      </c>
      <c r="M19" s="441" t="e">
        <f>INDEX('Расчет инвестиций'!$E$103:$BD$241,MATCH($A19,'Расчет инвестиций'!$A$103:$A$241,0)+3,MATCH(M$2,'Расчет инвестиций'!#REF!,0))-M18</f>
        <v>#N/A</v>
      </c>
      <c r="N19" s="441" t="e">
        <f>INDEX('Расчет инвестиций'!$E$103:$BD$241,MATCH($A19,'Расчет инвестиций'!$A$103:$A$241,0)+3,MATCH(N$2,'Расчет инвестиций'!#REF!,0))-N18</f>
        <v>#N/A</v>
      </c>
      <c r="O19" s="441" t="e">
        <f>INDEX('Расчет инвестиций'!$E$103:$BD$241,MATCH($A19,'Расчет инвестиций'!$A$103:$A$241,0)+3,MATCH(O$2,'Расчет инвестиций'!#REF!,0))-O18</f>
        <v>#N/A</v>
      </c>
      <c r="P19" s="441" t="e">
        <f>INDEX('Расчет инвестиций'!$E$103:$BD$241,MATCH($A19,'Расчет инвестиций'!$A$103:$A$241,0)+3,MATCH(P$2,'Расчет инвестиций'!#REF!,0))-P18</f>
        <v>#N/A</v>
      </c>
      <c r="Q19" s="441" t="e">
        <f>INDEX('Расчет инвестиций'!$E$103:$BD$241,MATCH($A19,'Расчет инвестиций'!$A$103:$A$241,0)+3,MATCH(Q$2,'Расчет инвестиций'!#REF!,0))-Q18</f>
        <v>#N/A</v>
      </c>
      <c r="R19" s="441" t="e">
        <f>INDEX('Расчет инвестиций'!$E$103:$BD$241,MATCH($A19,'Расчет инвестиций'!$A$103:$A$241,0)+3,MATCH(R$2,'Расчет инвестиций'!#REF!,0))-R18</f>
        <v>#N/A</v>
      </c>
      <c r="S19" s="441" t="e">
        <f>INDEX('Расчет инвестиций'!$E$103:$BD$241,MATCH($A19,'Расчет инвестиций'!$A$103:$A$241,0)+3,MATCH(S$2,'Расчет инвестиций'!#REF!,0))-S18</f>
        <v>#N/A</v>
      </c>
      <c r="T19" s="441" t="e">
        <f>INDEX('Расчет инвестиций'!$E$103:$BD$241,MATCH($A19,'Расчет инвестиций'!$A$103:$A$241,0)+3,MATCH(T$2,'Расчет инвестиций'!#REF!,0))-T18</f>
        <v>#N/A</v>
      </c>
      <c r="U19" s="441" t="e">
        <f>INDEX('Расчет инвестиций'!$E$103:$BD$241,MATCH($A19,'Расчет инвестиций'!$A$103:$A$241,0)+3,MATCH(U$2,'Расчет инвестиций'!#REF!,0))-U18</f>
        <v>#N/A</v>
      </c>
      <c r="V19" s="441" t="e">
        <f>INDEX('Расчет инвестиций'!$E$103:$BD$241,MATCH($A19,'Расчет инвестиций'!$A$103:$A$241,0)+3,MATCH(V$2,'Расчет инвестиций'!#REF!,0))-V18</f>
        <v>#N/A</v>
      </c>
      <c r="W19" s="441" t="e">
        <f>INDEX('Расчет инвестиций'!$E$103:$BD$241,MATCH($A19,'Расчет инвестиций'!$A$103:$A$241,0)+3,MATCH(W$2,'Расчет инвестиций'!#REF!,0))-W18</f>
        <v>#N/A</v>
      </c>
      <c r="X19" s="441" t="e">
        <f>INDEX('Расчет инвестиций'!$E$103:$BD$241,MATCH($A19,'Расчет инвестиций'!$A$103:$A$241,0)+3,MATCH(X$2,'Расчет инвестиций'!#REF!,0))-X18</f>
        <v>#N/A</v>
      </c>
      <c r="Y19" s="441" t="e">
        <f>INDEX('Расчет инвестиций'!$E$103:$BD$241,MATCH($A19,'Расчет инвестиций'!$A$103:$A$241,0)+3,MATCH(Y$2,'Расчет инвестиций'!#REF!,0))-Y18</f>
        <v>#N/A</v>
      </c>
      <c r="Z19" s="441" t="e">
        <f>INDEX('Расчет инвестиций'!$E$103:$BD$241,MATCH($A19,'Расчет инвестиций'!$A$103:$A$241,0)+3,MATCH(Z$2,'Расчет инвестиций'!#REF!,0))-Z18</f>
        <v>#N/A</v>
      </c>
      <c r="AA19" s="441" t="e">
        <f>INDEX('Расчет инвестиций'!$E$103:$BD$241,MATCH($A19,'Расчет инвестиций'!$A$103:$A$241,0)+3,MATCH(AA$2,'Расчет инвестиций'!#REF!,0))-AA18</f>
        <v>#N/A</v>
      </c>
      <c r="AB19" s="441" t="e">
        <f>INDEX('Расчет инвестиций'!$E$103:$BD$241,MATCH($A19,'Расчет инвестиций'!$A$103:$A$241,0)+3,MATCH(AB$2,'Расчет инвестиций'!#REF!,0))-AB18</f>
        <v>#N/A</v>
      </c>
      <c r="AC19" s="441" t="e">
        <f>INDEX('Расчет инвестиций'!$E$103:$BD$241,MATCH($A19,'Расчет инвестиций'!$A$103:$A$241,0)+3,MATCH(AC$2,'Расчет инвестиций'!#REF!,0))-AC18</f>
        <v>#N/A</v>
      </c>
      <c r="AD19" s="441" t="e">
        <f>INDEX('Расчет инвестиций'!$E$103:$BD$241,MATCH($A19,'Расчет инвестиций'!$A$103:$A$241,0)+3,MATCH(AD$2,'Расчет инвестиций'!#REF!,0))-AD18</f>
        <v>#N/A</v>
      </c>
      <c r="AE19" s="441" t="e">
        <f>INDEX('Расчет инвестиций'!$E$103:$BD$241,MATCH($A19,'Расчет инвестиций'!$A$103:$A$241,0)+3,MATCH(AE$2,'Расчет инвестиций'!#REF!,0))-AE18</f>
        <v>#N/A</v>
      </c>
      <c r="AF19" s="441" t="e">
        <f>INDEX('Расчет инвестиций'!$E$103:$BD$241,MATCH($A19,'Расчет инвестиций'!$A$103:$A$241,0)+3,MATCH(AF$2,'Расчет инвестиций'!#REF!,0))-AF18</f>
        <v>#N/A</v>
      </c>
      <c r="AG19" s="441" t="e">
        <f>INDEX('Расчет инвестиций'!$E$103:$BD$241,MATCH($A19,'Расчет инвестиций'!$A$103:$A$241,0)+3,MATCH(AG$2,'Расчет инвестиций'!#REF!,0))-AG18</f>
        <v>#N/A</v>
      </c>
      <c r="AH19" s="441" t="e">
        <f>INDEX('Расчет инвестиций'!$E$103:$BD$241,MATCH($A19,'Расчет инвестиций'!$A$103:$A$241,0)+3,MATCH(AH$2,'Расчет инвестиций'!#REF!,0))-AH18</f>
        <v>#N/A</v>
      </c>
      <c r="AI19" s="441" t="e">
        <f>INDEX('Расчет инвестиций'!$E$103:$BD$241,MATCH($A19,'Расчет инвестиций'!$A$103:$A$241,0)+3,MATCH(AI$2,'Расчет инвестиций'!#REF!,0))-AI18</f>
        <v>#N/A</v>
      </c>
      <c r="AJ19" s="441" t="e">
        <f>INDEX('Расчет инвестиций'!$E$103:$BD$241,MATCH($A19,'Расчет инвестиций'!$A$103:$A$241,0)+3,MATCH(AJ$2,'Расчет инвестиций'!#REF!,0))-AJ18</f>
        <v>#N/A</v>
      </c>
      <c r="AK19" s="441" t="e">
        <f>INDEX('Расчет инвестиций'!$E$103:$BD$241,MATCH($A19,'Расчет инвестиций'!$A$103:$A$241,0)+3,MATCH(AK$2,'Расчет инвестиций'!#REF!,0))-AK18</f>
        <v>#N/A</v>
      </c>
      <c r="AL19" s="441" t="e">
        <f>INDEX('Расчет инвестиций'!$E$103:$BD$241,MATCH($A19,'Расчет инвестиций'!$A$103:$A$241,0)+3,MATCH(AL$2,'Расчет инвестиций'!#REF!,0))-AL18</f>
        <v>#N/A</v>
      </c>
      <c r="AM19" s="441" t="e">
        <f>INDEX('Расчет инвестиций'!$E$103:$BD$241,MATCH($A19,'Расчет инвестиций'!$A$103:$A$241,0)+3,MATCH(AM$2,'Расчет инвестиций'!#REF!,0))-AM18</f>
        <v>#N/A</v>
      </c>
      <c r="AN19" s="441" t="e">
        <f>INDEX('Расчет инвестиций'!$E$103:$BD$241,MATCH($A19,'Расчет инвестиций'!$A$103:$A$241,0)+3,MATCH(AN$2,'Расчет инвестиций'!#REF!,0))-AN18</f>
        <v>#N/A</v>
      </c>
      <c r="AO19" s="441" t="e">
        <f>INDEX('Расчет инвестиций'!$E$103:$BD$241,MATCH($A19,'Расчет инвестиций'!$A$103:$A$241,0)+3,MATCH(AO$2,'Расчет инвестиций'!#REF!,0))-AO18</f>
        <v>#N/A</v>
      </c>
      <c r="AP19" s="441" t="e">
        <f>INDEX('Расчет инвестиций'!$E$103:$BD$241,MATCH($A19,'Расчет инвестиций'!$A$103:$A$241,0)+3,MATCH(AP$2,'Расчет инвестиций'!#REF!,0))-AP18</f>
        <v>#N/A</v>
      </c>
      <c r="AQ19" s="441" t="e">
        <f>INDEX('Расчет инвестиций'!$E$103:$BD$241,MATCH($A19,'Расчет инвестиций'!$A$103:$A$241,0)+3,MATCH(AQ$2,'Расчет инвестиций'!#REF!,0))-AQ18</f>
        <v>#N/A</v>
      </c>
      <c r="AR19" s="441" t="e">
        <f>INDEX('Расчет инвестиций'!$E$103:$BD$241,MATCH($A19,'Расчет инвестиций'!$A$103:$A$241,0)+3,MATCH(AR$2,'Расчет инвестиций'!#REF!,0))-AR18</f>
        <v>#N/A</v>
      </c>
      <c r="AS19" s="441" t="e">
        <f>INDEX('Расчет инвестиций'!$E$103:$BD$241,MATCH($A19,'Расчет инвестиций'!$A$103:$A$241,0)+3,MATCH(AS$2,'Расчет инвестиций'!#REF!,0))-AS18</f>
        <v>#N/A</v>
      </c>
      <c r="AT19" s="441" t="e">
        <f>INDEX('Расчет инвестиций'!$E$103:$BD$241,MATCH($A19,'Расчет инвестиций'!$A$103:$A$241,0)+3,MATCH(AT$2,'Расчет инвестиций'!#REF!,0))-AT18</f>
        <v>#N/A</v>
      </c>
      <c r="AU19" s="441" t="e">
        <f>INDEX('Расчет инвестиций'!$E$103:$BD$241,MATCH($A19,'Расчет инвестиций'!$A$103:$A$241,0)+3,MATCH(AU$2,'Расчет инвестиций'!#REF!,0))-AU18</f>
        <v>#N/A</v>
      </c>
      <c r="AV19" s="441" t="e">
        <f>INDEX('Расчет инвестиций'!$E$103:$BD$241,MATCH($A19,'Расчет инвестиций'!$A$103:$A$241,0)+3,MATCH(AV$2,'Расчет инвестиций'!#REF!,0))-AV18</f>
        <v>#N/A</v>
      </c>
      <c r="AW19" s="441" t="e">
        <f>INDEX('Расчет инвестиций'!$E$103:$BD$241,MATCH($A19,'Расчет инвестиций'!$A$103:$A$241,0)+3,MATCH(AW$2,'Расчет инвестиций'!#REF!,0))-AW18</f>
        <v>#N/A</v>
      </c>
      <c r="AX19" s="441" t="e">
        <f>INDEX('Расчет инвестиций'!$E$103:$BD$241,MATCH($A19,'Расчет инвестиций'!$A$103:$A$241,0)+3,MATCH(AX$2,'Расчет инвестиций'!#REF!,0))-AX18</f>
        <v>#N/A</v>
      </c>
      <c r="AY19" s="441" t="e">
        <f>INDEX('Расчет инвестиций'!$E$103:$BD$241,MATCH($A19,'Расчет инвестиций'!$A$103:$A$241,0)+3,MATCH(AY$2,'Расчет инвестиций'!#REF!,0))-AY18</f>
        <v>#N/A</v>
      </c>
      <c r="AZ19" s="441" t="e">
        <f>INDEX('Расчет инвестиций'!$E$103:$BD$241,MATCH($A19,'Расчет инвестиций'!$A$103:$A$241,0)+3,MATCH(AZ$2,'Расчет инвестиций'!#REF!,0))-AZ18</f>
        <v>#N/A</v>
      </c>
      <c r="BA19" s="441" t="e">
        <f>INDEX('Расчет инвестиций'!$E$103:$BD$241,MATCH($A19,'Расчет инвестиций'!$A$103:$A$241,0)+3,MATCH(BA$2,'Расчет инвестиций'!#REF!,0))-BA18</f>
        <v>#N/A</v>
      </c>
      <c r="BB19" s="442" t="e">
        <f>INDEX('Расчет инвестиций'!$E$103:$BD$241,MATCH($A19,'Расчет инвестиций'!$A$103:$A$241,0)+3,MATCH(BB$2,'Расчет инвестиций'!#REF!,0))-BB18</f>
        <v>#N/A</v>
      </c>
      <c r="BF19" s="440" t="e">
        <f t="shared" si="54"/>
        <v>#N/A</v>
      </c>
      <c r="BG19" s="441" t="e">
        <f t="shared" si="54"/>
        <v>#N/A</v>
      </c>
      <c r="BH19" s="441" t="e">
        <f t="shared" si="54"/>
        <v>#N/A</v>
      </c>
      <c r="BI19" s="441" t="e">
        <f t="shared" si="54"/>
        <v>#N/A</v>
      </c>
      <c r="BJ19" s="441" t="e">
        <f t="shared" si="54"/>
        <v>#N/A</v>
      </c>
      <c r="BK19" s="441" t="e">
        <f t="shared" si="54"/>
        <v>#N/A</v>
      </c>
      <c r="BL19" s="441" t="e">
        <f t="shared" si="54"/>
        <v>#N/A</v>
      </c>
      <c r="BM19" s="441" t="e">
        <f t="shared" si="54"/>
        <v>#N/A</v>
      </c>
      <c r="BN19" s="441" t="e">
        <f t="shared" si="54"/>
        <v>#N/A</v>
      </c>
      <c r="BO19" s="441" t="e">
        <f t="shared" si="54"/>
        <v>#N/A</v>
      </c>
      <c r="BP19" s="441" t="e">
        <f t="shared" si="54"/>
        <v>#N/A</v>
      </c>
      <c r="BQ19" s="442" t="e">
        <f t="shared" si="54"/>
        <v>#N/A</v>
      </c>
    </row>
    <row r="20" spans="1:69" x14ac:dyDescent="0.25">
      <c r="A20" s="423" t="s">
        <v>362</v>
      </c>
      <c r="B20" s="430" t="s">
        <v>397</v>
      </c>
      <c r="C20" s="440" t="e">
        <f>C17*C18</f>
        <v>#N/A</v>
      </c>
      <c r="D20" s="441" t="e">
        <f t="shared" ref="D20:BB20" si="108">D17*D18</f>
        <v>#REF!</v>
      </c>
      <c r="E20" s="441" t="e">
        <f t="shared" si="108"/>
        <v>#REF!</v>
      </c>
      <c r="F20" s="441" t="e">
        <f t="shared" si="108"/>
        <v>#REF!</v>
      </c>
      <c r="G20" s="441" t="e">
        <f t="shared" si="108"/>
        <v>#REF!</v>
      </c>
      <c r="H20" s="441" t="e">
        <f t="shared" si="108"/>
        <v>#REF!</v>
      </c>
      <c r="I20" s="441" t="e">
        <f t="shared" si="108"/>
        <v>#REF!</v>
      </c>
      <c r="J20" s="441" t="e">
        <f t="shared" si="108"/>
        <v>#REF!</v>
      </c>
      <c r="K20" s="441" t="e">
        <f t="shared" si="108"/>
        <v>#REF!</v>
      </c>
      <c r="L20" s="441" t="e">
        <f t="shared" si="108"/>
        <v>#REF!</v>
      </c>
      <c r="M20" s="441" t="e">
        <f t="shared" si="108"/>
        <v>#REF!</v>
      </c>
      <c r="N20" s="441" t="e">
        <f t="shared" si="108"/>
        <v>#REF!</v>
      </c>
      <c r="O20" s="441" t="e">
        <f t="shared" si="108"/>
        <v>#REF!</v>
      </c>
      <c r="P20" s="441" t="e">
        <f t="shared" si="108"/>
        <v>#REF!</v>
      </c>
      <c r="Q20" s="441" t="e">
        <f t="shared" si="108"/>
        <v>#REF!</v>
      </c>
      <c r="R20" s="441" t="e">
        <f t="shared" si="108"/>
        <v>#REF!</v>
      </c>
      <c r="S20" s="441" t="e">
        <f t="shared" si="108"/>
        <v>#REF!</v>
      </c>
      <c r="T20" s="441" t="e">
        <f t="shared" si="108"/>
        <v>#REF!</v>
      </c>
      <c r="U20" s="441" t="e">
        <f t="shared" si="108"/>
        <v>#REF!</v>
      </c>
      <c r="V20" s="441" t="e">
        <f t="shared" si="108"/>
        <v>#REF!</v>
      </c>
      <c r="W20" s="441" t="e">
        <f t="shared" si="108"/>
        <v>#REF!</v>
      </c>
      <c r="X20" s="441" t="e">
        <f t="shared" si="108"/>
        <v>#REF!</v>
      </c>
      <c r="Y20" s="441" t="e">
        <f t="shared" si="108"/>
        <v>#REF!</v>
      </c>
      <c r="Z20" s="441" t="e">
        <f t="shared" si="108"/>
        <v>#REF!</v>
      </c>
      <c r="AA20" s="441" t="e">
        <f t="shared" si="108"/>
        <v>#REF!</v>
      </c>
      <c r="AB20" s="441" t="e">
        <f t="shared" si="108"/>
        <v>#REF!</v>
      </c>
      <c r="AC20" s="441" t="e">
        <f t="shared" si="108"/>
        <v>#REF!</v>
      </c>
      <c r="AD20" s="441" t="e">
        <f t="shared" si="108"/>
        <v>#REF!</v>
      </c>
      <c r="AE20" s="441" t="e">
        <f t="shared" si="108"/>
        <v>#REF!</v>
      </c>
      <c r="AF20" s="441" t="e">
        <f t="shared" si="108"/>
        <v>#REF!</v>
      </c>
      <c r="AG20" s="441" t="e">
        <f t="shared" si="108"/>
        <v>#REF!</v>
      </c>
      <c r="AH20" s="441" t="e">
        <f t="shared" si="108"/>
        <v>#REF!</v>
      </c>
      <c r="AI20" s="441" t="e">
        <f t="shared" si="108"/>
        <v>#REF!</v>
      </c>
      <c r="AJ20" s="441" t="e">
        <f t="shared" si="108"/>
        <v>#REF!</v>
      </c>
      <c r="AK20" s="441" t="e">
        <f t="shared" si="108"/>
        <v>#REF!</v>
      </c>
      <c r="AL20" s="441" t="e">
        <f t="shared" si="108"/>
        <v>#REF!</v>
      </c>
      <c r="AM20" s="441" t="e">
        <f t="shared" si="108"/>
        <v>#REF!</v>
      </c>
      <c r="AN20" s="441" t="e">
        <f t="shared" si="108"/>
        <v>#REF!</v>
      </c>
      <c r="AO20" s="441" t="e">
        <f t="shared" si="108"/>
        <v>#REF!</v>
      </c>
      <c r="AP20" s="441" t="e">
        <f t="shared" si="108"/>
        <v>#REF!</v>
      </c>
      <c r="AQ20" s="441" t="e">
        <f t="shared" si="108"/>
        <v>#REF!</v>
      </c>
      <c r="AR20" s="441" t="e">
        <f t="shared" si="108"/>
        <v>#REF!</v>
      </c>
      <c r="AS20" s="441" t="e">
        <f t="shared" si="108"/>
        <v>#REF!</v>
      </c>
      <c r="AT20" s="441" t="e">
        <f t="shared" si="108"/>
        <v>#REF!</v>
      </c>
      <c r="AU20" s="441" t="e">
        <f t="shared" si="108"/>
        <v>#REF!</v>
      </c>
      <c r="AV20" s="441" t="e">
        <f t="shared" si="108"/>
        <v>#REF!</v>
      </c>
      <c r="AW20" s="441" t="e">
        <f t="shared" si="108"/>
        <v>#REF!</v>
      </c>
      <c r="AX20" s="441" t="e">
        <f t="shared" si="108"/>
        <v>#REF!</v>
      </c>
      <c r="AY20" s="441" t="e">
        <f t="shared" si="108"/>
        <v>#REF!</v>
      </c>
      <c r="AZ20" s="441" t="e">
        <f t="shared" si="108"/>
        <v>#REF!</v>
      </c>
      <c r="BA20" s="441" t="e">
        <f t="shared" si="108"/>
        <v>#REF!</v>
      </c>
      <c r="BB20" s="442" t="e">
        <f t="shared" si="108"/>
        <v>#REF!</v>
      </c>
      <c r="BF20" s="440" t="e">
        <f t="shared" si="54"/>
        <v>#N/A</v>
      </c>
      <c r="BG20" s="441" t="e">
        <f t="shared" si="54"/>
        <v>#REF!</v>
      </c>
      <c r="BH20" s="441" t="e">
        <f t="shared" si="54"/>
        <v>#REF!</v>
      </c>
      <c r="BI20" s="441" t="e">
        <f t="shared" si="54"/>
        <v>#REF!</v>
      </c>
      <c r="BJ20" s="441" t="e">
        <f t="shared" si="54"/>
        <v>#REF!</v>
      </c>
      <c r="BK20" s="441" t="e">
        <f t="shared" si="54"/>
        <v>#REF!</v>
      </c>
      <c r="BL20" s="441" t="e">
        <f t="shared" si="54"/>
        <v>#REF!</v>
      </c>
      <c r="BM20" s="441" t="e">
        <f t="shared" si="54"/>
        <v>#REF!</v>
      </c>
      <c r="BN20" s="441" t="e">
        <f t="shared" si="54"/>
        <v>#REF!</v>
      </c>
      <c r="BO20" s="441" t="e">
        <f t="shared" si="54"/>
        <v>#REF!</v>
      </c>
      <c r="BP20" s="441" t="e">
        <f t="shared" si="54"/>
        <v>#REF!</v>
      </c>
      <c r="BQ20" s="442" t="e">
        <f t="shared" si="54"/>
        <v>#REF!</v>
      </c>
    </row>
    <row r="21" spans="1:69" x14ac:dyDescent="0.25">
      <c r="A21" s="423" t="s">
        <v>362</v>
      </c>
      <c r="B21" s="430" t="s">
        <v>398</v>
      </c>
      <c r="C21" s="440" t="e">
        <f>(C17-C17*C23)*C19</f>
        <v>#N/A</v>
      </c>
      <c r="D21" s="441" t="e">
        <f t="shared" ref="D21:BB21" si="109">(D17-D17*D23)*D19</f>
        <v>#REF!</v>
      </c>
      <c r="E21" s="441" t="e">
        <f t="shared" si="109"/>
        <v>#REF!</v>
      </c>
      <c r="F21" s="441" t="e">
        <f t="shared" si="109"/>
        <v>#REF!</v>
      </c>
      <c r="G21" s="441" t="e">
        <f t="shared" si="109"/>
        <v>#REF!</v>
      </c>
      <c r="H21" s="441" t="e">
        <f t="shared" si="109"/>
        <v>#REF!</v>
      </c>
      <c r="I21" s="441" t="e">
        <f t="shared" si="109"/>
        <v>#REF!</v>
      </c>
      <c r="J21" s="441" t="e">
        <f t="shared" si="109"/>
        <v>#REF!</v>
      </c>
      <c r="K21" s="441" t="e">
        <f t="shared" si="109"/>
        <v>#REF!</v>
      </c>
      <c r="L21" s="441" t="e">
        <f t="shared" si="109"/>
        <v>#REF!</v>
      </c>
      <c r="M21" s="441" t="e">
        <f t="shared" si="109"/>
        <v>#REF!</v>
      </c>
      <c r="N21" s="441" t="e">
        <f t="shared" si="109"/>
        <v>#REF!</v>
      </c>
      <c r="O21" s="441" t="e">
        <f t="shared" si="109"/>
        <v>#REF!</v>
      </c>
      <c r="P21" s="441" t="e">
        <f t="shared" si="109"/>
        <v>#REF!</v>
      </c>
      <c r="Q21" s="441" t="e">
        <f t="shared" si="109"/>
        <v>#REF!</v>
      </c>
      <c r="R21" s="441" t="e">
        <f t="shared" si="109"/>
        <v>#REF!</v>
      </c>
      <c r="S21" s="441" t="e">
        <f t="shared" si="109"/>
        <v>#REF!</v>
      </c>
      <c r="T21" s="441" t="e">
        <f t="shared" si="109"/>
        <v>#REF!</v>
      </c>
      <c r="U21" s="441" t="e">
        <f t="shared" si="109"/>
        <v>#REF!</v>
      </c>
      <c r="V21" s="441" t="e">
        <f t="shared" si="109"/>
        <v>#REF!</v>
      </c>
      <c r="W21" s="441" t="e">
        <f t="shared" si="109"/>
        <v>#REF!</v>
      </c>
      <c r="X21" s="441" t="e">
        <f t="shared" si="109"/>
        <v>#REF!</v>
      </c>
      <c r="Y21" s="441" t="e">
        <f t="shared" si="109"/>
        <v>#REF!</v>
      </c>
      <c r="Z21" s="441" t="e">
        <f t="shared" si="109"/>
        <v>#REF!</v>
      </c>
      <c r="AA21" s="441" t="e">
        <f t="shared" si="109"/>
        <v>#REF!</v>
      </c>
      <c r="AB21" s="441" t="e">
        <f t="shared" si="109"/>
        <v>#REF!</v>
      </c>
      <c r="AC21" s="441" t="e">
        <f t="shared" si="109"/>
        <v>#REF!</v>
      </c>
      <c r="AD21" s="441" t="e">
        <f t="shared" si="109"/>
        <v>#REF!</v>
      </c>
      <c r="AE21" s="441" t="e">
        <f t="shared" si="109"/>
        <v>#REF!</v>
      </c>
      <c r="AF21" s="441" t="e">
        <f t="shared" si="109"/>
        <v>#REF!</v>
      </c>
      <c r="AG21" s="441" t="e">
        <f t="shared" si="109"/>
        <v>#REF!</v>
      </c>
      <c r="AH21" s="441" t="e">
        <f t="shared" si="109"/>
        <v>#REF!</v>
      </c>
      <c r="AI21" s="441" t="e">
        <f t="shared" si="109"/>
        <v>#REF!</v>
      </c>
      <c r="AJ21" s="441" t="e">
        <f t="shared" si="109"/>
        <v>#REF!</v>
      </c>
      <c r="AK21" s="441" t="e">
        <f t="shared" si="109"/>
        <v>#REF!</v>
      </c>
      <c r="AL21" s="441" t="e">
        <f t="shared" si="109"/>
        <v>#REF!</v>
      </c>
      <c r="AM21" s="441" t="e">
        <f t="shared" si="109"/>
        <v>#REF!</v>
      </c>
      <c r="AN21" s="441" t="e">
        <f t="shared" si="109"/>
        <v>#REF!</v>
      </c>
      <c r="AO21" s="441" t="e">
        <f t="shared" si="109"/>
        <v>#REF!</v>
      </c>
      <c r="AP21" s="441" t="e">
        <f t="shared" si="109"/>
        <v>#REF!</v>
      </c>
      <c r="AQ21" s="441" t="e">
        <f t="shared" si="109"/>
        <v>#REF!</v>
      </c>
      <c r="AR21" s="441" t="e">
        <f t="shared" si="109"/>
        <v>#REF!</v>
      </c>
      <c r="AS21" s="441" t="e">
        <f t="shared" si="109"/>
        <v>#REF!</v>
      </c>
      <c r="AT21" s="441" t="e">
        <f t="shared" si="109"/>
        <v>#REF!</v>
      </c>
      <c r="AU21" s="441" t="e">
        <f t="shared" si="109"/>
        <v>#REF!</v>
      </c>
      <c r="AV21" s="441" t="e">
        <f t="shared" si="109"/>
        <v>#REF!</v>
      </c>
      <c r="AW21" s="441" t="e">
        <f t="shared" si="109"/>
        <v>#REF!</v>
      </c>
      <c r="AX21" s="441" t="e">
        <f t="shared" si="109"/>
        <v>#REF!</v>
      </c>
      <c r="AY21" s="441" t="e">
        <f t="shared" si="109"/>
        <v>#REF!</v>
      </c>
      <c r="AZ21" s="441" t="e">
        <f t="shared" si="109"/>
        <v>#REF!</v>
      </c>
      <c r="BA21" s="441" t="e">
        <f t="shared" si="109"/>
        <v>#REF!</v>
      </c>
      <c r="BB21" s="442" t="e">
        <f t="shared" si="109"/>
        <v>#REF!</v>
      </c>
      <c r="BF21" s="440" t="e">
        <f t="shared" si="54"/>
        <v>#N/A</v>
      </c>
      <c r="BG21" s="441" t="e">
        <f t="shared" si="54"/>
        <v>#REF!</v>
      </c>
      <c r="BH21" s="441" t="e">
        <f t="shared" si="54"/>
        <v>#REF!</v>
      </c>
      <c r="BI21" s="441" t="e">
        <f t="shared" si="54"/>
        <v>#REF!</v>
      </c>
      <c r="BJ21" s="441" t="e">
        <f t="shared" si="54"/>
        <v>#REF!</v>
      </c>
      <c r="BK21" s="441" t="e">
        <f t="shared" si="54"/>
        <v>#REF!</v>
      </c>
      <c r="BL21" s="441" t="e">
        <f t="shared" si="54"/>
        <v>#REF!</v>
      </c>
      <c r="BM21" s="441" t="e">
        <f t="shared" si="54"/>
        <v>#REF!</v>
      </c>
      <c r="BN21" s="441" t="e">
        <f t="shared" si="54"/>
        <v>#REF!</v>
      </c>
      <c r="BO21" s="441" t="e">
        <f t="shared" si="54"/>
        <v>#REF!</v>
      </c>
      <c r="BP21" s="441" t="e">
        <f t="shared" si="54"/>
        <v>#REF!</v>
      </c>
      <c r="BQ21" s="442" t="e">
        <f t="shared" si="54"/>
        <v>#REF!</v>
      </c>
    </row>
    <row r="22" spans="1:69" x14ac:dyDescent="0.25">
      <c r="A22" s="423" t="s">
        <v>362</v>
      </c>
      <c r="B22" s="430" t="s">
        <v>399</v>
      </c>
      <c r="C22" s="440" t="e">
        <f t="shared" ref="C22" si="110">C19*C17-C21</f>
        <v>#N/A</v>
      </c>
      <c r="D22" s="441" t="e">
        <f t="shared" ref="D22" si="111">D19*D17-D21</f>
        <v>#N/A</v>
      </c>
      <c r="E22" s="441" t="e">
        <f>E19*E17-E21</f>
        <v>#N/A</v>
      </c>
      <c r="F22" s="441" t="e">
        <f t="shared" ref="F22" si="112">F19*F17-F21</f>
        <v>#N/A</v>
      </c>
      <c r="G22" s="441" t="e">
        <f t="shared" ref="G22" si="113">G19*G17-G21</f>
        <v>#N/A</v>
      </c>
      <c r="H22" s="441" t="e">
        <f t="shared" ref="H22" si="114">H19*H17-H21</f>
        <v>#N/A</v>
      </c>
      <c r="I22" s="441" t="e">
        <f t="shared" ref="I22" si="115">I19*I17-I21</f>
        <v>#N/A</v>
      </c>
      <c r="J22" s="441" t="e">
        <f t="shared" ref="J22" si="116">J19*J17-J21</f>
        <v>#N/A</v>
      </c>
      <c r="K22" s="441" t="e">
        <f t="shared" ref="K22" si="117">K19*K17-K21</f>
        <v>#N/A</v>
      </c>
      <c r="L22" s="441" t="e">
        <f t="shared" ref="L22" si="118">L19*L17-L21</f>
        <v>#N/A</v>
      </c>
      <c r="M22" s="441" t="e">
        <f t="shared" ref="M22" si="119">M19*M17-M21</f>
        <v>#N/A</v>
      </c>
      <c r="N22" s="441" t="e">
        <f t="shared" ref="N22" si="120">N19*N17-N21</f>
        <v>#N/A</v>
      </c>
      <c r="O22" s="441" t="e">
        <f t="shared" ref="O22" si="121">O19*O17-O21</f>
        <v>#N/A</v>
      </c>
      <c r="P22" s="441" t="e">
        <f t="shared" ref="P22" si="122">P19*P17-P21</f>
        <v>#N/A</v>
      </c>
      <c r="Q22" s="441" t="e">
        <f t="shared" ref="Q22" si="123">Q19*Q17-Q21</f>
        <v>#N/A</v>
      </c>
      <c r="R22" s="441" t="e">
        <f t="shared" ref="R22" si="124">R19*R17-R21</f>
        <v>#N/A</v>
      </c>
      <c r="S22" s="441" t="e">
        <f t="shared" ref="S22" si="125">S19*S17-S21</f>
        <v>#N/A</v>
      </c>
      <c r="T22" s="441" t="e">
        <f t="shared" ref="T22" si="126">T19*T17-T21</f>
        <v>#N/A</v>
      </c>
      <c r="U22" s="441" t="e">
        <f t="shared" ref="U22" si="127">U19*U17-U21</f>
        <v>#N/A</v>
      </c>
      <c r="V22" s="441" t="e">
        <f t="shared" ref="V22" si="128">V19*V17-V21</f>
        <v>#N/A</v>
      </c>
      <c r="W22" s="441" t="e">
        <f t="shared" ref="W22" si="129">W19*W17-W21</f>
        <v>#N/A</v>
      </c>
      <c r="X22" s="441" t="e">
        <f t="shared" ref="X22" si="130">X19*X17-X21</f>
        <v>#N/A</v>
      </c>
      <c r="Y22" s="441" t="e">
        <f t="shared" ref="Y22" si="131">Y19*Y17-Y21</f>
        <v>#N/A</v>
      </c>
      <c r="Z22" s="441" t="e">
        <f t="shared" ref="Z22" si="132">Z19*Z17-Z21</f>
        <v>#N/A</v>
      </c>
      <c r="AA22" s="441" t="e">
        <f t="shared" ref="AA22" si="133">AA19*AA17-AA21</f>
        <v>#N/A</v>
      </c>
      <c r="AB22" s="441" t="e">
        <f t="shared" ref="AB22" si="134">AB19*AB17-AB21</f>
        <v>#N/A</v>
      </c>
      <c r="AC22" s="441" t="e">
        <f t="shared" ref="AC22" si="135">AC19*AC17-AC21</f>
        <v>#N/A</v>
      </c>
      <c r="AD22" s="441" t="e">
        <f t="shared" ref="AD22" si="136">AD19*AD17-AD21</f>
        <v>#N/A</v>
      </c>
      <c r="AE22" s="441" t="e">
        <f t="shared" ref="AE22" si="137">AE19*AE17-AE21</f>
        <v>#N/A</v>
      </c>
      <c r="AF22" s="441" t="e">
        <f t="shared" ref="AF22" si="138">AF19*AF17-AF21</f>
        <v>#N/A</v>
      </c>
      <c r="AG22" s="441" t="e">
        <f t="shared" ref="AG22" si="139">AG19*AG17-AG21</f>
        <v>#N/A</v>
      </c>
      <c r="AH22" s="441" t="e">
        <f t="shared" ref="AH22" si="140">AH19*AH17-AH21</f>
        <v>#N/A</v>
      </c>
      <c r="AI22" s="441" t="e">
        <f t="shared" ref="AI22" si="141">AI19*AI17-AI21</f>
        <v>#N/A</v>
      </c>
      <c r="AJ22" s="441" t="e">
        <f t="shared" ref="AJ22" si="142">AJ19*AJ17-AJ21</f>
        <v>#N/A</v>
      </c>
      <c r="AK22" s="441" t="e">
        <f t="shared" ref="AK22" si="143">AK19*AK17-AK21</f>
        <v>#N/A</v>
      </c>
      <c r="AL22" s="441" t="e">
        <f t="shared" ref="AL22" si="144">AL19*AL17-AL21</f>
        <v>#N/A</v>
      </c>
      <c r="AM22" s="441" t="e">
        <f t="shared" ref="AM22" si="145">AM19*AM17-AM21</f>
        <v>#N/A</v>
      </c>
      <c r="AN22" s="441" t="e">
        <f t="shared" ref="AN22" si="146">AN19*AN17-AN21</f>
        <v>#N/A</v>
      </c>
      <c r="AO22" s="441" t="e">
        <f t="shared" ref="AO22" si="147">AO19*AO17-AO21</f>
        <v>#N/A</v>
      </c>
      <c r="AP22" s="441" t="e">
        <f t="shared" ref="AP22" si="148">AP19*AP17-AP21</f>
        <v>#N/A</v>
      </c>
      <c r="AQ22" s="441" t="e">
        <f t="shared" ref="AQ22" si="149">AQ19*AQ17-AQ21</f>
        <v>#N/A</v>
      </c>
      <c r="AR22" s="441" t="e">
        <f t="shared" ref="AR22" si="150">AR19*AR17-AR21</f>
        <v>#N/A</v>
      </c>
      <c r="AS22" s="441" t="e">
        <f t="shared" ref="AS22" si="151">AS19*AS17-AS21</f>
        <v>#N/A</v>
      </c>
      <c r="AT22" s="441" t="e">
        <f t="shared" ref="AT22" si="152">AT19*AT17-AT21</f>
        <v>#N/A</v>
      </c>
      <c r="AU22" s="441" t="e">
        <f t="shared" ref="AU22" si="153">AU19*AU17-AU21</f>
        <v>#N/A</v>
      </c>
      <c r="AV22" s="441" t="e">
        <f t="shared" ref="AV22" si="154">AV19*AV17-AV21</f>
        <v>#N/A</v>
      </c>
      <c r="AW22" s="441" t="e">
        <f t="shared" ref="AW22" si="155">AW19*AW17-AW21</f>
        <v>#N/A</v>
      </c>
      <c r="AX22" s="441" t="e">
        <f t="shared" ref="AX22" si="156">AX19*AX17-AX21</f>
        <v>#N/A</v>
      </c>
      <c r="AY22" s="441" t="e">
        <f t="shared" ref="AY22" si="157">AY19*AY17-AY21</f>
        <v>#N/A</v>
      </c>
      <c r="AZ22" s="441" t="e">
        <f t="shared" ref="AZ22" si="158">AZ19*AZ17-AZ21</f>
        <v>#N/A</v>
      </c>
      <c r="BA22" s="441" t="e">
        <f t="shared" ref="BA22" si="159">BA19*BA17-BA21</f>
        <v>#N/A</v>
      </c>
      <c r="BB22" s="442" t="e">
        <f t="shared" ref="BB22" si="160">BB19*BB17-BB21</f>
        <v>#N/A</v>
      </c>
      <c r="BF22" s="440" t="e">
        <f t="shared" si="54"/>
        <v>#N/A</v>
      </c>
      <c r="BG22" s="441" t="e">
        <f t="shared" si="54"/>
        <v>#N/A</v>
      </c>
      <c r="BH22" s="441" t="e">
        <f t="shared" si="54"/>
        <v>#N/A</v>
      </c>
      <c r="BI22" s="441" t="e">
        <f t="shared" si="54"/>
        <v>#N/A</v>
      </c>
      <c r="BJ22" s="441" t="e">
        <f t="shared" si="54"/>
        <v>#N/A</v>
      </c>
      <c r="BK22" s="441" t="e">
        <f t="shared" si="54"/>
        <v>#N/A</v>
      </c>
      <c r="BL22" s="441" t="e">
        <f t="shared" si="54"/>
        <v>#N/A</v>
      </c>
      <c r="BM22" s="441" t="e">
        <f t="shared" si="54"/>
        <v>#N/A</v>
      </c>
      <c r="BN22" s="441" t="e">
        <f t="shared" si="54"/>
        <v>#N/A</v>
      </c>
      <c r="BO22" s="441" t="e">
        <f t="shared" si="54"/>
        <v>#N/A</v>
      </c>
      <c r="BP22" s="441" t="e">
        <f t="shared" si="54"/>
        <v>#N/A</v>
      </c>
      <c r="BQ22" s="442" t="e">
        <f t="shared" si="54"/>
        <v>#N/A</v>
      </c>
    </row>
    <row r="23" spans="1:69" x14ac:dyDescent="0.25">
      <c r="A23" s="426" t="s">
        <v>362</v>
      </c>
      <c r="B23" s="431" t="s">
        <v>396</v>
      </c>
      <c r="C23" s="434" t="e">
        <f>INDEX('Расчет инвестиций'!$E$103:$BD$241,MATCH($A23,'Расчет инвестиций'!$A$103:$A$241,0)+4,MATCH(C$2,'Расчет инвестиций'!#REF!,0))</f>
        <v>#N/A</v>
      </c>
      <c r="D23" s="427" t="e">
        <f>INDEX('Расчет инвестиций'!$E$103:$BD$241,MATCH($A23,'Расчет инвестиций'!$A$103:$A$241,0)+4,MATCH(D$2,'Расчет инвестиций'!#REF!,0))</f>
        <v>#N/A</v>
      </c>
      <c r="E23" s="427" t="e">
        <f>INDEX('Расчет инвестиций'!$E$103:$BD$241,MATCH($A23,'Расчет инвестиций'!$A$103:$A$241,0)+4,MATCH(E$2,'Расчет инвестиций'!#REF!,0))</f>
        <v>#N/A</v>
      </c>
      <c r="F23" s="427" t="e">
        <f>INDEX('Расчет инвестиций'!$E$103:$BD$241,MATCH($A23,'Расчет инвестиций'!$A$103:$A$241,0)+4,MATCH(F$2,'Расчет инвестиций'!#REF!,0))</f>
        <v>#N/A</v>
      </c>
      <c r="G23" s="427" t="e">
        <f>INDEX('Расчет инвестиций'!$E$103:$BD$241,MATCH($A23,'Расчет инвестиций'!$A$103:$A$241,0)+4,MATCH(G$2,'Расчет инвестиций'!#REF!,0))</f>
        <v>#N/A</v>
      </c>
      <c r="H23" s="427" t="e">
        <f>INDEX('Расчет инвестиций'!$E$103:$BD$241,MATCH($A23,'Расчет инвестиций'!$A$103:$A$241,0)+4,MATCH(H$2,'Расчет инвестиций'!#REF!,0))</f>
        <v>#N/A</v>
      </c>
      <c r="I23" s="427" t="e">
        <f>INDEX('Расчет инвестиций'!$E$103:$BD$241,MATCH($A23,'Расчет инвестиций'!$A$103:$A$241,0)+4,MATCH(I$2,'Расчет инвестиций'!#REF!,0))</f>
        <v>#N/A</v>
      </c>
      <c r="J23" s="427" t="e">
        <f>INDEX('Расчет инвестиций'!$E$103:$BD$241,MATCH($A23,'Расчет инвестиций'!$A$103:$A$241,0)+4,MATCH(J$2,'Расчет инвестиций'!#REF!,0))</f>
        <v>#N/A</v>
      </c>
      <c r="K23" s="427" t="e">
        <f>INDEX('Расчет инвестиций'!$E$103:$BD$241,MATCH($A23,'Расчет инвестиций'!$A$103:$A$241,0)+4,MATCH(K$2,'Расчет инвестиций'!#REF!,0))</f>
        <v>#N/A</v>
      </c>
      <c r="L23" s="427" t="e">
        <f>INDEX('Расчет инвестиций'!$E$103:$BD$241,MATCH($A23,'Расчет инвестиций'!$A$103:$A$241,0)+4,MATCH(L$2,'Расчет инвестиций'!#REF!,0))</f>
        <v>#N/A</v>
      </c>
      <c r="M23" s="427" t="e">
        <f>INDEX('Расчет инвестиций'!$E$103:$BD$241,MATCH($A23,'Расчет инвестиций'!$A$103:$A$241,0)+4,MATCH(M$2,'Расчет инвестиций'!#REF!,0))</f>
        <v>#N/A</v>
      </c>
      <c r="N23" s="427" t="e">
        <f>INDEX('Расчет инвестиций'!$E$103:$BD$241,MATCH($A23,'Расчет инвестиций'!$A$103:$A$241,0)+4,MATCH(N$2,'Расчет инвестиций'!#REF!,0))</f>
        <v>#N/A</v>
      </c>
      <c r="O23" s="427" t="e">
        <f>INDEX('Расчет инвестиций'!$E$103:$BD$241,MATCH($A23,'Расчет инвестиций'!$A$103:$A$241,0)+4,MATCH(O$2,'Расчет инвестиций'!#REF!,0))</f>
        <v>#N/A</v>
      </c>
      <c r="P23" s="427" t="e">
        <f>INDEX('Расчет инвестиций'!$E$103:$BD$241,MATCH($A23,'Расчет инвестиций'!$A$103:$A$241,0)+4,MATCH(P$2,'Расчет инвестиций'!#REF!,0))</f>
        <v>#N/A</v>
      </c>
      <c r="Q23" s="427" t="e">
        <f>INDEX('Расчет инвестиций'!$E$103:$BD$241,MATCH($A23,'Расчет инвестиций'!$A$103:$A$241,0)+4,MATCH(Q$2,'Расчет инвестиций'!#REF!,0))</f>
        <v>#N/A</v>
      </c>
      <c r="R23" s="427" t="e">
        <f>INDEX('Расчет инвестиций'!$E$103:$BD$241,MATCH($A23,'Расчет инвестиций'!$A$103:$A$241,0)+4,MATCH(R$2,'Расчет инвестиций'!#REF!,0))</f>
        <v>#N/A</v>
      </c>
      <c r="S23" s="427" t="e">
        <f>INDEX('Расчет инвестиций'!$E$103:$BD$241,MATCH($A23,'Расчет инвестиций'!$A$103:$A$241,0)+4,MATCH(S$2,'Расчет инвестиций'!#REF!,0))</f>
        <v>#N/A</v>
      </c>
      <c r="T23" s="427" t="e">
        <f>INDEX('Расчет инвестиций'!$E$103:$BD$241,MATCH($A23,'Расчет инвестиций'!$A$103:$A$241,0)+4,MATCH(T$2,'Расчет инвестиций'!#REF!,0))</f>
        <v>#N/A</v>
      </c>
      <c r="U23" s="427" t="e">
        <f>INDEX('Расчет инвестиций'!$E$103:$BD$241,MATCH($A23,'Расчет инвестиций'!$A$103:$A$241,0)+4,MATCH(U$2,'Расчет инвестиций'!#REF!,0))</f>
        <v>#N/A</v>
      </c>
      <c r="V23" s="427" t="e">
        <f>INDEX('Расчет инвестиций'!$E$103:$BD$241,MATCH($A23,'Расчет инвестиций'!$A$103:$A$241,0)+4,MATCH(V$2,'Расчет инвестиций'!#REF!,0))</f>
        <v>#N/A</v>
      </c>
      <c r="W23" s="427" t="e">
        <f>INDEX('Расчет инвестиций'!$E$103:$BD$241,MATCH($A23,'Расчет инвестиций'!$A$103:$A$241,0)+4,MATCH(W$2,'Расчет инвестиций'!#REF!,0))</f>
        <v>#N/A</v>
      </c>
      <c r="X23" s="427" t="e">
        <f>INDEX('Расчет инвестиций'!$E$103:$BD$241,MATCH($A23,'Расчет инвестиций'!$A$103:$A$241,0)+4,MATCH(X$2,'Расчет инвестиций'!#REF!,0))</f>
        <v>#N/A</v>
      </c>
      <c r="Y23" s="427" t="e">
        <f>INDEX('Расчет инвестиций'!$E$103:$BD$241,MATCH($A23,'Расчет инвестиций'!$A$103:$A$241,0)+4,MATCH(Y$2,'Расчет инвестиций'!#REF!,0))</f>
        <v>#N/A</v>
      </c>
      <c r="Z23" s="427" t="e">
        <f>INDEX('Расчет инвестиций'!$E$103:$BD$241,MATCH($A23,'Расчет инвестиций'!$A$103:$A$241,0)+4,MATCH(Z$2,'Расчет инвестиций'!#REF!,0))</f>
        <v>#N/A</v>
      </c>
      <c r="AA23" s="427" t="e">
        <f>INDEX('Расчет инвестиций'!$E$103:$BD$241,MATCH($A23,'Расчет инвестиций'!$A$103:$A$241,0)+4,MATCH(AA$2,'Расчет инвестиций'!#REF!,0))</f>
        <v>#N/A</v>
      </c>
      <c r="AB23" s="427" t="e">
        <f>INDEX('Расчет инвестиций'!$E$103:$BD$241,MATCH($A23,'Расчет инвестиций'!$A$103:$A$241,0)+4,MATCH(AB$2,'Расчет инвестиций'!#REF!,0))</f>
        <v>#N/A</v>
      </c>
      <c r="AC23" s="427" t="e">
        <f>INDEX('Расчет инвестиций'!$E$103:$BD$241,MATCH($A23,'Расчет инвестиций'!$A$103:$A$241,0)+4,MATCH(AC$2,'Расчет инвестиций'!#REF!,0))</f>
        <v>#N/A</v>
      </c>
      <c r="AD23" s="427" t="e">
        <f>INDEX('Расчет инвестиций'!$E$103:$BD$241,MATCH($A23,'Расчет инвестиций'!$A$103:$A$241,0)+4,MATCH(AD$2,'Расчет инвестиций'!#REF!,0))</f>
        <v>#N/A</v>
      </c>
      <c r="AE23" s="427" t="e">
        <f>INDEX('Расчет инвестиций'!$E$103:$BD$241,MATCH($A23,'Расчет инвестиций'!$A$103:$A$241,0)+4,MATCH(AE$2,'Расчет инвестиций'!#REF!,0))</f>
        <v>#N/A</v>
      </c>
      <c r="AF23" s="427" t="e">
        <f>INDEX('Расчет инвестиций'!$E$103:$BD$241,MATCH($A23,'Расчет инвестиций'!$A$103:$A$241,0)+4,MATCH(AF$2,'Расчет инвестиций'!#REF!,0))</f>
        <v>#N/A</v>
      </c>
      <c r="AG23" s="427" t="e">
        <f>INDEX('Расчет инвестиций'!$E$103:$BD$241,MATCH($A23,'Расчет инвестиций'!$A$103:$A$241,0)+4,MATCH(AG$2,'Расчет инвестиций'!#REF!,0))</f>
        <v>#N/A</v>
      </c>
      <c r="AH23" s="427" t="e">
        <f>INDEX('Расчет инвестиций'!$E$103:$BD$241,MATCH($A23,'Расчет инвестиций'!$A$103:$A$241,0)+4,MATCH(AH$2,'Расчет инвестиций'!#REF!,0))</f>
        <v>#N/A</v>
      </c>
      <c r="AI23" s="427" t="e">
        <f>INDEX('Расчет инвестиций'!$E$103:$BD$241,MATCH($A23,'Расчет инвестиций'!$A$103:$A$241,0)+4,MATCH(AI$2,'Расчет инвестиций'!#REF!,0))</f>
        <v>#N/A</v>
      </c>
      <c r="AJ23" s="427" t="e">
        <f>INDEX('Расчет инвестиций'!$E$103:$BD$241,MATCH($A23,'Расчет инвестиций'!$A$103:$A$241,0)+4,MATCH(AJ$2,'Расчет инвестиций'!#REF!,0))</f>
        <v>#N/A</v>
      </c>
      <c r="AK23" s="427" t="e">
        <f>INDEX('Расчет инвестиций'!$E$103:$BD$241,MATCH($A23,'Расчет инвестиций'!$A$103:$A$241,0)+4,MATCH(AK$2,'Расчет инвестиций'!#REF!,0))</f>
        <v>#N/A</v>
      </c>
      <c r="AL23" s="427" t="e">
        <f>INDEX('Расчет инвестиций'!$E$103:$BD$241,MATCH($A23,'Расчет инвестиций'!$A$103:$A$241,0)+4,MATCH(AL$2,'Расчет инвестиций'!#REF!,0))</f>
        <v>#N/A</v>
      </c>
      <c r="AM23" s="427" t="e">
        <f>INDEX('Расчет инвестиций'!$E$103:$BD$241,MATCH($A23,'Расчет инвестиций'!$A$103:$A$241,0)+4,MATCH(AM$2,'Расчет инвестиций'!#REF!,0))</f>
        <v>#N/A</v>
      </c>
      <c r="AN23" s="427" t="e">
        <f>INDEX('Расчет инвестиций'!$E$103:$BD$241,MATCH($A23,'Расчет инвестиций'!$A$103:$A$241,0)+4,MATCH(AN$2,'Расчет инвестиций'!#REF!,0))</f>
        <v>#N/A</v>
      </c>
      <c r="AO23" s="427" t="e">
        <f>INDEX('Расчет инвестиций'!$E$103:$BD$241,MATCH($A23,'Расчет инвестиций'!$A$103:$A$241,0)+4,MATCH(AO$2,'Расчет инвестиций'!#REF!,0))</f>
        <v>#N/A</v>
      </c>
      <c r="AP23" s="427" t="e">
        <f>INDEX('Расчет инвестиций'!$E$103:$BD$241,MATCH($A23,'Расчет инвестиций'!$A$103:$A$241,0)+4,MATCH(AP$2,'Расчет инвестиций'!#REF!,0))</f>
        <v>#N/A</v>
      </c>
      <c r="AQ23" s="427" t="e">
        <f>INDEX('Расчет инвестиций'!$E$103:$BD$241,MATCH($A23,'Расчет инвестиций'!$A$103:$A$241,0)+4,MATCH(AQ$2,'Расчет инвестиций'!#REF!,0))</f>
        <v>#N/A</v>
      </c>
      <c r="AR23" s="427" t="e">
        <f>INDEX('Расчет инвестиций'!$E$103:$BD$241,MATCH($A23,'Расчет инвестиций'!$A$103:$A$241,0)+4,MATCH(AR$2,'Расчет инвестиций'!#REF!,0))</f>
        <v>#N/A</v>
      </c>
      <c r="AS23" s="427" t="e">
        <f>INDEX('Расчет инвестиций'!$E$103:$BD$241,MATCH($A23,'Расчет инвестиций'!$A$103:$A$241,0)+4,MATCH(AS$2,'Расчет инвестиций'!#REF!,0))</f>
        <v>#N/A</v>
      </c>
      <c r="AT23" s="427" t="e">
        <f>INDEX('Расчет инвестиций'!$E$103:$BD$241,MATCH($A23,'Расчет инвестиций'!$A$103:$A$241,0)+4,MATCH(AT$2,'Расчет инвестиций'!#REF!,0))</f>
        <v>#N/A</v>
      </c>
      <c r="AU23" s="427" t="e">
        <f>INDEX('Расчет инвестиций'!$E$103:$BD$241,MATCH($A23,'Расчет инвестиций'!$A$103:$A$241,0)+4,MATCH(AU$2,'Расчет инвестиций'!#REF!,0))</f>
        <v>#N/A</v>
      </c>
      <c r="AV23" s="427" t="e">
        <f>INDEX('Расчет инвестиций'!$E$103:$BD$241,MATCH($A23,'Расчет инвестиций'!$A$103:$A$241,0)+4,MATCH(AV$2,'Расчет инвестиций'!#REF!,0))</f>
        <v>#N/A</v>
      </c>
      <c r="AW23" s="427" t="e">
        <f>INDEX('Расчет инвестиций'!$E$103:$BD$241,MATCH($A23,'Расчет инвестиций'!$A$103:$A$241,0)+4,MATCH(AW$2,'Расчет инвестиций'!#REF!,0))</f>
        <v>#N/A</v>
      </c>
      <c r="AX23" s="427" t="e">
        <f>INDEX('Расчет инвестиций'!$E$103:$BD$241,MATCH($A23,'Расчет инвестиций'!$A$103:$A$241,0)+4,MATCH(AX$2,'Расчет инвестиций'!#REF!,0))</f>
        <v>#N/A</v>
      </c>
      <c r="AY23" s="427" t="e">
        <f>INDEX('Расчет инвестиций'!$E$103:$BD$241,MATCH($A23,'Расчет инвестиций'!$A$103:$A$241,0)+4,MATCH(AY$2,'Расчет инвестиций'!#REF!,0))</f>
        <v>#N/A</v>
      </c>
      <c r="AZ23" s="427" t="e">
        <f>INDEX('Расчет инвестиций'!$E$103:$BD$241,MATCH($A23,'Расчет инвестиций'!$A$103:$A$241,0)+4,MATCH(AZ$2,'Расчет инвестиций'!#REF!,0))</f>
        <v>#N/A</v>
      </c>
      <c r="BA23" s="427" t="e">
        <f>INDEX('Расчет инвестиций'!$E$103:$BD$241,MATCH($A23,'Расчет инвестиций'!$A$103:$A$241,0)+4,MATCH(BA$2,'Расчет инвестиций'!#REF!,0))</f>
        <v>#N/A</v>
      </c>
      <c r="BB23" s="428" t="e">
        <f>INDEX('Расчет инвестиций'!$E$103:$BD$241,MATCH($A23,'Расчет инвестиций'!$A$103:$A$241,0)+4,MATCH(BB$2,'Расчет инвестиций'!#REF!,0))</f>
        <v>#N/A</v>
      </c>
      <c r="BF23" s="434" t="e">
        <f ca="1">MAX(INDIRECT(ADDRESS(MATCH($A23,$A$1:$A$79,0)+6,MATCH(BF$1,$A$1:$BB$1,0)),TRUE):INDIRECT(ADDRESS(MATCH($A23,$A$1:$A$79,0)+6,MATCH(BF$1,$A$1:$BB$1,0)+COUNTIF($A$1:$BB$1,BF$1)-1,TRUE)))</f>
        <v>#N/A</v>
      </c>
      <c r="BG23" s="427" t="e">
        <f ca="1">MAX(INDIRECT(ADDRESS(MATCH($A23,$A$1:$A$79,0)+6,MATCH(BG$1,$A$1:$BB$1,0)),TRUE):INDIRECT(ADDRESS(MATCH($A23,$A$1:$A$79,0)+6,MATCH(BG$1,$A$1:$BB$1,0)+COUNTIF($A$1:$BB$1,BG$1)-1,TRUE)))</f>
        <v>#N/A</v>
      </c>
      <c r="BH23" s="427" t="e">
        <f ca="1">MAX(INDIRECT(ADDRESS(MATCH($A23,$A$1:$A$79,0)+6,MATCH(BH$1,$A$1:$BB$1,0)),TRUE):INDIRECT(ADDRESS(MATCH($A23,$A$1:$A$79,0)+6,MATCH(BH$1,$A$1:$BB$1,0)+COUNTIF($A$1:$BB$1,BH$1)-1,TRUE)))</f>
        <v>#N/A</v>
      </c>
      <c r="BI23" s="427" t="e">
        <f ca="1">MAX(INDIRECT(ADDRESS(MATCH($A23,$A$1:$A$79,0)+6,MATCH(BI$1,$A$1:$BB$1,0)),TRUE):INDIRECT(ADDRESS(MATCH($A23,$A$1:$A$79,0)+6,MATCH(BI$1,$A$1:$BB$1,0)+COUNTIF($A$1:$BB$1,BI$1)-1,TRUE)))</f>
        <v>#N/A</v>
      </c>
      <c r="BJ23" s="427" t="e">
        <f ca="1">MAX(INDIRECT(ADDRESS(MATCH($A23,$A$1:$A$79,0)+6,MATCH(BJ$1,$A$1:$BB$1,0)),TRUE):INDIRECT(ADDRESS(MATCH($A23,$A$1:$A$79,0)+6,MATCH(BJ$1,$A$1:$BB$1,0)+COUNTIF($A$1:$BB$1,BJ$1)-1,TRUE)))</f>
        <v>#N/A</v>
      </c>
      <c r="BK23" s="427" t="e">
        <f ca="1">MAX(INDIRECT(ADDRESS(MATCH($A23,$A$1:$A$79,0)+6,MATCH(BK$1,$A$1:$BB$1,0)),TRUE):INDIRECT(ADDRESS(MATCH($A23,$A$1:$A$79,0)+6,MATCH(BK$1,$A$1:$BB$1,0)+COUNTIF($A$1:$BB$1,BK$1)-1,TRUE)))</f>
        <v>#N/A</v>
      </c>
      <c r="BL23" s="427" t="e">
        <f ca="1">MAX(INDIRECT(ADDRESS(MATCH($A23,$A$1:$A$79,0)+6,MATCH(BL$1,$A$1:$BB$1,0)),TRUE):INDIRECT(ADDRESS(MATCH($A23,$A$1:$A$79,0)+6,MATCH(BL$1,$A$1:$BB$1,0)+COUNTIF($A$1:$BB$1,BL$1)-1,TRUE)))</f>
        <v>#N/A</v>
      </c>
      <c r="BM23" s="427" t="e">
        <f ca="1">MAX(INDIRECT(ADDRESS(MATCH($A23,$A$1:$A$79,0)+6,MATCH(BM$1,$A$1:$BB$1,0)),TRUE):INDIRECT(ADDRESS(MATCH($A23,$A$1:$A$79,0)+6,MATCH(BM$1,$A$1:$BB$1,0)+COUNTIF($A$1:$BB$1,BM$1)-1,TRUE)))</f>
        <v>#N/A</v>
      </c>
      <c r="BN23" s="427" t="e">
        <f ca="1">MAX(INDIRECT(ADDRESS(MATCH($A23,$A$1:$A$79,0)+6,MATCH(BN$1,$A$1:$BB$1,0)),TRUE):INDIRECT(ADDRESS(MATCH($A23,$A$1:$A$79,0)+6,MATCH(BN$1,$A$1:$BB$1,0)+COUNTIF($A$1:$BB$1,BN$1)-1,TRUE)))</f>
        <v>#N/A</v>
      </c>
      <c r="BO23" s="427" t="e">
        <f ca="1">MAX(INDIRECT(ADDRESS(MATCH($A23,$A$1:$A$79,0)+6,MATCH(BO$1,$A$1:$BB$1,0)),TRUE):INDIRECT(ADDRESS(MATCH($A23,$A$1:$A$79,0)+6,MATCH(BO$1,$A$1:$BB$1,0)+COUNTIF($A$1:$BB$1,BO$1)-1,TRUE)))</f>
        <v>#N/A</v>
      </c>
      <c r="BP23" s="427" t="e">
        <f ca="1">MAX(INDIRECT(ADDRESS(MATCH($A23,$A$1:$A$79,0)+6,MATCH(BP$1,$A$1:$BB$1,0)),TRUE):INDIRECT(ADDRESS(MATCH($A23,$A$1:$A$79,0)+6,MATCH(BP$1,$A$1:$BB$1,0)+COUNTIF($A$1:$BB$1,BP$1)-1,TRUE)))</f>
        <v>#N/A</v>
      </c>
      <c r="BQ23" s="428" t="e">
        <f ca="1">MAX(INDIRECT(ADDRESS(MATCH($A23,$A$1:$A$79,0)+6,MATCH(BQ$1,$A$1:$BB$1,0)),TRUE):INDIRECT(ADDRESS(MATCH($A23,$A$1:$A$79,0)+6,MATCH(BQ$1,$A$1:$BB$1,0)+COUNTIF($A$1:$BB$1,BQ$1)-1,TRUE)))</f>
        <v>#N/A</v>
      </c>
    </row>
    <row r="24" spans="1:69" x14ac:dyDescent="0.25">
      <c r="A24" s="420" t="s">
        <v>363</v>
      </c>
      <c r="B24" s="429" t="s">
        <v>37</v>
      </c>
      <c r="C24" s="443" t="e">
        <f>INDEX('Расчет инвестиций'!$E$103:$BD$241,MATCH($A24,'Расчет инвестиций'!$A$103:$A$241,0),MATCH(C$2,'Расчет инвестиций'!#REF!,0))</f>
        <v>#N/A</v>
      </c>
      <c r="D24" s="444" t="e">
        <f>VLOOKUP($A24,'Расчет инвестиций'!$A$103:$BD$241,MATCH('Свод объёмы'!D$2,'Расчет инвестиций'!#REF!,0),0)</f>
        <v>#REF!</v>
      </c>
      <c r="E24" s="444" t="e">
        <f>VLOOKUP($A24,'Расчет инвестиций'!$A$103:$BD$241,MATCH('Свод объёмы'!E$2,'Расчет инвестиций'!#REF!,0),0)</f>
        <v>#REF!</v>
      </c>
      <c r="F24" s="444" t="e">
        <f>VLOOKUP($A24,'Расчет инвестиций'!$A$103:$BD$241,MATCH('Свод объёмы'!F$2,'Расчет инвестиций'!#REF!,0),0)</f>
        <v>#REF!</v>
      </c>
      <c r="G24" s="444" t="e">
        <f>VLOOKUP($A24,'Расчет инвестиций'!$A$103:$BD$241,MATCH('Свод объёмы'!G$2,'Расчет инвестиций'!#REF!,0),0)</f>
        <v>#REF!</v>
      </c>
      <c r="H24" s="444" t="e">
        <f>VLOOKUP($A24,'Расчет инвестиций'!$A$103:$BD$241,MATCH('Свод объёмы'!H$2,'Расчет инвестиций'!#REF!,0),0)</f>
        <v>#REF!</v>
      </c>
      <c r="I24" s="444" t="e">
        <f>VLOOKUP($A24,'Расчет инвестиций'!$A$103:$BD$241,MATCH('Свод объёмы'!I$2,'Расчет инвестиций'!#REF!,0),0)</f>
        <v>#REF!</v>
      </c>
      <c r="J24" s="444" t="e">
        <f>VLOOKUP($A24,'Расчет инвестиций'!$A$103:$BD$241,MATCH('Свод объёмы'!J$2,'Расчет инвестиций'!#REF!,0),0)</f>
        <v>#REF!</v>
      </c>
      <c r="K24" s="444" t="e">
        <f>VLOOKUP($A24,'Расчет инвестиций'!$A$103:$BD$241,MATCH('Свод объёмы'!K$2,'Расчет инвестиций'!#REF!,0),0)</f>
        <v>#REF!</v>
      </c>
      <c r="L24" s="444" t="e">
        <f>VLOOKUP($A24,'Расчет инвестиций'!$A$103:$BD$241,MATCH('Свод объёмы'!L$2,'Расчет инвестиций'!#REF!,0),0)</f>
        <v>#REF!</v>
      </c>
      <c r="M24" s="444" t="e">
        <f>VLOOKUP($A24,'Расчет инвестиций'!$A$103:$BD$241,MATCH('Свод объёмы'!M$2,'Расчет инвестиций'!#REF!,0),0)</f>
        <v>#REF!</v>
      </c>
      <c r="N24" s="444" t="e">
        <f>VLOOKUP($A24,'Расчет инвестиций'!$A$103:$BD$241,MATCH('Свод объёмы'!N$2,'Расчет инвестиций'!#REF!,0),0)</f>
        <v>#REF!</v>
      </c>
      <c r="O24" s="444" t="e">
        <f>VLOOKUP($A24,'Расчет инвестиций'!$A$103:$BD$241,MATCH('Свод объёмы'!O$2,'Расчет инвестиций'!#REF!,0),0)</f>
        <v>#REF!</v>
      </c>
      <c r="P24" s="444" t="e">
        <f>VLOOKUP($A24,'Расчет инвестиций'!$A$103:$BD$241,MATCH('Свод объёмы'!P$2,'Расчет инвестиций'!#REF!,0),0)</f>
        <v>#REF!</v>
      </c>
      <c r="Q24" s="444" t="e">
        <f>VLOOKUP($A24,'Расчет инвестиций'!$A$103:$BD$241,MATCH('Свод объёмы'!Q$2,'Расчет инвестиций'!#REF!,0),0)</f>
        <v>#REF!</v>
      </c>
      <c r="R24" s="444" t="e">
        <f>VLOOKUP($A24,'Расчет инвестиций'!$A$103:$BD$241,MATCH('Свод объёмы'!R$2,'Расчет инвестиций'!#REF!,0),0)</f>
        <v>#REF!</v>
      </c>
      <c r="S24" s="444" t="e">
        <f>VLOOKUP($A24,'Расчет инвестиций'!$A$103:$BD$241,MATCH('Свод объёмы'!S$2,'Расчет инвестиций'!#REF!,0),0)</f>
        <v>#REF!</v>
      </c>
      <c r="T24" s="444" t="e">
        <f>VLOOKUP($A24,'Расчет инвестиций'!$A$103:$BD$241,MATCH('Свод объёмы'!T$2,'Расчет инвестиций'!#REF!,0),0)</f>
        <v>#REF!</v>
      </c>
      <c r="U24" s="444" t="e">
        <f>VLOOKUP($A24,'Расчет инвестиций'!$A$103:$BD$241,MATCH('Свод объёмы'!U$2,'Расчет инвестиций'!#REF!,0),0)</f>
        <v>#REF!</v>
      </c>
      <c r="V24" s="444" t="e">
        <f>VLOOKUP($A24,'Расчет инвестиций'!$A$103:$BD$241,MATCH('Свод объёмы'!V$2,'Расчет инвестиций'!#REF!,0),0)</f>
        <v>#REF!</v>
      </c>
      <c r="W24" s="444" t="e">
        <f>VLOOKUP($A24,'Расчет инвестиций'!$A$103:$BD$241,MATCH('Свод объёмы'!W$2,'Расчет инвестиций'!#REF!,0),0)</f>
        <v>#REF!</v>
      </c>
      <c r="X24" s="444" t="e">
        <f>VLOOKUP($A24,'Расчет инвестиций'!$A$103:$BD$241,MATCH('Свод объёмы'!X$2,'Расчет инвестиций'!#REF!,0),0)</f>
        <v>#REF!</v>
      </c>
      <c r="Y24" s="444" t="e">
        <f>VLOOKUP($A24,'Расчет инвестиций'!$A$103:$BD$241,MATCH('Свод объёмы'!Y$2,'Расчет инвестиций'!#REF!,0),0)</f>
        <v>#REF!</v>
      </c>
      <c r="Z24" s="444" t="e">
        <f>VLOOKUP($A24,'Расчет инвестиций'!$A$103:$BD$241,MATCH('Свод объёмы'!Z$2,'Расчет инвестиций'!#REF!,0),0)</f>
        <v>#REF!</v>
      </c>
      <c r="AA24" s="444" t="e">
        <f>VLOOKUP($A24,'Расчет инвестиций'!$A$103:$BD$241,MATCH('Свод объёмы'!AA$2,'Расчет инвестиций'!#REF!,0),0)</f>
        <v>#REF!</v>
      </c>
      <c r="AB24" s="444" t="e">
        <f>VLOOKUP($A24,'Расчет инвестиций'!$A$103:$BD$241,MATCH('Свод объёмы'!AB$2,'Расчет инвестиций'!#REF!,0),0)</f>
        <v>#REF!</v>
      </c>
      <c r="AC24" s="444" t="e">
        <f>VLOOKUP($A24,'Расчет инвестиций'!$A$103:$BD$241,MATCH('Свод объёмы'!AC$2,'Расчет инвестиций'!#REF!,0),0)</f>
        <v>#REF!</v>
      </c>
      <c r="AD24" s="444" t="e">
        <f>VLOOKUP($A24,'Расчет инвестиций'!$A$103:$BD$241,MATCH('Свод объёмы'!AD$2,'Расчет инвестиций'!#REF!,0),0)</f>
        <v>#REF!</v>
      </c>
      <c r="AE24" s="444" t="e">
        <f>VLOOKUP($A24,'Расчет инвестиций'!$A$103:$BD$241,MATCH('Свод объёмы'!AE$2,'Расчет инвестиций'!#REF!,0),0)</f>
        <v>#REF!</v>
      </c>
      <c r="AF24" s="444" t="e">
        <f>VLOOKUP($A24,'Расчет инвестиций'!$A$103:$BD$241,MATCH('Свод объёмы'!AF$2,'Расчет инвестиций'!#REF!,0),0)</f>
        <v>#REF!</v>
      </c>
      <c r="AG24" s="444" t="e">
        <f>VLOOKUP($A24,'Расчет инвестиций'!$A$103:$BD$241,MATCH('Свод объёмы'!AG$2,'Расчет инвестиций'!#REF!,0),0)</f>
        <v>#REF!</v>
      </c>
      <c r="AH24" s="444" t="e">
        <f>VLOOKUP($A24,'Расчет инвестиций'!$A$103:$BD$241,MATCH('Свод объёмы'!AH$2,'Расчет инвестиций'!#REF!,0),0)</f>
        <v>#REF!</v>
      </c>
      <c r="AI24" s="444" t="e">
        <f>VLOOKUP($A24,'Расчет инвестиций'!$A$103:$BD$241,MATCH('Свод объёмы'!AI$2,'Расчет инвестиций'!#REF!,0),0)</f>
        <v>#REF!</v>
      </c>
      <c r="AJ24" s="444" t="e">
        <f>VLOOKUP($A24,'Расчет инвестиций'!$A$103:$BD$241,MATCH('Свод объёмы'!AJ$2,'Расчет инвестиций'!#REF!,0),0)</f>
        <v>#REF!</v>
      </c>
      <c r="AK24" s="444" t="e">
        <f>VLOOKUP($A24,'Расчет инвестиций'!$A$103:$BD$241,MATCH('Свод объёмы'!AK$2,'Расчет инвестиций'!#REF!,0),0)</f>
        <v>#REF!</v>
      </c>
      <c r="AL24" s="444" t="e">
        <f>VLOOKUP($A24,'Расчет инвестиций'!$A$103:$BD$241,MATCH('Свод объёмы'!AL$2,'Расчет инвестиций'!#REF!,0),0)</f>
        <v>#REF!</v>
      </c>
      <c r="AM24" s="444" t="e">
        <f>VLOOKUP($A24,'Расчет инвестиций'!$A$103:$BD$241,MATCH('Свод объёмы'!AM$2,'Расчет инвестиций'!#REF!,0),0)</f>
        <v>#REF!</v>
      </c>
      <c r="AN24" s="444" t="e">
        <f>VLOOKUP($A24,'Расчет инвестиций'!$A$103:$BD$241,MATCH('Свод объёмы'!AN$2,'Расчет инвестиций'!#REF!,0),0)</f>
        <v>#REF!</v>
      </c>
      <c r="AO24" s="444" t="e">
        <f>VLOOKUP($A24,'Расчет инвестиций'!$A$103:$BD$241,MATCH('Свод объёмы'!AO$2,'Расчет инвестиций'!#REF!,0),0)</f>
        <v>#REF!</v>
      </c>
      <c r="AP24" s="444" t="e">
        <f>VLOOKUP($A24,'Расчет инвестиций'!$A$103:$BD$241,MATCH('Свод объёмы'!AP$2,'Расчет инвестиций'!#REF!,0),0)</f>
        <v>#REF!</v>
      </c>
      <c r="AQ24" s="444" t="e">
        <f>VLOOKUP($A24,'Расчет инвестиций'!$A$103:$BD$241,MATCH('Свод объёмы'!AQ$2,'Расчет инвестиций'!#REF!,0),0)</f>
        <v>#REF!</v>
      </c>
      <c r="AR24" s="444" t="e">
        <f>VLOOKUP($A24,'Расчет инвестиций'!$A$103:$BD$241,MATCH('Свод объёмы'!AR$2,'Расчет инвестиций'!#REF!,0),0)</f>
        <v>#REF!</v>
      </c>
      <c r="AS24" s="444" t="e">
        <f>VLOOKUP($A24,'Расчет инвестиций'!$A$103:$BD$241,MATCH('Свод объёмы'!AS$2,'Расчет инвестиций'!#REF!,0),0)</f>
        <v>#REF!</v>
      </c>
      <c r="AT24" s="444" t="e">
        <f>VLOOKUP($A24,'Расчет инвестиций'!$A$103:$BD$241,MATCH('Свод объёмы'!AT$2,'Расчет инвестиций'!#REF!,0),0)</f>
        <v>#REF!</v>
      </c>
      <c r="AU24" s="444" t="e">
        <f>VLOOKUP($A24,'Расчет инвестиций'!$A$103:$BD$241,MATCH('Свод объёмы'!AU$2,'Расчет инвестиций'!#REF!,0),0)</f>
        <v>#REF!</v>
      </c>
      <c r="AV24" s="444" t="e">
        <f>VLOOKUP($A24,'Расчет инвестиций'!$A$103:$BD$241,MATCH('Свод объёмы'!AV$2,'Расчет инвестиций'!#REF!,0),0)</f>
        <v>#REF!</v>
      </c>
      <c r="AW24" s="444" t="e">
        <f>VLOOKUP($A24,'Расчет инвестиций'!$A$103:$BD$241,MATCH('Свод объёмы'!AW$2,'Расчет инвестиций'!#REF!,0),0)</f>
        <v>#REF!</v>
      </c>
      <c r="AX24" s="444" t="e">
        <f>VLOOKUP($A24,'Расчет инвестиций'!$A$103:$BD$241,MATCH('Свод объёмы'!AX$2,'Расчет инвестиций'!#REF!,0),0)</f>
        <v>#REF!</v>
      </c>
      <c r="AY24" s="444" t="e">
        <f>VLOOKUP($A24,'Расчет инвестиций'!$A$103:$BD$241,MATCH('Свод объёмы'!AY$2,'Расчет инвестиций'!#REF!,0),0)</f>
        <v>#REF!</v>
      </c>
      <c r="AZ24" s="444" t="e">
        <f>VLOOKUP($A24,'Расчет инвестиций'!$A$103:$BD$241,MATCH('Свод объёмы'!AZ$2,'Расчет инвестиций'!#REF!,0),0)</f>
        <v>#REF!</v>
      </c>
      <c r="BA24" s="444" t="e">
        <f>VLOOKUP($A24,'Расчет инвестиций'!$A$103:$BD$241,MATCH('Свод объёмы'!BA$2,'Расчет инвестиций'!#REF!,0),0)</f>
        <v>#REF!</v>
      </c>
      <c r="BB24" s="445" t="e">
        <f>VLOOKUP($A24,'Расчет инвестиций'!$A$103:$BD$241,MATCH('Свод объёмы'!BB$2,'Расчет инвестиций'!#REF!,0),0)</f>
        <v>#REF!</v>
      </c>
      <c r="BF24" s="443" t="e">
        <f ca="1">MAX(INDIRECT(ADDRESS(MATCH($A24,$A$1:$A$79,0),MATCH(BF$1,$A$1:$BB$1,0)),TRUE):INDIRECT(ADDRESS(MATCH($A24,$A$1:$A$79,0),MATCH(BF$1,$A$1:$BB$1,0)+COUNTIF($A$1:$BB$1,BF$1)-1,TRUE)))</f>
        <v>#N/A</v>
      </c>
      <c r="BG24" s="444" t="e">
        <f ca="1">MAX(INDIRECT(ADDRESS(MATCH($A24,$A$1:$A$79,0),MATCH(BG$1,$A$1:$BB$1,0)),TRUE):INDIRECT(ADDRESS(MATCH($A24,$A$1:$A$79,0),MATCH(BG$1,$A$1:$BB$1,0)+COUNTIF($A$1:$BB$1,BG$1)-1,TRUE)))</f>
        <v>#REF!</v>
      </c>
      <c r="BH24" s="444" t="e">
        <f ca="1">MAX(INDIRECT(ADDRESS(MATCH($A24,$A$1:$A$79,0),MATCH(BH$1,$A$1:$BB$1,0)),TRUE):INDIRECT(ADDRESS(MATCH($A24,$A$1:$A$79,0),MATCH(BH$1,$A$1:$BB$1,0)+COUNTIF($A$1:$BB$1,BH$1)-1,TRUE)))</f>
        <v>#REF!</v>
      </c>
      <c r="BI24" s="444" t="e">
        <f ca="1">MAX(INDIRECT(ADDRESS(MATCH($A24,$A$1:$A$79,0),MATCH(BI$1,$A$1:$BB$1,0)),TRUE):INDIRECT(ADDRESS(MATCH($A24,$A$1:$A$79,0),MATCH(BI$1,$A$1:$BB$1,0)+COUNTIF($A$1:$BB$1,BI$1)-1,TRUE)))</f>
        <v>#REF!</v>
      </c>
      <c r="BJ24" s="444" t="e">
        <f ca="1">MAX(INDIRECT(ADDRESS(MATCH($A24,$A$1:$A$79,0),MATCH(BJ$1,$A$1:$BB$1,0)),TRUE):INDIRECT(ADDRESS(MATCH($A24,$A$1:$A$79,0),MATCH(BJ$1,$A$1:$BB$1,0)+COUNTIF($A$1:$BB$1,BJ$1)-1,TRUE)))</f>
        <v>#REF!</v>
      </c>
      <c r="BK24" s="444" t="e">
        <f ca="1">MAX(INDIRECT(ADDRESS(MATCH($A24,$A$1:$A$79,0),MATCH(BK$1,$A$1:$BB$1,0)),TRUE):INDIRECT(ADDRESS(MATCH($A24,$A$1:$A$79,0),MATCH(BK$1,$A$1:$BB$1,0)+COUNTIF($A$1:$BB$1,BK$1)-1,TRUE)))</f>
        <v>#REF!</v>
      </c>
      <c r="BL24" s="444" t="e">
        <f ca="1">MAX(INDIRECT(ADDRESS(MATCH($A24,$A$1:$A$79,0),MATCH(BL$1,$A$1:$BB$1,0)),TRUE):INDIRECT(ADDRESS(MATCH($A24,$A$1:$A$79,0),MATCH(BL$1,$A$1:$BB$1,0)+COUNTIF($A$1:$BB$1,BL$1)-1,TRUE)))</f>
        <v>#REF!</v>
      </c>
      <c r="BM24" s="444" t="e">
        <f ca="1">MAX(INDIRECT(ADDRESS(MATCH($A24,$A$1:$A$79,0),MATCH(BM$1,$A$1:$BB$1,0)),TRUE):INDIRECT(ADDRESS(MATCH($A24,$A$1:$A$79,0),MATCH(BM$1,$A$1:$BB$1,0)+COUNTIF($A$1:$BB$1,BM$1)-1,TRUE)))</f>
        <v>#REF!</v>
      </c>
      <c r="BN24" s="444" t="e">
        <f ca="1">MAX(INDIRECT(ADDRESS(MATCH($A24,$A$1:$A$79,0),MATCH(BN$1,$A$1:$BB$1,0)),TRUE):INDIRECT(ADDRESS(MATCH($A24,$A$1:$A$79,0),MATCH(BN$1,$A$1:$BB$1,0)+COUNTIF($A$1:$BB$1,BN$1)-1,TRUE)))</f>
        <v>#REF!</v>
      </c>
      <c r="BO24" s="444" t="e">
        <f ca="1">MAX(INDIRECT(ADDRESS(MATCH($A24,$A$1:$A$79,0),MATCH(BO$1,$A$1:$BB$1,0)),TRUE):INDIRECT(ADDRESS(MATCH($A24,$A$1:$A$79,0),MATCH(BO$1,$A$1:$BB$1,0)+COUNTIF($A$1:$BB$1,BO$1)-1,TRUE)))</f>
        <v>#REF!</v>
      </c>
      <c r="BP24" s="444" t="e">
        <f ca="1">MAX(INDIRECT(ADDRESS(MATCH($A24,$A$1:$A$79,0),MATCH(BP$1,$A$1:$BB$1,0)),TRUE):INDIRECT(ADDRESS(MATCH($A24,$A$1:$A$79,0),MATCH(BP$1,$A$1:$BB$1,0)+COUNTIF($A$1:$BB$1,BP$1)-1,TRUE)))</f>
        <v>#REF!</v>
      </c>
      <c r="BQ24" s="445" t="e">
        <f ca="1">MAX(INDIRECT(ADDRESS(MATCH($A24,$A$1:$A$79,0),MATCH(BQ$1,$A$1:$BB$1,0)),TRUE):INDIRECT(ADDRESS(MATCH($A24,$A$1:$A$79,0),MATCH(BQ$1,$A$1:$BB$1,0)+COUNTIF($A$1:$BB$1,BQ$1)-1,TRUE)))</f>
        <v>#REF!</v>
      </c>
    </row>
    <row r="25" spans="1:69" x14ac:dyDescent="0.25">
      <c r="A25" s="423" t="s">
        <v>363</v>
      </c>
      <c r="B25" s="430" t="s">
        <v>394</v>
      </c>
      <c r="C25" s="440" t="e">
        <f>IF(C30=0,INDEX('Расчет инвестиций'!$E$103:$BD$241,MATCH($A25,'Расчет инвестиций'!$A$103:$A$241,0)+3,MATCH(C$2,'Расчет инвестиций'!#REF!,0)),0)</f>
        <v>#N/A</v>
      </c>
      <c r="D25" s="441" t="e">
        <f>IF(D30=0,INDEX('Расчет инвестиций'!$E$103:$BD$241,MATCH($A25,'Расчет инвестиций'!$A$103:$A$241,0)+3,MATCH(D$2,'Расчет инвестиций'!#REF!,0)),0)</f>
        <v>#N/A</v>
      </c>
      <c r="E25" s="441" t="e">
        <f>IF(E30=0,INDEX('Расчет инвестиций'!$E$103:$BD$241,MATCH($A25,'Расчет инвестиций'!$A$103:$A$241,0)+3,MATCH(E$2,'Расчет инвестиций'!#REF!,0)),0)</f>
        <v>#N/A</v>
      </c>
      <c r="F25" s="441" t="e">
        <f>IF(F30=0,INDEX('Расчет инвестиций'!$E$103:$BD$241,MATCH($A25,'Расчет инвестиций'!$A$103:$A$241,0)+3,MATCH(F$2,'Расчет инвестиций'!#REF!,0)),0)</f>
        <v>#N/A</v>
      </c>
      <c r="G25" s="441" t="e">
        <f>IF(G30=0,INDEX('Расчет инвестиций'!$E$103:$BD$241,MATCH($A25,'Расчет инвестиций'!$A$103:$A$241,0)+3,MATCH(G$2,'Расчет инвестиций'!#REF!,0)),0)</f>
        <v>#N/A</v>
      </c>
      <c r="H25" s="441" t="e">
        <f>IF(H30=0,INDEX('Расчет инвестиций'!$E$103:$BD$241,MATCH($A25,'Расчет инвестиций'!$A$103:$A$241,0)+3,MATCH(H$2,'Расчет инвестиций'!#REF!,0)),0)</f>
        <v>#N/A</v>
      </c>
      <c r="I25" s="441" t="e">
        <f>IF(I30=0,INDEX('Расчет инвестиций'!$E$103:$BD$241,MATCH($A25,'Расчет инвестиций'!$A$103:$A$241,0)+3,MATCH(I$2,'Расчет инвестиций'!#REF!,0)),0)</f>
        <v>#N/A</v>
      </c>
      <c r="J25" s="441" t="e">
        <f>IF(J30=0,INDEX('Расчет инвестиций'!$E$103:$BD$241,MATCH($A25,'Расчет инвестиций'!$A$103:$A$241,0)+3,MATCH(J$2,'Расчет инвестиций'!#REF!,0)),0)</f>
        <v>#N/A</v>
      </c>
      <c r="K25" s="441" t="e">
        <f>IF(K30=0,INDEX('Расчет инвестиций'!$E$103:$BD$241,MATCH($A25,'Расчет инвестиций'!$A$103:$A$241,0)+3,MATCH(K$2,'Расчет инвестиций'!#REF!,0)),0)</f>
        <v>#N/A</v>
      </c>
      <c r="L25" s="441" t="e">
        <f>IF(L30=0,INDEX('Расчет инвестиций'!$E$103:$BD$241,MATCH($A25,'Расчет инвестиций'!$A$103:$A$241,0)+3,MATCH(L$2,'Расчет инвестиций'!#REF!,0)),0)</f>
        <v>#N/A</v>
      </c>
      <c r="M25" s="441" t="e">
        <f>IF(M30=0,INDEX('Расчет инвестиций'!$E$103:$BD$241,MATCH($A25,'Расчет инвестиций'!$A$103:$A$241,0)+3,MATCH(M$2,'Расчет инвестиций'!#REF!,0)),0)</f>
        <v>#N/A</v>
      </c>
      <c r="N25" s="441" t="e">
        <f>IF(N30=0,INDEX('Расчет инвестиций'!$E$103:$BD$241,MATCH($A25,'Расчет инвестиций'!$A$103:$A$241,0)+3,MATCH(N$2,'Расчет инвестиций'!#REF!,0)),0)</f>
        <v>#N/A</v>
      </c>
      <c r="O25" s="441" t="e">
        <f>IF(O30=0,INDEX('Расчет инвестиций'!$E$103:$BD$241,MATCH($A25,'Расчет инвестиций'!$A$103:$A$241,0)+3,MATCH(O$2,'Расчет инвестиций'!#REF!,0)),0)</f>
        <v>#N/A</v>
      </c>
      <c r="P25" s="441" t="e">
        <f>IF(P30=0,INDEX('Расчет инвестиций'!$E$103:$BD$241,MATCH($A25,'Расчет инвестиций'!$A$103:$A$241,0)+3,MATCH(P$2,'Расчет инвестиций'!#REF!,0)),0)</f>
        <v>#N/A</v>
      </c>
      <c r="Q25" s="441" t="e">
        <f>IF(Q30=0,INDEX('Расчет инвестиций'!$E$103:$BD$241,MATCH($A25,'Расчет инвестиций'!$A$103:$A$241,0)+3,MATCH(Q$2,'Расчет инвестиций'!#REF!,0)),0)</f>
        <v>#N/A</v>
      </c>
      <c r="R25" s="441" t="e">
        <f>IF(R30=0,INDEX('Расчет инвестиций'!$E$103:$BD$241,MATCH($A25,'Расчет инвестиций'!$A$103:$A$241,0)+3,MATCH(R$2,'Расчет инвестиций'!#REF!,0)),0)</f>
        <v>#N/A</v>
      </c>
      <c r="S25" s="441" t="e">
        <f>IF(S30=0,INDEX('Расчет инвестиций'!$E$103:$BD$241,MATCH($A25,'Расчет инвестиций'!$A$103:$A$241,0)+3,MATCH(S$2,'Расчет инвестиций'!#REF!,0)),0)</f>
        <v>#N/A</v>
      </c>
      <c r="T25" s="441" t="e">
        <f>IF(T30=0,INDEX('Расчет инвестиций'!$E$103:$BD$241,MATCH($A25,'Расчет инвестиций'!$A$103:$A$241,0)+3,MATCH(T$2,'Расчет инвестиций'!#REF!,0)),0)</f>
        <v>#N/A</v>
      </c>
      <c r="U25" s="441" t="e">
        <f>IF(U30=0,INDEX('Расчет инвестиций'!$E$103:$BD$241,MATCH($A25,'Расчет инвестиций'!$A$103:$A$241,0)+3,MATCH(U$2,'Расчет инвестиций'!#REF!,0)),0)</f>
        <v>#N/A</v>
      </c>
      <c r="V25" s="441" t="e">
        <f>IF(V30=0,INDEX('Расчет инвестиций'!$E$103:$BD$241,MATCH($A25,'Расчет инвестиций'!$A$103:$A$241,0)+3,MATCH(V$2,'Расчет инвестиций'!#REF!,0)),0)</f>
        <v>#N/A</v>
      </c>
      <c r="W25" s="441" t="e">
        <f>IF(W30=0,INDEX('Расчет инвестиций'!$E$103:$BD$241,MATCH($A25,'Расчет инвестиций'!$A$103:$A$241,0)+3,MATCH(W$2,'Расчет инвестиций'!#REF!,0)),0)</f>
        <v>#N/A</v>
      </c>
      <c r="X25" s="441" t="e">
        <f>IF(X30=0,INDEX('Расчет инвестиций'!$E$103:$BD$241,MATCH($A25,'Расчет инвестиций'!$A$103:$A$241,0)+3,MATCH(X$2,'Расчет инвестиций'!#REF!,0)),0)</f>
        <v>#N/A</v>
      </c>
      <c r="Y25" s="441" t="e">
        <f>IF(Y30=0,INDEX('Расчет инвестиций'!$E$103:$BD$241,MATCH($A25,'Расчет инвестиций'!$A$103:$A$241,0)+3,MATCH(Y$2,'Расчет инвестиций'!#REF!,0)),0)</f>
        <v>#N/A</v>
      </c>
      <c r="Z25" s="441" t="e">
        <f>IF(Z30=0,INDEX('Расчет инвестиций'!$E$103:$BD$241,MATCH($A25,'Расчет инвестиций'!$A$103:$A$241,0)+3,MATCH(Z$2,'Расчет инвестиций'!#REF!,0)),0)</f>
        <v>#N/A</v>
      </c>
      <c r="AA25" s="441" t="e">
        <f>IF(AA30=0,INDEX('Расчет инвестиций'!$E$103:$BD$241,MATCH($A25,'Расчет инвестиций'!$A$103:$A$241,0)+3,MATCH(AA$2,'Расчет инвестиций'!#REF!,0)),0)</f>
        <v>#N/A</v>
      </c>
      <c r="AB25" s="441" t="e">
        <f>IF(AB30=0,INDEX('Расчет инвестиций'!$E$103:$BD$241,MATCH($A25,'Расчет инвестиций'!$A$103:$A$241,0)+3,MATCH(AB$2,'Расчет инвестиций'!#REF!,0)),0)</f>
        <v>#N/A</v>
      </c>
      <c r="AC25" s="441" t="e">
        <f>IF(AC30=0,INDEX('Расчет инвестиций'!$E$103:$BD$241,MATCH($A25,'Расчет инвестиций'!$A$103:$A$241,0)+3,MATCH(AC$2,'Расчет инвестиций'!#REF!,0)),0)</f>
        <v>#N/A</v>
      </c>
      <c r="AD25" s="441" t="e">
        <f>IF(AD30=0,INDEX('Расчет инвестиций'!$E$103:$BD$241,MATCH($A25,'Расчет инвестиций'!$A$103:$A$241,0)+3,MATCH(AD$2,'Расчет инвестиций'!#REF!,0)),0)</f>
        <v>#N/A</v>
      </c>
      <c r="AE25" s="441" t="e">
        <f>IF(AE30=0,INDEX('Расчет инвестиций'!$E$103:$BD$241,MATCH($A25,'Расчет инвестиций'!$A$103:$A$241,0)+3,MATCH(AE$2,'Расчет инвестиций'!#REF!,0)),0)</f>
        <v>#N/A</v>
      </c>
      <c r="AF25" s="441" t="e">
        <f>IF(AF30=0,INDEX('Расчет инвестиций'!$E$103:$BD$241,MATCH($A25,'Расчет инвестиций'!$A$103:$A$241,0)+3,MATCH(AF$2,'Расчет инвестиций'!#REF!,0)),0)</f>
        <v>#N/A</v>
      </c>
      <c r="AG25" s="441" t="e">
        <f>IF(AG30=0,INDEX('Расчет инвестиций'!$E$103:$BD$241,MATCH($A25,'Расчет инвестиций'!$A$103:$A$241,0)+3,MATCH(AG$2,'Расчет инвестиций'!#REF!,0)),0)</f>
        <v>#N/A</v>
      </c>
      <c r="AH25" s="441" t="e">
        <f>IF(AH30=0,INDEX('Расчет инвестиций'!$E$103:$BD$241,MATCH($A25,'Расчет инвестиций'!$A$103:$A$241,0)+3,MATCH(AH$2,'Расчет инвестиций'!#REF!,0)),0)</f>
        <v>#N/A</v>
      </c>
      <c r="AI25" s="441" t="e">
        <f>IF(AI30=0,INDEX('Расчет инвестиций'!$E$103:$BD$241,MATCH($A25,'Расчет инвестиций'!$A$103:$A$241,0)+3,MATCH(AI$2,'Расчет инвестиций'!#REF!,0)),0)</f>
        <v>#N/A</v>
      </c>
      <c r="AJ25" s="441" t="e">
        <f>IF(AJ30=0,INDEX('Расчет инвестиций'!$E$103:$BD$241,MATCH($A25,'Расчет инвестиций'!$A$103:$A$241,0)+3,MATCH(AJ$2,'Расчет инвестиций'!#REF!,0)),0)</f>
        <v>#N/A</v>
      </c>
      <c r="AK25" s="441" t="e">
        <f>IF(AK30=0,INDEX('Расчет инвестиций'!$E$103:$BD$241,MATCH($A25,'Расчет инвестиций'!$A$103:$A$241,0)+3,MATCH(AK$2,'Расчет инвестиций'!#REF!,0)),0)</f>
        <v>#N/A</v>
      </c>
      <c r="AL25" s="441" t="e">
        <f>IF(AL30=0,INDEX('Расчет инвестиций'!$E$103:$BD$241,MATCH($A25,'Расчет инвестиций'!$A$103:$A$241,0)+3,MATCH(AL$2,'Расчет инвестиций'!#REF!,0)),0)</f>
        <v>#N/A</v>
      </c>
      <c r="AM25" s="441" t="e">
        <f>IF(AM30=0,INDEX('Расчет инвестиций'!$E$103:$BD$241,MATCH($A25,'Расчет инвестиций'!$A$103:$A$241,0)+3,MATCH(AM$2,'Расчет инвестиций'!#REF!,0)),0)</f>
        <v>#N/A</v>
      </c>
      <c r="AN25" s="441" t="e">
        <f>IF(AN30=0,INDEX('Расчет инвестиций'!$E$103:$BD$241,MATCH($A25,'Расчет инвестиций'!$A$103:$A$241,0)+3,MATCH(AN$2,'Расчет инвестиций'!#REF!,0)),0)</f>
        <v>#N/A</v>
      </c>
      <c r="AO25" s="441" t="e">
        <f>IF(AO30=0,INDEX('Расчет инвестиций'!$E$103:$BD$241,MATCH($A25,'Расчет инвестиций'!$A$103:$A$241,0)+3,MATCH(AO$2,'Расчет инвестиций'!#REF!,0)),0)</f>
        <v>#N/A</v>
      </c>
      <c r="AP25" s="441" t="e">
        <f>IF(AP30=0,INDEX('Расчет инвестиций'!$E$103:$BD$241,MATCH($A25,'Расчет инвестиций'!$A$103:$A$241,0)+3,MATCH(AP$2,'Расчет инвестиций'!#REF!,0)),0)</f>
        <v>#N/A</v>
      </c>
      <c r="AQ25" s="441" t="e">
        <f>IF(AQ30=0,INDEX('Расчет инвестиций'!$E$103:$BD$241,MATCH($A25,'Расчет инвестиций'!$A$103:$A$241,0)+3,MATCH(AQ$2,'Расчет инвестиций'!#REF!,0)),0)</f>
        <v>#N/A</v>
      </c>
      <c r="AR25" s="441" t="e">
        <f>IF(AR30=0,INDEX('Расчет инвестиций'!$E$103:$BD$241,MATCH($A25,'Расчет инвестиций'!$A$103:$A$241,0)+3,MATCH(AR$2,'Расчет инвестиций'!#REF!,0)),0)</f>
        <v>#N/A</v>
      </c>
      <c r="AS25" s="441" t="e">
        <f>IF(AS30=0,INDEX('Расчет инвестиций'!$E$103:$BD$241,MATCH($A25,'Расчет инвестиций'!$A$103:$A$241,0)+3,MATCH(AS$2,'Расчет инвестиций'!#REF!,0)),0)</f>
        <v>#N/A</v>
      </c>
      <c r="AT25" s="441" t="e">
        <f>IF(AT30=0,INDEX('Расчет инвестиций'!$E$103:$BD$241,MATCH($A25,'Расчет инвестиций'!$A$103:$A$241,0)+3,MATCH(AT$2,'Расчет инвестиций'!#REF!,0)),0)</f>
        <v>#N/A</v>
      </c>
      <c r="AU25" s="441" t="e">
        <f>IF(AU30=0,INDEX('Расчет инвестиций'!$E$103:$BD$241,MATCH($A25,'Расчет инвестиций'!$A$103:$A$241,0)+3,MATCH(AU$2,'Расчет инвестиций'!#REF!,0)),0)</f>
        <v>#N/A</v>
      </c>
      <c r="AV25" s="441" t="e">
        <f>IF(AV30=0,INDEX('Расчет инвестиций'!$E$103:$BD$241,MATCH($A25,'Расчет инвестиций'!$A$103:$A$241,0)+3,MATCH(AV$2,'Расчет инвестиций'!#REF!,0)),0)</f>
        <v>#N/A</v>
      </c>
      <c r="AW25" s="441" t="e">
        <f>IF(AW30=0,INDEX('Расчет инвестиций'!$E$103:$BD$241,MATCH($A25,'Расчет инвестиций'!$A$103:$A$241,0)+3,MATCH(AW$2,'Расчет инвестиций'!#REF!,0)),0)</f>
        <v>#N/A</v>
      </c>
      <c r="AX25" s="441" t="e">
        <f>IF(AX30=0,INDEX('Расчет инвестиций'!$E$103:$BD$241,MATCH($A25,'Расчет инвестиций'!$A$103:$A$241,0)+3,MATCH(AX$2,'Расчет инвестиций'!#REF!,0)),0)</f>
        <v>#N/A</v>
      </c>
      <c r="AY25" s="441" t="e">
        <f>IF(AY30=0,INDEX('Расчет инвестиций'!$E$103:$BD$241,MATCH($A25,'Расчет инвестиций'!$A$103:$A$241,0)+3,MATCH(AY$2,'Расчет инвестиций'!#REF!,0)),0)</f>
        <v>#N/A</v>
      </c>
      <c r="AZ25" s="441" t="e">
        <f>IF(AZ30=0,INDEX('Расчет инвестиций'!$E$103:$BD$241,MATCH($A25,'Расчет инвестиций'!$A$103:$A$241,0)+3,MATCH(AZ$2,'Расчет инвестиций'!#REF!,0)),0)</f>
        <v>#N/A</v>
      </c>
      <c r="BA25" s="441" t="e">
        <f>IF(BA30=0,INDEX('Расчет инвестиций'!$E$103:$BD$241,MATCH($A25,'Расчет инвестиций'!$A$103:$A$241,0)+3,MATCH(BA$2,'Расчет инвестиций'!#REF!,0)),0)</f>
        <v>#N/A</v>
      </c>
      <c r="BB25" s="442" t="e">
        <f>IF(BB30=0,INDEX('Расчет инвестиций'!$E$103:$BD$241,MATCH($A25,'Расчет инвестиций'!$A$103:$A$241,0)+3,MATCH(BB$2,'Расчет инвестиций'!#REF!,0)),0)</f>
        <v>#N/A</v>
      </c>
      <c r="BF25" s="440" t="e">
        <f t="shared" si="54"/>
        <v>#N/A</v>
      </c>
      <c r="BG25" s="441" t="e">
        <f t="shared" si="54"/>
        <v>#N/A</v>
      </c>
      <c r="BH25" s="441" t="e">
        <f t="shared" si="54"/>
        <v>#N/A</v>
      </c>
      <c r="BI25" s="441" t="e">
        <f t="shared" si="54"/>
        <v>#N/A</v>
      </c>
      <c r="BJ25" s="441" t="e">
        <f t="shared" si="54"/>
        <v>#N/A</v>
      </c>
      <c r="BK25" s="441" t="e">
        <f t="shared" si="54"/>
        <v>#N/A</v>
      </c>
      <c r="BL25" s="441" t="e">
        <f t="shared" si="54"/>
        <v>#N/A</v>
      </c>
      <c r="BM25" s="441" t="e">
        <f t="shared" si="54"/>
        <v>#N/A</v>
      </c>
      <c r="BN25" s="441" t="e">
        <f t="shared" si="54"/>
        <v>#N/A</v>
      </c>
      <c r="BO25" s="441" t="e">
        <f t="shared" si="54"/>
        <v>#N/A</v>
      </c>
      <c r="BP25" s="441" t="e">
        <f t="shared" si="54"/>
        <v>#N/A</v>
      </c>
      <c r="BQ25" s="442" t="e">
        <f t="shared" si="54"/>
        <v>#N/A</v>
      </c>
    </row>
    <row r="26" spans="1:69" x14ac:dyDescent="0.25">
      <c r="A26" s="423" t="s">
        <v>363</v>
      </c>
      <c r="B26" s="430" t="s">
        <v>395</v>
      </c>
      <c r="C26" s="440" t="e">
        <f>INDEX('Расчет инвестиций'!$E$103:$BD$241,MATCH($A26,'Расчет инвестиций'!$A$103:$A$241,0)+3,MATCH(C$2,'Расчет инвестиций'!#REF!,0))-C25</f>
        <v>#N/A</v>
      </c>
      <c r="D26" s="441" t="e">
        <f>INDEX('Расчет инвестиций'!$E$103:$BD$241,MATCH($A26,'Расчет инвестиций'!$A$103:$A$241,0)+3,MATCH(D$2,'Расчет инвестиций'!#REF!,0))-D25</f>
        <v>#N/A</v>
      </c>
      <c r="E26" s="441" t="e">
        <f>INDEX('Расчет инвестиций'!$E$103:$BD$241,MATCH($A26,'Расчет инвестиций'!$A$103:$A$241,0)+3,MATCH(E$2,'Расчет инвестиций'!#REF!,0))-E25</f>
        <v>#N/A</v>
      </c>
      <c r="F26" s="441" t="e">
        <f>INDEX('Расчет инвестиций'!$E$103:$BD$241,MATCH($A26,'Расчет инвестиций'!$A$103:$A$241,0)+3,MATCH(F$2,'Расчет инвестиций'!#REF!,0))-F25</f>
        <v>#N/A</v>
      </c>
      <c r="G26" s="441" t="e">
        <f>INDEX('Расчет инвестиций'!$E$103:$BD$241,MATCH($A26,'Расчет инвестиций'!$A$103:$A$241,0)+3,MATCH(G$2,'Расчет инвестиций'!#REF!,0))-G25</f>
        <v>#N/A</v>
      </c>
      <c r="H26" s="441" t="e">
        <f>INDEX('Расчет инвестиций'!$E$103:$BD$241,MATCH($A26,'Расчет инвестиций'!$A$103:$A$241,0)+3,MATCH(H$2,'Расчет инвестиций'!#REF!,0))-H25</f>
        <v>#N/A</v>
      </c>
      <c r="I26" s="441" t="e">
        <f>INDEX('Расчет инвестиций'!$E$103:$BD$241,MATCH($A26,'Расчет инвестиций'!$A$103:$A$241,0)+3,MATCH(I$2,'Расчет инвестиций'!#REF!,0))-I25</f>
        <v>#N/A</v>
      </c>
      <c r="J26" s="441" t="e">
        <f>INDEX('Расчет инвестиций'!$E$103:$BD$241,MATCH($A26,'Расчет инвестиций'!$A$103:$A$241,0)+3,MATCH(J$2,'Расчет инвестиций'!#REF!,0))-J25</f>
        <v>#N/A</v>
      </c>
      <c r="K26" s="441" t="e">
        <f>INDEX('Расчет инвестиций'!$E$103:$BD$241,MATCH($A26,'Расчет инвестиций'!$A$103:$A$241,0)+3,MATCH(K$2,'Расчет инвестиций'!#REF!,0))-K25</f>
        <v>#N/A</v>
      </c>
      <c r="L26" s="441" t="e">
        <f>INDEX('Расчет инвестиций'!$E$103:$BD$241,MATCH($A26,'Расчет инвестиций'!$A$103:$A$241,0)+3,MATCH(L$2,'Расчет инвестиций'!#REF!,0))-L25</f>
        <v>#N/A</v>
      </c>
      <c r="M26" s="441" t="e">
        <f>INDEX('Расчет инвестиций'!$E$103:$BD$241,MATCH($A26,'Расчет инвестиций'!$A$103:$A$241,0)+3,MATCH(M$2,'Расчет инвестиций'!#REF!,0))-M25</f>
        <v>#N/A</v>
      </c>
      <c r="N26" s="441" t="e">
        <f>INDEX('Расчет инвестиций'!$E$103:$BD$241,MATCH($A26,'Расчет инвестиций'!$A$103:$A$241,0)+3,MATCH(N$2,'Расчет инвестиций'!#REF!,0))-N25</f>
        <v>#N/A</v>
      </c>
      <c r="O26" s="441" t="e">
        <f>INDEX('Расчет инвестиций'!$E$103:$BD$241,MATCH($A26,'Расчет инвестиций'!$A$103:$A$241,0)+3,MATCH(O$2,'Расчет инвестиций'!#REF!,0))-O25</f>
        <v>#N/A</v>
      </c>
      <c r="P26" s="441" t="e">
        <f>INDEX('Расчет инвестиций'!$E$103:$BD$241,MATCH($A26,'Расчет инвестиций'!$A$103:$A$241,0)+3,MATCH(P$2,'Расчет инвестиций'!#REF!,0))-P25</f>
        <v>#N/A</v>
      </c>
      <c r="Q26" s="441" t="e">
        <f>INDEX('Расчет инвестиций'!$E$103:$BD$241,MATCH($A26,'Расчет инвестиций'!$A$103:$A$241,0)+3,MATCH(Q$2,'Расчет инвестиций'!#REF!,0))-Q25</f>
        <v>#N/A</v>
      </c>
      <c r="R26" s="441" t="e">
        <f>INDEX('Расчет инвестиций'!$E$103:$BD$241,MATCH($A26,'Расчет инвестиций'!$A$103:$A$241,0)+3,MATCH(R$2,'Расчет инвестиций'!#REF!,0))-R25</f>
        <v>#N/A</v>
      </c>
      <c r="S26" s="441" t="e">
        <f>INDEX('Расчет инвестиций'!$E$103:$BD$241,MATCH($A26,'Расчет инвестиций'!$A$103:$A$241,0)+3,MATCH(S$2,'Расчет инвестиций'!#REF!,0))-S25</f>
        <v>#N/A</v>
      </c>
      <c r="T26" s="441" t="e">
        <f>INDEX('Расчет инвестиций'!$E$103:$BD$241,MATCH($A26,'Расчет инвестиций'!$A$103:$A$241,0)+3,MATCH(T$2,'Расчет инвестиций'!#REF!,0))-T25</f>
        <v>#N/A</v>
      </c>
      <c r="U26" s="441" t="e">
        <f>INDEX('Расчет инвестиций'!$E$103:$BD$241,MATCH($A26,'Расчет инвестиций'!$A$103:$A$241,0)+3,MATCH(U$2,'Расчет инвестиций'!#REF!,0))-U25</f>
        <v>#N/A</v>
      </c>
      <c r="V26" s="441" t="e">
        <f>INDEX('Расчет инвестиций'!$E$103:$BD$241,MATCH($A26,'Расчет инвестиций'!$A$103:$A$241,0)+3,MATCH(V$2,'Расчет инвестиций'!#REF!,0))-V25</f>
        <v>#N/A</v>
      </c>
      <c r="W26" s="441" t="e">
        <f>INDEX('Расчет инвестиций'!$E$103:$BD$241,MATCH($A26,'Расчет инвестиций'!$A$103:$A$241,0)+3,MATCH(W$2,'Расчет инвестиций'!#REF!,0))-W25</f>
        <v>#N/A</v>
      </c>
      <c r="X26" s="441" t="e">
        <f>INDEX('Расчет инвестиций'!$E$103:$BD$241,MATCH($A26,'Расчет инвестиций'!$A$103:$A$241,0)+3,MATCH(X$2,'Расчет инвестиций'!#REF!,0))-X25</f>
        <v>#N/A</v>
      </c>
      <c r="Y26" s="441" t="e">
        <f>INDEX('Расчет инвестиций'!$E$103:$BD$241,MATCH($A26,'Расчет инвестиций'!$A$103:$A$241,0)+3,MATCH(Y$2,'Расчет инвестиций'!#REF!,0))-Y25</f>
        <v>#N/A</v>
      </c>
      <c r="Z26" s="441" t="e">
        <f>INDEX('Расчет инвестиций'!$E$103:$BD$241,MATCH($A26,'Расчет инвестиций'!$A$103:$A$241,0)+3,MATCH(Z$2,'Расчет инвестиций'!#REF!,0))-Z25</f>
        <v>#N/A</v>
      </c>
      <c r="AA26" s="441" t="e">
        <f>INDEX('Расчет инвестиций'!$E$103:$BD$241,MATCH($A26,'Расчет инвестиций'!$A$103:$A$241,0)+3,MATCH(AA$2,'Расчет инвестиций'!#REF!,0))-AA25</f>
        <v>#N/A</v>
      </c>
      <c r="AB26" s="441" t="e">
        <f>INDEX('Расчет инвестиций'!$E$103:$BD$241,MATCH($A26,'Расчет инвестиций'!$A$103:$A$241,0)+3,MATCH(AB$2,'Расчет инвестиций'!#REF!,0))-AB25</f>
        <v>#N/A</v>
      </c>
      <c r="AC26" s="441" t="e">
        <f>INDEX('Расчет инвестиций'!$E$103:$BD$241,MATCH($A26,'Расчет инвестиций'!$A$103:$A$241,0)+3,MATCH(AC$2,'Расчет инвестиций'!#REF!,0))-AC25</f>
        <v>#N/A</v>
      </c>
      <c r="AD26" s="441" t="e">
        <f>INDEX('Расчет инвестиций'!$E$103:$BD$241,MATCH($A26,'Расчет инвестиций'!$A$103:$A$241,0)+3,MATCH(AD$2,'Расчет инвестиций'!#REF!,0))-AD25</f>
        <v>#N/A</v>
      </c>
      <c r="AE26" s="441" t="e">
        <f>INDEX('Расчет инвестиций'!$E$103:$BD$241,MATCH($A26,'Расчет инвестиций'!$A$103:$A$241,0)+3,MATCH(AE$2,'Расчет инвестиций'!#REF!,0))-AE25</f>
        <v>#N/A</v>
      </c>
      <c r="AF26" s="441" t="e">
        <f>INDEX('Расчет инвестиций'!$E$103:$BD$241,MATCH($A26,'Расчет инвестиций'!$A$103:$A$241,0)+3,MATCH(AF$2,'Расчет инвестиций'!#REF!,0))-AF25</f>
        <v>#N/A</v>
      </c>
      <c r="AG26" s="441" t="e">
        <f>INDEX('Расчет инвестиций'!$E$103:$BD$241,MATCH($A26,'Расчет инвестиций'!$A$103:$A$241,0)+3,MATCH(AG$2,'Расчет инвестиций'!#REF!,0))-AG25</f>
        <v>#N/A</v>
      </c>
      <c r="AH26" s="441" t="e">
        <f>INDEX('Расчет инвестиций'!$E$103:$BD$241,MATCH($A26,'Расчет инвестиций'!$A$103:$A$241,0)+3,MATCH(AH$2,'Расчет инвестиций'!#REF!,0))-AH25</f>
        <v>#N/A</v>
      </c>
      <c r="AI26" s="441" t="e">
        <f>INDEX('Расчет инвестиций'!$E$103:$BD$241,MATCH($A26,'Расчет инвестиций'!$A$103:$A$241,0)+3,MATCH(AI$2,'Расчет инвестиций'!#REF!,0))-AI25</f>
        <v>#N/A</v>
      </c>
      <c r="AJ26" s="441" t="e">
        <f>INDEX('Расчет инвестиций'!$E$103:$BD$241,MATCH($A26,'Расчет инвестиций'!$A$103:$A$241,0)+3,MATCH(AJ$2,'Расчет инвестиций'!#REF!,0))-AJ25</f>
        <v>#N/A</v>
      </c>
      <c r="AK26" s="441" t="e">
        <f>INDEX('Расчет инвестиций'!$E$103:$BD$241,MATCH($A26,'Расчет инвестиций'!$A$103:$A$241,0)+3,MATCH(AK$2,'Расчет инвестиций'!#REF!,0))-AK25</f>
        <v>#N/A</v>
      </c>
      <c r="AL26" s="441" t="e">
        <f>INDEX('Расчет инвестиций'!$E$103:$BD$241,MATCH($A26,'Расчет инвестиций'!$A$103:$A$241,0)+3,MATCH(AL$2,'Расчет инвестиций'!#REF!,0))-AL25</f>
        <v>#N/A</v>
      </c>
      <c r="AM26" s="441" t="e">
        <f>INDEX('Расчет инвестиций'!$E$103:$BD$241,MATCH($A26,'Расчет инвестиций'!$A$103:$A$241,0)+3,MATCH(AM$2,'Расчет инвестиций'!#REF!,0))-AM25</f>
        <v>#N/A</v>
      </c>
      <c r="AN26" s="441" t="e">
        <f>INDEX('Расчет инвестиций'!$E$103:$BD$241,MATCH($A26,'Расчет инвестиций'!$A$103:$A$241,0)+3,MATCH(AN$2,'Расчет инвестиций'!#REF!,0))-AN25</f>
        <v>#N/A</v>
      </c>
      <c r="AO26" s="441" t="e">
        <f>INDEX('Расчет инвестиций'!$E$103:$BD$241,MATCH($A26,'Расчет инвестиций'!$A$103:$A$241,0)+3,MATCH(AO$2,'Расчет инвестиций'!#REF!,0))-AO25</f>
        <v>#N/A</v>
      </c>
      <c r="AP26" s="441" t="e">
        <f>INDEX('Расчет инвестиций'!$E$103:$BD$241,MATCH($A26,'Расчет инвестиций'!$A$103:$A$241,0)+3,MATCH(AP$2,'Расчет инвестиций'!#REF!,0))-AP25</f>
        <v>#N/A</v>
      </c>
      <c r="AQ26" s="441" t="e">
        <f>INDEX('Расчет инвестиций'!$E$103:$BD$241,MATCH($A26,'Расчет инвестиций'!$A$103:$A$241,0)+3,MATCH(AQ$2,'Расчет инвестиций'!#REF!,0))-AQ25</f>
        <v>#N/A</v>
      </c>
      <c r="AR26" s="441" t="e">
        <f>INDEX('Расчет инвестиций'!$E$103:$BD$241,MATCH($A26,'Расчет инвестиций'!$A$103:$A$241,0)+3,MATCH(AR$2,'Расчет инвестиций'!#REF!,0))-AR25</f>
        <v>#N/A</v>
      </c>
      <c r="AS26" s="441" t="e">
        <f>INDEX('Расчет инвестиций'!$E$103:$BD$241,MATCH($A26,'Расчет инвестиций'!$A$103:$A$241,0)+3,MATCH(AS$2,'Расчет инвестиций'!#REF!,0))-AS25</f>
        <v>#N/A</v>
      </c>
      <c r="AT26" s="441" t="e">
        <f>INDEX('Расчет инвестиций'!$E$103:$BD$241,MATCH($A26,'Расчет инвестиций'!$A$103:$A$241,0)+3,MATCH(AT$2,'Расчет инвестиций'!#REF!,0))-AT25</f>
        <v>#N/A</v>
      </c>
      <c r="AU26" s="441" t="e">
        <f>INDEX('Расчет инвестиций'!$E$103:$BD$241,MATCH($A26,'Расчет инвестиций'!$A$103:$A$241,0)+3,MATCH(AU$2,'Расчет инвестиций'!#REF!,0))-AU25</f>
        <v>#N/A</v>
      </c>
      <c r="AV26" s="441" t="e">
        <f>INDEX('Расчет инвестиций'!$E$103:$BD$241,MATCH($A26,'Расчет инвестиций'!$A$103:$A$241,0)+3,MATCH(AV$2,'Расчет инвестиций'!#REF!,0))-AV25</f>
        <v>#N/A</v>
      </c>
      <c r="AW26" s="441" t="e">
        <f>INDEX('Расчет инвестиций'!$E$103:$BD$241,MATCH($A26,'Расчет инвестиций'!$A$103:$A$241,0)+3,MATCH(AW$2,'Расчет инвестиций'!#REF!,0))-AW25</f>
        <v>#N/A</v>
      </c>
      <c r="AX26" s="441" t="e">
        <f>INDEX('Расчет инвестиций'!$E$103:$BD$241,MATCH($A26,'Расчет инвестиций'!$A$103:$A$241,0)+3,MATCH(AX$2,'Расчет инвестиций'!#REF!,0))-AX25</f>
        <v>#N/A</v>
      </c>
      <c r="AY26" s="441" t="e">
        <f>INDEX('Расчет инвестиций'!$E$103:$BD$241,MATCH($A26,'Расчет инвестиций'!$A$103:$A$241,0)+3,MATCH(AY$2,'Расчет инвестиций'!#REF!,0))-AY25</f>
        <v>#N/A</v>
      </c>
      <c r="AZ26" s="441" t="e">
        <f>INDEX('Расчет инвестиций'!$E$103:$BD$241,MATCH($A26,'Расчет инвестиций'!$A$103:$A$241,0)+3,MATCH(AZ$2,'Расчет инвестиций'!#REF!,0))-AZ25</f>
        <v>#N/A</v>
      </c>
      <c r="BA26" s="441" t="e">
        <f>INDEX('Расчет инвестиций'!$E$103:$BD$241,MATCH($A26,'Расчет инвестиций'!$A$103:$A$241,0)+3,MATCH(BA$2,'Расчет инвестиций'!#REF!,0))-BA25</f>
        <v>#N/A</v>
      </c>
      <c r="BB26" s="442" t="e">
        <f>INDEX('Расчет инвестиций'!$E$103:$BD$241,MATCH($A26,'Расчет инвестиций'!$A$103:$A$241,0)+3,MATCH(BB$2,'Расчет инвестиций'!#REF!,0))-BB25</f>
        <v>#N/A</v>
      </c>
      <c r="BF26" s="440" t="e">
        <f t="shared" si="54"/>
        <v>#N/A</v>
      </c>
      <c r="BG26" s="441" t="e">
        <f t="shared" si="54"/>
        <v>#N/A</v>
      </c>
      <c r="BH26" s="441" t="e">
        <f t="shared" si="54"/>
        <v>#N/A</v>
      </c>
      <c r="BI26" s="441" t="e">
        <f t="shared" si="54"/>
        <v>#N/A</v>
      </c>
      <c r="BJ26" s="441" t="e">
        <f t="shared" si="54"/>
        <v>#N/A</v>
      </c>
      <c r="BK26" s="441" t="e">
        <f t="shared" si="54"/>
        <v>#N/A</v>
      </c>
      <c r="BL26" s="441" t="e">
        <f t="shared" si="54"/>
        <v>#N/A</v>
      </c>
      <c r="BM26" s="441" t="e">
        <f t="shared" si="54"/>
        <v>#N/A</v>
      </c>
      <c r="BN26" s="441" t="e">
        <f t="shared" si="54"/>
        <v>#N/A</v>
      </c>
      <c r="BO26" s="441" t="e">
        <f t="shared" si="54"/>
        <v>#N/A</v>
      </c>
      <c r="BP26" s="441" t="e">
        <f t="shared" si="54"/>
        <v>#N/A</v>
      </c>
      <c r="BQ26" s="442" t="e">
        <f t="shared" si="54"/>
        <v>#N/A</v>
      </c>
    </row>
    <row r="27" spans="1:69" x14ac:dyDescent="0.25">
      <c r="A27" s="423" t="s">
        <v>363</v>
      </c>
      <c r="B27" s="430" t="s">
        <v>397</v>
      </c>
      <c r="C27" s="440" t="e">
        <f>C24*C25</f>
        <v>#N/A</v>
      </c>
      <c r="D27" s="441" t="e">
        <f t="shared" ref="D27:BB27" si="161">D24*D25</f>
        <v>#REF!</v>
      </c>
      <c r="E27" s="441" t="e">
        <f t="shared" si="161"/>
        <v>#REF!</v>
      </c>
      <c r="F27" s="441" t="e">
        <f t="shared" si="161"/>
        <v>#REF!</v>
      </c>
      <c r="G27" s="441" t="e">
        <f t="shared" si="161"/>
        <v>#REF!</v>
      </c>
      <c r="H27" s="441" t="e">
        <f t="shared" si="161"/>
        <v>#REF!</v>
      </c>
      <c r="I27" s="441" t="e">
        <f t="shared" si="161"/>
        <v>#REF!</v>
      </c>
      <c r="J27" s="441" t="e">
        <f t="shared" si="161"/>
        <v>#REF!</v>
      </c>
      <c r="K27" s="441" t="e">
        <f t="shared" si="161"/>
        <v>#REF!</v>
      </c>
      <c r="L27" s="441" t="e">
        <f t="shared" si="161"/>
        <v>#REF!</v>
      </c>
      <c r="M27" s="441" t="e">
        <f t="shared" si="161"/>
        <v>#REF!</v>
      </c>
      <c r="N27" s="441" t="e">
        <f t="shared" si="161"/>
        <v>#REF!</v>
      </c>
      <c r="O27" s="441" t="e">
        <f t="shared" si="161"/>
        <v>#REF!</v>
      </c>
      <c r="P27" s="441" t="e">
        <f t="shared" si="161"/>
        <v>#REF!</v>
      </c>
      <c r="Q27" s="441" t="e">
        <f t="shared" si="161"/>
        <v>#REF!</v>
      </c>
      <c r="R27" s="441" t="e">
        <f t="shared" si="161"/>
        <v>#REF!</v>
      </c>
      <c r="S27" s="441" t="e">
        <f t="shared" si="161"/>
        <v>#REF!</v>
      </c>
      <c r="T27" s="441" t="e">
        <f t="shared" si="161"/>
        <v>#REF!</v>
      </c>
      <c r="U27" s="441" t="e">
        <f t="shared" si="161"/>
        <v>#REF!</v>
      </c>
      <c r="V27" s="441" t="e">
        <f t="shared" si="161"/>
        <v>#REF!</v>
      </c>
      <c r="W27" s="441" t="e">
        <f t="shared" si="161"/>
        <v>#REF!</v>
      </c>
      <c r="X27" s="441" t="e">
        <f t="shared" si="161"/>
        <v>#REF!</v>
      </c>
      <c r="Y27" s="441" t="e">
        <f t="shared" si="161"/>
        <v>#REF!</v>
      </c>
      <c r="Z27" s="441" t="e">
        <f t="shared" si="161"/>
        <v>#REF!</v>
      </c>
      <c r="AA27" s="441" t="e">
        <f t="shared" si="161"/>
        <v>#REF!</v>
      </c>
      <c r="AB27" s="441" t="e">
        <f t="shared" si="161"/>
        <v>#REF!</v>
      </c>
      <c r="AC27" s="441" t="e">
        <f t="shared" si="161"/>
        <v>#REF!</v>
      </c>
      <c r="AD27" s="441" t="e">
        <f t="shared" si="161"/>
        <v>#REF!</v>
      </c>
      <c r="AE27" s="441" t="e">
        <f t="shared" si="161"/>
        <v>#REF!</v>
      </c>
      <c r="AF27" s="441" t="e">
        <f t="shared" si="161"/>
        <v>#REF!</v>
      </c>
      <c r="AG27" s="441" t="e">
        <f t="shared" si="161"/>
        <v>#REF!</v>
      </c>
      <c r="AH27" s="441" t="e">
        <f t="shared" si="161"/>
        <v>#REF!</v>
      </c>
      <c r="AI27" s="441" t="e">
        <f t="shared" si="161"/>
        <v>#REF!</v>
      </c>
      <c r="AJ27" s="441" t="e">
        <f t="shared" si="161"/>
        <v>#REF!</v>
      </c>
      <c r="AK27" s="441" t="e">
        <f t="shared" si="161"/>
        <v>#REF!</v>
      </c>
      <c r="AL27" s="441" t="e">
        <f t="shared" si="161"/>
        <v>#REF!</v>
      </c>
      <c r="AM27" s="441" t="e">
        <f t="shared" si="161"/>
        <v>#REF!</v>
      </c>
      <c r="AN27" s="441" t="e">
        <f t="shared" si="161"/>
        <v>#REF!</v>
      </c>
      <c r="AO27" s="441" t="e">
        <f t="shared" si="161"/>
        <v>#REF!</v>
      </c>
      <c r="AP27" s="441" t="e">
        <f t="shared" si="161"/>
        <v>#REF!</v>
      </c>
      <c r="AQ27" s="441" t="e">
        <f t="shared" si="161"/>
        <v>#REF!</v>
      </c>
      <c r="AR27" s="441" t="e">
        <f t="shared" si="161"/>
        <v>#REF!</v>
      </c>
      <c r="AS27" s="441" t="e">
        <f t="shared" si="161"/>
        <v>#REF!</v>
      </c>
      <c r="AT27" s="441" t="e">
        <f t="shared" si="161"/>
        <v>#REF!</v>
      </c>
      <c r="AU27" s="441" t="e">
        <f t="shared" si="161"/>
        <v>#REF!</v>
      </c>
      <c r="AV27" s="441" t="e">
        <f t="shared" si="161"/>
        <v>#REF!</v>
      </c>
      <c r="AW27" s="441" t="e">
        <f t="shared" si="161"/>
        <v>#REF!</v>
      </c>
      <c r="AX27" s="441" t="e">
        <f t="shared" si="161"/>
        <v>#REF!</v>
      </c>
      <c r="AY27" s="441" t="e">
        <f t="shared" si="161"/>
        <v>#REF!</v>
      </c>
      <c r="AZ27" s="441" t="e">
        <f t="shared" si="161"/>
        <v>#REF!</v>
      </c>
      <c r="BA27" s="441" t="e">
        <f t="shared" si="161"/>
        <v>#REF!</v>
      </c>
      <c r="BB27" s="442" t="e">
        <f t="shared" si="161"/>
        <v>#REF!</v>
      </c>
      <c r="BF27" s="440" t="e">
        <f t="shared" si="54"/>
        <v>#N/A</v>
      </c>
      <c r="BG27" s="441" t="e">
        <f t="shared" si="54"/>
        <v>#REF!</v>
      </c>
      <c r="BH27" s="441" t="e">
        <f t="shared" si="54"/>
        <v>#REF!</v>
      </c>
      <c r="BI27" s="441" t="e">
        <f t="shared" si="54"/>
        <v>#REF!</v>
      </c>
      <c r="BJ27" s="441" t="e">
        <f t="shared" si="54"/>
        <v>#REF!</v>
      </c>
      <c r="BK27" s="441" t="e">
        <f t="shared" si="54"/>
        <v>#REF!</v>
      </c>
      <c r="BL27" s="441" t="e">
        <f t="shared" si="54"/>
        <v>#REF!</v>
      </c>
      <c r="BM27" s="441" t="e">
        <f t="shared" si="54"/>
        <v>#REF!</v>
      </c>
      <c r="BN27" s="441" t="e">
        <f t="shared" si="54"/>
        <v>#REF!</v>
      </c>
      <c r="BO27" s="441" t="e">
        <f t="shared" si="54"/>
        <v>#REF!</v>
      </c>
      <c r="BP27" s="441" t="e">
        <f t="shared" si="54"/>
        <v>#REF!</v>
      </c>
      <c r="BQ27" s="442" t="e">
        <f t="shared" si="54"/>
        <v>#REF!</v>
      </c>
    </row>
    <row r="28" spans="1:69" x14ac:dyDescent="0.25">
      <c r="A28" s="423" t="s">
        <v>363</v>
      </c>
      <c r="B28" s="430" t="s">
        <v>398</v>
      </c>
      <c r="C28" s="440" t="e">
        <f>(C24-C24*C30)*C26</f>
        <v>#N/A</v>
      </c>
      <c r="D28" s="441" t="e">
        <f t="shared" ref="D28:BB28" si="162">(D24-D24*D30)*D26</f>
        <v>#REF!</v>
      </c>
      <c r="E28" s="441" t="e">
        <f t="shared" si="162"/>
        <v>#REF!</v>
      </c>
      <c r="F28" s="441" t="e">
        <f t="shared" si="162"/>
        <v>#REF!</v>
      </c>
      <c r="G28" s="441" t="e">
        <f t="shared" si="162"/>
        <v>#REF!</v>
      </c>
      <c r="H28" s="441" t="e">
        <f t="shared" si="162"/>
        <v>#REF!</v>
      </c>
      <c r="I28" s="441" t="e">
        <f t="shared" si="162"/>
        <v>#REF!</v>
      </c>
      <c r="J28" s="441" t="e">
        <f t="shared" si="162"/>
        <v>#REF!</v>
      </c>
      <c r="K28" s="441" t="e">
        <f t="shared" si="162"/>
        <v>#REF!</v>
      </c>
      <c r="L28" s="441" t="e">
        <f t="shared" si="162"/>
        <v>#REF!</v>
      </c>
      <c r="M28" s="441" t="e">
        <f t="shared" si="162"/>
        <v>#REF!</v>
      </c>
      <c r="N28" s="441" t="e">
        <f t="shared" si="162"/>
        <v>#REF!</v>
      </c>
      <c r="O28" s="441" t="e">
        <f t="shared" si="162"/>
        <v>#REF!</v>
      </c>
      <c r="P28" s="441" t="e">
        <f t="shared" si="162"/>
        <v>#REF!</v>
      </c>
      <c r="Q28" s="441" t="e">
        <f t="shared" si="162"/>
        <v>#REF!</v>
      </c>
      <c r="R28" s="441" t="e">
        <f t="shared" si="162"/>
        <v>#REF!</v>
      </c>
      <c r="S28" s="441" t="e">
        <f t="shared" si="162"/>
        <v>#REF!</v>
      </c>
      <c r="T28" s="441" t="e">
        <f t="shared" si="162"/>
        <v>#REF!</v>
      </c>
      <c r="U28" s="441" t="e">
        <f t="shared" si="162"/>
        <v>#REF!</v>
      </c>
      <c r="V28" s="441" t="e">
        <f t="shared" si="162"/>
        <v>#REF!</v>
      </c>
      <c r="W28" s="441" t="e">
        <f t="shared" si="162"/>
        <v>#REF!</v>
      </c>
      <c r="X28" s="441" t="e">
        <f t="shared" si="162"/>
        <v>#REF!</v>
      </c>
      <c r="Y28" s="441" t="e">
        <f t="shared" si="162"/>
        <v>#REF!</v>
      </c>
      <c r="Z28" s="441" t="e">
        <f t="shared" si="162"/>
        <v>#REF!</v>
      </c>
      <c r="AA28" s="441" t="e">
        <f t="shared" si="162"/>
        <v>#REF!</v>
      </c>
      <c r="AB28" s="441" t="e">
        <f t="shared" si="162"/>
        <v>#REF!</v>
      </c>
      <c r="AC28" s="441" t="e">
        <f t="shared" si="162"/>
        <v>#REF!</v>
      </c>
      <c r="AD28" s="441" t="e">
        <f t="shared" si="162"/>
        <v>#REF!</v>
      </c>
      <c r="AE28" s="441" t="e">
        <f t="shared" si="162"/>
        <v>#REF!</v>
      </c>
      <c r="AF28" s="441" t="e">
        <f t="shared" si="162"/>
        <v>#REF!</v>
      </c>
      <c r="AG28" s="441" t="e">
        <f t="shared" si="162"/>
        <v>#REF!</v>
      </c>
      <c r="AH28" s="441" t="e">
        <f t="shared" si="162"/>
        <v>#REF!</v>
      </c>
      <c r="AI28" s="441" t="e">
        <f t="shared" si="162"/>
        <v>#REF!</v>
      </c>
      <c r="AJ28" s="441" t="e">
        <f t="shared" si="162"/>
        <v>#REF!</v>
      </c>
      <c r="AK28" s="441" t="e">
        <f t="shared" si="162"/>
        <v>#REF!</v>
      </c>
      <c r="AL28" s="441" t="e">
        <f t="shared" si="162"/>
        <v>#REF!</v>
      </c>
      <c r="AM28" s="441" t="e">
        <f t="shared" si="162"/>
        <v>#REF!</v>
      </c>
      <c r="AN28" s="441" t="e">
        <f t="shared" si="162"/>
        <v>#REF!</v>
      </c>
      <c r="AO28" s="441" t="e">
        <f t="shared" si="162"/>
        <v>#REF!</v>
      </c>
      <c r="AP28" s="441" t="e">
        <f t="shared" si="162"/>
        <v>#REF!</v>
      </c>
      <c r="AQ28" s="441" t="e">
        <f t="shared" si="162"/>
        <v>#REF!</v>
      </c>
      <c r="AR28" s="441" t="e">
        <f t="shared" si="162"/>
        <v>#REF!</v>
      </c>
      <c r="AS28" s="441" t="e">
        <f t="shared" si="162"/>
        <v>#REF!</v>
      </c>
      <c r="AT28" s="441" t="e">
        <f t="shared" si="162"/>
        <v>#REF!</v>
      </c>
      <c r="AU28" s="441" t="e">
        <f t="shared" si="162"/>
        <v>#REF!</v>
      </c>
      <c r="AV28" s="441" t="e">
        <f t="shared" si="162"/>
        <v>#REF!</v>
      </c>
      <c r="AW28" s="441" t="e">
        <f t="shared" si="162"/>
        <v>#REF!</v>
      </c>
      <c r="AX28" s="441" t="e">
        <f t="shared" si="162"/>
        <v>#REF!</v>
      </c>
      <c r="AY28" s="441" t="e">
        <f t="shared" si="162"/>
        <v>#REF!</v>
      </c>
      <c r="AZ28" s="441" t="e">
        <f t="shared" si="162"/>
        <v>#REF!</v>
      </c>
      <c r="BA28" s="441" t="e">
        <f t="shared" si="162"/>
        <v>#REF!</v>
      </c>
      <c r="BB28" s="442" t="e">
        <f t="shared" si="162"/>
        <v>#REF!</v>
      </c>
      <c r="BF28" s="440" t="e">
        <f t="shared" si="54"/>
        <v>#N/A</v>
      </c>
      <c r="BG28" s="441" t="e">
        <f t="shared" si="54"/>
        <v>#REF!</v>
      </c>
      <c r="BH28" s="441" t="e">
        <f t="shared" si="54"/>
        <v>#REF!</v>
      </c>
      <c r="BI28" s="441" t="e">
        <f t="shared" si="54"/>
        <v>#REF!</v>
      </c>
      <c r="BJ28" s="441" t="e">
        <f t="shared" si="54"/>
        <v>#REF!</v>
      </c>
      <c r="BK28" s="441" t="e">
        <f t="shared" si="54"/>
        <v>#REF!</v>
      </c>
      <c r="BL28" s="441" t="e">
        <f t="shared" si="54"/>
        <v>#REF!</v>
      </c>
      <c r="BM28" s="441" t="e">
        <f t="shared" si="54"/>
        <v>#REF!</v>
      </c>
      <c r="BN28" s="441" t="e">
        <f t="shared" si="54"/>
        <v>#REF!</v>
      </c>
      <c r="BO28" s="441" t="e">
        <f t="shared" si="54"/>
        <v>#REF!</v>
      </c>
      <c r="BP28" s="441" t="e">
        <f t="shared" si="54"/>
        <v>#REF!</v>
      </c>
      <c r="BQ28" s="442" t="e">
        <f t="shared" si="54"/>
        <v>#REF!</v>
      </c>
    </row>
    <row r="29" spans="1:69" x14ac:dyDescent="0.25">
      <c r="A29" s="423" t="s">
        <v>363</v>
      </c>
      <c r="B29" s="430" t="s">
        <v>399</v>
      </c>
      <c r="C29" s="440" t="e">
        <f t="shared" ref="C29" si="163">C26*C24-C28</f>
        <v>#N/A</v>
      </c>
      <c r="D29" s="441" t="e">
        <f t="shared" ref="D29" si="164">D26*D24-D28</f>
        <v>#N/A</v>
      </c>
      <c r="E29" s="441" t="e">
        <f>E26*E24-E28</f>
        <v>#N/A</v>
      </c>
      <c r="F29" s="441" t="e">
        <f t="shared" ref="F29" si="165">F26*F24-F28</f>
        <v>#N/A</v>
      </c>
      <c r="G29" s="441" t="e">
        <f t="shared" ref="G29" si="166">G26*G24-G28</f>
        <v>#N/A</v>
      </c>
      <c r="H29" s="441" t="e">
        <f t="shared" ref="H29" si="167">H26*H24-H28</f>
        <v>#N/A</v>
      </c>
      <c r="I29" s="441" t="e">
        <f t="shared" ref="I29" si="168">I26*I24-I28</f>
        <v>#N/A</v>
      </c>
      <c r="J29" s="441" t="e">
        <f t="shared" ref="J29" si="169">J26*J24-J28</f>
        <v>#N/A</v>
      </c>
      <c r="K29" s="441" t="e">
        <f t="shared" ref="K29" si="170">K26*K24-K28</f>
        <v>#N/A</v>
      </c>
      <c r="L29" s="441" t="e">
        <f t="shared" ref="L29" si="171">L26*L24-L28</f>
        <v>#N/A</v>
      </c>
      <c r="M29" s="441" t="e">
        <f t="shared" ref="M29" si="172">M26*M24-M28</f>
        <v>#N/A</v>
      </c>
      <c r="N29" s="441" t="e">
        <f t="shared" ref="N29" si="173">N26*N24-N28</f>
        <v>#N/A</v>
      </c>
      <c r="O29" s="441" t="e">
        <f t="shared" ref="O29" si="174">O26*O24-O28</f>
        <v>#N/A</v>
      </c>
      <c r="P29" s="441" t="e">
        <f t="shared" ref="P29" si="175">P26*P24-P28</f>
        <v>#N/A</v>
      </c>
      <c r="Q29" s="441" t="e">
        <f t="shared" ref="Q29" si="176">Q26*Q24-Q28</f>
        <v>#N/A</v>
      </c>
      <c r="R29" s="441" t="e">
        <f t="shared" ref="R29" si="177">R26*R24-R28</f>
        <v>#N/A</v>
      </c>
      <c r="S29" s="441" t="e">
        <f t="shared" ref="S29" si="178">S26*S24-S28</f>
        <v>#N/A</v>
      </c>
      <c r="T29" s="441" t="e">
        <f t="shared" ref="T29" si="179">T26*T24-T28</f>
        <v>#N/A</v>
      </c>
      <c r="U29" s="441" t="e">
        <f t="shared" ref="U29" si="180">U26*U24-U28</f>
        <v>#N/A</v>
      </c>
      <c r="V29" s="441" t="e">
        <f t="shared" ref="V29" si="181">V26*V24-V28</f>
        <v>#N/A</v>
      </c>
      <c r="W29" s="441" t="e">
        <f t="shared" ref="W29" si="182">W26*W24-W28</f>
        <v>#N/A</v>
      </c>
      <c r="X29" s="441" t="e">
        <f t="shared" ref="X29" si="183">X26*X24-X28</f>
        <v>#N/A</v>
      </c>
      <c r="Y29" s="441" t="e">
        <f t="shared" ref="Y29" si="184">Y26*Y24-Y28</f>
        <v>#N/A</v>
      </c>
      <c r="Z29" s="441" t="e">
        <f t="shared" ref="Z29" si="185">Z26*Z24-Z28</f>
        <v>#N/A</v>
      </c>
      <c r="AA29" s="441" t="e">
        <f t="shared" ref="AA29" si="186">AA26*AA24-AA28</f>
        <v>#N/A</v>
      </c>
      <c r="AB29" s="441" t="e">
        <f t="shared" ref="AB29" si="187">AB26*AB24-AB28</f>
        <v>#N/A</v>
      </c>
      <c r="AC29" s="441" t="e">
        <f t="shared" ref="AC29" si="188">AC26*AC24-AC28</f>
        <v>#N/A</v>
      </c>
      <c r="AD29" s="441" t="e">
        <f t="shared" ref="AD29" si="189">AD26*AD24-AD28</f>
        <v>#N/A</v>
      </c>
      <c r="AE29" s="441" t="e">
        <f t="shared" ref="AE29" si="190">AE26*AE24-AE28</f>
        <v>#N/A</v>
      </c>
      <c r="AF29" s="441" t="e">
        <f t="shared" ref="AF29" si="191">AF26*AF24-AF28</f>
        <v>#N/A</v>
      </c>
      <c r="AG29" s="441" t="e">
        <f t="shared" ref="AG29" si="192">AG26*AG24-AG28</f>
        <v>#N/A</v>
      </c>
      <c r="AH29" s="441" t="e">
        <f t="shared" ref="AH29" si="193">AH26*AH24-AH28</f>
        <v>#N/A</v>
      </c>
      <c r="AI29" s="441" t="e">
        <f t="shared" ref="AI29" si="194">AI26*AI24-AI28</f>
        <v>#N/A</v>
      </c>
      <c r="AJ29" s="441" t="e">
        <f t="shared" ref="AJ29" si="195">AJ26*AJ24-AJ28</f>
        <v>#N/A</v>
      </c>
      <c r="AK29" s="441" t="e">
        <f t="shared" ref="AK29" si="196">AK26*AK24-AK28</f>
        <v>#N/A</v>
      </c>
      <c r="AL29" s="441" t="e">
        <f t="shared" ref="AL29" si="197">AL26*AL24-AL28</f>
        <v>#N/A</v>
      </c>
      <c r="AM29" s="441" t="e">
        <f t="shared" ref="AM29" si="198">AM26*AM24-AM28</f>
        <v>#N/A</v>
      </c>
      <c r="AN29" s="441" t="e">
        <f t="shared" ref="AN29" si="199">AN26*AN24-AN28</f>
        <v>#N/A</v>
      </c>
      <c r="AO29" s="441" t="e">
        <f t="shared" ref="AO29" si="200">AO26*AO24-AO28</f>
        <v>#N/A</v>
      </c>
      <c r="AP29" s="441" t="e">
        <f t="shared" ref="AP29" si="201">AP26*AP24-AP28</f>
        <v>#N/A</v>
      </c>
      <c r="AQ29" s="441" t="e">
        <f t="shared" ref="AQ29" si="202">AQ26*AQ24-AQ28</f>
        <v>#N/A</v>
      </c>
      <c r="AR29" s="441" t="e">
        <f t="shared" ref="AR29" si="203">AR26*AR24-AR28</f>
        <v>#N/A</v>
      </c>
      <c r="AS29" s="441" t="e">
        <f t="shared" ref="AS29" si="204">AS26*AS24-AS28</f>
        <v>#N/A</v>
      </c>
      <c r="AT29" s="441" t="e">
        <f t="shared" ref="AT29" si="205">AT26*AT24-AT28</f>
        <v>#N/A</v>
      </c>
      <c r="AU29" s="441" t="e">
        <f t="shared" ref="AU29" si="206">AU26*AU24-AU28</f>
        <v>#N/A</v>
      </c>
      <c r="AV29" s="441" t="e">
        <f t="shared" ref="AV29" si="207">AV26*AV24-AV28</f>
        <v>#N/A</v>
      </c>
      <c r="AW29" s="441" t="e">
        <f t="shared" ref="AW29" si="208">AW26*AW24-AW28</f>
        <v>#N/A</v>
      </c>
      <c r="AX29" s="441" t="e">
        <f t="shared" ref="AX29" si="209">AX26*AX24-AX28</f>
        <v>#N/A</v>
      </c>
      <c r="AY29" s="441" t="e">
        <f t="shared" ref="AY29" si="210">AY26*AY24-AY28</f>
        <v>#N/A</v>
      </c>
      <c r="AZ29" s="441" t="e">
        <f t="shared" ref="AZ29" si="211">AZ26*AZ24-AZ28</f>
        <v>#N/A</v>
      </c>
      <c r="BA29" s="441" t="e">
        <f t="shared" ref="BA29" si="212">BA26*BA24-BA28</f>
        <v>#N/A</v>
      </c>
      <c r="BB29" s="442" t="e">
        <f t="shared" ref="BB29" si="213">BB26*BB24-BB28</f>
        <v>#N/A</v>
      </c>
      <c r="BF29" s="440" t="e">
        <f t="shared" si="54"/>
        <v>#N/A</v>
      </c>
      <c r="BG29" s="441" t="e">
        <f t="shared" si="54"/>
        <v>#N/A</v>
      </c>
      <c r="BH29" s="441" t="e">
        <f t="shared" si="54"/>
        <v>#N/A</v>
      </c>
      <c r="BI29" s="441" t="e">
        <f t="shared" si="54"/>
        <v>#N/A</v>
      </c>
      <c r="BJ29" s="441" t="e">
        <f t="shared" si="54"/>
        <v>#N/A</v>
      </c>
      <c r="BK29" s="441" t="e">
        <f t="shared" si="54"/>
        <v>#N/A</v>
      </c>
      <c r="BL29" s="441" t="e">
        <f t="shared" si="54"/>
        <v>#N/A</v>
      </c>
      <c r="BM29" s="441" t="e">
        <f t="shared" si="54"/>
        <v>#N/A</v>
      </c>
      <c r="BN29" s="441" t="e">
        <f t="shared" si="54"/>
        <v>#N/A</v>
      </c>
      <c r="BO29" s="441" t="e">
        <f t="shared" si="54"/>
        <v>#N/A</v>
      </c>
      <c r="BP29" s="441" t="e">
        <f t="shared" si="54"/>
        <v>#N/A</v>
      </c>
      <c r="BQ29" s="442" t="e">
        <f t="shared" si="54"/>
        <v>#N/A</v>
      </c>
    </row>
    <row r="30" spans="1:69" x14ac:dyDescent="0.25">
      <c r="A30" s="426" t="s">
        <v>363</v>
      </c>
      <c r="B30" s="431" t="s">
        <v>396</v>
      </c>
      <c r="C30" s="434" t="e">
        <f>INDEX('Расчет инвестиций'!$E$103:$BD$241,MATCH($A30,'Расчет инвестиций'!$A$103:$A$241,0)+4,MATCH(C$2,'Расчет инвестиций'!#REF!,0))</f>
        <v>#N/A</v>
      </c>
      <c r="D30" s="427" t="e">
        <f>INDEX('Расчет инвестиций'!$E$103:$BD$241,MATCH($A30,'Расчет инвестиций'!$A$103:$A$241,0)+4,MATCH(D$2,'Расчет инвестиций'!#REF!,0))</f>
        <v>#N/A</v>
      </c>
      <c r="E30" s="427" t="e">
        <f>INDEX('Расчет инвестиций'!$E$103:$BD$241,MATCH($A30,'Расчет инвестиций'!$A$103:$A$241,0)+4,MATCH(E$2,'Расчет инвестиций'!#REF!,0))</f>
        <v>#N/A</v>
      </c>
      <c r="F30" s="427" t="e">
        <f>INDEX('Расчет инвестиций'!$E$103:$BD$241,MATCH($A30,'Расчет инвестиций'!$A$103:$A$241,0)+4,MATCH(F$2,'Расчет инвестиций'!#REF!,0))</f>
        <v>#N/A</v>
      </c>
      <c r="G30" s="427" t="e">
        <f>INDEX('Расчет инвестиций'!$E$103:$BD$241,MATCH($A30,'Расчет инвестиций'!$A$103:$A$241,0)+4,MATCH(G$2,'Расчет инвестиций'!#REF!,0))</f>
        <v>#N/A</v>
      </c>
      <c r="H30" s="427" t="e">
        <f>INDEX('Расчет инвестиций'!$E$103:$BD$241,MATCH($A30,'Расчет инвестиций'!$A$103:$A$241,0)+4,MATCH(H$2,'Расчет инвестиций'!#REF!,0))</f>
        <v>#N/A</v>
      </c>
      <c r="I30" s="427" t="e">
        <f>INDEX('Расчет инвестиций'!$E$103:$BD$241,MATCH($A30,'Расчет инвестиций'!$A$103:$A$241,0)+4,MATCH(I$2,'Расчет инвестиций'!#REF!,0))</f>
        <v>#N/A</v>
      </c>
      <c r="J30" s="427" t="e">
        <f>INDEX('Расчет инвестиций'!$E$103:$BD$241,MATCH($A30,'Расчет инвестиций'!$A$103:$A$241,0)+4,MATCH(J$2,'Расчет инвестиций'!#REF!,0))</f>
        <v>#N/A</v>
      </c>
      <c r="K30" s="427" t="e">
        <f>INDEX('Расчет инвестиций'!$E$103:$BD$241,MATCH($A30,'Расчет инвестиций'!$A$103:$A$241,0)+4,MATCH(K$2,'Расчет инвестиций'!#REF!,0))</f>
        <v>#N/A</v>
      </c>
      <c r="L30" s="427" t="e">
        <f>INDEX('Расчет инвестиций'!$E$103:$BD$241,MATCH($A30,'Расчет инвестиций'!$A$103:$A$241,0)+4,MATCH(L$2,'Расчет инвестиций'!#REF!,0))</f>
        <v>#N/A</v>
      </c>
      <c r="M30" s="427" t="e">
        <f>INDEX('Расчет инвестиций'!$E$103:$BD$241,MATCH($A30,'Расчет инвестиций'!$A$103:$A$241,0)+4,MATCH(M$2,'Расчет инвестиций'!#REF!,0))</f>
        <v>#N/A</v>
      </c>
      <c r="N30" s="427" t="e">
        <f>INDEX('Расчет инвестиций'!$E$103:$BD$241,MATCH($A30,'Расчет инвестиций'!$A$103:$A$241,0)+4,MATCH(N$2,'Расчет инвестиций'!#REF!,0))</f>
        <v>#N/A</v>
      </c>
      <c r="O30" s="427" t="e">
        <f>INDEX('Расчет инвестиций'!$E$103:$BD$241,MATCH($A30,'Расчет инвестиций'!$A$103:$A$241,0)+4,MATCH(O$2,'Расчет инвестиций'!#REF!,0))</f>
        <v>#N/A</v>
      </c>
      <c r="P30" s="427" t="e">
        <f>INDEX('Расчет инвестиций'!$E$103:$BD$241,MATCH($A30,'Расчет инвестиций'!$A$103:$A$241,0)+4,MATCH(P$2,'Расчет инвестиций'!#REF!,0))</f>
        <v>#N/A</v>
      </c>
      <c r="Q30" s="427" t="e">
        <f>INDEX('Расчет инвестиций'!$E$103:$BD$241,MATCH($A30,'Расчет инвестиций'!$A$103:$A$241,0)+4,MATCH(Q$2,'Расчет инвестиций'!#REF!,0))</f>
        <v>#N/A</v>
      </c>
      <c r="R30" s="427" t="e">
        <f>INDEX('Расчет инвестиций'!$E$103:$BD$241,MATCH($A30,'Расчет инвестиций'!$A$103:$A$241,0)+4,MATCH(R$2,'Расчет инвестиций'!#REF!,0))</f>
        <v>#N/A</v>
      </c>
      <c r="S30" s="427" t="e">
        <f>INDEX('Расчет инвестиций'!$E$103:$BD$241,MATCH($A30,'Расчет инвестиций'!$A$103:$A$241,0)+4,MATCH(S$2,'Расчет инвестиций'!#REF!,0))</f>
        <v>#N/A</v>
      </c>
      <c r="T30" s="427" t="e">
        <f>INDEX('Расчет инвестиций'!$E$103:$BD$241,MATCH($A30,'Расчет инвестиций'!$A$103:$A$241,0)+4,MATCH(T$2,'Расчет инвестиций'!#REF!,0))</f>
        <v>#N/A</v>
      </c>
      <c r="U30" s="427" t="e">
        <f>INDEX('Расчет инвестиций'!$E$103:$BD$241,MATCH($A30,'Расчет инвестиций'!$A$103:$A$241,0)+4,MATCH(U$2,'Расчет инвестиций'!#REF!,0))</f>
        <v>#N/A</v>
      </c>
      <c r="V30" s="427" t="e">
        <f>INDEX('Расчет инвестиций'!$E$103:$BD$241,MATCH($A30,'Расчет инвестиций'!$A$103:$A$241,0)+4,MATCH(V$2,'Расчет инвестиций'!#REF!,0))</f>
        <v>#N/A</v>
      </c>
      <c r="W30" s="427" t="e">
        <f>INDEX('Расчет инвестиций'!$E$103:$BD$241,MATCH($A30,'Расчет инвестиций'!$A$103:$A$241,0)+4,MATCH(W$2,'Расчет инвестиций'!#REF!,0))</f>
        <v>#N/A</v>
      </c>
      <c r="X30" s="427" t="e">
        <f>INDEX('Расчет инвестиций'!$E$103:$BD$241,MATCH($A30,'Расчет инвестиций'!$A$103:$A$241,0)+4,MATCH(X$2,'Расчет инвестиций'!#REF!,0))</f>
        <v>#N/A</v>
      </c>
      <c r="Y30" s="427" t="e">
        <f>INDEX('Расчет инвестиций'!$E$103:$BD$241,MATCH($A30,'Расчет инвестиций'!$A$103:$A$241,0)+4,MATCH(Y$2,'Расчет инвестиций'!#REF!,0))</f>
        <v>#N/A</v>
      </c>
      <c r="Z30" s="427" t="e">
        <f>INDEX('Расчет инвестиций'!$E$103:$BD$241,MATCH($A30,'Расчет инвестиций'!$A$103:$A$241,0)+4,MATCH(Z$2,'Расчет инвестиций'!#REF!,0))</f>
        <v>#N/A</v>
      </c>
      <c r="AA30" s="427" t="e">
        <f>INDEX('Расчет инвестиций'!$E$103:$BD$241,MATCH($A30,'Расчет инвестиций'!$A$103:$A$241,0)+4,MATCH(AA$2,'Расчет инвестиций'!#REF!,0))</f>
        <v>#N/A</v>
      </c>
      <c r="AB30" s="427" t="e">
        <f>INDEX('Расчет инвестиций'!$E$103:$BD$241,MATCH($A30,'Расчет инвестиций'!$A$103:$A$241,0)+4,MATCH(AB$2,'Расчет инвестиций'!#REF!,0))</f>
        <v>#N/A</v>
      </c>
      <c r="AC30" s="427" t="e">
        <f>INDEX('Расчет инвестиций'!$E$103:$BD$241,MATCH($A30,'Расчет инвестиций'!$A$103:$A$241,0)+4,MATCH(AC$2,'Расчет инвестиций'!#REF!,0))</f>
        <v>#N/A</v>
      </c>
      <c r="AD30" s="427" t="e">
        <f>INDEX('Расчет инвестиций'!$E$103:$BD$241,MATCH($A30,'Расчет инвестиций'!$A$103:$A$241,0)+4,MATCH(AD$2,'Расчет инвестиций'!#REF!,0))</f>
        <v>#N/A</v>
      </c>
      <c r="AE30" s="427" t="e">
        <f>INDEX('Расчет инвестиций'!$E$103:$BD$241,MATCH($A30,'Расчет инвестиций'!$A$103:$A$241,0)+4,MATCH(AE$2,'Расчет инвестиций'!#REF!,0))</f>
        <v>#N/A</v>
      </c>
      <c r="AF30" s="427" t="e">
        <f>INDEX('Расчет инвестиций'!$E$103:$BD$241,MATCH($A30,'Расчет инвестиций'!$A$103:$A$241,0)+4,MATCH(AF$2,'Расчет инвестиций'!#REF!,0))</f>
        <v>#N/A</v>
      </c>
      <c r="AG30" s="427" t="e">
        <f>INDEX('Расчет инвестиций'!$E$103:$BD$241,MATCH($A30,'Расчет инвестиций'!$A$103:$A$241,0)+4,MATCH(AG$2,'Расчет инвестиций'!#REF!,0))</f>
        <v>#N/A</v>
      </c>
      <c r="AH30" s="427" t="e">
        <f>INDEX('Расчет инвестиций'!$E$103:$BD$241,MATCH($A30,'Расчет инвестиций'!$A$103:$A$241,0)+4,MATCH(AH$2,'Расчет инвестиций'!#REF!,0))</f>
        <v>#N/A</v>
      </c>
      <c r="AI30" s="427" t="e">
        <f>INDEX('Расчет инвестиций'!$E$103:$BD$241,MATCH($A30,'Расчет инвестиций'!$A$103:$A$241,0)+4,MATCH(AI$2,'Расчет инвестиций'!#REF!,0))</f>
        <v>#N/A</v>
      </c>
      <c r="AJ30" s="427" t="e">
        <f>INDEX('Расчет инвестиций'!$E$103:$BD$241,MATCH($A30,'Расчет инвестиций'!$A$103:$A$241,0)+4,MATCH(AJ$2,'Расчет инвестиций'!#REF!,0))</f>
        <v>#N/A</v>
      </c>
      <c r="AK30" s="427" t="e">
        <f>INDEX('Расчет инвестиций'!$E$103:$BD$241,MATCH($A30,'Расчет инвестиций'!$A$103:$A$241,0)+4,MATCH(AK$2,'Расчет инвестиций'!#REF!,0))</f>
        <v>#N/A</v>
      </c>
      <c r="AL30" s="427" t="e">
        <f>INDEX('Расчет инвестиций'!$E$103:$BD$241,MATCH($A30,'Расчет инвестиций'!$A$103:$A$241,0)+4,MATCH(AL$2,'Расчет инвестиций'!#REF!,0))</f>
        <v>#N/A</v>
      </c>
      <c r="AM30" s="427" t="e">
        <f>INDEX('Расчет инвестиций'!$E$103:$BD$241,MATCH($A30,'Расчет инвестиций'!$A$103:$A$241,0)+4,MATCH(AM$2,'Расчет инвестиций'!#REF!,0))</f>
        <v>#N/A</v>
      </c>
      <c r="AN30" s="427" t="e">
        <f>INDEX('Расчет инвестиций'!$E$103:$BD$241,MATCH($A30,'Расчет инвестиций'!$A$103:$A$241,0)+4,MATCH(AN$2,'Расчет инвестиций'!#REF!,0))</f>
        <v>#N/A</v>
      </c>
      <c r="AO30" s="427" t="e">
        <f>INDEX('Расчет инвестиций'!$E$103:$BD$241,MATCH($A30,'Расчет инвестиций'!$A$103:$A$241,0)+4,MATCH(AO$2,'Расчет инвестиций'!#REF!,0))</f>
        <v>#N/A</v>
      </c>
      <c r="AP30" s="427" t="e">
        <f>INDEX('Расчет инвестиций'!$E$103:$BD$241,MATCH($A30,'Расчет инвестиций'!$A$103:$A$241,0)+4,MATCH(AP$2,'Расчет инвестиций'!#REF!,0))</f>
        <v>#N/A</v>
      </c>
      <c r="AQ30" s="427" t="e">
        <f>INDEX('Расчет инвестиций'!$E$103:$BD$241,MATCH($A30,'Расчет инвестиций'!$A$103:$A$241,0)+4,MATCH(AQ$2,'Расчет инвестиций'!#REF!,0))</f>
        <v>#N/A</v>
      </c>
      <c r="AR30" s="427" t="e">
        <f>INDEX('Расчет инвестиций'!$E$103:$BD$241,MATCH($A30,'Расчет инвестиций'!$A$103:$A$241,0)+4,MATCH(AR$2,'Расчет инвестиций'!#REF!,0))</f>
        <v>#N/A</v>
      </c>
      <c r="AS30" s="427" t="e">
        <f>INDEX('Расчет инвестиций'!$E$103:$BD$241,MATCH($A30,'Расчет инвестиций'!$A$103:$A$241,0)+4,MATCH(AS$2,'Расчет инвестиций'!#REF!,0))</f>
        <v>#N/A</v>
      </c>
      <c r="AT30" s="427" t="e">
        <f>INDEX('Расчет инвестиций'!$E$103:$BD$241,MATCH($A30,'Расчет инвестиций'!$A$103:$A$241,0)+4,MATCH(AT$2,'Расчет инвестиций'!#REF!,0))</f>
        <v>#N/A</v>
      </c>
      <c r="AU30" s="427" t="e">
        <f>INDEX('Расчет инвестиций'!$E$103:$BD$241,MATCH($A30,'Расчет инвестиций'!$A$103:$A$241,0)+4,MATCH(AU$2,'Расчет инвестиций'!#REF!,0))</f>
        <v>#N/A</v>
      </c>
      <c r="AV30" s="427" t="e">
        <f>INDEX('Расчет инвестиций'!$E$103:$BD$241,MATCH($A30,'Расчет инвестиций'!$A$103:$A$241,0)+4,MATCH(AV$2,'Расчет инвестиций'!#REF!,0))</f>
        <v>#N/A</v>
      </c>
      <c r="AW30" s="427" t="e">
        <f>INDEX('Расчет инвестиций'!$E$103:$BD$241,MATCH($A30,'Расчет инвестиций'!$A$103:$A$241,0)+4,MATCH(AW$2,'Расчет инвестиций'!#REF!,0))</f>
        <v>#N/A</v>
      </c>
      <c r="AX30" s="427" t="e">
        <f>INDEX('Расчет инвестиций'!$E$103:$BD$241,MATCH($A30,'Расчет инвестиций'!$A$103:$A$241,0)+4,MATCH(AX$2,'Расчет инвестиций'!#REF!,0))</f>
        <v>#N/A</v>
      </c>
      <c r="AY30" s="427" t="e">
        <f>INDEX('Расчет инвестиций'!$E$103:$BD$241,MATCH($A30,'Расчет инвестиций'!$A$103:$A$241,0)+4,MATCH(AY$2,'Расчет инвестиций'!#REF!,0))</f>
        <v>#N/A</v>
      </c>
      <c r="AZ30" s="427" t="e">
        <f>INDEX('Расчет инвестиций'!$E$103:$BD$241,MATCH($A30,'Расчет инвестиций'!$A$103:$A$241,0)+4,MATCH(AZ$2,'Расчет инвестиций'!#REF!,0))</f>
        <v>#N/A</v>
      </c>
      <c r="BA30" s="427" t="e">
        <f>INDEX('Расчет инвестиций'!$E$103:$BD$241,MATCH($A30,'Расчет инвестиций'!$A$103:$A$241,0)+4,MATCH(BA$2,'Расчет инвестиций'!#REF!,0))</f>
        <v>#N/A</v>
      </c>
      <c r="BB30" s="428" t="e">
        <f>INDEX('Расчет инвестиций'!$E$103:$BD$241,MATCH($A30,'Расчет инвестиций'!$A$103:$A$241,0)+4,MATCH(BB$2,'Расчет инвестиций'!#REF!,0))</f>
        <v>#N/A</v>
      </c>
      <c r="BF30" s="434" t="e">
        <f ca="1">MAX(INDIRECT(ADDRESS(MATCH($A30,$A$1:$A$79,0)+6,MATCH(BF$1,$A$1:$BB$1,0)),TRUE):INDIRECT(ADDRESS(MATCH($A30,$A$1:$A$79,0)+6,MATCH(BF$1,$A$1:$BB$1,0)+COUNTIF($A$1:$BB$1,BF$1)-1,TRUE)))</f>
        <v>#N/A</v>
      </c>
      <c r="BG30" s="427" t="e">
        <f ca="1">MAX(INDIRECT(ADDRESS(MATCH($A30,$A$1:$A$79,0)+6,MATCH(BG$1,$A$1:$BB$1,0)),TRUE):INDIRECT(ADDRESS(MATCH($A30,$A$1:$A$79,0)+6,MATCH(BG$1,$A$1:$BB$1,0)+COUNTIF($A$1:$BB$1,BG$1)-1,TRUE)))</f>
        <v>#N/A</v>
      </c>
      <c r="BH30" s="427" t="e">
        <f ca="1">MAX(INDIRECT(ADDRESS(MATCH($A30,$A$1:$A$79,0)+6,MATCH(BH$1,$A$1:$BB$1,0)),TRUE):INDIRECT(ADDRESS(MATCH($A30,$A$1:$A$79,0)+6,MATCH(BH$1,$A$1:$BB$1,0)+COUNTIF($A$1:$BB$1,BH$1)-1,TRUE)))</f>
        <v>#N/A</v>
      </c>
      <c r="BI30" s="427" t="e">
        <f ca="1">MAX(INDIRECT(ADDRESS(MATCH($A30,$A$1:$A$79,0)+6,MATCH(BI$1,$A$1:$BB$1,0)),TRUE):INDIRECT(ADDRESS(MATCH($A30,$A$1:$A$79,0)+6,MATCH(BI$1,$A$1:$BB$1,0)+COUNTIF($A$1:$BB$1,BI$1)-1,TRUE)))</f>
        <v>#N/A</v>
      </c>
      <c r="BJ30" s="427" t="e">
        <f ca="1">MAX(INDIRECT(ADDRESS(MATCH($A30,$A$1:$A$79,0)+6,MATCH(BJ$1,$A$1:$BB$1,0)),TRUE):INDIRECT(ADDRESS(MATCH($A30,$A$1:$A$79,0)+6,MATCH(BJ$1,$A$1:$BB$1,0)+COUNTIF($A$1:$BB$1,BJ$1)-1,TRUE)))</f>
        <v>#N/A</v>
      </c>
      <c r="BK30" s="427" t="e">
        <f ca="1">MAX(INDIRECT(ADDRESS(MATCH($A30,$A$1:$A$79,0)+6,MATCH(BK$1,$A$1:$BB$1,0)),TRUE):INDIRECT(ADDRESS(MATCH($A30,$A$1:$A$79,0)+6,MATCH(BK$1,$A$1:$BB$1,0)+COUNTIF($A$1:$BB$1,BK$1)-1,TRUE)))</f>
        <v>#N/A</v>
      </c>
      <c r="BL30" s="427" t="e">
        <f ca="1">MAX(INDIRECT(ADDRESS(MATCH($A30,$A$1:$A$79,0)+6,MATCH(BL$1,$A$1:$BB$1,0)),TRUE):INDIRECT(ADDRESS(MATCH($A30,$A$1:$A$79,0)+6,MATCH(BL$1,$A$1:$BB$1,0)+COUNTIF($A$1:$BB$1,BL$1)-1,TRUE)))</f>
        <v>#N/A</v>
      </c>
      <c r="BM30" s="427" t="e">
        <f ca="1">MAX(INDIRECT(ADDRESS(MATCH($A30,$A$1:$A$79,0)+6,MATCH(BM$1,$A$1:$BB$1,0)),TRUE):INDIRECT(ADDRESS(MATCH($A30,$A$1:$A$79,0)+6,MATCH(BM$1,$A$1:$BB$1,0)+COUNTIF($A$1:$BB$1,BM$1)-1,TRUE)))</f>
        <v>#N/A</v>
      </c>
      <c r="BN30" s="427" t="e">
        <f ca="1">MAX(INDIRECT(ADDRESS(MATCH($A30,$A$1:$A$79,0)+6,MATCH(BN$1,$A$1:$BB$1,0)),TRUE):INDIRECT(ADDRESS(MATCH($A30,$A$1:$A$79,0)+6,MATCH(BN$1,$A$1:$BB$1,0)+COUNTIF($A$1:$BB$1,BN$1)-1,TRUE)))</f>
        <v>#N/A</v>
      </c>
      <c r="BO30" s="427" t="e">
        <f ca="1">MAX(INDIRECT(ADDRESS(MATCH($A30,$A$1:$A$79,0)+6,MATCH(BO$1,$A$1:$BB$1,0)),TRUE):INDIRECT(ADDRESS(MATCH($A30,$A$1:$A$79,0)+6,MATCH(BO$1,$A$1:$BB$1,0)+COUNTIF($A$1:$BB$1,BO$1)-1,TRUE)))</f>
        <v>#N/A</v>
      </c>
      <c r="BP30" s="427" t="e">
        <f ca="1">MAX(INDIRECT(ADDRESS(MATCH($A30,$A$1:$A$79,0)+6,MATCH(BP$1,$A$1:$BB$1,0)),TRUE):INDIRECT(ADDRESS(MATCH($A30,$A$1:$A$79,0)+6,MATCH(BP$1,$A$1:$BB$1,0)+COUNTIF($A$1:$BB$1,BP$1)-1,TRUE)))</f>
        <v>#N/A</v>
      </c>
      <c r="BQ30" s="428" t="e">
        <f ca="1">MAX(INDIRECT(ADDRESS(MATCH($A30,$A$1:$A$79,0)+6,MATCH(BQ$1,$A$1:$BB$1,0)),TRUE):INDIRECT(ADDRESS(MATCH($A30,$A$1:$A$79,0)+6,MATCH(BQ$1,$A$1:$BB$1,0)+COUNTIF($A$1:$BB$1,BQ$1)-1,TRUE)))</f>
        <v>#N/A</v>
      </c>
    </row>
    <row r="31" spans="1:69" x14ac:dyDescent="0.25">
      <c r="A31" s="420" t="s">
        <v>366</v>
      </c>
      <c r="B31" s="429" t="s">
        <v>37</v>
      </c>
      <c r="C31" s="443" t="e">
        <f>INDEX('Расчет инвестиций'!$E$103:$BD$241,MATCH($A31,'Расчет инвестиций'!$A$103:$A$241,0),MATCH(C$2,'Расчет инвестиций'!#REF!,0))</f>
        <v>#N/A</v>
      </c>
      <c r="D31" s="444" t="e">
        <f>VLOOKUP($A31,'Расчет инвестиций'!$A$103:$BD$241,MATCH('Свод объёмы'!D$2,'Расчет инвестиций'!#REF!,0),0)</f>
        <v>#REF!</v>
      </c>
      <c r="E31" s="444" t="e">
        <f>VLOOKUP($A31,'Расчет инвестиций'!$A$103:$BD$241,MATCH('Свод объёмы'!E$2,'Расчет инвестиций'!#REF!,0),0)</f>
        <v>#REF!</v>
      </c>
      <c r="F31" s="444" t="e">
        <f>VLOOKUP($A31,'Расчет инвестиций'!$A$103:$BD$241,MATCH('Свод объёмы'!F$2,'Расчет инвестиций'!#REF!,0),0)</f>
        <v>#REF!</v>
      </c>
      <c r="G31" s="444" t="e">
        <f>VLOOKUP($A31,'Расчет инвестиций'!$A$103:$BD$241,MATCH('Свод объёмы'!G$2,'Расчет инвестиций'!#REF!,0),0)</f>
        <v>#REF!</v>
      </c>
      <c r="H31" s="444" t="e">
        <f>VLOOKUP($A31,'Расчет инвестиций'!$A$103:$BD$241,MATCH('Свод объёмы'!H$2,'Расчет инвестиций'!#REF!,0),0)</f>
        <v>#REF!</v>
      </c>
      <c r="I31" s="444" t="e">
        <f>VLOOKUP($A31,'Расчет инвестиций'!$A$103:$BD$241,MATCH('Свод объёмы'!I$2,'Расчет инвестиций'!#REF!,0),0)</f>
        <v>#REF!</v>
      </c>
      <c r="J31" s="444" t="e">
        <f>VLOOKUP($A31,'Расчет инвестиций'!$A$103:$BD$241,MATCH('Свод объёмы'!J$2,'Расчет инвестиций'!#REF!,0),0)</f>
        <v>#REF!</v>
      </c>
      <c r="K31" s="444" t="e">
        <f>VLOOKUP($A31,'Расчет инвестиций'!$A$103:$BD$241,MATCH('Свод объёмы'!K$2,'Расчет инвестиций'!#REF!,0),0)</f>
        <v>#REF!</v>
      </c>
      <c r="L31" s="444" t="e">
        <f>VLOOKUP($A31,'Расчет инвестиций'!$A$103:$BD$241,MATCH('Свод объёмы'!L$2,'Расчет инвестиций'!#REF!,0),0)</f>
        <v>#REF!</v>
      </c>
      <c r="M31" s="444" t="e">
        <f>VLOOKUP($A31,'Расчет инвестиций'!$A$103:$BD$241,MATCH('Свод объёмы'!M$2,'Расчет инвестиций'!#REF!,0),0)</f>
        <v>#REF!</v>
      </c>
      <c r="N31" s="444" t="e">
        <f>VLOOKUP($A31,'Расчет инвестиций'!$A$103:$BD$241,MATCH('Свод объёмы'!N$2,'Расчет инвестиций'!#REF!,0),0)</f>
        <v>#REF!</v>
      </c>
      <c r="O31" s="444" t="e">
        <f>VLOOKUP($A31,'Расчет инвестиций'!$A$103:$BD$241,MATCH('Свод объёмы'!O$2,'Расчет инвестиций'!#REF!,0),0)</f>
        <v>#REF!</v>
      </c>
      <c r="P31" s="444" t="e">
        <f>VLOOKUP($A31,'Расчет инвестиций'!$A$103:$BD$241,MATCH('Свод объёмы'!P$2,'Расчет инвестиций'!#REF!,0),0)</f>
        <v>#REF!</v>
      </c>
      <c r="Q31" s="444" t="e">
        <f>VLOOKUP($A31,'Расчет инвестиций'!$A$103:$BD$241,MATCH('Свод объёмы'!Q$2,'Расчет инвестиций'!#REF!,0),0)</f>
        <v>#REF!</v>
      </c>
      <c r="R31" s="444" t="e">
        <f>VLOOKUP($A31,'Расчет инвестиций'!$A$103:$BD$241,MATCH('Свод объёмы'!R$2,'Расчет инвестиций'!#REF!,0),0)</f>
        <v>#REF!</v>
      </c>
      <c r="S31" s="444" t="e">
        <f>VLOOKUP($A31,'Расчет инвестиций'!$A$103:$BD$241,MATCH('Свод объёмы'!S$2,'Расчет инвестиций'!#REF!,0),0)</f>
        <v>#REF!</v>
      </c>
      <c r="T31" s="444" t="e">
        <f>VLOOKUP($A31,'Расчет инвестиций'!$A$103:$BD$241,MATCH('Свод объёмы'!T$2,'Расчет инвестиций'!#REF!,0),0)</f>
        <v>#REF!</v>
      </c>
      <c r="U31" s="444" t="e">
        <f>VLOOKUP($A31,'Расчет инвестиций'!$A$103:$BD$241,MATCH('Свод объёмы'!U$2,'Расчет инвестиций'!#REF!,0),0)</f>
        <v>#REF!</v>
      </c>
      <c r="V31" s="444" t="e">
        <f>VLOOKUP($A31,'Расчет инвестиций'!$A$103:$BD$241,MATCH('Свод объёмы'!V$2,'Расчет инвестиций'!#REF!,0),0)</f>
        <v>#REF!</v>
      </c>
      <c r="W31" s="444" t="e">
        <f>VLOOKUP($A31,'Расчет инвестиций'!$A$103:$BD$241,MATCH('Свод объёмы'!W$2,'Расчет инвестиций'!#REF!,0),0)</f>
        <v>#REF!</v>
      </c>
      <c r="X31" s="444" t="e">
        <f>VLOOKUP($A31,'Расчет инвестиций'!$A$103:$BD$241,MATCH('Свод объёмы'!X$2,'Расчет инвестиций'!#REF!,0),0)</f>
        <v>#REF!</v>
      </c>
      <c r="Y31" s="444" t="e">
        <f>VLOOKUP($A31,'Расчет инвестиций'!$A$103:$BD$241,MATCH('Свод объёмы'!Y$2,'Расчет инвестиций'!#REF!,0),0)</f>
        <v>#REF!</v>
      </c>
      <c r="Z31" s="444" t="e">
        <f>VLOOKUP($A31,'Расчет инвестиций'!$A$103:$BD$241,MATCH('Свод объёмы'!Z$2,'Расчет инвестиций'!#REF!,0),0)</f>
        <v>#REF!</v>
      </c>
      <c r="AA31" s="444" t="e">
        <f>VLOOKUP($A31,'Расчет инвестиций'!$A$103:$BD$241,MATCH('Свод объёмы'!AA$2,'Расчет инвестиций'!#REF!,0),0)</f>
        <v>#REF!</v>
      </c>
      <c r="AB31" s="444" t="e">
        <f>VLOOKUP($A31,'Расчет инвестиций'!$A$103:$BD$241,MATCH('Свод объёмы'!AB$2,'Расчет инвестиций'!#REF!,0),0)</f>
        <v>#REF!</v>
      </c>
      <c r="AC31" s="444" t="e">
        <f>VLOOKUP($A31,'Расчет инвестиций'!$A$103:$BD$241,MATCH('Свод объёмы'!AC$2,'Расчет инвестиций'!#REF!,0),0)</f>
        <v>#REF!</v>
      </c>
      <c r="AD31" s="444" t="e">
        <f>VLOOKUP($A31,'Расчет инвестиций'!$A$103:$BD$241,MATCH('Свод объёмы'!AD$2,'Расчет инвестиций'!#REF!,0),0)</f>
        <v>#REF!</v>
      </c>
      <c r="AE31" s="444" t="e">
        <f>VLOOKUP($A31,'Расчет инвестиций'!$A$103:$BD$241,MATCH('Свод объёмы'!AE$2,'Расчет инвестиций'!#REF!,0),0)</f>
        <v>#REF!</v>
      </c>
      <c r="AF31" s="444" t="e">
        <f>VLOOKUP($A31,'Расчет инвестиций'!$A$103:$BD$241,MATCH('Свод объёмы'!AF$2,'Расчет инвестиций'!#REF!,0),0)</f>
        <v>#REF!</v>
      </c>
      <c r="AG31" s="444" t="e">
        <f>VLOOKUP($A31,'Расчет инвестиций'!$A$103:$BD$241,MATCH('Свод объёмы'!AG$2,'Расчет инвестиций'!#REF!,0),0)</f>
        <v>#REF!</v>
      </c>
      <c r="AH31" s="444" t="e">
        <f>VLOOKUP($A31,'Расчет инвестиций'!$A$103:$BD$241,MATCH('Свод объёмы'!AH$2,'Расчет инвестиций'!#REF!,0),0)</f>
        <v>#REF!</v>
      </c>
      <c r="AI31" s="444" t="e">
        <f>VLOOKUP($A31,'Расчет инвестиций'!$A$103:$BD$241,MATCH('Свод объёмы'!AI$2,'Расчет инвестиций'!#REF!,0),0)</f>
        <v>#REF!</v>
      </c>
      <c r="AJ31" s="444" t="e">
        <f>VLOOKUP($A31,'Расчет инвестиций'!$A$103:$BD$241,MATCH('Свод объёмы'!AJ$2,'Расчет инвестиций'!#REF!,0),0)</f>
        <v>#REF!</v>
      </c>
      <c r="AK31" s="444" t="e">
        <f>VLOOKUP($A31,'Расчет инвестиций'!$A$103:$BD$241,MATCH('Свод объёмы'!AK$2,'Расчет инвестиций'!#REF!,0),0)</f>
        <v>#REF!</v>
      </c>
      <c r="AL31" s="444" t="e">
        <f>VLOOKUP($A31,'Расчет инвестиций'!$A$103:$BD$241,MATCH('Свод объёмы'!AL$2,'Расчет инвестиций'!#REF!,0),0)</f>
        <v>#REF!</v>
      </c>
      <c r="AM31" s="444" t="e">
        <f>VLOOKUP($A31,'Расчет инвестиций'!$A$103:$BD$241,MATCH('Свод объёмы'!AM$2,'Расчет инвестиций'!#REF!,0),0)</f>
        <v>#REF!</v>
      </c>
      <c r="AN31" s="444" t="e">
        <f>VLOOKUP($A31,'Расчет инвестиций'!$A$103:$BD$241,MATCH('Свод объёмы'!AN$2,'Расчет инвестиций'!#REF!,0),0)</f>
        <v>#REF!</v>
      </c>
      <c r="AO31" s="444" t="e">
        <f>VLOOKUP($A31,'Расчет инвестиций'!$A$103:$BD$241,MATCH('Свод объёмы'!AO$2,'Расчет инвестиций'!#REF!,0),0)</f>
        <v>#REF!</v>
      </c>
      <c r="AP31" s="444" t="e">
        <f>VLOOKUP($A31,'Расчет инвестиций'!$A$103:$BD$241,MATCH('Свод объёмы'!AP$2,'Расчет инвестиций'!#REF!,0),0)</f>
        <v>#REF!</v>
      </c>
      <c r="AQ31" s="444" t="e">
        <f>VLOOKUP($A31,'Расчет инвестиций'!$A$103:$BD$241,MATCH('Свод объёмы'!AQ$2,'Расчет инвестиций'!#REF!,0),0)</f>
        <v>#REF!</v>
      </c>
      <c r="AR31" s="444" t="e">
        <f>VLOOKUP($A31,'Расчет инвестиций'!$A$103:$BD$241,MATCH('Свод объёмы'!AR$2,'Расчет инвестиций'!#REF!,0),0)</f>
        <v>#REF!</v>
      </c>
      <c r="AS31" s="444" t="e">
        <f>VLOOKUP($A31,'Расчет инвестиций'!$A$103:$BD$241,MATCH('Свод объёмы'!AS$2,'Расчет инвестиций'!#REF!,0),0)</f>
        <v>#REF!</v>
      </c>
      <c r="AT31" s="444" t="e">
        <f>VLOOKUP($A31,'Расчет инвестиций'!$A$103:$BD$241,MATCH('Свод объёмы'!AT$2,'Расчет инвестиций'!#REF!,0),0)</f>
        <v>#REF!</v>
      </c>
      <c r="AU31" s="444" t="e">
        <f>VLOOKUP($A31,'Расчет инвестиций'!$A$103:$BD$241,MATCH('Свод объёмы'!AU$2,'Расчет инвестиций'!#REF!,0),0)</f>
        <v>#REF!</v>
      </c>
      <c r="AV31" s="444" t="e">
        <f>VLOOKUP($A31,'Расчет инвестиций'!$A$103:$BD$241,MATCH('Свод объёмы'!AV$2,'Расчет инвестиций'!#REF!,0),0)</f>
        <v>#REF!</v>
      </c>
      <c r="AW31" s="444" t="e">
        <f>VLOOKUP($A31,'Расчет инвестиций'!$A$103:$BD$241,MATCH('Свод объёмы'!AW$2,'Расчет инвестиций'!#REF!,0),0)</f>
        <v>#REF!</v>
      </c>
      <c r="AX31" s="444" t="e">
        <f>VLOOKUP($A31,'Расчет инвестиций'!$A$103:$BD$241,MATCH('Свод объёмы'!AX$2,'Расчет инвестиций'!#REF!,0),0)</f>
        <v>#REF!</v>
      </c>
      <c r="AY31" s="444" t="e">
        <f>VLOOKUP($A31,'Расчет инвестиций'!$A$103:$BD$241,MATCH('Свод объёмы'!AY$2,'Расчет инвестиций'!#REF!,0),0)</f>
        <v>#REF!</v>
      </c>
      <c r="AZ31" s="444" t="e">
        <f>VLOOKUP($A31,'Расчет инвестиций'!$A$103:$BD$241,MATCH('Свод объёмы'!AZ$2,'Расчет инвестиций'!#REF!,0),0)</f>
        <v>#REF!</v>
      </c>
      <c r="BA31" s="444" t="e">
        <f>VLOOKUP($A31,'Расчет инвестиций'!$A$103:$BD$241,MATCH('Свод объёмы'!BA$2,'Расчет инвестиций'!#REF!,0),0)</f>
        <v>#REF!</v>
      </c>
      <c r="BB31" s="445" t="e">
        <f>VLOOKUP($A31,'Расчет инвестиций'!$A$103:$BD$241,MATCH('Свод объёмы'!BB$2,'Расчет инвестиций'!#REF!,0),0)</f>
        <v>#REF!</v>
      </c>
      <c r="BF31" s="443" t="e">
        <f ca="1">MAX(INDIRECT(ADDRESS(MATCH($A31,$A$1:$A$79,0),MATCH(BF$1,$A$1:$BB$1,0)),TRUE):INDIRECT(ADDRESS(MATCH($A31,$A$1:$A$79,0),MATCH(BF$1,$A$1:$BB$1,0)+COUNTIF($A$1:$BB$1,BF$1)-1,TRUE)))</f>
        <v>#N/A</v>
      </c>
      <c r="BG31" s="444" t="e">
        <f ca="1">MAX(INDIRECT(ADDRESS(MATCH($A31,$A$1:$A$79,0),MATCH(BG$1,$A$1:$BB$1,0)),TRUE):INDIRECT(ADDRESS(MATCH($A31,$A$1:$A$79,0),MATCH(BG$1,$A$1:$BB$1,0)+COUNTIF($A$1:$BB$1,BG$1)-1,TRUE)))</f>
        <v>#REF!</v>
      </c>
      <c r="BH31" s="444" t="e">
        <f ca="1">MAX(INDIRECT(ADDRESS(MATCH($A31,$A$1:$A$79,0),MATCH(BH$1,$A$1:$BB$1,0)),TRUE):INDIRECT(ADDRESS(MATCH($A31,$A$1:$A$79,0),MATCH(BH$1,$A$1:$BB$1,0)+COUNTIF($A$1:$BB$1,BH$1)-1,TRUE)))</f>
        <v>#REF!</v>
      </c>
      <c r="BI31" s="444" t="e">
        <f ca="1">MAX(INDIRECT(ADDRESS(MATCH($A31,$A$1:$A$79,0),MATCH(BI$1,$A$1:$BB$1,0)),TRUE):INDIRECT(ADDRESS(MATCH($A31,$A$1:$A$79,0),MATCH(BI$1,$A$1:$BB$1,0)+COUNTIF($A$1:$BB$1,BI$1)-1,TRUE)))</f>
        <v>#REF!</v>
      </c>
      <c r="BJ31" s="444" t="e">
        <f ca="1">MAX(INDIRECT(ADDRESS(MATCH($A31,$A$1:$A$79,0),MATCH(BJ$1,$A$1:$BB$1,0)),TRUE):INDIRECT(ADDRESS(MATCH($A31,$A$1:$A$79,0),MATCH(BJ$1,$A$1:$BB$1,0)+COUNTIF($A$1:$BB$1,BJ$1)-1,TRUE)))</f>
        <v>#REF!</v>
      </c>
      <c r="BK31" s="444" t="e">
        <f ca="1">MAX(INDIRECT(ADDRESS(MATCH($A31,$A$1:$A$79,0),MATCH(BK$1,$A$1:$BB$1,0)),TRUE):INDIRECT(ADDRESS(MATCH($A31,$A$1:$A$79,0),MATCH(BK$1,$A$1:$BB$1,0)+COUNTIF($A$1:$BB$1,BK$1)-1,TRUE)))</f>
        <v>#REF!</v>
      </c>
      <c r="BL31" s="444" t="e">
        <f ca="1">MAX(INDIRECT(ADDRESS(MATCH($A31,$A$1:$A$79,0),MATCH(BL$1,$A$1:$BB$1,0)),TRUE):INDIRECT(ADDRESS(MATCH($A31,$A$1:$A$79,0),MATCH(BL$1,$A$1:$BB$1,0)+COUNTIF($A$1:$BB$1,BL$1)-1,TRUE)))</f>
        <v>#REF!</v>
      </c>
      <c r="BM31" s="444" t="e">
        <f ca="1">MAX(INDIRECT(ADDRESS(MATCH($A31,$A$1:$A$79,0),MATCH(BM$1,$A$1:$BB$1,0)),TRUE):INDIRECT(ADDRESS(MATCH($A31,$A$1:$A$79,0),MATCH(BM$1,$A$1:$BB$1,0)+COUNTIF($A$1:$BB$1,BM$1)-1,TRUE)))</f>
        <v>#REF!</v>
      </c>
      <c r="BN31" s="444" t="e">
        <f ca="1">MAX(INDIRECT(ADDRESS(MATCH($A31,$A$1:$A$79,0),MATCH(BN$1,$A$1:$BB$1,0)),TRUE):INDIRECT(ADDRESS(MATCH($A31,$A$1:$A$79,0),MATCH(BN$1,$A$1:$BB$1,0)+COUNTIF($A$1:$BB$1,BN$1)-1,TRUE)))</f>
        <v>#REF!</v>
      </c>
      <c r="BO31" s="444" t="e">
        <f ca="1">MAX(INDIRECT(ADDRESS(MATCH($A31,$A$1:$A$79,0),MATCH(BO$1,$A$1:$BB$1,0)),TRUE):INDIRECT(ADDRESS(MATCH($A31,$A$1:$A$79,0),MATCH(BO$1,$A$1:$BB$1,0)+COUNTIF($A$1:$BB$1,BO$1)-1,TRUE)))</f>
        <v>#REF!</v>
      </c>
      <c r="BP31" s="444" t="e">
        <f ca="1">MAX(INDIRECT(ADDRESS(MATCH($A31,$A$1:$A$79,0),MATCH(BP$1,$A$1:$BB$1,0)),TRUE):INDIRECT(ADDRESS(MATCH($A31,$A$1:$A$79,0),MATCH(BP$1,$A$1:$BB$1,0)+COUNTIF($A$1:$BB$1,BP$1)-1,TRUE)))</f>
        <v>#REF!</v>
      </c>
      <c r="BQ31" s="445" t="e">
        <f ca="1">MAX(INDIRECT(ADDRESS(MATCH($A31,$A$1:$A$79,0),MATCH(BQ$1,$A$1:$BB$1,0)),TRUE):INDIRECT(ADDRESS(MATCH($A31,$A$1:$A$79,0),MATCH(BQ$1,$A$1:$BB$1,0)+COUNTIF($A$1:$BB$1,BQ$1)-1,TRUE)))</f>
        <v>#REF!</v>
      </c>
    </row>
    <row r="32" spans="1:69" x14ac:dyDescent="0.25">
      <c r="A32" s="423" t="s">
        <v>366</v>
      </c>
      <c r="B32" s="430" t="s">
        <v>394</v>
      </c>
      <c r="C32" s="440" t="e">
        <f>IF(C37=0,INDEX('Расчет инвестиций'!$E$103:$BD$241,MATCH($A32,'Расчет инвестиций'!$A$103:$A$241,0)+3,MATCH(C$2,'Расчет инвестиций'!#REF!,0)),0)</f>
        <v>#N/A</v>
      </c>
      <c r="D32" s="441" t="e">
        <f>IF(D37=0,INDEX('Расчет инвестиций'!$E$103:$BD$241,MATCH($A32,'Расчет инвестиций'!$A$103:$A$241,0)+3,MATCH(D$2,'Расчет инвестиций'!#REF!,0)),0)</f>
        <v>#N/A</v>
      </c>
      <c r="E32" s="441" t="e">
        <f>IF(E37=0,INDEX('Расчет инвестиций'!$E$103:$BD$241,MATCH($A32,'Расчет инвестиций'!$A$103:$A$241,0)+3,MATCH(E$2,'Расчет инвестиций'!#REF!,0)),0)</f>
        <v>#N/A</v>
      </c>
      <c r="F32" s="441" t="e">
        <f>IF(F37=0,INDEX('Расчет инвестиций'!$E$103:$BD$241,MATCH($A32,'Расчет инвестиций'!$A$103:$A$241,0)+3,MATCH(F$2,'Расчет инвестиций'!#REF!,0)),0)</f>
        <v>#N/A</v>
      </c>
      <c r="G32" s="441" t="e">
        <f>IF(G37=0,INDEX('Расчет инвестиций'!$E$103:$BD$241,MATCH($A32,'Расчет инвестиций'!$A$103:$A$241,0)+3,MATCH(G$2,'Расчет инвестиций'!#REF!,0)),0)</f>
        <v>#N/A</v>
      </c>
      <c r="H32" s="441" t="e">
        <f>IF(H37=0,INDEX('Расчет инвестиций'!$E$103:$BD$241,MATCH($A32,'Расчет инвестиций'!$A$103:$A$241,0)+3,MATCH(H$2,'Расчет инвестиций'!#REF!,0)),0)</f>
        <v>#N/A</v>
      </c>
      <c r="I32" s="441" t="e">
        <f>IF(I37=0,INDEX('Расчет инвестиций'!$E$103:$BD$241,MATCH($A32,'Расчет инвестиций'!$A$103:$A$241,0)+3,MATCH(I$2,'Расчет инвестиций'!#REF!,0)),0)</f>
        <v>#N/A</v>
      </c>
      <c r="J32" s="441" t="e">
        <f>IF(J37=0,INDEX('Расчет инвестиций'!$E$103:$BD$241,MATCH($A32,'Расчет инвестиций'!$A$103:$A$241,0)+3,MATCH(J$2,'Расчет инвестиций'!#REF!,0)),0)</f>
        <v>#N/A</v>
      </c>
      <c r="K32" s="441" t="e">
        <f>IF(K37=0,INDEX('Расчет инвестиций'!$E$103:$BD$241,MATCH($A32,'Расчет инвестиций'!$A$103:$A$241,0)+3,MATCH(K$2,'Расчет инвестиций'!#REF!,0)),0)</f>
        <v>#N/A</v>
      </c>
      <c r="L32" s="441" t="e">
        <f>IF(L37=0,INDEX('Расчет инвестиций'!$E$103:$BD$241,MATCH($A32,'Расчет инвестиций'!$A$103:$A$241,0)+3,MATCH(L$2,'Расчет инвестиций'!#REF!,0)),0)</f>
        <v>#N/A</v>
      </c>
      <c r="M32" s="441" t="e">
        <f>IF(M37=0,INDEX('Расчет инвестиций'!$E$103:$BD$241,MATCH($A32,'Расчет инвестиций'!$A$103:$A$241,0)+3,MATCH(M$2,'Расчет инвестиций'!#REF!,0)),0)</f>
        <v>#N/A</v>
      </c>
      <c r="N32" s="441" t="e">
        <f>IF(N37=0,INDEX('Расчет инвестиций'!$E$103:$BD$241,MATCH($A32,'Расчет инвестиций'!$A$103:$A$241,0)+3,MATCH(N$2,'Расчет инвестиций'!#REF!,0)),0)</f>
        <v>#N/A</v>
      </c>
      <c r="O32" s="441" t="e">
        <f>IF(O37=0,INDEX('Расчет инвестиций'!$E$103:$BD$241,MATCH($A32,'Расчет инвестиций'!$A$103:$A$241,0)+3,MATCH(O$2,'Расчет инвестиций'!#REF!,0)),0)</f>
        <v>#N/A</v>
      </c>
      <c r="P32" s="441" t="e">
        <f>IF(P37=0,INDEX('Расчет инвестиций'!$E$103:$BD$241,MATCH($A32,'Расчет инвестиций'!$A$103:$A$241,0)+3,MATCH(P$2,'Расчет инвестиций'!#REF!,0)),0)</f>
        <v>#N/A</v>
      </c>
      <c r="Q32" s="441" t="e">
        <f>IF(Q37=0,INDEX('Расчет инвестиций'!$E$103:$BD$241,MATCH($A32,'Расчет инвестиций'!$A$103:$A$241,0)+3,MATCH(Q$2,'Расчет инвестиций'!#REF!,0)),0)</f>
        <v>#N/A</v>
      </c>
      <c r="R32" s="441" t="e">
        <f>IF(R37=0,INDEX('Расчет инвестиций'!$E$103:$BD$241,MATCH($A32,'Расчет инвестиций'!$A$103:$A$241,0)+3,MATCH(R$2,'Расчет инвестиций'!#REF!,0)),0)</f>
        <v>#N/A</v>
      </c>
      <c r="S32" s="441" t="e">
        <f>IF(S37=0,INDEX('Расчет инвестиций'!$E$103:$BD$241,MATCH($A32,'Расчет инвестиций'!$A$103:$A$241,0)+3,MATCH(S$2,'Расчет инвестиций'!#REF!,0)),0)</f>
        <v>#N/A</v>
      </c>
      <c r="T32" s="441" t="e">
        <f>IF(T37=0,INDEX('Расчет инвестиций'!$E$103:$BD$241,MATCH($A32,'Расчет инвестиций'!$A$103:$A$241,0)+3,MATCH(T$2,'Расчет инвестиций'!#REF!,0)),0)</f>
        <v>#N/A</v>
      </c>
      <c r="U32" s="441" t="e">
        <f>IF(U37=0,INDEX('Расчет инвестиций'!$E$103:$BD$241,MATCH($A32,'Расчет инвестиций'!$A$103:$A$241,0)+3,MATCH(U$2,'Расчет инвестиций'!#REF!,0)),0)</f>
        <v>#N/A</v>
      </c>
      <c r="V32" s="441" t="e">
        <f>IF(V37=0,INDEX('Расчет инвестиций'!$E$103:$BD$241,MATCH($A32,'Расчет инвестиций'!$A$103:$A$241,0)+3,MATCH(V$2,'Расчет инвестиций'!#REF!,0)),0)</f>
        <v>#N/A</v>
      </c>
      <c r="W32" s="441" t="e">
        <f>IF(W37=0,INDEX('Расчет инвестиций'!$E$103:$BD$241,MATCH($A32,'Расчет инвестиций'!$A$103:$A$241,0)+3,MATCH(W$2,'Расчет инвестиций'!#REF!,0)),0)</f>
        <v>#N/A</v>
      </c>
      <c r="X32" s="441" t="e">
        <f>IF(X37=0,INDEX('Расчет инвестиций'!$E$103:$BD$241,MATCH($A32,'Расчет инвестиций'!$A$103:$A$241,0)+3,MATCH(X$2,'Расчет инвестиций'!#REF!,0)),0)</f>
        <v>#N/A</v>
      </c>
      <c r="Y32" s="441" t="e">
        <f>IF(Y37=0,INDEX('Расчет инвестиций'!$E$103:$BD$241,MATCH($A32,'Расчет инвестиций'!$A$103:$A$241,0)+3,MATCH(Y$2,'Расчет инвестиций'!#REF!,0)),0)</f>
        <v>#N/A</v>
      </c>
      <c r="Z32" s="441" t="e">
        <f>IF(Z37=0,INDEX('Расчет инвестиций'!$E$103:$BD$241,MATCH($A32,'Расчет инвестиций'!$A$103:$A$241,0)+3,MATCH(Z$2,'Расчет инвестиций'!#REF!,0)),0)</f>
        <v>#N/A</v>
      </c>
      <c r="AA32" s="441" t="e">
        <f>IF(AA37=0,INDEX('Расчет инвестиций'!$E$103:$BD$241,MATCH($A32,'Расчет инвестиций'!$A$103:$A$241,0)+3,MATCH(AA$2,'Расчет инвестиций'!#REF!,0)),0)</f>
        <v>#N/A</v>
      </c>
      <c r="AB32" s="441" t="e">
        <f>IF(AB37=0,INDEX('Расчет инвестиций'!$E$103:$BD$241,MATCH($A32,'Расчет инвестиций'!$A$103:$A$241,0)+3,MATCH(AB$2,'Расчет инвестиций'!#REF!,0)),0)</f>
        <v>#N/A</v>
      </c>
      <c r="AC32" s="441" t="e">
        <f>IF(AC37=0,INDEX('Расчет инвестиций'!$E$103:$BD$241,MATCH($A32,'Расчет инвестиций'!$A$103:$A$241,0)+3,MATCH(AC$2,'Расчет инвестиций'!#REF!,0)),0)</f>
        <v>#N/A</v>
      </c>
      <c r="AD32" s="441" t="e">
        <f>IF(AD37=0,INDEX('Расчет инвестиций'!$E$103:$BD$241,MATCH($A32,'Расчет инвестиций'!$A$103:$A$241,0)+3,MATCH(AD$2,'Расчет инвестиций'!#REF!,0)),0)</f>
        <v>#N/A</v>
      </c>
      <c r="AE32" s="441" t="e">
        <f>IF(AE37=0,INDEX('Расчет инвестиций'!$E$103:$BD$241,MATCH($A32,'Расчет инвестиций'!$A$103:$A$241,0)+3,MATCH(AE$2,'Расчет инвестиций'!#REF!,0)),0)</f>
        <v>#N/A</v>
      </c>
      <c r="AF32" s="441" t="e">
        <f>IF(AF37=0,INDEX('Расчет инвестиций'!$E$103:$BD$241,MATCH($A32,'Расчет инвестиций'!$A$103:$A$241,0)+3,MATCH(AF$2,'Расчет инвестиций'!#REF!,0)),0)</f>
        <v>#N/A</v>
      </c>
      <c r="AG32" s="441" t="e">
        <f>IF(AG37=0,INDEX('Расчет инвестиций'!$E$103:$BD$241,MATCH($A32,'Расчет инвестиций'!$A$103:$A$241,0)+3,MATCH(AG$2,'Расчет инвестиций'!#REF!,0)),0)</f>
        <v>#N/A</v>
      </c>
      <c r="AH32" s="441" t="e">
        <f>IF(AH37=0,INDEX('Расчет инвестиций'!$E$103:$BD$241,MATCH($A32,'Расчет инвестиций'!$A$103:$A$241,0)+3,MATCH(AH$2,'Расчет инвестиций'!#REF!,0)),0)</f>
        <v>#N/A</v>
      </c>
      <c r="AI32" s="441" t="e">
        <f>IF(AI37=0,INDEX('Расчет инвестиций'!$E$103:$BD$241,MATCH($A32,'Расчет инвестиций'!$A$103:$A$241,0)+3,MATCH(AI$2,'Расчет инвестиций'!#REF!,0)),0)</f>
        <v>#N/A</v>
      </c>
      <c r="AJ32" s="441" t="e">
        <f>IF(AJ37=0,INDEX('Расчет инвестиций'!$E$103:$BD$241,MATCH($A32,'Расчет инвестиций'!$A$103:$A$241,0)+3,MATCH(AJ$2,'Расчет инвестиций'!#REF!,0)),0)</f>
        <v>#N/A</v>
      </c>
      <c r="AK32" s="441" t="e">
        <f>IF(AK37=0,INDEX('Расчет инвестиций'!$E$103:$BD$241,MATCH($A32,'Расчет инвестиций'!$A$103:$A$241,0)+3,MATCH(AK$2,'Расчет инвестиций'!#REF!,0)),0)</f>
        <v>#N/A</v>
      </c>
      <c r="AL32" s="441" t="e">
        <f>IF(AL37=0,INDEX('Расчет инвестиций'!$E$103:$BD$241,MATCH($A32,'Расчет инвестиций'!$A$103:$A$241,0)+3,MATCH(AL$2,'Расчет инвестиций'!#REF!,0)),0)</f>
        <v>#N/A</v>
      </c>
      <c r="AM32" s="441" t="e">
        <f>IF(AM37=0,INDEX('Расчет инвестиций'!$E$103:$BD$241,MATCH($A32,'Расчет инвестиций'!$A$103:$A$241,0)+3,MATCH(AM$2,'Расчет инвестиций'!#REF!,0)),0)</f>
        <v>#N/A</v>
      </c>
      <c r="AN32" s="441" t="e">
        <f>IF(AN37=0,INDEX('Расчет инвестиций'!$E$103:$BD$241,MATCH($A32,'Расчет инвестиций'!$A$103:$A$241,0)+3,MATCH(AN$2,'Расчет инвестиций'!#REF!,0)),0)</f>
        <v>#N/A</v>
      </c>
      <c r="AO32" s="441" t="e">
        <f>IF(AO37=0,INDEX('Расчет инвестиций'!$E$103:$BD$241,MATCH($A32,'Расчет инвестиций'!$A$103:$A$241,0)+3,MATCH(AO$2,'Расчет инвестиций'!#REF!,0)),0)</f>
        <v>#N/A</v>
      </c>
      <c r="AP32" s="441" t="e">
        <f>IF(AP37=0,INDEX('Расчет инвестиций'!$E$103:$BD$241,MATCH($A32,'Расчет инвестиций'!$A$103:$A$241,0)+3,MATCH(AP$2,'Расчет инвестиций'!#REF!,0)),0)</f>
        <v>#N/A</v>
      </c>
      <c r="AQ32" s="441" t="e">
        <f>IF(AQ37=0,INDEX('Расчет инвестиций'!$E$103:$BD$241,MATCH($A32,'Расчет инвестиций'!$A$103:$A$241,0)+3,MATCH(AQ$2,'Расчет инвестиций'!#REF!,0)),0)</f>
        <v>#N/A</v>
      </c>
      <c r="AR32" s="441" t="e">
        <f>IF(AR37=0,INDEX('Расчет инвестиций'!$E$103:$BD$241,MATCH($A32,'Расчет инвестиций'!$A$103:$A$241,0)+3,MATCH(AR$2,'Расчет инвестиций'!#REF!,0)),0)</f>
        <v>#N/A</v>
      </c>
      <c r="AS32" s="441" t="e">
        <f>IF(AS37=0,INDEX('Расчет инвестиций'!$E$103:$BD$241,MATCH($A32,'Расчет инвестиций'!$A$103:$A$241,0)+3,MATCH(AS$2,'Расчет инвестиций'!#REF!,0)),0)</f>
        <v>#N/A</v>
      </c>
      <c r="AT32" s="441" t="e">
        <f>IF(AT37=0,INDEX('Расчет инвестиций'!$E$103:$BD$241,MATCH($A32,'Расчет инвестиций'!$A$103:$A$241,0)+3,MATCH(AT$2,'Расчет инвестиций'!#REF!,0)),0)</f>
        <v>#N/A</v>
      </c>
      <c r="AU32" s="441" t="e">
        <f>IF(AU37=0,INDEX('Расчет инвестиций'!$E$103:$BD$241,MATCH($A32,'Расчет инвестиций'!$A$103:$A$241,0)+3,MATCH(AU$2,'Расчет инвестиций'!#REF!,0)),0)</f>
        <v>#N/A</v>
      </c>
      <c r="AV32" s="441" t="e">
        <f>IF(AV37=0,INDEX('Расчет инвестиций'!$E$103:$BD$241,MATCH($A32,'Расчет инвестиций'!$A$103:$A$241,0)+3,MATCH(AV$2,'Расчет инвестиций'!#REF!,0)),0)</f>
        <v>#N/A</v>
      </c>
      <c r="AW32" s="441" t="e">
        <f>IF(AW37=0,INDEX('Расчет инвестиций'!$E$103:$BD$241,MATCH($A32,'Расчет инвестиций'!$A$103:$A$241,0)+3,MATCH(AW$2,'Расчет инвестиций'!#REF!,0)),0)</f>
        <v>#N/A</v>
      </c>
      <c r="AX32" s="441" t="e">
        <f>IF(AX37=0,INDEX('Расчет инвестиций'!$E$103:$BD$241,MATCH($A32,'Расчет инвестиций'!$A$103:$A$241,0)+3,MATCH(AX$2,'Расчет инвестиций'!#REF!,0)),0)</f>
        <v>#N/A</v>
      </c>
      <c r="AY32" s="441" t="e">
        <f>IF(AY37=0,INDEX('Расчет инвестиций'!$E$103:$BD$241,MATCH($A32,'Расчет инвестиций'!$A$103:$A$241,0)+3,MATCH(AY$2,'Расчет инвестиций'!#REF!,0)),0)</f>
        <v>#N/A</v>
      </c>
      <c r="AZ32" s="441" t="e">
        <f>IF(AZ37=0,INDEX('Расчет инвестиций'!$E$103:$BD$241,MATCH($A32,'Расчет инвестиций'!$A$103:$A$241,0)+3,MATCH(AZ$2,'Расчет инвестиций'!#REF!,0)),0)</f>
        <v>#N/A</v>
      </c>
      <c r="BA32" s="441" t="e">
        <f>IF(BA37=0,INDEX('Расчет инвестиций'!$E$103:$BD$241,MATCH($A32,'Расчет инвестиций'!$A$103:$A$241,0)+3,MATCH(BA$2,'Расчет инвестиций'!#REF!,0)),0)</f>
        <v>#N/A</v>
      </c>
      <c r="BB32" s="442" t="e">
        <f>IF(BB37=0,INDEX('Расчет инвестиций'!$E$103:$BD$241,MATCH($A32,'Расчет инвестиций'!$A$103:$A$241,0)+3,MATCH(BB$2,'Расчет инвестиций'!#REF!,0)),0)</f>
        <v>#N/A</v>
      </c>
      <c r="BF32" s="440" t="e">
        <f t="shared" ref="BF32" si="214">SUMIF($C$1:$BB$1,BF$1,$C32:$BB32)</f>
        <v>#N/A</v>
      </c>
      <c r="BG32" s="441" t="e">
        <f t="shared" ref="BF32:BQ35" si="215">SUMIF($C$1:$BB$1,BG$1,$C32:$BB32)</f>
        <v>#N/A</v>
      </c>
      <c r="BH32" s="441" t="e">
        <f t="shared" si="215"/>
        <v>#N/A</v>
      </c>
      <c r="BI32" s="441" t="e">
        <f t="shared" si="215"/>
        <v>#N/A</v>
      </c>
      <c r="BJ32" s="441" t="e">
        <f t="shared" si="215"/>
        <v>#N/A</v>
      </c>
      <c r="BK32" s="441" t="e">
        <f t="shared" si="215"/>
        <v>#N/A</v>
      </c>
      <c r="BL32" s="441" t="e">
        <f t="shared" si="215"/>
        <v>#N/A</v>
      </c>
      <c r="BM32" s="441" t="e">
        <f t="shared" si="215"/>
        <v>#N/A</v>
      </c>
      <c r="BN32" s="441" t="e">
        <f t="shared" si="215"/>
        <v>#N/A</v>
      </c>
      <c r="BO32" s="441" t="e">
        <f t="shared" si="215"/>
        <v>#N/A</v>
      </c>
      <c r="BP32" s="441" t="e">
        <f t="shared" si="215"/>
        <v>#N/A</v>
      </c>
      <c r="BQ32" s="442" t="e">
        <f t="shared" si="215"/>
        <v>#N/A</v>
      </c>
    </row>
    <row r="33" spans="1:69" x14ac:dyDescent="0.25">
      <c r="A33" s="423" t="s">
        <v>366</v>
      </c>
      <c r="B33" s="430" t="s">
        <v>395</v>
      </c>
      <c r="C33" s="440" t="e">
        <f>INDEX('Расчет инвестиций'!$E$103:$BD$241,MATCH($A33,'Расчет инвестиций'!$A$103:$A$241,0)+3,MATCH(C$2,'Расчет инвестиций'!#REF!,0))-C32</f>
        <v>#N/A</v>
      </c>
      <c r="D33" s="441" t="e">
        <f>INDEX('Расчет инвестиций'!$E$103:$BD$241,MATCH($A33,'Расчет инвестиций'!$A$103:$A$241,0)+3,MATCH(D$2,'Расчет инвестиций'!#REF!,0))-D32</f>
        <v>#N/A</v>
      </c>
      <c r="E33" s="441" t="e">
        <f>INDEX('Расчет инвестиций'!$E$103:$BD$241,MATCH($A33,'Расчет инвестиций'!$A$103:$A$241,0)+3,MATCH(E$2,'Расчет инвестиций'!#REF!,0))-E32</f>
        <v>#N/A</v>
      </c>
      <c r="F33" s="441" t="e">
        <f>INDEX('Расчет инвестиций'!$E$103:$BD$241,MATCH($A33,'Расчет инвестиций'!$A$103:$A$241,0)+3,MATCH(F$2,'Расчет инвестиций'!#REF!,0))-F32</f>
        <v>#N/A</v>
      </c>
      <c r="G33" s="441" t="e">
        <f>INDEX('Расчет инвестиций'!$E$103:$BD$241,MATCH($A33,'Расчет инвестиций'!$A$103:$A$241,0)+3,MATCH(G$2,'Расчет инвестиций'!#REF!,0))-G32</f>
        <v>#N/A</v>
      </c>
      <c r="H33" s="441" t="e">
        <f>INDEX('Расчет инвестиций'!$E$103:$BD$241,MATCH($A33,'Расчет инвестиций'!$A$103:$A$241,0)+3,MATCH(H$2,'Расчет инвестиций'!#REF!,0))-H32</f>
        <v>#N/A</v>
      </c>
      <c r="I33" s="441" t="e">
        <f>INDEX('Расчет инвестиций'!$E$103:$BD$241,MATCH($A33,'Расчет инвестиций'!$A$103:$A$241,0)+3,MATCH(I$2,'Расчет инвестиций'!#REF!,0))-I32</f>
        <v>#N/A</v>
      </c>
      <c r="J33" s="441" t="e">
        <f>INDEX('Расчет инвестиций'!$E$103:$BD$241,MATCH($A33,'Расчет инвестиций'!$A$103:$A$241,0)+3,MATCH(J$2,'Расчет инвестиций'!#REF!,0))-J32</f>
        <v>#N/A</v>
      </c>
      <c r="K33" s="441" t="e">
        <f>INDEX('Расчет инвестиций'!$E$103:$BD$241,MATCH($A33,'Расчет инвестиций'!$A$103:$A$241,0)+3,MATCH(K$2,'Расчет инвестиций'!#REF!,0))-K32</f>
        <v>#N/A</v>
      </c>
      <c r="L33" s="441" t="e">
        <f>INDEX('Расчет инвестиций'!$E$103:$BD$241,MATCH($A33,'Расчет инвестиций'!$A$103:$A$241,0)+3,MATCH(L$2,'Расчет инвестиций'!#REF!,0))-L32</f>
        <v>#N/A</v>
      </c>
      <c r="M33" s="441" t="e">
        <f>INDEX('Расчет инвестиций'!$E$103:$BD$241,MATCH($A33,'Расчет инвестиций'!$A$103:$A$241,0)+3,MATCH(M$2,'Расчет инвестиций'!#REF!,0))-M32</f>
        <v>#N/A</v>
      </c>
      <c r="N33" s="441" t="e">
        <f>INDEX('Расчет инвестиций'!$E$103:$BD$241,MATCH($A33,'Расчет инвестиций'!$A$103:$A$241,0)+3,MATCH(N$2,'Расчет инвестиций'!#REF!,0))-N32</f>
        <v>#N/A</v>
      </c>
      <c r="O33" s="441" t="e">
        <f>INDEX('Расчет инвестиций'!$E$103:$BD$241,MATCH($A33,'Расчет инвестиций'!$A$103:$A$241,0)+3,MATCH(O$2,'Расчет инвестиций'!#REF!,0))-O32</f>
        <v>#N/A</v>
      </c>
      <c r="P33" s="441" t="e">
        <f>INDEX('Расчет инвестиций'!$E$103:$BD$241,MATCH($A33,'Расчет инвестиций'!$A$103:$A$241,0)+3,MATCH(P$2,'Расчет инвестиций'!#REF!,0))-P32</f>
        <v>#N/A</v>
      </c>
      <c r="Q33" s="441" t="e">
        <f>INDEX('Расчет инвестиций'!$E$103:$BD$241,MATCH($A33,'Расчет инвестиций'!$A$103:$A$241,0)+3,MATCH(Q$2,'Расчет инвестиций'!#REF!,0))-Q32</f>
        <v>#N/A</v>
      </c>
      <c r="R33" s="441" t="e">
        <f>INDEX('Расчет инвестиций'!$E$103:$BD$241,MATCH($A33,'Расчет инвестиций'!$A$103:$A$241,0)+3,MATCH(R$2,'Расчет инвестиций'!#REF!,0))-R32</f>
        <v>#N/A</v>
      </c>
      <c r="S33" s="441" t="e">
        <f>INDEX('Расчет инвестиций'!$E$103:$BD$241,MATCH($A33,'Расчет инвестиций'!$A$103:$A$241,0)+3,MATCH(S$2,'Расчет инвестиций'!#REF!,0))-S32</f>
        <v>#N/A</v>
      </c>
      <c r="T33" s="441" t="e">
        <f>INDEX('Расчет инвестиций'!$E$103:$BD$241,MATCH($A33,'Расчет инвестиций'!$A$103:$A$241,0)+3,MATCH(T$2,'Расчет инвестиций'!#REF!,0))-T32</f>
        <v>#N/A</v>
      </c>
      <c r="U33" s="441" t="e">
        <f>INDEX('Расчет инвестиций'!$E$103:$BD$241,MATCH($A33,'Расчет инвестиций'!$A$103:$A$241,0)+3,MATCH(U$2,'Расчет инвестиций'!#REF!,0))-U32</f>
        <v>#N/A</v>
      </c>
      <c r="V33" s="441" t="e">
        <f>INDEX('Расчет инвестиций'!$E$103:$BD$241,MATCH($A33,'Расчет инвестиций'!$A$103:$A$241,0)+3,MATCH(V$2,'Расчет инвестиций'!#REF!,0))-V32</f>
        <v>#N/A</v>
      </c>
      <c r="W33" s="441" t="e">
        <f>INDEX('Расчет инвестиций'!$E$103:$BD$241,MATCH($A33,'Расчет инвестиций'!$A$103:$A$241,0)+3,MATCH(W$2,'Расчет инвестиций'!#REF!,0))-W32</f>
        <v>#N/A</v>
      </c>
      <c r="X33" s="441" t="e">
        <f>INDEX('Расчет инвестиций'!$E$103:$BD$241,MATCH($A33,'Расчет инвестиций'!$A$103:$A$241,0)+3,MATCH(X$2,'Расчет инвестиций'!#REF!,0))-X32</f>
        <v>#N/A</v>
      </c>
      <c r="Y33" s="441" t="e">
        <f>INDEX('Расчет инвестиций'!$E$103:$BD$241,MATCH($A33,'Расчет инвестиций'!$A$103:$A$241,0)+3,MATCH(Y$2,'Расчет инвестиций'!#REF!,0))-Y32</f>
        <v>#N/A</v>
      </c>
      <c r="Z33" s="441" t="e">
        <f>INDEX('Расчет инвестиций'!$E$103:$BD$241,MATCH($A33,'Расчет инвестиций'!$A$103:$A$241,0)+3,MATCH(Z$2,'Расчет инвестиций'!#REF!,0))-Z32</f>
        <v>#N/A</v>
      </c>
      <c r="AA33" s="441" t="e">
        <f>INDEX('Расчет инвестиций'!$E$103:$BD$241,MATCH($A33,'Расчет инвестиций'!$A$103:$A$241,0)+3,MATCH(AA$2,'Расчет инвестиций'!#REF!,0))-AA32</f>
        <v>#N/A</v>
      </c>
      <c r="AB33" s="441" t="e">
        <f>INDEX('Расчет инвестиций'!$E$103:$BD$241,MATCH($A33,'Расчет инвестиций'!$A$103:$A$241,0)+3,MATCH(AB$2,'Расчет инвестиций'!#REF!,0))-AB32</f>
        <v>#N/A</v>
      </c>
      <c r="AC33" s="441" t="e">
        <f>INDEX('Расчет инвестиций'!$E$103:$BD$241,MATCH($A33,'Расчет инвестиций'!$A$103:$A$241,0)+3,MATCH(AC$2,'Расчет инвестиций'!#REF!,0))-AC32</f>
        <v>#N/A</v>
      </c>
      <c r="AD33" s="441" t="e">
        <f>INDEX('Расчет инвестиций'!$E$103:$BD$241,MATCH($A33,'Расчет инвестиций'!$A$103:$A$241,0)+3,MATCH(AD$2,'Расчет инвестиций'!#REF!,0))-AD32</f>
        <v>#N/A</v>
      </c>
      <c r="AE33" s="441" t="e">
        <f>INDEX('Расчет инвестиций'!$E$103:$BD$241,MATCH($A33,'Расчет инвестиций'!$A$103:$A$241,0)+3,MATCH(AE$2,'Расчет инвестиций'!#REF!,0))-AE32</f>
        <v>#N/A</v>
      </c>
      <c r="AF33" s="441" t="e">
        <f>INDEX('Расчет инвестиций'!$E$103:$BD$241,MATCH($A33,'Расчет инвестиций'!$A$103:$A$241,0)+3,MATCH(AF$2,'Расчет инвестиций'!#REF!,0))-AF32</f>
        <v>#N/A</v>
      </c>
      <c r="AG33" s="441" t="e">
        <f>INDEX('Расчет инвестиций'!$E$103:$BD$241,MATCH($A33,'Расчет инвестиций'!$A$103:$A$241,0)+3,MATCH(AG$2,'Расчет инвестиций'!#REF!,0))-AG32</f>
        <v>#N/A</v>
      </c>
      <c r="AH33" s="441" t="e">
        <f>INDEX('Расчет инвестиций'!$E$103:$BD$241,MATCH($A33,'Расчет инвестиций'!$A$103:$A$241,0)+3,MATCH(AH$2,'Расчет инвестиций'!#REF!,0))-AH32</f>
        <v>#N/A</v>
      </c>
      <c r="AI33" s="441" t="e">
        <f>INDEX('Расчет инвестиций'!$E$103:$BD$241,MATCH($A33,'Расчет инвестиций'!$A$103:$A$241,0)+3,MATCH(AI$2,'Расчет инвестиций'!#REF!,0))-AI32</f>
        <v>#N/A</v>
      </c>
      <c r="AJ33" s="441" t="e">
        <f>INDEX('Расчет инвестиций'!$E$103:$BD$241,MATCH($A33,'Расчет инвестиций'!$A$103:$A$241,0)+3,MATCH(AJ$2,'Расчет инвестиций'!#REF!,0))-AJ32</f>
        <v>#N/A</v>
      </c>
      <c r="AK33" s="441" t="e">
        <f>INDEX('Расчет инвестиций'!$E$103:$BD$241,MATCH($A33,'Расчет инвестиций'!$A$103:$A$241,0)+3,MATCH(AK$2,'Расчет инвестиций'!#REF!,0))-AK32</f>
        <v>#N/A</v>
      </c>
      <c r="AL33" s="441" t="e">
        <f>INDEX('Расчет инвестиций'!$E$103:$BD$241,MATCH($A33,'Расчет инвестиций'!$A$103:$A$241,0)+3,MATCH(AL$2,'Расчет инвестиций'!#REF!,0))-AL32</f>
        <v>#N/A</v>
      </c>
      <c r="AM33" s="441" t="e">
        <f>INDEX('Расчет инвестиций'!$E$103:$BD$241,MATCH($A33,'Расчет инвестиций'!$A$103:$A$241,0)+3,MATCH(AM$2,'Расчет инвестиций'!#REF!,0))-AM32</f>
        <v>#N/A</v>
      </c>
      <c r="AN33" s="441" t="e">
        <f>INDEX('Расчет инвестиций'!$E$103:$BD$241,MATCH($A33,'Расчет инвестиций'!$A$103:$A$241,0)+3,MATCH(AN$2,'Расчет инвестиций'!#REF!,0))-AN32</f>
        <v>#N/A</v>
      </c>
      <c r="AO33" s="441" t="e">
        <f>INDEX('Расчет инвестиций'!$E$103:$BD$241,MATCH($A33,'Расчет инвестиций'!$A$103:$A$241,0)+3,MATCH(AO$2,'Расчет инвестиций'!#REF!,0))-AO32</f>
        <v>#N/A</v>
      </c>
      <c r="AP33" s="441" t="e">
        <f>INDEX('Расчет инвестиций'!$E$103:$BD$241,MATCH($A33,'Расчет инвестиций'!$A$103:$A$241,0)+3,MATCH(AP$2,'Расчет инвестиций'!#REF!,0))-AP32</f>
        <v>#N/A</v>
      </c>
      <c r="AQ33" s="441" t="e">
        <f>INDEX('Расчет инвестиций'!$E$103:$BD$241,MATCH($A33,'Расчет инвестиций'!$A$103:$A$241,0)+3,MATCH(AQ$2,'Расчет инвестиций'!#REF!,0))-AQ32</f>
        <v>#N/A</v>
      </c>
      <c r="AR33" s="441" t="e">
        <f>INDEX('Расчет инвестиций'!$E$103:$BD$241,MATCH($A33,'Расчет инвестиций'!$A$103:$A$241,0)+3,MATCH(AR$2,'Расчет инвестиций'!#REF!,0))-AR32</f>
        <v>#N/A</v>
      </c>
      <c r="AS33" s="441" t="e">
        <f>INDEX('Расчет инвестиций'!$E$103:$BD$241,MATCH($A33,'Расчет инвестиций'!$A$103:$A$241,0)+3,MATCH(AS$2,'Расчет инвестиций'!#REF!,0))-AS32</f>
        <v>#N/A</v>
      </c>
      <c r="AT33" s="441" t="e">
        <f>INDEX('Расчет инвестиций'!$E$103:$BD$241,MATCH($A33,'Расчет инвестиций'!$A$103:$A$241,0)+3,MATCH(AT$2,'Расчет инвестиций'!#REF!,0))-AT32</f>
        <v>#N/A</v>
      </c>
      <c r="AU33" s="441" t="e">
        <f>INDEX('Расчет инвестиций'!$E$103:$BD$241,MATCH($A33,'Расчет инвестиций'!$A$103:$A$241,0)+3,MATCH(AU$2,'Расчет инвестиций'!#REF!,0))-AU32</f>
        <v>#N/A</v>
      </c>
      <c r="AV33" s="441" t="e">
        <f>INDEX('Расчет инвестиций'!$E$103:$BD$241,MATCH($A33,'Расчет инвестиций'!$A$103:$A$241,0)+3,MATCH(AV$2,'Расчет инвестиций'!#REF!,0))-AV32</f>
        <v>#N/A</v>
      </c>
      <c r="AW33" s="441" t="e">
        <f>INDEX('Расчет инвестиций'!$E$103:$BD$241,MATCH($A33,'Расчет инвестиций'!$A$103:$A$241,0)+3,MATCH(AW$2,'Расчет инвестиций'!#REF!,0))-AW32</f>
        <v>#N/A</v>
      </c>
      <c r="AX33" s="441" t="e">
        <f>INDEX('Расчет инвестиций'!$E$103:$BD$241,MATCH($A33,'Расчет инвестиций'!$A$103:$A$241,0)+3,MATCH(AX$2,'Расчет инвестиций'!#REF!,0))-AX32</f>
        <v>#N/A</v>
      </c>
      <c r="AY33" s="441" t="e">
        <f>INDEX('Расчет инвестиций'!$E$103:$BD$241,MATCH($A33,'Расчет инвестиций'!$A$103:$A$241,0)+3,MATCH(AY$2,'Расчет инвестиций'!#REF!,0))-AY32</f>
        <v>#N/A</v>
      </c>
      <c r="AZ33" s="441" t="e">
        <f>INDEX('Расчет инвестиций'!$E$103:$BD$241,MATCH($A33,'Расчет инвестиций'!$A$103:$A$241,0)+3,MATCH(AZ$2,'Расчет инвестиций'!#REF!,0))-AZ32</f>
        <v>#N/A</v>
      </c>
      <c r="BA33" s="441" t="e">
        <f>INDEX('Расчет инвестиций'!$E$103:$BD$241,MATCH($A33,'Расчет инвестиций'!$A$103:$A$241,0)+3,MATCH(BA$2,'Расчет инвестиций'!#REF!,0))-BA32</f>
        <v>#N/A</v>
      </c>
      <c r="BB33" s="442" t="e">
        <f>INDEX('Расчет инвестиций'!$E$103:$BD$241,MATCH($A33,'Расчет инвестиций'!$A$103:$A$241,0)+3,MATCH(BB$2,'Расчет инвестиций'!#REF!,0))-BB32</f>
        <v>#N/A</v>
      </c>
      <c r="BF33" s="440" t="e">
        <f t="shared" si="215"/>
        <v>#N/A</v>
      </c>
      <c r="BG33" s="441" t="e">
        <f t="shared" si="215"/>
        <v>#N/A</v>
      </c>
      <c r="BH33" s="441" t="e">
        <f t="shared" si="215"/>
        <v>#N/A</v>
      </c>
      <c r="BI33" s="441" t="e">
        <f t="shared" si="215"/>
        <v>#N/A</v>
      </c>
      <c r="BJ33" s="441" t="e">
        <f t="shared" si="215"/>
        <v>#N/A</v>
      </c>
      <c r="BK33" s="441" t="e">
        <f t="shared" si="215"/>
        <v>#N/A</v>
      </c>
      <c r="BL33" s="441" t="e">
        <f t="shared" si="215"/>
        <v>#N/A</v>
      </c>
      <c r="BM33" s="441" t="e">
        <f t="shared" si="215"/>
        <v>#N/A</v>
      </c>
      <c r="BN33" s="441" t="e">
        <f t="shared" si="215"/>
        <v>#N/A</v>
      </c>
      <c r="BO33" s="441" t="e">
        <f t="shared" si="215"/>
        <v>#N/A</v>
      </c>
      <c r="BP33" s="441" t="e">
        <f t="shared" si="215"/>
        <v>#N/A</v>
      </c>
      <c r="BQ33" s="442" t="e">
        <f t="shared" si="215"/>
        <v>#N/A</v>
      </c>
    </row>
    <row r="34" spans="1:69" x14ac:dyDescent="0.25">
      <c r="A34" s="423" t="s">
        <v>366</v>
      </c>
      <c r="B34" s="430" t="s">
        <v>397</v>
      </c>
      <c r="C34" s="440" t="e">
        <f>C31*C32</f>
        <v>#N/A</v>
      </c>
      <c r="D34" s="441" t="e">
        <f t="shared" ref="D34:BB34" si="216">D31*D32</f>
        <v>#REF!</v>
      </c>
      <c r="E34" s="441" t="e">
        <f t="shared" si="216"/>
        <v>#REF!</v>
      </c>
      <c r="F34" s="441" t="e">
        <f t="shared" si="216"/>
        <v>#REF!</v>
      </c>
      <c r="G34" s="441" t="e">
        <f t="shared" si="216"/>
        <v>#REF!</v>
      </c>
      <c r="H34" s="441" t="e">
        <f t="shared" si="216"/>
        <v>#REF!</v>
      </c>
      <c r="I34" s="441" t="e">
        <f t="shared" si="216"/>
        <v>#REF!</v>
      </c>
      <c r="J34" s="441" t="e">
        <f t="shared" si="216"/>
        <v>#REF!</v>
      </c>
      <c r="K34" s="441" t="e">
        <f t="shared" si="216"/>
        <v>#REF!</v>
      </c>
      <c r="L34" s="441" t="e">
        <f t="shared" si="216"/>
        <v>#REF!</v>
      </c>
      <c r="M34" s="441" t="e">
        <f t="shared" si="216"/>
        <v>#REF!</v>
      </c>
      <c r="N34" s="441" t="e">
        <f t="shared" si="216"/>
        <v>#REF!</v>
      </c>
      <c r="O34" s="441" t="e">
        <f t="shared" si="216"/>
        <v>#REF!</v>
      </c>
      <c r="P34" s="441" t="e">
        <f t="shared" si="216"/>
        <v>#REF!</v>
      </c>
      <c r="Q34" s="441" t="e">
        <f t="shared" si="216"/>
        <v>#REF!</v>
      </c>
      <c r="R34" s="441" t="e">
        <f t="shared" si="216"/>
        <v>#REF!</v>
      </c>
      <c r="S34" s="441" t="e">
        <f t="shared" si="216"/>
        <v>#REF!</v>
      </c>
      <c r="T34" s="441" t="e">
        <f t="shared" si="216"/>
        <v>#REF!</v>
      </c>
      <c r="U34" s="441" t="e">
        <f t="shared" si="216"/>
        <v>#REF!</v>
      </c>
      <c r="V34" s="441" t="e">
        <f t="shared" si="216"/>
        <v>#REF!</v>
      </c>
      <c r="W34" s="441" t="e">
        <f t="shared" si="216"/>
        <v>#REF!</v>
      </c>
      <c r="X34" s="441" t="e">
        <f t="shared" si="216"/>
        <v>#REF!</v>
      </c>
      <c r="Y34" s="441" t="e">
        <f t="shared" si="216"/>
        <v>#REF!</v>
      </c>
      <c r="Z34" s="441" t="e">
        <f t="shared" si="216"/>
        <v>#REF!</v>
      </c>
      <c r="AA34" s="441" t="e">
        <f t="shared" si="216"/>
        <v>#REF!</v>
      </c>
      <c r="AB34" s="441" t="e">
        <f t="shared" si="216"/>
        <v>#REF!</v>
      </c>
      <c r="AC34" s="441" t="e">
        <f t="shared" si="216"/>
        <v>#REF!</v>
      </c>
      <c r="AD34" s="441" t="e">
        <f t="shared" si="216"/>
        <v>#REF!</v>
      </c>
      <c r="AE34" s="441" t="e">
        <f t="shared" si="216"/>
        <v>#REF!</v>
      </c>
      <c r="AF34" s="441" t="e">
        <f t="shared" si="216"/>
        <v>#REF!</v>
      </c>
      <c r="AG34" s="441" t="e">
        <f t="shared" si="216"/>
        <v>#REF!</v>
      </c>
      <c r="AH34" s="441" t="e">
        <f t="shared" si="216"/>
        <v>#REF!</v>
      </c>
      <c r="AI34" s="441" t="e">
        <f t="shared" si="216"/>
        <v>#REF!</v>
      </c>
      <c r="AJ34" s="441" t="e">
        <f t="shared" si="216"/>
        <v>#REF!</v>
      </c>
      <c r="AK34" s="441" t="e">
        <f t="shared" si="216"/>
        <v>#REF!</v>
      </c>
      <c r="AL34" s="441" t="e">
        <f t="shared" si="216"/>
        <v>#REF!</v>
      </c>
      <c r="AM34" s="441" t="e">
        <f t="shared" si="216"/>
        <v>#REF!</v>
      </c>
      <c r="AN34" s="441" t="e">
        <f t="shared" si="216"/>
        <v>#REF!</v>
      </c>
      <c r="AO34" s="441" t="e">
        <f t="shared" si="216"/>
        <v>#REF!</v>
      </c>
      <c r="AP34" s="441" t="e">
        <f t="shared" si="216"/>
        <v>#REF!</v>
      </c>
      <c r="AQ34" s="441" t="e">
        <f t="shared" si="216"/>
        <v>#REF!</v>
      </c>
      <c r="AR34" s="441" t="e">
        <f t="shared" si="216"/>
        <v>#REF!</v>
      </c>
      <c r="AS34" s="441" t="e">
        <f t="shared" si="216"/>
        <v>#REF!</v>
      </c>
      <c r="AT34" s="441" t="e">
        <f t="shared" si="216"/>
        <v>#REF!</v>
      </c>
      <c r="AU34" s="441" t="e">
        <f t="shared" si="216"/>
        <v>#REF!</v>
      </c>
      <c r="AV34" s="441" t="e">
        <f t="shared" si="216"/>
        <v>#REF!</v>
      </c>
      <c r="AW34" s="441" t="e">
        <f t="shared" si="216"/>
        <v>#REF!</v>
      </c>
      <c r="AX34" s="441" t="e">
        <f t="shared" si="216"/>
        <v>#REF!</v>
      </c>
      <c r="AY34" s="441" t="e">
        <f t="shared" si="216"/>
        <v>#REF!</v>
      </c>
      <c r="AZ34" s="441" t="e">
        <f t="shared" si="216"/>
        <v>#REF!</v>
      </c>
      <c r="BA34" s="441" t="e">
        <f t="shared" si="216"/>
        <v>#REF!</v>
      </c>
      <c r="BB34" s="442" t="e">
        <f t="shared" si="216"/>
        <v>#REF!</v>
      </c>
      <c r="BC34" s="437"/>
      <c r="BF34" s="440" t="e">
        <f t="shared" si="215"/>
        <v>#N/A</v>
      </c>
      <c r="BG34" s="441" t="e">
        <f t="shared" si="215"/>
        <v>#REF!</v>
      </c>
      <c r="BH34" s="441" t="e">
        <f t="shared" si="215"/>
        <v>#REF!</v>
      </c>
      <c r="BI34" s="441" t="e">
        <f t="shared" si="215"/>
        <v>#REF!</v>
      </c>
      <c r="BJ34" s="441" t="e">
        <f t="shared" si="215"/>
        <v>#REF!</v>
      </c>
      <c r="BK34" s="441" t="e">
        <f t="shared" si="215"/>
        <v>#REF!</v>
      </c>
      <c r="BL34" s="441" t="e">
        <f t="shared" si="215"/>
        <v>#REF!</v>
      </c>
      <c r="BM34" s="441" t="e">
        <f t="shared" si="215"/>
        <v>#REF!</v>
      </c>
      <c r="BN34" s="441" t="e">
        <f t="shared" si="215"/>
        <v>#REF!</v>
      </c>
      <c r="BO34" s="441" t="e">
        <f t="shared" si="215"/>
        <v>#REF!</v>
      </c>
      <c r="BP34" s="441" t="e">
        <f t="shared" si="215"/>
        <v>#REF!</v>
      </c>
      <c r="BQ34" s="442" t="e">
        <f t="shared" si="215"/>
        <v>#REF!</v>
      </c>
    </row>
    <row r="35" spans="1:69" x14ac:dyDescent="0.25">
      <c r="A35" s="423" t="s">
        <v>366</v>
      </c>
      <c r="B35" s="430" t="s">
        <v>398</v>
      </c>
      <c r="C35" s="440" t="e">
        <f>(C31-C31*C37)*C33</f>
        <v>#N/A</v>
      </c>
      <c r="D35" s="441" t="e">
        <f t="shared" ref="D35:BB35" si="217">(D31-D31*D37)*D33</f>
        <v>#REF!</v>
      </c>
      <c r="E35" s="441" t="e">
        <f t="shared" si="217"/>
        <v>#REF!</v>
      </c>
      <c r="F35" s="441" t="e">
        <f t="shared" si="217"/>
        <v>#REF!</v>
      </c>
      <c r="G35" s="441" t="e">
        <f t="shared" si="217"/>
        <v>#REF!</v>
      </c>
      <c r="H35" s="441" t="e">
        <f t="shared" si="217"/>
        <v>#REF!</v>
      </c>
      <c r="I35" s="441" t="e">
        <f t="shared" si="217"/>
        <v>#REF!</v>
      </c>
      <c r="J35" s="441" t="e">
        <f t="shared" si="217"/>
        <v>#REF!</v>
      </c>
      <c r="K35" s="441" t="e">
        <f t="shared" si="217"/>
        <v>#REF!</v>
      </c>
      <c r="L35" s="441" t="e">
        <f t="shared" si="217"/>
        <v>#REF!</v>
      </c>
      <c r="M35" s="441" t="e">
        <f t="shared" si="217"/>
        <v>#REF!</v>
      </c>
      <c r="N35" s="441" t="e">
        <f t="shared" si="217"/>
        <v>#REF!</v>
      </c>
      <c r="O35" s="441" t="e">
        <f t="shared" si="217"/>
        <v>#REF!</v>
      </c>
      <c r="P35" s="441" t="e">
        <f t="shared" si="217"/>
        <v>#REF!</v>
      </c>
      <c r="Q35" s="441" t="e">
        <f t="shared" si="217"/>
        <v>#REF!</v>
      </c>
      <c r="R35" s="441" t="e">
        <f t="shared" si="217"/>
        <v>#REF!</v>
      </c>
      <c r="S35" s="441" t="e">
        <f t="shared" si="217"/>
        <v>#REF!</v>
      </c>
      <c r="T35" s="441" t="e">
        <f t="shared" si="217"/>
        <v>#REF!</v>
      </c>
      <c r="U35" s="441" t="e">
        <f t="shared" si="217"/>
        <v>#REF!</v>
      </c>
      <c r="V35" s="441" t="e">
        <f t="shared" si="217"/>
        <v>#REF!</v>
      </c>
      <c r="W35" s="441" t="e">
        <f t="shared" si="217"/>
        <v>#REF!</v>
      </c>
      <c r="X35" s="441" t="e">
        <f t="shared" si="217"/>
        <v>#REF!</v>
      </c>
      <c r="Y35" s="441" t="e">
        <f t="shared" si="217"/>
        <v>#REF!</v>
      </c>
      <c r="Z35" s="441" t="e">
        <f t="shared" si="217"/>
        <v>#REF!</v>
      </c>
      <c r="AA35" s="441" t="e">
        <f t="shared" si="217"/>
        <v>#REF!</v>
      </c>
      <c r="AB35" s="441" t="e">
        <f t="shared" si="217"/>
        <v>#REF!</v>
      </c>
      <c r="AC35" s="441" t="e">
        <f t="shared" si="217"/>
        <v>#REF!</v>
      </c>
      <c r="AD35" s="441" t="e">
        <f t="shared" si="217"/>
        <v>#REF!</v>
      </c>
      <c r="AE35" s="441" t="e">
        <f t="shared" si="217"/>
        <v>#REF!</v>
      </c>
      <c r="AF35" s="441" t="e">
        <f t="shared" si="217"/>
        <v>#REF!</v>
      </c>
      <c r="AG35" s="441" t="e">
        <f t="shared" si="217"/>
        <v>#REF!</v>
      </c>
      <c r="AH35" s="441" t="e">
        <f t="shared" si="217"/>
        <v>#REF!</v>
      </c>
      <c r="AI35" s="441" t="e">
        <f t="shared" si="217"/>
        <v>#REF!</v>
      </c>
      <c r="AJ35" s="441" t="e">
        <f t="shared" si="217"/>
        <v>#REF!</v>
      </c>
      <c r="AK35" s="441" t="e">
        <f t="shared" si="217"/>
        <v>#REF!</v>
      </c>
      <c r="AL35" s="441" t="e">
        <f t="shared" si="217"/>
        <v>#REF!</v>
      </c>
      <c r="AM35" s="441" t="e">
        <f t="shared" si="217"/>
        <v>#REF!</v>
      </c>
      <c r="AN35" s="441" t="e">
        <f t="shared" si="217"/>
        <v>#REF!</v>
      </c>
      <c r="AO35" s="441" t="e">
        <f t="shared" si="217"/>
        <v>#REF!</v>
      </c>
      <c r="AP35" s="441" t="e">
        <f t="shared" si="217"/>
        <v>#REF!</v>
      </c>
      <c r="AQ35" s="441" t="e">
        <f t="shared" si="217"/>
        <v>#REF!</v>
      </c>
      <c r="AR35" s="441" t="e">
        <f t="shared" si="217"/>
        <v>#REF!</v>
      </c>
      <c r="AS35" s="441" t="e">
        <f t="shared" si="217"/>
        <v>#REF!</v>
      </c>
      <c r="AT35" s="441" t="e">
        <f t="shared" si="217"/>
        <v>#REF!</v>
      </c>
      <c r="AU35" s="441" t="e">
        <f t="shared" si="217"/>
        <v>#REF!</v>
      </c>
      <c r="AV35" s="441" t="e">
        <f t="shared" si="217"/>
        <v>#REF!</v>
      </c>
      <c r="AW35" s="441" t="e">
        <f t="shared" si="217"/>
        <v>#REF!</v>
      </c>
      <c r="AX35" s="441" t="e">
        <f t="shared" si="217"/>
        <v>#REF!</v>
      </c>
      <c r="AY35" s="441" t="e">
        <f t="shared" si="217"/>
        <v>#REF!</v>
      </c>
      <c r="AZ35" s="441" t="e">
        <f t="shared" si="217"/>
        <v>#REF!</v>
      </c>
      <c r="BA35" s="441" t="e">
        <f t="shared" si="217"/>
        <v>#REF!</v>
      </c>
      <c r="BB35" s="442" t="e">
        <f t="shared" si="217"/>
        <v>#REF!</v>
      </c>
      <c r="BC35" s="437"/>
      <c r="BF35" s="440" t="e">
        <f t="shared" si="215"/>
        <v>#N/A</v>
      </c>
      <c r="BG35" s="441" t="e">
        <f t="shared" si="215"/>
        <v>#REF!</v>
      </c>
      <c r="BH35" s="441" t="e">
        <f t="shared" si="215"/>
        <v>#REF!</v>
      </c>
      <c r="BI35" s="441" t="e">
        <f t="shared" si="215"/>
        <v>#REF!</v>
      </c>
      <c r="BJ35" s="441" t="e">
        <f t="shared" si="215"/>
        <v>#REF!</v>
      </c>
      <c r="BK35" s="441" t="e">
        <f t="shared" si="215"/>
        <v>#REF!</v>
      </c>
      <c r="BL35" s="441" t="e">
        <f t="shared" si="215"/>
        <v>#REF!</v>
      </c>
      <c r="BM35" s="441" t="e">
        <f t="shared" si="215"/>
        <v>#REF!</v>
      </c>
      <c r="BN35" s="441" t="e">
        <f t="shared" si="215"/>
        <v>#REF!</v>
      </c>
      <c r="BO35" s="441" t="e">
        <f t="shared" si="215"/>
        <v>#REF!</v>
      </c>
      <c r="BP35" s="441" t="e">
        <f t="shared" si="215"/>
        <v>#REF!</v>
      </c>
      <c r="BQ35" s="442" t="e">
        <f t="shared" si="215"/>
        <v>#REF!</v>
      </c>
    </row>
    <row r="36" spans="1:69" x14ac:dyDescent="0.25">
      <c r="A36" s="423" t="s">
        <v>366</v>
      </c>
      <c r="B36" s="430" t="s">
        <v>399</v>
      </c>
      <c r="C36" s="440" t="e">
        <f t="shared" ref="C36:D36" si="218">C33*C31-C35</f>
        <v>#N/A</v>
      </c>
      <c r="D36" s="441" t="e">
        <f t="shared" si="218"/>
        <v>#N/A</v>
      </c>
      <c r="E36" s="441" t="e">
        <f>E33*E31-E35</f>
        <v>#N/A</v>
      </c>
      <c r="F36" s="441" t="e">
        <f t="shared" ref="F36:BB36" si="219">F33*F31-F35</f>
        <v>#N/A</v>
      </c>
      <c r="G36" s="441" t="e">
        <f t="shared" si="219"/>
        <v>#N/A</v>
      </c>
      <c r="H36" s="441" t="e">
        <f t="shared" si="219"/>
        <v>#N/A</v>
      </c>
      <c r="I36" s="441" t="e">
        <f t="shared" si="219"/>
        <v>#N/A</v>
      </c>
      <c r="J36" s="441" t="e">
        <f t="shared" si="219"/>
        <v>#N/A</v>
      </c>
      <c r="K36" s="441" t="e">
        <f t="shared" si="219"/>
        <v>#N/A</v>
      </c>
      <c r="L36" s="441" t="e">
        <f t="shared" si="219"/>
        <v>#N/A</v>
      </c>
      <c r="M36" s="441" t="e">
        <f t="shared" si="219"/>
        <v>#N/A</v>
      </c>
      <c r="N36" s="441" t="e">
        <f t="shared" si="219"/>
        <v>#N/A</v>
      </c>
      <c r="O36" s="441" t="e">
        <f t="shared" si="219"/>
        <v>#N/A</v>
      </c>
      <c r="P36" s="441" t="e">
        <f t="shared" si="219"/>
        <v>#N/A</v>
      </c>
      <c r="Q36" s="441" t="e">
        <f t="shared" si="219"/>
        <v>#N/A</v>
      </c>
      <c r="R36" s="441" t="e">
        <f t="shared" si="219"/>
        <v>#N/A</v>
      </c>
      <c r="S36" s="441" t="e">
        <f t="shared" si="219"/>
        <v>#N/A</v>
      </c>
      <c r="T36" s="441" t="e">
        <f t="shared" si="219"/>
        <v>#N/A</v>
      </c>
      <c r="U36" s="441" t="e">
        <f t="shared" si="219"/>
        <v>#N/A</v>
      </c>
      <c r="V36" s="441" t="e">
        <f t="shared" si="219"/>
        <v>#N/A</v>
      </c>
      <c r="W36" s="441" t="e">
        <f t="shared" si="219"/>
        <v>#N/A</v>
      </c>
      <c r="X36" s="441" t="e">
        <f t="shared" si="219"/>
        <v>#N/A</v>
      </c>
      <c r="Y36" s="441" t="e">
        <f t="shared" si="219"/>
        <v>#N/A</v>
      </c>
      <c r="Z36" s="441" t="e">
        <f t="shared" si="219"/>
        <v>#N/A</v>
      </c>
      <c r="AA36" s="441" t="e">
        <f t="shared" si="219"/>
        <v>#N/A</v>
      </c>
      <c r="AB36" s="441" t="e">
        <f t="shared" si="219"/>
        <v>#N/A</v>
      </c>
      <c r="AC36" s="441" t="e">
        <f t="shared" si="219"/>
        <v>#N/A</v>
      </c>
      <c r="AD36" s="441" t="e">
        <f t="shared" si="219"/>
        <v>#N/A</v>
      </c>
      <c r="AE36" s="441" t="e">
        <f t="shared" si="219"/>
        <v>#N/A</v>
      </c>
      <c r="AF36" s="441" t="e">
        <f t="shared" si="219"/>
        <v>#N/A</v>
      </c>
      <c r="AG36" s="441" t="e">
        <f t="shared" si="219"/>
        <v>#N/A</v>
      </c>
      <c r="AH36" s="441" t="e">
        <f t="shared" si="219"/>
        <v>#N/A</v>
      </c>
      <c r="AI36" s="441" t="e">
        <f t="shared" si="219"/>
        <v>#N/A</v>
      </c>
      <c r="AJ36" s="441" t="e">
        <f t="shared" si="219"/>
        <v>#N/A</v>
      </c>
      <c r="AK36" s="441" t="e">
        <f t="shared" si="219"/>
        <v>#N/A</v>
      </c>
      <c r="AL36" s="441" t="e">
        <f t="shared" si="219"/>
        <v>#N/A</v>
      </c>
      <c r="AM36" s="441" t="e">
        <f t="shared" si="219"/>
        <v>#N/A</v>
      </c>
      <c r="AN36" s="441" t="e">
        <f t="shared" si="219"/>
        <v>#N/A</v>
      </c>
      <c r="AO36" s="441" t="e">
        <f t="shared" si="219"/>
        <v>#N/A</v>
      </c>
      <c r="AP36" s="441" t="e">
        <f t="shared" si="219"/>
        <v>#N/A</v>
      </c>
      <c r="AQ36" s="441" t="e">
        <f t="shared" si="219"/>
        <v>#N/A</v>
      </c>
      <c r="AR36" s="441" t="e">
        <f t="shared" si="219"/>
        <v>#N/A</v>
      </c>
      <c r="AS36" s="441" t="e">
        <f t="shared" si="219"/>
        <v>#N/A</v>
      </c>
      <c r="AT36" s="441" t="e">
        <f t="shared" si="219"/>
        <v>#N/A</v>
      </c>
      <c r="AU36" s="441" t="e">
        <f t="shared" si="219"/>
        <v>#N/A</v>
      </c>
      <c r="AV36" s="441" t="e">
        <f t="shared" si="219"/>
        <v>#N/A</v>
      </c>
      <c r="AW36" s="441" t="e">
        <f t="shared" si="219"/>
        <v>#N/A</v>
      </c>
      <c r="AX36" s="441" t="e">
        <f t="shared" si="219"/>
        <v>#N/A</v>
      </c>
      <c r="AY36" s="441" t="e">
        <f t="shared" si="219"/>
        <v>#N/A</v>
      </c>
      <c r="AZ36" s="441" t="e">
        <f t="shared" si="219"/>
        <v>#N/A</v>
      </c>
      <c r="BA36" s="441" t="e">
        <f t="shared" si="219"/>
        <v>#N/A</v>
      </c>
      <c r="BB36" s="442" t="e">
        <f t="shared" si="219"/>
        <v>#N/A</v>
      </c>
      <c r="BF36" s="440" t="e">
        <f t="shared" ref="BF36:BQ36" si="220">SUMIF($C$1:$BB$1,BF$1,$C36:$BB36)</f>
        <v>#N/A</v>
      </c>
      <c r="BG36" s="441" t="e">
        <f t="shared" si="220"/>
        <v>#N/A</v>
      </c>
      <c r="BH36" s="441" t="e">
        <f t="shared" si="220"/>
        <v>#N/A</v>
      </c>
      <c r="BI36" s="441" t="e">
        <f t="shared" si="220"/>
        <v>#N/A</v>
      </c>
      <c r="BJ36" s="441" t="e">
        <f t="shared" si="220"/>
        <v>#N/A</v>
      </c>
      <c r="BK36" s="441" t="e">
        <f t="shared" si="220"/>
        <v>#N/A</v>
      </c>
      <c r="BL36" s="441" t="e">
        <f t="shared" si="220"/>
        <v>#N/A</v>
      </c>
      <c r="BM36" s="441" t="e">
        <f t="shared" si="220"/>
        <v>#N/A</v>
      </c>
      <c r="BN36" s="441" t="e">
        <f t="shared" si="220"/>
        <v>#N/A</v>
      </c>
      <c r="BO36" s="441" t="e">
        <f t="shared" si="220"/>
        <v>#N/A</v>
      </c>
      <c r="BP36" s="441" t="e">
        <f t="shared" si="220"/>
        <v>#N/A</v>
      </c>
      <c r="BQ36" s="442" t="e">
        <f t="shared" si="220"/>
        <v>#N/A</v>
      </c>
    </row>
    <row r="37" spans="1:69" x14ac:dyDescent="0.25">
      <c r="A37" s="426" t="s">
        <v>366</v>
      </c>
      <c r="B37" s="431" t="s">
        <v>396</v>
      </c>
      <c r="C37" s="434" t="e">
        <f>INDEX('Расчет инвестиций'!$E$103:$BD$241,MATCH($A37,'Расчет инвестиций'!$A$103:$A$241,0)+4,MATCH(C$2,'Расчет инвестиций'!#REF!,0))</f>
        <v>#N/A</v>
      </c>
      <c r="D37" s="427" t="e">
        <f>INDEX('Расчет инвестиций'!$E$103:$BD$241,MATCH($A37,'Расчет инвестиций'!$A$103:$A$241,0)+4,MATCH(D$2,'Расчет инвестиций'!#REF!,0))</f>
        <v>#N/A</v>
      </c>
      <c r="E37" s="427" t="e">
        <f>INDEX('Расчет инвестиций'!$E$103:$BD$241,MATCH($A37,'Расчет инвестиций'!$A$103:$A$241,0)+4,MATCH(E$2,'Расчет инвестиций'!#REF!,0))</f>
        <v>#N/A</v>
      </c>
      <c r="F37" s="427" t="e">
        <f>INDEX('Расчет инвестиций'!$E$103:$BD$241,MATCH($A37,'Расчет инвестиций'!$A$103:$A$241,0)+4,MATCH(F$2,'Расчет инвестиций'!#REF!,0))</f>
        <v>#N/A</v>
      </c>
      <c r="G37" s="427" t="e">
        <f>INDEX('Расчет инвестиций'!$E$103:$BD$241,MATCH($A37,'Расчет инвестиций'!$A$103:$A$241,0)+4,MATCH(G$2,'Расчет инвестиций'!#REF!,0))</f>
        <v>#N/A</v>
      </c>
      <c r="H37" s="427" t="e">
        <f>INDEX('Расчет инвестиций'!$E$103:$BD$241,MATCH($A37,'Расчет инвестиций'!$A$103:$A$241,0)+4,MATCH(H$2,'Расчет инвестиций'!#REF!,0))</f>
        <v>#N/A</v>
      </c>
      <c r="I37" s="427" t="e">
        <f>INDEX('Расчет инвестиций'!$E$103:$BD$241,MATCH($A37,'Расчет инвестиций'!$A$103:$A$241,0)+4,MATCH(I$2,'Расчет инвестиций'!#REF!,0))</f>
        <v>#N/A</v>
      </c>
      <c r="J37" s="427" t="e">
        <f>INDEX('Расчет инвестиций'!$E$103:$BD$241,MATCH($A37,'Расчет инвестиций'!$A$103:$A$241,0)+4,MATCH(J$2,'Расчет инвестиций'!#REF!,0))</f>
        <v>#N/A</v>
      </c>
      <c r="K37" s="427" t="e">
        <f>INDEX('Расчет инвестиций'!$E$103:$BD$241,MATCH($A37,'Расчет инвестиций'!$A$103:$A$241,0)+4,MATCH(K$2,'Расчет инвестиций'!#REF!,0))</f>
        <v>#N/A</v>
      </c>
      <c r="L37" s="427" t="e">
        <f>INDEX('Расчет инвестиций'!$E$103:$BD$241,MATCH($A37,'Расчет инвестиций'!$A$103:$A$241,0)+4,MATCH(L$2,'Расчет инвестиций'!#REF!,0))</f>
        <v>#N/A</v>
      </c>
      <c r="M37" s="427" t="e">
        <f>INDEX('Расчет инвестиций'!$E$103:$BD$241,MATCH($A37,'Расчет инвестиций'!$A$103:$A$241,0)+4,MATCH(M$2,'Расчет инвестиций'!#REF!,0))</f>
        <v>#N/A</v>
      </c>
      <c r="N37" s="427" t="e">
        <f>INDEX('Расчет инвестиций'!$E$103:$BD$241,MATCH($A37,'Расчет инвестиций'!$A$103:$A$241,0)+4,MATCH(N$2,'Расчет инвестиций'!#REF!,0))</f>
        <v>#N/A</v>
      </c>
      <c r="O37" s="427" t="e">
        <f>INDEX('Расчет инвестиций'!$E$103:$BD$241,MATCH($A37,'Расчет инвестиций'!$A$103:$A$241,0)+4,MATCH(O$2,'Расчет инвестиций'!#REF!,0))</f>
        <v>#N/A</v>
      </c>
      <c r="P37" s="427" t="e">
        <f>INDEX('Расчет инвестиций'!$E$103:$BD$241,MATCH($A37,'Расчет инвестиций'!$A$103:$A$241,0)+4,MATCH(P$2,'Расчет инвестиций'!#REF!,0))</f>
        <v>#N/A</v>
      </c>
      <c r="Q37" s="427" t="e">
        <f>INDEX('Расчет инвестиций'!$E$103:$BD$241,MATCH($A37,'Расчет инвестиций'!$A$103:$A$241,0)+4,MATCH(Q$2,'Расчет инвестиций'!#REF!,0))</f>
        <v>#N/A</v>
      </c>
      <c r="R37" s="427" t="e">
        <f>INDEX('Расчет инвестиций'!$E$103:$BD$241,MATCH($A37,'Расчет инвестиций'!$A$103:$A$241,0)+4,MATCH(R$2,'Расчет инвестиций'!#REF!,0))</f>
        <v>#N/A</v>
      </c>
      <c r="S37" s="427" t="e">
        <f>INDEX('Расчет инвестиций'!$E$103:$BD$241,MATCH($A37,'Расчет инвестиций'!$A$103:$A$241,0)+4,MATCH(S$2,'Расчет инвестиций'!#REF!,0))</f>
        <v>#N/A</v>
      </c>
      <c r="T37" s="427" t="e">
        <f>INDEX('Расчет инвестиций'!$E$103:$BD$241,MATCH($A37,'Расчет инвестиций'!$A$103:$A$241,0)+4,MATCH(T$2,'Расчет инвестиций'!#REF!,0))</f>
        <v>#N/A</v>
      </c>
      <c r="U37" s="427" t="e">
        <f>INDEX('Расчет инвестиций'!$E$103:$BD$241,MATCH($A37,'Расчет инвестиций'!$A$103:$A$241,0)+4,MATCH(U$2,'Расчет инвестиций'!#REF!,0))</f>
        <v>#N/A</v>
      </c>
      <c r="V37" s="427" t="e">
        <f>INDEX('Расчет инвестиций'!$E$103:$BD$241,MATCH($A37,'Расчет инвестиций'!$A$103:$A$241,0)+4,MATCH(V$2,'Расчет инвестиций'!#REF!,0))</f>
        <v>#N/A</v>
      </c>
      <c r="W37" s="427" t="e">
        <f>INDEX('Расчет инвестиций'!$E$103:$BD$241,MATCH($A37,'Расчет инвестиций'!$A$103:$A$241,0)+4,MATCH(W$2,'Расчет инвестиций'!#REF!,0))</f>
        <v>#N/A</v>
      </c>
      <c r="X37" s="427" t="e">
        <f>INDEX('Расчет инвестиций'!$E$103:$BD$241,MATCH($A37,'Расчет инвестиций'!$A$103:$A$241,0)+4,MATCH(X$2,'Расчет инвестиций'!#REF!,0))</f>
        <v>#N/A</v>
      </c>
      <c r="Y37" s="427" t="e">
        <f>INDEX('Расчет инвестиций'!$E$103:$BD$241,MATCH($A37,'Расчет инвестиций'!$A$103:$A$241,0)+4,MATCH(Y$2,'Расчет инвестиций'!#REF!,0))</f>
        <v>#N/A</v>
      </c>
      <c r="Z37" s="427" t="e">
        <f>INDEX('Расчет инвестиций'!$E$103:$BD$241,MATCH($A37,'Расчет инвестиций'!$A$103:$A$241,0)+4,MATCH(Z$2,'Расчет инвестиций'!#REF!,0))</f>
        <v>#N/A</v>
      </c>
      <c r="AA37" s="427" t="e">
        <f>INDEX('Расчет инвестиций'!$E$103:$BD$241,MATCH($A37,'Расчет инвестиций'!$A$103:$A$241,0)+4,MATCH(AA$2,'Расчет инвестиций'!#REF!,0))</f>
        <v>#N/A</v>
      </c>
      <c r="AB37" s="427" t="e">
        <f>INDEX('Расчет инвестиций'!$E$103:$BD$241,MATCH($A37,'Расчет инвестиций'!$A$103:$A$241,0)+4,MATCH(AB$2,'Расчет инвестиций'!#REF!,0))</f>
        <v>#N/A</v>
      </c>
      <c r="AC37" s="427" t="e">
        <f>INDEX('Расчет инвестиций'!$E$103:$BD$241,MATCH($A37,'Расчет инвестиций'!$A$103:$A$241,0)+4,MATCH(AC$2,'Расчет инвестиций'!#REF!,0))</f>
        <v>#N/A</v>
      </c>
      <c r="AD37" s="427" t="e">
        <f>INDEX('Расчет инвестиций'!$E$103:$BD$241,MATCH($A37,'Расчет инвестиций'!$A$103:$A$241,0)+4,MATCH(AD$2,'Расчет инвестиций'!#REF!,0))</f>
        <v>#N/A</v>
      </c>
      <c r="AE37" s="427" t="e">
        <f>INDEX('Расчет инвестиций'!$E$103:$BD$241,MATCH($A37,'Расчет инвестиций'!$A$103:$A$241,0)+4,MATCH(AE$2,'Расчет инвестиций'!#REF!,0))</f>
        <v>#N/A</v>
      </c>
      <c r="AF37" s="427" t="e">
        <f>INDEX('Расчет инвестиций'!$E$103:$BD$241,MATCH($A37,'Расчет инвестиций'!$A$103:$A$241,0)+4,MATCH(AF$2,'Расчет инвестиций'!#REF!,0))</f>
        <v>#N/A</v>
      </c>
      <c r="AG37" s="427" t="e">
        <f>INDEX('Расчет инвестиций'!$E$103:$BD$241,MATCH($A37,'Расчет инвестиций'!$A$103:$A$241,0)+4,MATCH(AG$2,'Расчет инвестиций'!#REF!,0))</f>
        <v>#N/A</v>
      </c>
      <c r="AH37" s="427" t="e">
        <f>INDEX('Расчет инвестиций'!$E$103:$BD$241,MATCH($A37,'Расчет инвестиций'!$A$103:$A$241,0)+4,MATCH(AH$2,'Расчет инвестиций'!#REF!,0))</f>
        <v>#N/A</v>
      </c>
      <c r="AI37" s="427" t="e">
        <f>INDEX('Расчет инвестиций'!$E$103:$BD$241,MATCH($A37,'Расчет инвестиций'!$A$103:$A$241,0)+4,MATCH(AI$2,'Расчет инвестиций'!#REF!,0))</f>
        <v>#N/A</v>
      </c>
      <c r="AJ37" s="427" t="e">
        <f>INDEX('Расчет инвестиций'!$E$103:$BD$241,MATCH($A37,'Расчет инвестиций'!$A$103:$A$241,0)+4,MATCH(AJ$2,'Расчет инвестиций'!#REF!,0))</f>
        <v>#N/A</v>
      </c>
      <c r="AK37" s="427" t="e">
        <f>INDEX('Расчет инвестиций'!$E$103:$BD$241,MATCH($A37,'Расчет инвестиций'!$A$103:$A$241,0)+4,MATCH(AK$2,'Расчет инвестиций'!#REF!,0))</f>
        <v>#N/A</v>
      </c>
      <c r="AL37" s="427" t="e">
        <f>INDEX('Расчет инвестиций'!$E$103:$BD$241,MATCH($A37,'Расчет инвестиций'!$A$103:$A$241,0)+4,MATCH(AL$2,'Расчет инвестиций'!#REF!,0))</f>
        <v>#N/A</v>
      </c>
      <c r="AM37" s="427" t="e">
        <f>INDEX('Расчет инвестиций'!$E$103:$BD$241,MATCH($A37,'Расчет инвестиций'!$A$103:$A$241,0)+4,MATCH(AM$2,'Расчет инвестиций'!#REF!,0))</f>
        <v>#N/A</v>
      </c>
      <c r="AN37" s="427" t="e">
        <f>INDEX('Расчет инвестиций'!$E$103:$BD$241,MATCH($A37,'Расчет инвестиций'!$A$103:$A$241,0)+4,MATCH(AN$2,'Расчет инвестиций'!#REF!,0))</f>
        <v>#N/A</v>
      </c>
      <c r="AO37" s="427" t="e">
        <f>INDEX('Расчет инвестиций'!$E$103:$BD$241,MATCH($A37,'Расчет инвестиций'!$A$103:$A$241,0)+4,MATCH(AO$2,'Расчет инвестиций'!#REF!,0))</f>
        <v>#N/A</v>
      </c>
      <c r="AP37" s="427" t="e">
        <f>INDEX('Расчет инвестиций'!$E$103:$BD$241,MATCH($A37,'Расчет инвестиций'!$A$103:$A$241,0)+4,MATCH(AP$2,'Расчет инвестиций'!#REF!,0))</f>
        <v>#N/A</v>
      </c>
      <c r="AQ37" s="427" t="e">
        <f>INDEX('Расчет инвестиций'!$E$103:$BD$241,MATCH($A37,'Расчет инвестиций'!$A$103:$A$241,0)+4,MATCH(AQ$2,'Расчет инвестиций'!#REF!,0))</f>
        <v>#N/A</v>
      </c>
      <c r="AR37" s="427" t="e">
        <f>INDEX('Расчет инвестиций'!$E$103:$BD$241,MATCH($A37,'Расчет инвестиций'!$A$103:$A$241,0)+4,MATCH(AR$2,'Расчет инвестиций'!#REF!,0))</f>
        <v>#N/A</v>
      </c>
      <c r="AS37" s="427" t="e">
        <f>INDEX('Расчет инвестиций'!$E$103:$BD$241,MATCH($A37,'Расчет инвестиций'!$A$103:$A$241,0)+4,MATCH(AS$2,'Расчет инвестиций'!#REF!,0))</f>
        <v>#N/A</v>
      </c>
      <c r="AT37" s="427" t="e">
        <f>INDEX('Расчет инвестиций'!$E$103:$BD$241,MATCH($A37,'Расчет инвестиций'!$A$103:$A$241,0)+4,MATCH(AT$2,'Расчет инвестиций'!#REF!,0))</f>
        <v>#N/A</v>
      </c>
      <c r="AU37" s="427" t="e">
        <f>INDEX('Расчет инвестиций'!$E$103:$BD$241,MATCH($A37,'Расчет инвестиций'!$A$103:$A$241,0)+4,MATCH(AU$2,'Расчет инвестиций'!#REF!,0))</f>
        <v>#N/A</v>
      </c>
      <c r="AV37" s="427" t="e">
        <f>INDEX('Расчет инвестиций'!$E$103:$BD$241,MATCH($A37,'Расчет инвестиций'!$A$103:$A$241,0)+4,MATCH(AV$2,'Расчет инвестиций'!#REF!,0))</f>
        <v>#N/A</v>
      </c>
      <c r="AW37" s="427" t="e">
        <f>INDEX('Расчет инвестиций'!$E$103:$BD$241,MATCH($A37,'Расчет инвестиций'!$A$103:$A$241,0)+4,MATCH(AW$2,'Расчет инвестиций'!#REF!,0))</f>
        <v>#N/A</v>
      </c>
      <c r="AX37" s="427" t="e">
        <f>INDEX('Расчет инвестиций'!$E$103:$BD$241,MATCH($A37,'Расчет инвестиций'!$A$103:$A$241,0)+4,MATCH(AX$2,'Расчет инвестиций'!#REF!,0))</f>
        <v>#N/A</v>
      </c>
      <c r="AY37" s="427" t="e">
        <f>INDEX('Расчет инвестиций'!$E$103:$BD$241,MATCH($A37,'Расчет инвестиций'!$A$103:$A$241,0)+4,MATCH(AY$2,'Расчет инвестиций'!#REF!,0))</f>
        <v>#N/A</v>
      </c>
      <c r="AZ37" s="427" t="e">
        <f>INDEX('Расчет инвестиций'!$E$103:$BD$241,MATCH($A37,'Расчет инвестиций'!$A$103:$A$241,0)+4,MATCH(AZ$2,'Расчет инвестиций'!#REF!,0))</f>
        <v>#N/A</v>
      </c>
      <c r="BA37" s="427" t="e">
        <f>INDEX('Расчет инвестиций'!$E$103:$BD$241,MATCH($A37,'Расчет инвестиций'!$A$103:$A$241,0)+4,MATCH(BA$2,'Расчет инвестиций'!#REF!,0))</f>
        <v>#N/A</v>
      </c>
      <c r="BB37" s="428" t="e">
        <f>INDEX('Расчет инвестиций'!$E$103:$BD$241,MATCH($A37,'Расчет инвестиций'!$A$103:$A$241,0)+4,MATCH(BB$2,'Расчет инвестиций'!#REF!,0))</f>
        <v>#N/A</v>
      </c>
      <c r="BE37" s="438"/>
      <c r="BF37" s="434" t="e">
        <f ca="1">MAX(INDIRECT(ADDRESS(MATCH($A37,$A$1:$A$79,0)+6,MATCH(BF$1,$A$1:$BB$1,0)),TRUE):INDIRECT(ADDRESS(MATCH($A37,$A$1:$A$79,0)+6,MATCH(BF$1,$A$1:$BB$1,0)+COUNTIF($A$1:$BB$1,BF$1)-1,TRUE)))</f>
        <v>#N/A</v>
      </c>
      <c r="BG37" s="427" t="e">
        <f ca="1">MAX(INDIRECT(ADDRESS(MATCH($A37,$A$1:$A$79,0)+6,MATCH(BG$1,$A$1:$BB$1,0)),TRUE):INDIRECT(ADDRESS(MATCH($A37,$A$1:$A$79,0)+6,MATCH(BG$1,$A$1:$BB$1,0)+COUNTIF($A$1:$BB$1,BG$1)-1,TRUE)))</f>
        <v>#N/A</v>
      </c>
      <c r="BH37" s="427" t="e">
        <f ca="1">MAX(INDIRECT(ADDRESS(MATCH($A37,$A$1:$A$79,0)+6,MATCH(BH$1,$A$1:$BB$1,0)),TRUE):INDIRECT(ADDRESS(MATCH($A37,$A$1:$A$79,0)+6,MATCH(BH$1,$A$1:$BB$1,0)+COUNTIF($A$1:$BB$1,BH$1)-1,TRUE)))</f>
        <v>#N/A</v>
      </c>
      <c r="BI37" s="427" t="e">
        <f ca="1">MAX(INDIRECT(ADDRESS(MATCH($A37,$A$1:$A$79,0)+6,MATCH(BI$1,$A$1:$BB$1,0)),TRUE):INDIRECT(ADDRESS(MATCH($A37,$A$1:$A$79,0)+6,MATCH(BI$1,$A$1:$BB$1,0)+COUNTIF($A$1:$BB$1,BI$1)-1,TRUE)))</f>
        <v>#N/A</v>
      </c>
      <c r="BJ37" s="427" t="e">
        <f ca="1">MAX(INDIRECT(ADDRESS(MATCH($A37,$A$1:$A$79,0)+6,MATCH(BJ$1,$A$1:$BB$1,0)),TRUE):INDIRECT(ADDRESS(MATCH($A37,$A$1:$A$79,0)+6,MATCH(BJ$1,$A$1:$BB$1,0)+COUNTIF($A$1:$BB$1,BJ$1)-1,TRUE)))</f>
        <v>#N/A</v>
      </c>
      <c r="BK37" s="427" t="e">
        <f ca="1">MAX(INDIRECT(ADDRESS(MATCH($A37,$A$1:$A$79,0)+6,MATCH(BK$1,$A$1:$BB$1,0)),TRUE):INDIRECT(ADDRESS(MATCH($A37,$A$1:$A$79,0)+6,MATCH(BK$1,$A$1:$BB$1,0)+COUNTIF($A$1:$BB$1,BK$1)-1,TRUE)))</f>
        <v>#N/A</v>
      </c>
      <c r="BL37" s="427" t="e">
        <f ca="1">MAX(INDIRECT(ADDRESS(MATCH($A37,$A$1:$A$79,0)+6,MATCH(BL$1,$A$1:$BB$1,0)),TRUE):INDIRECT(ADDRESS(MATCH($A37,$A$1:$A$79,0)+6,MATCH(BL$1,$A$1:$BB$1,0)+COUNTIF($A$1:$BB$1,BL$1)-1,TRUE)))</f>
        <v>#N/A</v>
      </c>
      <c r="BM37" s="427" t="e">
        <f ca="1">MAX(INDIRECT(ADDRESS(MATCH($A37,$A$1:$A$79,0)+6,MATCH(BM$1,$A$1:$BB$1,0)),TRUE):INDIRECT(ADDRESS(MATCH($A37,$A$1:$A$79,0)+6,MATCH(BM$1,$A$1:$BB$1,0)+COUNTIF($A$1:$BB$1,BM$1)-1,TRUE)))</f>
        <v>#N/A</v>
      </c>
      <c r="BN37" s="427" t="e">
        <f ca="1">MAX(INDIRECT(ADDRESS(MATCH($A37,$A$1:$A$79,0)+6,MATCH(BN$1,$A$1:$BB$1,0)),TRUE):INDIRECT(ADDRESS(MATCH($A37,$A$1:$A$79,0)+6,MATCH(BN$1,$A$1:$BB$1,0)+COUNTIF($A$1:$BB$1,BN$1)-1,TRUE)))</f>
        <v>#N/A</v>
      </c>
      <c r="BO37" s="427" t="e">
        <f ca="1">MAX(INDIRECT(ADDRESS(MATCH($A37,$A$1:$A$79,0)+6,MATCH(BO$1,$A$1:$BB$1,0)),TRUE):INDIRECT(ADDRESS(MATCH($A37,$A$1:$A$79,0)+6,MATCH(BO$1,$A$1:$BB$1,0)+COUNTIF($A$1:$BB$1,BO$1)-1,TRUE)))</f>
        <v>#N/A</v>
      </c>
      <c r="BP37" s="427" t="e">
        <f ca="1">MAX(INDIRECT(ADDRESS(MATCH($A37,$A$1:$A$79,0)+6,MATCH(BP$1,$A$1:$BB$1,0)),TRUE):INDIRECT(ADDRESS(MATCH($A37,$A$1:$A$79,0)+6,MATCH(BP$1,$A$1:$BB$1,0)+COUNTIF($A$1:$BB$1,BP$1)-1,TRUE)))</f>
        <v>#N/A</v>
      </c>
      <c r="BQ37" s="428" t="e">
        <f ca="1">MAX(INDIRECT(ADDRESS(MATCH($A37,$A$1:$A$79,0)+6,MATCH(BQ$1,$A$1:$BB$1,0)),TRUE):INDIRECT(ADDRESS(MATCH($A37,$A$1:$A$79,0)+6,MATCH(BQ$1,$A$1:$BB$1,0)+COUNTIF($A$1:$BB$1,BQ$1)-1,TRUE)))</f>
        <v>#N/A</v>
      </c>
    </row>
    <row r="38" spans="1:69" x14ac:dyDescent="0.25">
      <c r="A38" s="420" t="s">
        <v>251</v>
      </c>
      <c r="B38" s="429" t="s">
        <v>37</v>
      </c>
      <c r="C38" s="443" t="e">
        <f>INDEX('Расчет инвестиций'!$E$103:$BD$241,MATCH($A38,'Расчет инвестиций'!$A$103:$A$241,0),MATCH(C$2,'Расчет инвестиций'!#REF!,0))</f>
        <v>#N/A</v>
      </c>
      <c r="D38" s="444" t="e">
        <f>VLOOKUP($A38,'Расчет инвестиций'!$A$103:$BD$241,MATCH('Свод объёмы'!D$2,'Расчет инвестиций'!#REF!,0),0)</f>
        <v>#REF!</v>
      </c>
      <c r="E38" s="444" t="e">
        <f>VLOOKUP($A38,'Расчет инвестиций'!$A$103:$BD$241,MATCH('Свод объёмы'!E$2,'Расчет инвестиций'!#REF!,0),0)</f>
        <v>#REF!</v>
      </c>
      <c r="F38" s="444" t="e">
        <f>VLOOKUP($A38,'Расчет инвестиций'!$A$103:$BD$241,MATCH('Свод объёмы'!F$2,'Расчет инвестиций'!#REF!,0),0)</f>
        <v>#REF!</v>
      </c>
      <c r="G38" s="444" t="e">
        <f>VLOOKUP($A38,'Расчет инвестиций'!$A$103:$BD$241,MATCH('Свод объёмы'!G$2,'Расчет инвестиций'!#REF!,0),0)</f>
        <v>#REF!</v>
      </c>
      <c r="H38" s="444" t="e">
        <f>VLOOKUP($A38,'Расчет инвестиций'!$A$103:$BD$241,MATCH('Свод объёмы'!H$2,'Расчет инвестиций'!#REF!,0),0)</f>
        <v>#REF!</v>
      </c>
      <c r="I38" s="444" t="e">
        <f>VLOOKUP($A38,'Расчет инвестиций'!$A$103:$BD$241,MATCH('Свод объёмы'!I$2,'Расчет инвестиций'!#REF!,0),0)</f>
        <v>#REF!</v>
      </c>
      <c r="J38" s="444" t="e">
        <f>VLOOKUP($A38,'Расчет инвестиций'!$A$103:$BD$241,MATCH('Свод объёмы'!J$2,'Расчет инвестиций'!#REF!,0),0)</f>
        <v>#REF!</v>
      </c>
      <c r="K38" s="444" t="e">
        <f>VLOOKUP($A38,'Расчет инвестиций'!$A$103:$BD$241,MATCH('Свод объёмы'!K$2,'Расчет инвестиций'!#REF!,0),0)</f>
        <v>#REF!</v>
      </c>
      <c r="L38" s="444" t="e">
        <f>VLOOKUP($A38,'Расчет инвестиций'!$A$103:$BD$241,MATCH('Свод объёмы'!L$2,'Расчет инвестиций'!#REF!,0),0)</f>
        <v>#REF!</v>
      </c>
      <c r="M38" s="444" t="e">
        <f>VLOOKUP($A38,'Расчет инвестиций'!$A$103:$BD$241,MATCH('Свод объёмы'!M$2,'Расчет инвестиций'!#REF!,0),0)</f>
        <v>#REF!</v>
      </c>
      <c r="N38" s="444" t="e">
        <f>VLOOKUP($A38,'Расчет инвестиций'!$A$103:$BD$241,MATCH('Свод объёмы'!N$2,'Расчет инвестиций'!#REF!,0),0)</f>
        <v>#REF!</v>
      </c>
      <c r="O38" s="444" t="e">
        <f>VLOOKUP($A38,'Расчет инвестиций'!$A$103:$BD$241,MATCH('Свод объёмы'!O$2,'Расчет инвестиций'!#REF!,0),0)</f>
        <v>#REF!</v>
      </c>
      <c r="P38" s="444" t="e">
        <f>VLOOKUP($A38,'Расчет инвестиций'!$A$103:$BD$241,MATCH('Свод объёмы'!P$2,'Расчет инвестиций'!#REF!,0),0)</f>
        <v>#REF!</v>
      </c>
      <c r="Q38" s="444" t="e">
        <f>VLOOKUP($A38,'Расчет инвестиций'!$A$103:$BD$241,MATCH('Свод объёмы'!Q$2,'Расчет инвестиций'!#REF!,0),0)</f>
        <v>#REF!</v>
      </c>
      <c r="R38" s="444" t="e">
        <f>VLOOKUP($A38,'Расчет инвестиций'!$A$103:$BD$241,MATCH('Свод объёмы'!R$2,'Расчет инвестиций'!#REF!,0),0)</f>
        <v>#REF!</v>
      </c>
      <c r="S38" s="444" t="e">
        <f>VLOOKUP($A38,'Расчет инвестиций'!$A$103:$BD$241,MATCH('Свод объёмы'!S$2,'Расчет инвестиций'!#REF!,0),0)</f>
        <v>#REF!</v>
      </c>
      <c r="T38" s="444" t="e">
        <f>VLOOKUP($A38,'Расчет инвестиций'!$A$103:$BD$241,MATCH('Свод объёмы'!T$2,'Расчет инвестиций'!#REF!,0),0)</f>
        <v>#REF!</v>
      </c>
      <c r="U38" s="444" t="e">
        <f>VLOOKUP($A38,'Расчет инвестиций'!$A$103:$BD$241,MATCH('Свод объёмы'!U$2,'Расчет инвестиций'!#REF!,0),0)</f>
        <v>#REF!</v>
      </c>
      <c r="V38" s="444" t="e">
        <f>VLOOKUP($A38,'Расчет инвестиций'!$A$103:$BD$241,MATCH('Свод объёмы'!V$2,'Расчет инвестиций'!#REF!,0),0)</f>
        <v>#REF!</v>
      </c>
      <c r="W38" s="444" t="e">
        <f>VLOOKUP($A38,'Расчет инвестиций'!$A$103:$BD$241,MATCH('Свод объёмы'!W$2,'Расчет инвестиций'!#REF!,0),0)</f>
        <v>#REF!</v>
      </c>
      <c r="X38" s="444" t="e">
        <f>VLOOKUP($A38,'Расчет инвестиций'!$A$103:$BD$241,MATCH('Свод объёмы'!X$2,'Расчет инвестиций'!#REF!,0),0)</f>
        <v>#REF!</v>
      </c>
      <c r="Y38" s="444" t="e">
        <f>VLOOKUP($A38,'Расчет инвестиций'!$A$103:$BD$241,MATCH('Свод объёмы'!Y$2,'Расчет инвестиций'!#REF!,0),0)</f>
        <v>#REF!</v>
      </c>
      <c r="Z38" s="444" t="e">
        <f>VLOOKUP($A38,'Расчет инвестиций'!$A$103:$BD$241,MATCH('Свод объёмы'!Z$2,'Расчет инвестиций'!#REF!,0),0)</f>
        <v>#REF!</v>
      </c>
      <c r="AA38" s="444" t="e">
        <f>VLOOKUP($A38,'Расчет инвестиций'!$A$103:$BD$241,MATCH('Свод объёмы'!AA$2,'Расчет инвестиций'!#REF!,0),0)</f>
        <v>#REF!</v>
      </c>
      <c r="AB38" s="444" t="e">
        <f>VLOOKUP($A38,'Расчет инвестиций'!$A$103:$BD$241,MATCH('Свод объёмы'!AB$2,'Расчет инвестиций'!#REF!,0),0)</f>
        <v>#REF!</v>
      </c>
      <c r="AC38" s="444" t="e">
        <f>VLOOKUP($A38,'Расчет инвестиций'!$A$103:$BD$241,MATCH('Свод объёмы'!AC$2,'Расчет инвестиций'!#REF!,0),0)</f>
        <v>#REF!</v>
      </c>
      <c r="AD38" s="444" t="e">
        <f>VLOOKUP($A38,'Расчет инвестиций'!$A$103:$BD$241,MATCH('Свод объёмы'!AD$2,'Расчет инвестиций'!#REF!,0),0)</f>
        <v>#REF!</v>
      </c>
      <c r="AE38" s="444" t="e">
        <f>VLOOKUP($A38,'Расчет инвестиций'!$A$103:$BD$241,MATCH('Свод объёмы'!AE$2,'Расчет инвестиций'!#REF!,0),0)</f>
        <v>#REF!</v>
      </c>
      <c r="AF38" s="444" t="e">
        <f>VLOOKUP($A38,'Расчет инвестиций'!$A$103:$BD$241,MATCH('Свод объёмы'!AF$2,'Расчет инвестиций'!#REF!,0),0)</f>
        <v>#REF!</v>
      </c>
      <c r="AG38" s="444" t="e">
        <f>VLOOKUP($A38,'Расчет инвестиций'!$A$103:$BD$241,MATCH('Свод объёмы'!AG$2,'Расчет инвестиций'!#REF!,0),0)</f>
        <v>#REF!</v>
      </c>
      <c r="AH38" s="444" t="e">
        <f>VLOOKUP($A38,'Расчет инвестиций'!$A$103:$BD$241,MATCH('Свод объёмы'!AH$2,'Расчет инвестиций'!#REF!,0),0)</f>
        <v>#REF!</v>
      </c>
      <c r="AI38" s="444" t="e">
        <f>VLOOKUP($A38,'Расчет инвестиций'!$A$103:$BD$241,MATCH('Свод объёмы'!AI$2,'Расчет инвестиций'!#REF!,0),0)</f>
        <v>#REF!</v>
      </c>
      <c r="AJ38" s="444" t="e">
        <f>VLOOKUP($A38,'Расчет инвестиций'!$A$103:$BD$241,MATCH('Свод объёмы'!AJ$2,'Расчет инвестиций'!#REF!,0),0)</f>
        <v>#REF!</v>
      </c>
      <c r="AK38" s="444" t="e">
        <f>VLOOKUP($A38,'Расчет инвестиций'!$A$103:$BD$241,MATCH('Свод объёмы'!AK$2,'Расчет инвестиций'!#REF!,0),0)</f>
        <v>#REF!</v>
      </c>
      <c r="AL38" s="444" t="e">
        <f>VLOOKUP($A38,'Расчет инвестиций'!$A$103:$BD$241,MATCH('Свод объёмы'!AL$2,'Расчет инвестиций'!#REF!,0),0)</f>
        <v>#REF!</v>
      </c>
      <c r="AM38" s="444" t="e">
        <f>VLOOKUP($A38,'Расчет инвестиций'!$A$103:$BD$241,MATCH('Свод объёмы'!AM$2,'Расчет инвестиций'!#REF!,0),0)</f>
        <v>#REF!</v>
      </c>
      <c r="AN38" s="444" t="e">
        <f>VLOOKUP($A38,'Расчет инвестиций'!$A$103:$BD$241,MATCH('Свод объёмы'!AN$2,'Расчет инвестиций'!#REF!,0),0)</f>
        <v>#REF!</v>
      </c>
      <c r="AO38" s="444" t="e">
        <f>VLOOKUP($A38,'Расчет инвестиций'!$A$103:$BD$241,MATCH('Свод объёмы'!AO$2,'Расчет инвестиций'!#REF!,0),0)</f>
        <v>#REF!</v>
      </c>
      <c r="AP38" s="444" t="e">
        <f>VLOOKUP($A38,'Расчет инвестиций'!$A$103:$BD$241,MATCH('Свод объёмы'!AP$2,'Расчет инвестиций'!#REF!,0),0)</f>
        <v>#REF!</v>
      </c>
      <c r="AQ38" s="444" t="e">
        <f>VLOOKUP($A38,'Расчет инвестиций'!$A$103:$BD$241,MATCH('Свод объёмы'!AQ$2,'Расчет инвестиций'!#REF!,0),0)</f>
        <v>#REF!</v>
      </c>
      <c r="AR38" s="444" t="e">
        <f>VLOOKUP($A38,'Расчет инвестиций'!$A$103:$BD$241,MATCH('Свод объёмы'!AR$2,'Расчет инвестиций'!#REF!,0),0)</f>
        <v>#REF!</v>
      </c>
      <c r="AS38" s="444" t="e">
        <f>VLOOKUP($A38,'Расчет инвестиций'!$A$103:$BD$241,MATCH('Свод объёмы'!AS$2,'Расчет инвестиций'!#REF!,0),0)</f>
        <v>#REF!</v>
      </c>
      <c r="AT38" s="444" t="e">
        <f>VLOOKUP($A38,'Расчет инвестиций'!$A$103:$BD$241,MATCH('Свод объёмы'!AT$2,'Расчет инвестиций'!#REF!,0),0)</f>
        <v>#REF!</v>
      </c>
      <c r="AU38" s="444" t="e">
        <f>VLOOKUP($A38,'Расчет инвестиций'!$A$103:$BD$241,MATCH('Свод объёмы'!AU$2,'Расчет инвестиций'!#REF!,0),0)</f>
        <v>#REF!</v>
      </c>
      <c r="AV38" s="444" t="e">
        <f>VLOOKUP($A38,'Расчет инвестиций'!$A$103:$BD$241,MATCH('Свод объёмы'!AV$2,'Расчет инвестиций'!#REF!,0),0)</f>
        <v>#REF!</v>
      </c>
      <c r="AW38" s="444" t="e">
        <f>VLOOKUP($A38,'Расчет инвестиций'!$A$103:$BD$241,MATCH('Свод объёмы'!AW$2,'Расчет инвестиций'!#REF!,0),0)</f>
        <v>#REF!</v>
      </c>
      <c r="AX38" s="444" t="e">
        <f>VLOOKUP($A38,'Расчет инвестиций'!$A$103:$BD$241,MATCH('Свод объёмы'!AX$2,'Расчет инвестиций'!#REF!,0),0)</f>
        <v>#REF!</v>
      </c>
      <c r="AY38" s="444" t="e">
        <f>VLOOKUP($A38,'Расчет инвестиций'!$A$103:$BD$241,MATCH('Свод объёмы'!AY$2,'Расчет инвестиций'!#REF!,0),0)</f>
        <v>#REF!</v>
      </c>
      <c r="AZ38" s="444" t="e">
        <f>VLOOKUP($A38,'Расчет инвестиций'!$A$103:$BD$241,MATCH('Свод объёмы'!AZ$2,'Расчет инвестиций'!#REF!,0),0)</f>
        <v>#REF!</v>
      </c>
      <c r="BA38" s="444" t="e">
        <f>VLOOKUP($A38,'Расчет инвестиций'!$A$103:$BD$241,MATCH('Свод объёмы'!BA$2,'Расчет инвестиций'!#REF!,0),0)</f>
        <v>#REF!</v>
      </c>
      <c r="BB38" s="445" t="e">
        <f>VLOOKUP($A38,'Расчет инвестиций'!$A$103:$BD$241,MATCH('Свод объёмы'!BB$2,'Расчет инвестиций'!#REF!,0),0)</f>
        <v>#REF!</v>
      </c>
      <c r="BE38" s="439"/>
      <c r="BF38" s="443" t="e">
        <f ca="1">MAX(INDIRECT(ADDRESS(MATCH($A38,$A$1:$A$79,0),MATCH(BF$1,$A$1:$BB$1,0)),TRUE):INDIRECT(ADDRESS(MATCH($A38,$A$1:$A$79,0),MATCH(BF$1,$A$1:$BB$1,0)+COUNTIF($A$1:$BB$1,BF$1)-1,TRUE)))</f>
        <v>#N/A</v>
      </c>
      <c r="BG38" s="444" t="e">
        <f ca="1">MAX(INDIRECT(ADDRESS(MATCH($A38,$A$1:$A$79,0),MATCH(BG$1,$A$1:$BB$1,0)),TRUE):INDIRECT(ADDRESS(MATCH($A38,$A$1:$A$79,0),MATCH(BG$1,$A$1:$BB$1,0)+COUNTIF($A$1:$BB$1,BG$1)-1,TRUE)))</f>
        <v>#REF!</v>
      </c>
      <c r="BH38" s="444" t="e">
        <f ca="1">MAX(INDIRECT(ADDRESS(MATCH($A38,$A$1:$A$79,0),MATCH(BH$1,$A$1:$BB$1,0)),TRUE):INDIRECT(ADDRESS(MATCH($A38,$A$1:$A$79,0),MATCH(BH$1,$A$1:$BB$1,0)+COUNTIF($A$1:$BB$1,BH$1)-1,TRUE)))</f>
        <v>#REF!</v>
      </c>
      <c r="BI38" s="444" t="e">
        <f ca="1">MAX(INDIRECT(ADDRESS(MATCH($A38,$A$1:$A$79,0),MATCH(BI$1,$A$1:$BB$1,0)),TRUE):INDIRECT(ADDRESS(MATCH($A38,$A$1:$A$79,0),MATCH(BI$1,$A$1:$BB$1,0)+COUNTIF($A$1:$BB$1,BI$1)-1,TRUE)))</f>
        <v>#REF!</v>
      </c>
      <c r="BJ38" s="444" t="e">
        <f ca="1">MAX(INDIRECT(ADDRESS(MATCH($A38,$A$1:$A$79,0),MATCH(BJ$1,$A$1:$BB$1,0)),TRUE):INDIRECT(ADDRESS(MATCH($A38,$A$1:$A$79,0),MATCH(BJ$1,$A$1:$BB$1,0)+COUNTIF($A$1:$BB$1,BJ$1)-1,TRUE)))</f>
        <v>#REF!</v>
      </c>
      <c r="BK38" s="444" t="e">
        <f ca="1">MAX(INDIRECT(ADDRESS(MATCH($A38,$A$1:$A$79,0),MATCH(BK$1,$A$1:$BB$1,0)),TRUE):INDIRECT(ADDRESS(MATCH($A38,$A$1:$A$79,0),MATCH(BK$1,$A$1:$BB$1,0)+COUNTIF($A$1:$BB$1,BK$1)-1,TRUE)))</f>
        <v>#REF!</v>
      </c>
      <c r="BL38" s="444" t="e">
        <f ca="1">MAX(INDIRECT(ADDRESS(MATCH($A38,$A$1:$A$79,0),MATCH(BL$1,$A$1:$BB$1,0)),TRUE):INDIRECT(ADDRESS(MATCH($A38,$A$1:$A$79,0),MATCH(BL$1,$A$1:$BB$1,0)+COUNTIF($A$1:$BB$1,BL$1)-1,TRUE)))</f>
        <v>#REF!</v>
      </c>
      <c r="BM38" s="444" t="e">
        <f ca="1">MAX(INDIRECT(ADDRESS(MATCH($A38,$A$1:$A$79,0),MATCH(BM$1,$A$1:$BB$1,0)),TRUE):INDIRECT(ADDRESS(MATCH($A38,$A$1:$A$79,0),MATCH(BM$1,$A$1:$BB$1,0)+COUNTIF($A$1:$BB$1,BM$1)-1,TRUE)))</f>
        <v>#REF!</v>
      </c>
      <c r="BN38" s="444" t="e">
        <f ca="1">MAX(INDIRECT(ADDRESS(MATCH($A38,$A$1:$A$79,0),MATCH(BN$1,$A$1:$BB$1,0)),TRUE):INDIRECT(ADDRESS(MATCH($A38,$A$1:$A$79,0),MATCH(BN$1,$A$1:$BB$1,0)+COUNTIF($A$1:$BB$1,BN$1)-1,TRUE)))</f>
        <v>#REF!</v>
      </c>
      <c r="BO38" s="444" t="e">
        <f ca="1">MAX(INDIRECT(ADDRESS(MATCH($A38,$A$1:$A$79,0),MATCH(BO$1,$A$1:$BB$1,0)),TRUE):INDIRECT(ADDRESS(MATCH($A38,$A$1:$A$79,0),MATCH(BO$1,$A$1:$BB$1,0)+COUNTIF($A$1:$BB$1,BO$1)-1,TRUE)))</f>
        <v>#REF!</v>
      </c>
      <c r="BP38" s="444" t="e">
        <f ca="1">MAX(INDIRECT(ADDRESS(MATCH($A38,$A$1:$A$79,0),MATCH(BP$1,$A$1:$BB$1,0)),TRUE):INDIRECT(ADDRESS(MATCH($A38,$A$1:$A$79,0),MATCH(BP$1,$A$1:$BB$1,0)+COUNTIF($A$1:$BB$1,BP$1)-1,TRUE)))</f>
        <v>#REF!</v>
      </c>
      <c r="BQ38" s="445" t="e">
        <f ca="1">MAX(INDIRECT(ADDRESS(MATCH($A38,$A$1:$A$79,0),MATCH(BQ$1,$A$1:$BB$1,0)),TRUE):INDIRECT(ADDRESS(MATCH($A38,$A$1:$A$79,0),MATCH(BQ$1,$A$1:$BB$1,0)+COUNTIF($A$1:$BB$1,BQ$1)-1,TRUE)))</f>
        <v>#REF!</v>
      </c>
    </row>
    <row r="39" spans="1:69" x14ac:dyDescent="0.25">
      <c r="A39" s="423" t="s">
        <v>251</v>
      </c>
      <c r="B39" s="430" t="s">
        <v>394</v>
      </c>
      <c r="C39" s="440" t="e">
        <f>IF(C44=0,INDEX('Расчет инвестиций'!$E$103:$BD$241,MATCH($A39,'Расчет инвестиций'!$A$103:$A$241,0)+3,MATCH(C$2,'Расчет инвестиций'!#REF!,0)),0)</f>
        <v>#N/A</v>
      </c>
      <c r="D39" s="441" t="e">
        <f>IF(D44=0,INDEX('Расчет инвестиций'!$E$103:$BD$241,MATCH($A39,'Расчет инвестиций'!$A$103:$A$241,0)+3,MATCH(D$2,'Расчет инвестиций'!#REF!,0)),0)</f>
        <v>#N/A</v>
      </c>
      <c r="E39" s="441" t="e">
        <f>IF(E44=0,INDEX('Расчет инвестиций'!$E$103:$BD$241,MATCH($A39,'Расчет инвестиций'!$A$103:$A$241,0)+3,MATCH(E$2,'Расчет инвестиций'!#REF!,0)),0)</f>
        <v>#N/A</v>
      </c>
      <c r="F39" s="441" t="e">
        <f>IF(F44=0,INDEX('Расчет инвестиций'!$E$103:$BD$241,MATCH($A39,'Расчет инвестиций'!$A$103:$A$241,0)+3,MATCH(F$2,'Расчет инвестиций'!#REF!,0)),0)</f>
        <v>#N/A</v>
      </c>
      <c r="G39" s="441" t="e">
        <f>IF(G44=0,INDEX('Расчет инвестиций'!$E$103:$BD$241,MATCH($A39,'Расчет инвестиций'!$A$103:$A$241,0)+3,MATCH(G$2,'Расчет инвестиций'!#REF!,0)),0)</f>
        <v>#N/A</v>
      </c>
      <c r="H39" s="441" t="e">
        <f>IF(H44=0,INDEX('Расчет инвестиций'!$E$103:$BD$241,MATCH($A39,'Расчет инвестиций'!$A$103:$A$241,0)+3,MATCH(H$2,'Расчет инвестиций'!#REF!,0)),0)</f>
        <v>#N/A</v>
      </c>
      <c r="I39" s="441" t="e">
        <f>IF(I44=0,INDEX('Расчет инвестиций'!$E$103:$BD$241,MATCH($A39,'Расчет инвестиций'!$A$103:$A$241,0)+3,MATCH(I$2,'Расчет инвестиций'!#REF!,0)),0)</f>
        <v>#N/A</v>
      </c>
      <c r="J39" s="441" t="e">
        <f>IF(J44=0,INDEX('Расчет инвестиций'!$E$103:$BD$241,MATCH($A39,'Расчет инвестиций'!$A$103:$A$241,0)+3,MATCH(J$2,'Расчет инвестиций'!#REF!,0)),0)</f>
        <v>#N/A</v>
      </c>
      <c r="K39" s="441" t="e">
        <f>IF(K44=0,INDEX('Расчет инвестиций'!$E$103:$BD$241,MATCH($A39,'Расчет инвестиций'!$A$103:$A$241,0)+3,MATCH(K$2,'Расчет инвестиций'!#REF!,0)),0)</f>
        <v>#N/A</v>
      </c>
      <c r="L39" s="441" t="e">
        <f>IF(L44=0,INDEX('Расчет инвестиций'!$E$103:$BD$241,MATCH($A39,'Расчет инвестиций'!$A$103:$A$241,0)+3,MATCH(L$2,'Расчет инвестиций'!#REF!,0)),0)</f>
        <v>#N/A</v>
      </c>
      <c r="M39" s="441" t="e">
        <f>IF(M44=0,INDEX('Расчет инвестиций'!$E$103:$BD$241,MATCH($A39,'Расчет инвестиций'!$A$103:$A$241,0)+3,MATCH(M$2,'Расчет инвестиций'!#REF!,0)),0)</f>
        <v>#N/A</v>
      </c>
      <c r="N39" s="441" t="e">
        <f>IF(N44=0,INDEX('Расчет инвестиций'!$E$103:$BD$241,MATCH($A39,'Расчет инвестиций'!$A$103:$A$241,0)+3,MATCH(N$2,'Расчет инвестиций'!#REF!,0)),0)</f>
        <v>#N/A</v>
      </c>
      <c r="O39" s="441" t="e">
        <f>IF(O44=0,INDEX('Расчет инвестиций'!$E$103:$BD$241,MATCH($A39,'Расчет инвестиций'!$A$103:$A$241,0)+3,MATCH(O$2,'Расчет инвестиций'!#REF!,0)),0)</f>
        <v>#N/A</v>
      </c>
      <c r="P39" s="441" t="e">
        <f>IF(P44=0,INDEX('Расчет инвестиций'!$E$103:$BD$241,MATCH($A39,'Расчет инвестиций'!$A$103:$A$241,0)+3,MATCH(P$2,'Расчет инвестиций'!#REF!,0)),0)</f>
        <v>#N/A</v>
      </c>
      <c r="Q39" s="441" t="e">
        <f>IF(Q44=0,INDEX('Расчет инвестиций'!$E$103:$BD$241,MATCH($A39,'Расчет инвестиций'!$A$103:$A$241,0)+3,MATCH(Q$2,'Расчет инвестиций'!#REF!,0)),0)</f>
        <v>#N/A</v>
      </c>
      <c r="R39" s="441" t="e">
        <f>IF(R44=0,INDEX('Расчет инвестиций'!$E$103:$BD$241,MATCH($A39,'Расчет инвестиций'!$A$103:$A$241,0)+3,MATCH(R$2,'Расчет инвестиций'!#REF!,0)),0)</f>
        <v>#N/A</v>
      </c>
      <c r="S39" s="441" t="e">
        <f>IF(S44=0,INDEX('Расчет инвестиций'!$E$103:$BD$241,MATCH($A39,'Расчет инвестиций'!$A$103:$A$241,0)+3,MATCH(S$2,'Расчет инвестиций'!#REF!,0)),0)</f>
        <v>#N/A</v>
      </c>
      <c r="T39" s="441" t="e">
        <f>IF(T44=0,INDEX('Расчет инвестиций'!$E$103:$BD$241,MATCH($A39,'Расчет инвестиций'!$A$103:$A$241,0)+3,MATCH(T$2,'Расчет инвестиций'!#REF!,0)),0)</f>
        <v>#N/A</v>
      </c>
      <c r="U39" s="441" t="e">
        <f>IF(U44=0,INDEX('Расчет инвестиций'!$E$103:$BD$241,MATCH($A39,'Расчет инвестиций'!$A$103:$A$241,0)+3,MATCH(U$2,'Расчет инвестиций'!#REF!,0)),0)</f>
        <v>#N/A</v>
      </c>
      <c r="V39" s="441" t="e">
        <f>IF(V44=0,INDEX('Расчет инвестиций'!$E$103:$BD$241,MATCH($A39,'Расчет инвестиций'!$A$103:$A$241,0)+3,MATCH(V$2,'Расчет инвестиций'!#REF!,0)),0)</f>
        <v>#N/A</v>
      </c>
      <c r="W39" s="441" t="e">
        <f>IF(W44=0,INDEX('Расчет инвестиций'!$E$103:$BD$241,MATCH($A39,'Расчет инвестиций'!$A$103:$A$241,0)+3,MATCH(W$2,'Расчет инвестиций'!#REF!,0)),0)</f>
        <v>#N/A</v>
      </c>
      <c r="X39" s="441" t="e">
        <f>IF(X44=0,INDEX('Расчет инвестиций'!$E$103:$BD$241,MATCH($A39,'Расчет инвестиций'!$A$103:$A$241,0)+3,MATCH(X$2,'Расчет инвестиций'!#REF!,0)),0)</f>
        <v>#N/A</v>
      </c>
      <c r="Y39" s="441" t="e">
        <f>IF(Y44=0,INDEX('Расчет инвестиций'!$E$103:$BD$241,MATCH($A39,'Расчет инвестиций'!$A$103:$A$241,0)+3,MATCH(Y$2,'Расчет инвестиций'!#REF!,0)),0)</f>
        <v>#N/A</v>
      </c>
      <c r="Z39" s="441" t="e">
        <f>IF(Z44=0,INDEX('Расчет инвестиций'!$E$103:$BD$241,MATCH($A39,'Расчет инвестиций'!$A$103:$A$241,0)+3,MATCH(Z$2,'Расчет инвестиций'!#REF!,0)),0)</f>
        <v>#N/A</v>
      </c>
      <c r="AA39" s="441" t="e">
        <f>IF(AA44=0,INDEX('Расчет инвестиций'!$E$103:$BD$241,MATCH($A39,'Расчет инвестиций'!$A$103:$A$241,0)+3,MATCH(AA$2,'Расчет инвестиций'!#REF!,0)),0)</f>
        <v>#N/A</v>
      </c>
      <c r="AB39" s="441" t="e">
        <f>IF(AB44=0,INDEX('Расчет инвестиций'!$E$103:$BD$241,MATCH($A39,'Расчет инвестиций'!$A$103:$A$241,0)+3,MATCH(AB$2,'Расчет инвестиций'!#REF!,0)),0)</f>
        <v>#N/A</v>
      </c>
      <c r="AC39" s="441" t="e">
        <f>IF(AC44=0,INDEX('Расчет инвестиций'!$E$103:$BD$241,MATCH($A39,'Расчет инвестиций'!$A$103:$A$241,0)+3,MATCH(AC$2,'Расчет инвестиций'!#REF!,0)),0)</f>
        <v>#N/A</v>
      </c>
      <c r="AD39" s="441" t="e">
        <f>IF(AD44=0,INDEX('Расчет инвестиций'!$E$103:$BD$241,MATCH($A39,'Расчет инвестиций'!$A$103:$A$241,0)+3,MATCH(AD$2,'Расчет инвестиций'!#REF!,0)),0)</f>
        <v>#N/A</v>
      </c>
      <c r="AE39" s="441" t="e">
        <f>IF(AE44=0,INDEX('Расчет инвестиций'!$E$103:$BD$241,MATCH($A39,'Расчет инвестиций'!$A$103:$A$241,0)+3,MATCH(AE$2,'Расчет инвестиций'!#REF!,0)),0)</f>
        <v>#N/A</v>
      </c>
      <c r="AF39" s="441" t="e">
        <f>IF(AF44=0,INDEX('Расчет инвестиций'!$E$103:$BD$241,MATCH($A39,'Расчет инвестиций'!$A$103:$A$241,0)+3,MATCH(AF$2,'Расчет инвестиций'!#REF!,0)),0)</f>
        <v>#N/A</v>
      </c>
      <c r="AG39" s="441" t="e">
        <f>IF(AG44=0,INDEX('Расчет инвестиций'!$E$103:$BD$241,MATCH($A39,'Расчет инвестиций'!$A$103:$A$241,0)+3,MATCH(AG$2,'Расчет инвестиций'!#REF!,0)),0)</f>
        <v>#N/A</v>
      </c>
      <c r="AH39" s="441" t="e">
        <f>IF(AH44=0,INDEX('Расчет инвестиций'!$E$103:$BD$241,MATCH($A39,'Расчет инвестиций'!$A$103:$A$241,0)+3,MATCH(AH$2,'Расчет инвестиций'!#REF!,0)),0)</f>
        <v>#N/A</v>
      </c>
      <c r="AI39" s="441" t="e">
        <f>IF(AI44=0,INDEX('Расчет инвестиций'!$E$103:$BD$241,MATCH($A39,'Расчет инвестиций'!$A$103:$A$241,0)+3,MATCH(AI$2,'Расчет инвестиций'!#REF!,0)),0)</f>
        <v>#N/A</v>
      </c>
      <c r="AJ39" s="441" t="e">
        <f>IF(AJ44=0,INDEX('Расчет инвестиций'!$E$103:$BD$241,MATCH($A39,'Расчет инвестиций'!$A$103:$A$241,0)+3,MATCH(AJ$2,'Расчет инвестиций'!#REF!,0)),0)</f>
        <v>#N/A</v>
      </c>
      <c r="AK39" s="441" t="e">
        <f>IF(AK44=0,INDEX('Расчет инвестиций'!$E$103:$BD$241,MATCH($A39,'Расчет инвестиций'!$A$103:$A$241,0)+3,MATCH(AK$2,'Расчет инвестиций'!#REF!,0)),0)</f>
        <v>#N/A</v>
      </c>
      <c r="AL39" s="441" t="e">
        <f>IF(AL44=0,INDEX('Расчет инвестиций'!$E$103:$BD$241,MATCH($A39,'Расчет инвестиций'!$A$103:$A$241,0)+3,MATCH(AL$2,'Расчет инвестиций'!#REF!,0)),0)</f>
        <v>#N/A</v>
      </c>
      <c r="AM39" s="441" t="e">
        <f>IF(AM44=0,INDEX('Расчет инвестиций'!$E$103:$BD$241,MATCH($A39,'Расчет инвестиций'!$A$103:$A$241,0)+3,MATCH(AM$2,'Расчет инвестиций'!#REF!,0)),0)</f>
        <v>#N/A</v>
      </c>
      <c r="AN39" s="441" t="e">
        <f>IF(AN44=0,INDEX('Расчет инвестиций'!$E$103:$BD$241,MATCH($A39,'Расчет инвестиций'!$A$103:$A$241,0)+3,MATCH(AN$2,'Расчет инвестиций'!#REF!,0)),0)</f>
        <v>#N/A</v>
      </c>
      <c r="AO39" s="441" t="e">
        <f>IF(AO44=0,INDEX('Расчет инвестиций'!$E$103:$BD$241,MATCH($A39,'Расчет инвестиций'!$A$103:$A$241,0)+3,MATCH(AO$2,'Расчет инвестиций'!#REF!,0)),0)</f>
        <v>#N/A</v>
      </c>
      <c r="AP39" s="441" t="e">
        <f>IF(AP44=0,INDEX('Расчет инвестиций'!$E$103:$BD$241,MATCH($A39,'Расчет инвестиций'!$A$103:$A$241,0)+3,MATCH(AP$2,'Расчет инвестиций'!#REF!,0)),0)</f>
        <v>#N/A</v>
      </c>
      <c r="AQ39" s="441" t="e">
        <f>IF(AQ44=0,INDEX('Расчет инвестиций'!$E$103:$BD$241,MATCH($A39,'Расчет инвестиций'!$A$103:$A$241,0)+3,MATCH(AQ$2,'Расчет инвестиций'!#REF!,0)),0)</f>
        <v>#N/A</v>
      </c>
      <c r="AR39" s="441" t="e">
        <f>IF(AR44=0,INDEX('Расчет инвестиций'!$E$103:$BD$241,MATCH($A39,'Расчет инвестиций'!$A$103:$A$241,0)+3,MATCH(AR$2,'Расчет инвестиций'!#REF!,0)),0)</f>
        <v>#N/A</v>
      </c>
      <c r="AS39" s="441" t="e">
        <f>IF(AS44=0,INDEX('Расчет инвестиций'!$E$103:$BD$241,MATCH($A39,'Расчет инвестиций'!$A$103:$A$241,0)+3,MATCH(AS$2,'Расчет инвестиций'!#REF!,0)),0)</f>
        <v>#N/A</v>
      </c>
      <c r="AT39" s="441" t="e">
        <f>IF(AT44=0,INDEX('Расчет инвестиций'!$E$103:$BD$241,MATCH($A39,'Расчет инвестиций'!$A$103:$A$241,0)+3,MATCH(AT$2,'Расчет инвестиций'!#REF!,0)),0)</f>
        <v>#N/A</v>
      </c>
      <c r="AU39" s="441" t="e">
        <f>IF(AU44=0,INDEX('Расчет инвестиций'!$E$103:$BD$241,MATCH($A39,'Расчет инвестиций'!$A$103:$A$241,0)+3,MATCH(AU$2,'Расчет инвестиций'!#REF!,0)),0)</f>
        <v>#N/A</v>
      </c>
      <c r="AV39" s="441" t="e">
        <f>IF(AV44=0,INDEX('Расчет инвестиций'!$E$103:$BD$241,MATCH($A39,'Расчет инвестиций'!$A$103:$A$241,0)+3,MATCH(AV$2,'Расчет инвестиций'!#REF!,0)),0)</f>
        <v>#N/A</v>
      </c>
      <c r="AW39" s="441" t="e">
        <f>IF(AW44=0,INDEX('Расчет инвестиций'!$E$103:$BD$241,MATCH($A39,'Расчет инвестиций'!$A$103:$A$241,0)+3,MATCH(AW$2,'Расчет инвестиций'!#REF!,0)),0)</f>
        <v>#N/A</v>
      </c>
      <c r="AX39" s="441" t="e">
        <f>IF(AX44=0,INDEX('Расчет инвестиций'!$E$103:$BD$241,MATCH($A39,'Расчет инвестиций'!$A$103:$A$241,0)+3,MATCH(AX$2,'Расчет инвестиций'!#REF!,0)),0)</f>
        <v>#N/A</v>
      </c>
      <c r="AY39" s="441" t="e">
        <f>IF(AY44=0,INDEX('Расчет инвестиций'!$E$103:$BD$241,MATCH($A39,'Расчет инвестиций'!$A$103:$A$241,0)+3,MATCH(AY$2,'Расчет инвестиций'!#REF!,0)),0)</f>
        <v>#N/A</v>
      </c>
      <c r="AZ39" s="441" t="e">
        <f>IF(AZ44=0,INDEX('Расчет инвестиций'!$E$103:$BD$241,MATCH($A39,'Расчет инвестиций'!$A$103:$A$241,0)+3,MATCH(AZ$2,'Расчет инвестиций'!#REF!,0)),0)</f>
        <v>#N/A</v>
      </c>
      <c r="BA39" s="441" t="e">
        <f>IF(BA44=0,INDEX('Расчет инвестиций'!$E$103:$BD$241,MATCH($A39,'Расчет инвестиций'!$A$103:$A$241,0)+3,MATCH(BA$2,'Расчет инвестиций'!#REF!,0)),0)</f>
        <v>#N/A</v>
      </c>
      <c r="BB39" s="442" t="e">
        <f>IF(BB44=0,INDEX('Расчет инвестиций'!$E$103:$BD$241,MATCH($A39,'Расчет инвестиций'!$A$103:$A$241,0)+3,MATCH(BB$2,'Расчет инвестиций'!#REF!,0)),0)</f>
        <v>#N/A</v>
      </c>
      <c r="BF39" s="440" t="e">
        <f t="shared" si="54"/>
        <v>#N/A</v>
      </c>
      <c r="BG39" s="441" t="e">
        <f t="shared" si="54"/>
        <v>#N/A</v>
      </c>
      <c r="BH39" s="441" t="e">
        <f t="shared" si="54"/>
        <v>#N/A</v>
      </c>
      <c r="BI39" s="441" t="e">
        <f t="shared" si="54"/>
        <v>#N/A</v>
      </c>
      <c r="BJ39" s="441" t="e">
        <f t="shared" si="54"/>
        <v>#N/A</v>
      </c>
      <c r="BK39" s="441" t="e">
        <f t="shared" si="54"/>
        <v>#N/A</v>
      </c>
      <c r="BL39" s="441" t="e">
        <f t="shared" si="54"/>
        <v>#N/A</v>
      </c>
      <c r="BM39" s="441" t="e">
        <f t="shared" si="54"/>
        <v>#N/A</v>
      </c>
      <c r="BN39" s="441" t="e">
        <f t="shared" si="54"/>
        <v>#N/A</v>
      </c>
      <c r="BO39" s="441" t="e">
        <f t="shared" si="54"/>
        <v>#N/A</v>
      </c>
      <c r="BP39" s="441" t="e">
        <f t="shared" si="54"/>
        <v>#N/A</v>
      </c>
      <c r="BQ39" s="442" t="e">
        <f t="shared" si="54"/>
        <v>#N/A</v>
      </c>
    </row>
    <row r="40" spans="1:69" x14ac:dyDescent="0.25">
      <c r="A40" s="423" t="s">
        <v>251</v>
      </c>
      <c r="B40" s="430" t="s">
        <v>395</v>
      </c>
      <c r="C40" s="440" t="e">
        <f>INDEX('Расчет инвестиций'!$E$103:$BD$241,MATCH($A40,'Расчет инвестиций'!$A$103:$A$241,0)+3,MATCH(C$2,'Расчет инвестиций'!#REF!,0))-C39</f>
        <v>#N/A</v>
      </c>
      <c r="D40" s="441" t="e">
        <f>INDEX('Расчет инвестиций'!$E$103:$BD$241,MATCH($A40,'Расчет инвестиций'!$A$103:$A$241,0)+3,MATCH(D$2,'Расчет инвестиций'!#REF!,0))-D39</f>
        <v>#N/A</v>
      </c>
      <c r="E40" s="441" t="e">
        <f>INDEX('Расчет инвестиций'!$E$103:$BD$241,MATCH($A40,'Расчет инвестиций'!$A$103:$A$241,0)+3,MATCH(E$2,'Расчет инвестиций'!#REF!,0))-E39</f>
        <v>#N/A</v>
      </c>
      <c r="F40" s="441" t="e">
        <f>INDEX('Расчет инвестиций'!$E$103:$BD$241,MATCH($A40,'Расчет инвестиций'!$A$103:$A$241,0)+3,MATCH(F$2,'Расчет инвестиций'!#REF!,0))-F39</f>
        <v>#N/A</v>
      </c>
      <c r="G40" s="441" t="e">
        <f>INDEX('Расчет инвестиций'!$E$103:$BD$241,MATCH($A40,'Расчет инвестиций'!$A$103:$A$241,0)+3,MATCH(G$2,'Расчет инвестиций'!#REF!,0))-G39</f>
        <v>#N/A</v>
      </c>
      <c r="H40" s="441" t="e">
        <f>INDEX('Расчет инвестиций'!$E$103:$BD$241,MATCH($A40,'Расчет инвестиций'!$A$103:$A$241,0)+3,MATCH(H$2,'Расчет инвестиций'!#REF!,0))-H39</f>
        <v>#N/A</v>
      </c>
      <c r="I40" s="441" t="e">
        <f>INDEX('Расчет инвестиций'!$E$103:$BD$241,MATCH($A40,'Расчет инвестиций'!$A$103:$A$241,0)+3,MATCH(I$2,'Расчет инвестиций'!#REF!,0))-I39</f>
        <v>#N/A</v>
      </c>
      <c r="J40" s="441" t="e">
        <f>INDEX('Расчет инвестиций'!$E$103:$BD$241,MATCH($A40,'Расчет инвестиций'!$A$103:$A$241,0)+3,MATCH(J$2,'Расчет инвестиций'!#REF!,0))-J39</f>
        <v>#N/A</v>
      </c>
      <c r="K40" s="441" t="e">
        <f>INDEX('Расчет инвестиций'!$E$103:$BD$241,MATCH($A40,'Расчет инвестиций'!$A$103:$A$241,0)+3,MATCH(K$2,'Расчет инвестиций'!#REF!,0))-K39</f>
        <v>#N/A</v>
      </c>
      <c r="L40" s="441" t="e">
        <f>INDEX('Расчет инвестиций'!$E$103:$BD$241,MATCH($A40,'Расчет инвестиций'!$A$103:$A$241,0)+3,MATCH(L$2,'Расчет инвестиций'!#REF!,0))-L39</f>
        <v>#N/A</v>
      </c>
      <c r="M40" s="441" t="e">
        <f>INDEX('Расчет инвестиций'!$E$103:$BD$241,MATCH($A40,'Расчет инвестиций'!$A$103:$A$241,0)+3,MATCH(M$2,'Расчет инвестиций'!#REF!,0))-M39</f>
        <v>#N/A</v>
      </c>
      <c r="N40" s="441" t="e">
        <f>INDEX('Расчет инвестиций'!$E$103:$BD$241,MATCH($A40,'Расчет инвестиций'!$A$103:$A$241,0)+3,MATCH(N$2,'Расчет инвестиций'!#REF!,0))-N39</f>
        <v>#N/A</v>
      </c>
      <c r="O40" s="441" t="e">
        <f>INDEX('Расчет инвестиций'!$E$103:$BD$241,MATCH($A40,'Расчет инвестиций'!$A$103:$A$241,0)+3,MATCH(O$2,'Расчет инвестиций'!#REF!,0))-O39</f>
        <v>#N/A</v>
      </c>
      <c r="P40" s="441" t="e">
        <f>INDEX('Расчет инвестиций'!$E$103:$BD$241,MATCH($A40,'Расчет инвестиций'!$A$103:$A$241,0)+3,MATCH(P$2,'Расчет инвестиций'!#REF!,0))-P39</f>
        <v>#N/A</v>
      </c>
      <c r="Q40" s="441" t="e">
        <f>INDEX('Расчет инвестиций'!$E$103:$BD$241,MATCH($A40,'Расчет инвестиций'!$A$103:$A$241,0)+3,MATCH(Q$2,'Расчет инвестиций'!#REF!,0))-Q39</f>
        <v>#N/A</v>
      </c>
      <c r="R40" s="441" t="e">
        <f>INDEX('Расчет инвестиций'!$E$103:$BD$241,MATCH($A40,'Расчет инвестиций'!$A$103:$A$241,0)+3,MATCH(R$2,'Расчет инвестиций'!#REF!,0))-R39</f>
        <v>#N/A</v>
      </c>
      <c r="S40" s="441" t="e">
        <f>INDEX('Расчет инвестиций'!$E$103:$BD$241,MATCH($A40,'Расчет инвестиций'!$A$103:$A$241,0)+3,MATCH(S$2,'Расчет инвестиций'!#REF!,0))-S39</f>
        <v>#N/A</v>
      </c>
      <c r="T40" s="441" t="e">
        <f>INDEX('Расчет инвестиций'!$E$103:$BD$241,MATCH($A40,'Расчет инвестиций'!$A$103:$A$241,0)+3,MATCH(T$2,'Расчет инвестиций'!#REF!,0))-T39</f>
        <v>#N/A</v>
      </c>
      <c r="U40" s="441" t="e">
        <f>INDEX('Расчет инвестиций'!$E$103:$BD$241,MATCH($A40,'Расчет инвестиций'!$A$103:$A$241,0)+3,MATCH(U$2,'Расчет инвестиций'!#REF!,0))-U39</f>
        <v>#N/A</v>
      </c>
      <c r="V40" s="441" t="e">
        <f>INDEX('Расчет инвестиций'!$E$103:$BD$241,MATCH($A40,'Расчет инвестиций'!$A$103:$A$241,0)+3,MATCH(V$2,'Расчет инвестиций'!#REF!,0))-V39</f>
        <v>#N/A</v>
      </c>
      <c r="W40" s="441" t="e">
        <f>INDEX('Расчет инвестиций'!$E$103:$BD$241,MATCH($A40,'Расчет инвестиций'!$A$103:$A$241,0)+3,MATCH(W$2,'Расчет инвестиций'!#REF!,0))-W39</f>
        <v>#N/A</v>
      </c>
      <c r="X40" s="441" t="e">
        <f>INDEX('Расчет инвестиций'!$E$103:$BD$241,MATCH($A40,'Расчет инвестиций'!$A$103:$A$241,0)+3,MATCH(X$2,'Расчет инвестиций'!#REF!,0))-X39</f>
        <v>#N/A</v>
      </c>
      <c r="Y40" s="441" t="e">
        <f>INDEX('Расчет инвестиций'!$E$103:$BD$241,MATCH($A40,'Расчет инвестиций'!$A$103:$A$241,0)+3,MATCH(Y$2,'Расчет инвестиций'!#REF!,0))-Y39</f>
        <v>#N/A</v>
      </c>
      <c r="Z40" s="441" t="e">
        <f>INDEX('Расчет инвестиций'!$E$103:$BD$241,MATCH($A40,'Расчет инвестиций'!$A$103:$A$241,0)+3,MATCH(Z$2,'Расчет инвестиций'!#REF!,0))-Z39</f>
        <v>#N/A</v>
      </c>
      <c r="AA40" s="441" t="e">
        <f>INDEX('Расчет инвестиций'!$E$103:$BD$241,MATCH($A40,'Расчет инвестиций'!$A$103:$A$241,0)+3,MATCH(AA$2,'Расчет инвестиций'!#REF!,0))-AA39</f>
        <v>#N/A</v>
      </c>
      <c r="AB40" s="441" t="e">
        <f>INDEX('Расчет инвестиций'!$E$103:$BD$241,MATCH($A40,'Расчет инвестиций'!$A$103:$A$241,0)+3,MATCH(AB$2,'Расчет инвестиций'!#REF!,0))-AB39</f>
        <v>#N/A</v>
      </c>
      <c r="AC40" s="441" t="e">
        <f>INDEX('Расчет инвестиций'!$E$103:$BD$241,MATCH($A40,'Расчет инвестиций'!$A$103:$A$241,0)+3,MATCH(AC$2,'Расчет инвестиций'!#REF!,0))-AC39</f>
        <v>#N/A</v>
      </c>
      <c r="AD40" s="441" t="e">
        <f>INDEX('Расчет инвестиций'!$E$103:$BD$241,MATCH($A40,'Расчет инвестиций'!$A$103:$A$241,0)+3,MATCH(AD$2,'Расчет инвестиций'!#REF!,0))-AD39</f>
        <v>#N/A</v>
      </c>
      <c r="AE40" s="441" t="e">
        <f>INDEX('Расчет инвестиций'!$E$103:$BD$241,MATCH($A40,'Расчет инвестиций'!$A$103:$A$241,0)+3,MATCH(AE$2,'Расчет инвестиций'!#REF!,0))-AE39</f>
        <v>#N/A</v>
      </c>
      <c r="AF40" s="441" t="e">
        <f>INDEX('Расчет инвестиций'!$E$103:$BD$241,MATCH($A40,'Расчет инвестиций'!$A$103:$A$241,0)+3,MATCH(AF$2,'Расчет инвестиций'!#REF!,0))-AF39</f>
        <v>#N/A</v>
      </c>
      <c r="AG40" s="441" t="e">
        <f>INDEX('Расчет инвестиций'!$E$103:$BD$241,MATCH($A40,'Расчет инвестиций'!$A$103:$A$241,0)+3,MATCH(AG$2,'Расчет инвестиций'!#REF!,0))-AG39</f>
        <v>#N/A</v>
      </c>
      <c r="AH40" s="441" t="e">
        <f>INDEX('Расчет инвестиций'!$E$103:$BD$241,MATCH($A40,'Расчет инвестиций'!$A$103:$A$241,0)+3,MATCH(AH$2,'Расчет инвестиций'!#REF!,0))-AH39</f>
        <v>#N/A</v>
      </c>
      <c r="AI40" s="441" t="e">
        <f>INDEX('Расчет инвестиций'!$E$103:$BD$241,MATCH($A40,'Расчет инвестиций'!$A$103:$A$241,0)+3,MATCH(AI$2,'Расчет инвестиций'!#REF!,0))-AI39</f>
        <v>#N/A</v>
      </c>
      <c r="AJ40" s="441" t="e">
        <f>INDEX('Расчет инвестиций'!$E$103:$BD$241,MATCH($A40,'Расчет инвестиций'!$A$103:$A$241,0)+3,MATCH(AJ$2,'Расчет инвестиций'!#REF!,0))-AJ39</f>
        <v>#N/A</v>
      </c>
      <c r="AK40" s="441" t="e">
        <f>INDEX('Расчет инвестиций'!$E$103:$BD$241,MATCH($A40,'Расчет инвестиций'!$A$103:$A$241,0)+3,MATCH(AK$2,'Расчет инвестиций'!#REF!,0))-AK39</f>
        <v>#N/A</v>
      </c>
      <c r="AL40" s="441" t="e">
        <f>INDEX('Расчет инвестиций'!$E$103:$BD$241,MATCH($A40,'Расчет инвестиций'!$A$103:$A$241,0)+3,MATCH(AL$2,'Расчет инвестиций'!#REF!,0))-AL39</f>
        <v>#N/A</v>
      </c>
      <c r="AM40" s="441" t="e">
        <f>INDEX('Расчет инвестиций'!$E$103:$BD$241,MATCH($A40,'Расчет инвестиций'!$A$103:$A$241,0)+3,MATCH(AM$2,'Расчет инвестиций'!#REF!,0))-AM39</f>
        <v>#N/A</v>
      </c>
      <c r="AN40" s="441" t="e">
        <f>INDEX('Расчет инвестиций'!$E$103:$BD$241,MATCH($A40,'Расчет инвестиций'!$A$103:$A$241,0)+3,MATCH(AN$2,'Расчет инвестиций'!#REF!,0))-AN39</f>
        <v>#N/A</v>
      </c>
      <c r="AO40" s="441" t="e">
        <f>INDEX('Расчет инвестиций'!$E$103:$BD$241,MATCH($A40,'Расчет инвестиций'!$A$103:$A$241,0)+3,MATCH(AO$2,'Расчет инвестиций'!#REF!,0))-AO39</f>
        <v>#N/A</v>
      </c>
      <c r="AP40" s="441" t="e">
        <f>INDEX('Расчет инвестиций'!$E$103:$BD$241,MATCH($A40,'Расчет инвестиций'!$A$103:$A$241,0)+3,MATCH(AP$2,'Расчет инвестиций'!#REF!,0))-AP39</f>
        <v>#N/A</v>
      </c>
      <c r="AQ40" s="441" t="e">
        <f>INDEX('Расчет инвестиций'!$E$103:$BD$241,MATCH($A40,'Расчет инвестиций'!$A$103:$A$241,0)+3,MATCH(AQ$2,'Расчет инвестиций'!#REF!,0))-AQ39</f>
        <v>#N/A</v>
      </c>
      <c r="AR40" s="441" t="e">
        <f>INDEX('Расчет инвестиций'!$E$103:$BD$241,MATCH($A40,'Расчет инвестиций'!$A$103:$A$241,0)+3,MATCH(AR$2,'Расчет инвестиций'!#REF!,0))-AR39</f>
        <v>#N/A</v>
      </c>
      <c r="AS40" s="441" t="e">
        <f>INDEX('Расчет инвестиций'!$E$103:$BD$241,MATCH($A40,'Расчет инвестиций'!$A$103:$A$241,0)+3,MATCH(AS$2,'Расчет инвестиций'!#REF!,0))-AS39</f>
        <v>#N/A</v>
      </c>
      <c r="AT40" s="441" t="e">
        <f>INDEX('Расчет инвестиций'!$E$103:$BD$241,MATCH($A40,'Расчет инвестиций'!$A$103:$A$241,0)+3,MATCH(AT$2,'Расчет инвестиций'!#REF!,0))-AT39</f>
        <v>#N/A</v>
      </c>
      <c r="AU40" s="441" t="e">
        <f>INDEX('Расчет инвестиций'!$E$103:$BD$241,MATCH($A40,'Расчет инвестиций'!$A$103:$A$241,0)+3,MATCH(AU$2,'Расчет инвестиций'!#REF!,0))-AU39</f>
        <v>#N/A</v>
      </c>
      <c r="AV40" s="441" t="e">
        <f>INDEX('Расчет инвестиций'!$E$103:$BD$241,MATCH($A40,'Расчет инвестиций'!$A$103:$A$241,0)+3,MATCH(AV$2,'Расчет инвестиций'!#REF!,0))-AV39</f>
        <v>#N/A</v>
      </c>
      <c r="AW40" s="441" t="e">
        <f>INDEX('Расчет инвестиций'!$E$103:$BD$241,MATCH($A40,'Расчет инвестиций'!$A$103:$A$241,0)+3,MATCH(AW$2,'Расчет инвестиций'!#REF!,0))-AW39</f>
        <v>#N/A</v>
      </c>
      <c r="AX40" s="441" t="e">
        <f>INDEX('Расчет инвестиций'!$E$103:$BD$241,MATCH($A40,'Расчет инвестиций'!$A$103:$A$241,0)+3,MATCH(AX$2,'Расчет инвестиций'!#REF!,0))-AX39</f>
        <v>#N/A</v>
      </c>
      <c r="AY40" s="441" t="e">
        <f>INDEX('Расчет инвестиций'!$E$103:$BD$241,MATCH($A40,'Расчет инвестиций'!$A$103:$A$241,0)+3,MATCH(AY$2,'Расчет инвестиций'!#REF!,0))-AY39</f>
        <v>#N/A</v>
      </c>
      <c r="AZ40" s="441" t="e">
        <f>INDEX('Расчет инвестиций'!$E$103:$BD$241,MATCH($A40,'Расчет инвестиций'!$A$103:$A$241,0)+3,MATCH(AZ$2,'Расчет инвестиций'!#REF!,0))-AZ39</f>
        <v>#N/A</v>
      </c>
      <c r="BA40" s="441" t="e">
        <f>INDEX('Расчет инвестиций'!$E$103:$BD$241,MATCH($A40,'Расчет инвестиций'!$A$103:$A$241,0)+3,MATCH(BA$2,'Расчет инвестиций'!#REF!,0))-BA39</f>
        <v>#N/A</v>
      </c>
      <c r="BB40" s="442" t="e">
        <f>INDEX('Расчет инвестиций'!$E$103:$BD$241,MATCH($A40,'Расчет инвестиций'!$A$103:$A$241,0)+3,MATCH(BB$2,'Расчет инвестиций'!#REF!,0))-BB39</f>
        <v>#N/A</v>
      </c>
      <c r="BF40" s="440" t="e">
        <f t="shared" si="54"/>
        <v>#N/A</v>
      </c>
      <c r="BG40" s="441" t="e">
        <f t="shared" si="54"/>
        <v>#N/A</v>
      </c>
      <c r="BH40" s="441" t="e">
        <f t="shared" si="54"/>
        <v>#N/A</v>
      </c>
      <c r="BI40" s="441" t="e">
        <f t="shared" si="54"/>
        <v>#N/A</v>
      </c>
      <c r="BJ40" s="441" t="e">
        <f t="shared" si="54"/>
        <v>#N/A</v>
      </c>
      <c r="BK40" s="441" t="e">
        <f t="shared" si="54"/>
        <v>#N/A</v>
      </c>
      <c r="BL40" s="441" t="e">
        <f t="shared" si="54"/>
        <v>#N/A</v>
      </c>
      <c r="BM40" s="441" t="e">
        <f t="shared" si="54"/>
        <v>#N/A</v>
      </c>
      <c r="BN40" s="441" t="e">
        <f t="shared" si="54"/>
        <v>#N/A</v>
      </c>
      <c r="BO40" s="441" t="e">
        <f t="shared" si="54"/>
        <v>#N/A</v>
      </c>
      <c r="BP40" s="441" t="e">
        <f t="shared" si="54"/>
        <v>#N/A</v>
      </c>
      <c r="BQ40" s="442" t="e">
        <f t="shared" si="54"/>
        <v>#N/A</v>
      </c>
    </row>
    <row r="41" spans="1:69" x14ac:dyDescent="0.25">
      <c r="A41" s="423" t="s">
        <v>251</v>
      </c>
      <c r="B41" s="430" t="s">
        <v>397</v>
      </c>
      <c r="C41" s="440" t="e">
        <f>C38*C39</f>
        <v>#N/A</v>
      </c>
      <c r="D41" s="441" t="e">
        <f t="shared" ref="D41:BB41" si="221">D38*D39</f>
        <v>#REF!</v>
      </c>
      <c r="E41" s="441" t="e">
        <f t="shared" si="221"/>
        <v>#REF!</v>
      </c>
      <c r="F41" s="441" t="e">
        <f t="shared" si="221"/>
        <v>#REF!</v>
      </c>
      <c r="G41" s="441" t="e">
        <f t="shared" si="221"/>
        <v>#REF!</v>
      </c>
      <c r="H41" s="441" t="e">
        <f t="shared" si="221"/>
        <v>#REF!</v>
      </c>
      <c r="I41" s="441" t="e">
        <f t="shared" si="221"/>
        <v>#REF!</v>
      </c>
      <c r="J41" s="441" t="e">
        <f t="shared" si="221"/>
        <v>#REF!</v>
      </c>
      <c r="K41" s="441" t="e">
        <f t="shared" si="221"/>
        <v>#REF!</v>
      </c>
      <c r="L41" s="441" t="e">
        <f t="shared" si="221"/>
        <v>#REF!</v>
      </c>
      <c r="M41" s="441" t="e">
        <f t="shared" si="221"/>
        <v>#REF!</v>
      </c>
      <c r="N41" s="441" t="e">
        <f t="shared" si="221"/>
        <v>#REF!</v>
      </c>
      <c r="O41" s="441" t="e">
        <f t="shared" si="221"/>
        <v>#REF!</v>
      </c>
      <c r="P41" s="441" t="e">
        <f t="shared" si="221"/>
        <v>#REF!</v>
      </c>
      <c r="Q41" s="441" t="e">
        <f t="shared" si="221"/>
        <v>#REF!</v>
      </c>
      <c r="R41" s="441" t="e">
        <f t="shared" si="221"/>
        <v>#REF!</v>
      </c>
      <c r="S41" s="441" t="e">
        <f t="shared" si="221"/>
        <v>#REF!</v>
      </c>
      <c r="T41" s="441" t="e">
        <f t="shared" si="221"/>
        <v>#REF!</v>
      </c>
      <c r="U41" s="441" t="e">
        <f t="shared" si="221"/>
        <v>#REF!</v>
      </c>
      <c r="V41" s="441" t="e">
        <f t="shared" si="221"/>
        <v>#REF!</v>
      </c>
      <c r="W41" s="441" t="e">
        <f t="shared" si="221"/>
        <v>#REF!</v>
      </c>
      <c r="X41" s="441" t="e">
        <f t="shared" si="221"/>
        <v>#REF!</v>
      </c>
      <c r="Y41" s="441" t="e">
        <f t="shared" si="221"/>
        <v>#REF!</v>
      </c>
      <c r="Z41" s="441" t="e">
        <f t="shared" si="221"/>
        <v>#REF!</v>
      </c>
      <c r="AA41" s="441" t="e">
        <f t="shared" si="221"/>
        <v>#REF!</v>
      </c>
      <c r="AB41" s="441" t="e">
        <f t="shared" si="221"/>
        <v>#REF!</v>
      </c>
      <c r="AC41" s="441" t="e">
        <f t="shared" si="221"/>
        <v>#REF!</v>
      </c>
      <c r="AD41" s="441" t="e">
        <f t="shared" si="221"/>
        <v>#REF!</v>
      </c>
      <c r="AE41" s="441" t="e">
        <f t="shared" si="221"/>
        <v>#REF!</v>
      </c>
      <c r="AF41" s="441" t="e">
        <f t="shared" si="221"/>
        <v>#REF!</v>
      </c>
      <c r="AG41" s="441" t="e">
        <f t="shared" si="221"/>
        <v>#REF!</v>
      </c>
      <c r="AH41" s="441" t="e">
        <f t="shared" si="221"/>
        <v>#REF!</v>
      </c>
      <c r="AI41" s="441" t="e">
        <f t="shared" si="221"/>
        <v>#REF!</v>
      </c>
      <c r="AJ41" s="441" t="e">
        <f t="shared" si="221"/>
        <v>#REF!</v>
      </c>
      <c r="AK41" s="441" t="e">
        <f t="shared" si="221"/>
        <v>#REF!</v>
      </c>
      <c r="AL41" s="441" t="e">
        <f t="shared" si="221"/>
        <v>#REF!</v>
      </c>
      <c r="AM41" s="441" t="e">
        <f t="shared" si="221"/>
        <v>#REF!</v>
      </c>
      <c r="AN41" s="441" t="e">
        <f t="shared" si="221"/>
        <v>#REF!</v>
      </c>
      <c r="AO41" s="441" t="e">
        <f t="shared" si="221"/>
        <v>#REF!</v>
      </c>
      <c r="AP41" s="441" t="e">
        <f t="shared" si="221"/>
        <v>#REF!</v>
      </c>
      <c r="AQ41" s="441" t="e">
        <f t="shared" si="221"/>
        <v>#REF!</v>
      </c>
      <c r="AR41" s="441" t="e">
        <f t="shared" si="221"/>
        <v>#REF!</v>
      </c>
      <c r="AS41" s="441" t="e">
        <f t="shared" si="221"/>
        <v>#REF!</v>
      </c>
      <c r="AT41" s="441" t="e">
        <f t="shared" si="221"/>
        <v>#REF!</v>
      </c>
      <c r="AU41" s="441" t="e">
        <f t="shared" si="221"/>
        <v>#REF!</v>
      </c>
      <c r="AV41" s="441" t="e">
        <f t="shared" si="221"/>
        <v>#REF!</v>
      </c>
      <c r="AW41" s="441" t="e">
        <f t="shared" si="221"/>
        <v>#REF!</v>
      </c>
      <c r="AX41" s="441" t="e">
        <f t="shared" si="221"/>
        <v>#REF!</v>
      </c>
      <c r="AY41" s="441" t="e">
        <f t="shared" si="221"/>
        <v>#REF!</v>
      </c>
      <c r="AZ41" s="441" t="e">
        <f t="shared" si="221"/>
        <v>#REF!</v>
      </c>
      <c r="BA41" s="441" t="e">
        <f t="shared" si="221"/>
        <v>#REF!</v>
      </c>
      <c r="BB41" s="442" t="e">
        <f t="shared" si="221"/>
        <v>#REF!</v>
      </c>
      <c r="BF41" s="440" t="e">
        <f t="shared" si="54"/>
        <v>#N/A</v>
      </c>
      <c r="BG41" s="441" t="e">
        <f t="shared" si="54"/>
        <v>#REF!</v>
      </c>
      <c r="BH41" s="441" t="e">
        <f t="shared" si="54"/>
        <v>#REF!</v>
      </c>
      <c r="BI41" s="441" t="e">
        <f t="shared" si="54"/>
        <v>#REF!</v>
      </c>
      <c r="BJ41" s="441" t="e">
        <f t="shared" si="54"/>
        <v>#REF!</v>
      </c>
      <c r="BK41" s="441" t="e">
        <f t="shared" si="54"/>
        <v>#REF!</v>
      </c>
      <c r="BL41" s="441" t="e">
        <f t="shared" si="54"/>
        <v>#REF!</v>
      </c>
      <c r="BM41" s="441" t="e">
        <f t="shared" si="54"/>
        <v>#REF!</v>
      </c>
      <c r="BN41" s="441" t="e">
        <f t="shared" si="54"/>
        <v>#REF!</v>
      </c>
      <c r="BO41" s="441" t="e">
        <f t="shared" si="54"/>
        <v>#REF!</v>
      </c>
      <c r="BP41" s="441" t="e">
        <f t="shared" si="54"/>
        <v>#REF!</v>
      </c>
      <c r="BQ41" s="442" t="e">
        <f t="shared" si="54"/>
        <v>#REF!</v>
      </c>
    </row>
    <row r="42" spans="1:69" x14ac:dyDescent="0.25">
      <c r="A42" s="423" t="s">
        <v>251</v>
      </c>
      <c r="B42" s="430" t="s">
        <v>398</v>
      </c>
      <c r="C42" s="440" t="e">
        <f>(C38-C38*C44)*C40</f>
        <v>#N/A</v>
      </c>
      <c r="D42" s="441" t="e">
        <f t="shared" ref="D42:BB42" si="222">(D38-D38*D44)*D40</f>
        <v>#REF!</v>
      </c>
      <c r="E42" s="441" t="e">
        <f t="shared" si="222"/>
        <v>#REF!</v>
      </c>
      <c r="F42" s="441" t="e">
        <f t="shared" si="222"/>
        <v>#REF!</v>
      </c>
      <c r="G42" s="441" t="e">
        <f t="shared" si="222"/>
        <v>#REF!</v>
      </c>
      <c r="H42" s="441" t="e">
        <f t="shared" si="222"/>
        <v>#REF!</v>
      </c>
      <c r="I42" s="441" t="e">
        <f t="shared" si="222"/>
        <v>#REF!</v>
      </c>
      <c r="J42" s="441" t="e">
        <f t="shared" si="222"/>
        <v>#REF!</v>
      </c>
      <c r="K42" s="441" t="e">
        <f t="shared" si="222"/>
        <v>#REF!</v>
      </c>
      <c r="L42" s="441" t="e">
        <f t="shared" si="222"/>
        <v>#REF!</v>
      </c>
      <c r="M42" s="441" t="e">
        <f t="shared" si="222"/>
        <v>#REF!</v>
      </c>
      <c r="N42" s="441" t="e">
        <f t="shared" si="222"/>
        <v>#REF!</v>
      </c>
      <c r="O42" s="441" t="e">
        <f t="shared" si="222"/>
        <v>#REF!</v>
      </c>
      <c r="P42" s="441" t="e">
        <f t="shared" si="222"/>
        <v>#REF!</v>
      </c>
      <c r="Q42" s="441" t="e">
        <f t="shared" si="222"/>
        <v>#REF!</v>
      </c>
      <c r="R42" s="441" t="e">
        <f t="shared" si="222"/>
        <v>#REF!</v>
      </c>
      <c r="S42" s="441" t="e">
        <f t="shared" si="222"/>
        <v>#REF!</v>
      </c>
      <c r="T42" s="441" t="e">
        <f t="shared" si="222"/>
        <v>#REF!</v>
      </c>
      <c r="U42" s="441" t="e">
        <f t="shared" si="222"/>
        <v>#REF!</v>
      </c>
      <c r="V42" s="441" t="e">
        <f t="shared" si="222"/>
        <v>#REF!</v>
      </c>
      <c r="W42" s="441" t="e">
        <f t="shared" si="222"/>
        <v>#REF!</v>
      </c>
      <c r="X42" s="441" t="e">
        <f t="shared" si="222"/>
        <v>#REF!</v>
      </c>
      <c r="Y42" s="441" t="e">
        <f t="shared" si="222"/>
        <v>#REF!</v>
      </c>
      <c r="Z42" s="441" t="e">
        <f t="shared" si="222"/>
        <v>#REF!</v>
      </c>
      <c r="AA42" s="441" t="e">
        <f t="shared" si="222"/>
        <v>#REF!</v>
      </c>
      <c r="AB42" s="441" t="e">
        <f t="shared" si="222"/>
        <v>#REF!</v>
      </c>
      <c r="AC42" s="441" t="e">
        <f t="shared" si="222"/>
        <v>#REF!</v>
      </c>
      <c r="AD42" s="441" t="e">
        <f t="shared" si="222"/>
        <v>#REF!</v>
      </c>
      <c r="AE42" s="441" t="e">
        <f t="shared" si="222"/>
        <v>#REF!</v>
      </c>
      <c r="AF42" s="441" t="e">
        <f t="shared" si="222"/>
        <v>#REF!</v>
      </c>
      <c r="AG42" s="441" t="e">
        <f t="shared" si="222"/>
        <v>#REF!</v>
      </c>
      <c r="AH42" s="441" t="e">
        <f t="shared" si="222"/>
        <v>#REF!</v>
      </c>
      <c r="AI42" s="441" t="e">
        <f t="shared" si="222"/>
        <v>#REF!</v>
      </c>
      <c r="AJ42" s="441" t="e">
        <f t="shared" si="222"/>
        <v>#REF!</v>
      </c>
      <c r="AK42" s="441" t="e">
        <f t="shared" si="222"/>
        <v>#REF!</v>
      </c>
      <c r="AL42" s="441" t="e">
        <f t="shared" si="222"/>
        <v>#REF!</v>
      </c>
      <c r="AM42" s="441" t="e">
        <f t="shared" si="222"/>
        <v>#REF!</v>
      </c>
      <c r="AN42" s="441" t="e">
        <f t="shared" si="222"/>
        <v>#REF!</v>
      </c>
      <c r="AO42" s="441" t="e">
        <f t="shared" si="222"/>
        <v>#REF!</v>
      </c>
      <c r="AP42" s="441" t="e">
        <f t="shared" si="222"/>
        <v>#REF!</v>
      </c>
      <c r="AQ42" s="441" t="e">
        <f t="shared" si="222"/>
        <v>#REF!</v>
      </c>
      <c r="AR42" s="441" t="e">
        <f t="shared" si="222"/>
        <v>#REF!</v>
      </c>
      <c r="AS42" s="441" t="e">
        <f t="shared" si="222"/>
        <v>#REF!</v>
      </c>
      <c r="AT42" s="441" t="e">
        <f t="shared" si="222"/>
        <v>#REF!</v>
      </c>
      <c r="AU42" s="441" t="e">
        <f t="shared" si="222"/>
        <v>#REF!</v>
      </c>
      <c r="AV42" s="441" t="e">
        <f t="shared" si="222"/>
        <v>#REF!</v>
      </c>
      <c r="AW42" s="441" t="e">
        <f t="shared" si="222"/>
        <v>#REF!</v>
      </c>
      <c r="AX42" s="441" t="e">
        <f t="shared" si="222"/>
        <v>#REF!</v>
      </c>
      <c r="AY42" s="441" t="e">
        <f t="shared" si="222"/>
        <v>#REF!</v>
      </c>
      <c r="AZ42" s="441" t="e">
        <f t="shared" si="222"/>
        <v>#REF!</v>
      </c>
      <c r="BA42" s="441" t="e">
        <f t="shared" si="222"/>
        <v>#REF!</v>
      </c>
      <c r="BB42" s="442" t="e">
        <f t="shared" si="222"/>
        <v>#REF!</v>
      </c>
      <c r="BF42" s="440" t="e">
        <f t="shared" si="54"/>
        <v>#N/A</v>
      </c>
      <c r="BG42" s="441" t="e">
        <f t="shared" si="54"/>
        <v>#REF!</v>
      </c>
      <c r="BH42" s="441" t="e">
        <f t="shared" si="54"/>
        <v>#REF!</v>
      </c>
      <c r="BI42" s="441" t="e">
        <f t="shared" si="54"/>
        <v>#REF!</v>
      </c>
      <c r="BJ42" s="441" t="e">
        <f t="shared" si="54"/>
        <v>#REF!</v>
      </c>
      <c r="BK42" s="441" t="e">
        <f t="shared" si="54"/>
        <v>#REF!</v>
      </c>
      <c r="BL42" s="441" t="e">
        <f t="shared" si="54"/>
        <v>#REF!</v>
      </c>
      <c r="BM42" s="441" t="e">
        <f t="shared" si="54"/>
        <v>#REF!</v>
      </c>
      <c r="BN42" s="441" t="e">
        <f t="shared" si="54"/>
        <v>#REF!</v>
      </c>
      <c r="BO42" s="441" t="e">
        <f t="shared" si="54"/>
        <v>#REF!</v>
      </c>
      <c r="BP42" s="441" t="e">
        <f t="shared" si="54"/>
        <v>#REF!</v>
      </c>
      <c r="BQ42" s="442" t="e">
        <f t="shared" si="54"/>
        <v>#REF!</v>
      </c>
    </row>
    <row r="43" spans="1:69" x14ac:dyDescent="0.25">
      <c r="A43" s="423" t="s">
        <v>251</v>
      </c>
      <c r="B43" s="430" t="s">
        <v>399</v>
      </c>
      <c r="C43" s="440" t="e">
        <f t="shared" ref="C43" si="223">C40*C38-C42</f>
        <v>#N/A</v>
      </c>
      <c r="D43" s="441" t="e">
        <f t="shared" ref="D43" si="224">D40*D38-D42</f>
        <v>#N/A</v>
      </c>
      <c r="E43" s="441" t="e">
        <f>E40*E38-E42</f>
        <v>#N/A</v>
      </c>
      <c r="F43" s="441" t="e">
        <f t="shared" ref="F43" si="225">F40*F38-F42</f>
        <v>#N/A</v>
      </c>
      <c r="G43" s="441" t="e">
        <f t="shared" ref="G43" si="226">G40*G38-G42</f>
        <v>#N/A</v>
      </c>
      <c r="H43" s="441" t="e">
        <f t="shared" ref="H43" si="227">H40*H38-H42</f>
        <v>#N/A</v>
      </c>
      <c r="I43" s="441" t="e">
        <f t="shared" ref="I43" si="228">I40*I38-I42</f>
        <v>#N/A</v>
      </c>
      <c r="J43" s="441" t="e">
        <f t="shared" ref="J43" si="229">J40*J38-J42</f>
        <v>#N/A</v>
      </c>
      <c r="K43" s="441" t="e">
        <f t="shared" ref="K43" si="230">K40*K38-K42</f>
        <v>#N/A</v>
      </c>
      <c r="L43" s="441" t="e">
        <f t="shared" ref="L43" si="231">L40*L38-L42</f>
        <v>#N/A</v>
      </c>
      <c r="M43" s="441" t="e">
        <f t="shared" ref="M43" si="232">M40*M38-M42</f>
        <v>#N/A</v>
      </c>
      <c r="N43" s="441" t="e">
        <f t="shared" ref="N43" si="233">N40*N38-N42</f>
        <v>#N/A</v>
      </c>
      <c r="O43" s="441" t="e">
        <f t="shared" ref="O43" si="234">O40*O38-O42</f>
        <v>#N/A</v>
      </c>
      <c r="P43" s="441" t="e">
        <f t="shared" ref="P43" si="235">P40*P38-P42</f>
        <v>#N/A</v>
      </c>
      <c r="Q43" s="441" t="e">
        <f t="shared" ref="Q43" si="236">Q40*Q38-Q42</f>
        <v>#N/A</v>
      </c>
      <c r="R43" s="441" t="e">
        <f t="shared" ref="R43" si="237">R40*R38-R42</f>
        <v>#N/A</v>
      </c>
      <c r="S43" s="441" t="e">
        <f t="shared" ref="S43" si="238">S40*S38-S42</f>
        <v>#N/A</v>
      </c>
      <c r="T43" s="441" t="e">
        <f t="shared" ref="T43" si="239">T40*T38-T42</f>
        <v>#N/A</v>
      </c>
      <c r="U43" s="441" t="e">
        <f t="shared" ref="U43" si="240">U40*U38-U42</f>
        <v>#N/A</v>
      </c>
      <c r="V43" s="441" t="e">
        <f t="shared" ref="V43" si="241">V40*V38-V42</f>
        <v>#N/A</v>
      </c>
      <c r="W43" s="441" t="e">
        <f t="shared" ref="W43" si="242">W40*W38-W42</f>
        <v>#N/A</v>
      </c>
      <c r="X43" s="441" t="e">
        <f t="shared" ref="X43" si="243">X40*X38-X42</f>
        <v>#N/A</v>
      </c>
      <c r="Y43" s="441" t="e">
        <f t="shared" ref="Y43" si="244">Y40*Y38-Y42</f>
        <v>#N/A</v>
      </c>
      <c r="Z43" s="441" t="e">
        <f t="shared" ref="Z43" si="245">Z40*Z38-Z42</f>
        <v>#N/A</v>
      </c>
      <c r="AA43" s="441" t="e">
        <f t="shared" ref="AA43" si="246">AA40*AA38-AA42</f>
        <v>#N/A</v>
      </c>
      <c r="AB43" s="441" t="e">
        <f t="shared" ref="AB43" si="247">AB40*AB38-AB42</f>
        <v>#N/A</v>
      </c>
      <c r="AC43" s="441" t="e">
        <f t="shared" ref="AC43" si="248">AC40*AC38-AC42</f>
        <v>#N/A</v>
      </c>
      <c r="AD43" s="441" t="e">
        <f t="shared" ref="AD43" si="249">AD40*AD38-AD42</f>
        <v>#N/A</v>
      </c>
      <c r="AE43" s="441" t="e">
        <f t="shared" ref="AE43" si="250">AE40*AE38-AE42</f>
        <v>#N/A</v>
      </c>
      <c r="AF43" s="441" t="e">
        <f t="shared" ref="AF43" si="251">AF40*AF38-AF42</f>
        <v>#N/A</v>
      </c>
      <c r="AG43" s="441" t="e">
        <f t="shared" ref="AG43" si="252">AG40*AG38-AG42</f>
        <v>#N/A</v>
      </c>
      <c r="AH43" s="441" t="e">
        <f t="shared" ref="AH43" si="253">AH40*AH38-AH42</f>
        <v>#N/A</v>
      </c>
      <c r="AI43" s="441" t="e">
        <f t="shared" ref="AI43" si="254">AI40*AI38-AI42</f>
        <v>#N/A</v>
      </c>
      <c r="AJ43" s="441" t="e">
        <f t="shared" ref="AJ43" si="255">AJ40*AJ38-AJ42</f>
        <v>#N/A</v>
      </c>
      <c r="AK43" s="441" t="e">
        <f t="shared" ref="AK43" si="256">AK40*AK38-AK42</f>
        <v>#N/A</v>
      </c>
      <c r="AL43" s="441" t="e">
        <f t="shared" ref="AL43" si="257">AL40*AL38-AL42</f>
        <v>#N/A</v>
      </c>
      <c r="AM43" s="441" t="e">
        <f t="shared" ref="AM43" si="258">AM40*AM38-AM42</f>
        <v>#N/A</v>
      </c>
      <c r="AN43" s="441" t="e">
        <f t="shared" ref="AN43" si="259">AN40*AN38-AN42</f>
        <v>#N/A</v>
      </c>
      <c r="AO43" s="441" t="e">
        <f t="shared" ref="AO43" si="260">AO40*AO38-AO42</f>
        <v>#N/A</v>
      </c>
      <c r="AP43" s="441" t="e">
        <f t="shared" ref="AP43" si="261">AP40*AP38-AP42</f>
        <v>#N/A</v>
      </c>
      <c r="AQ43" s="441" t="e">
        <f t="shared" ref="AQ43" si="262">AQ40*AQ38-AQ42</f>
        <v>#N/A</v>
      </c>
      <c r="AR43" s="441" t="e">
        <f t="shared" ref="AR43" si="263">AR40*AR38-AR42</f>
        <v>#N/A</v>
      </c>
      <c r="AS43" s="441" t="e">
        <f t="shared" ref="AS43" si="264">AS40*AS38-AS42</f>
        <v>#N/A</v>
      </c>
      <c r="AT43" s="441" t="e">
        <f t="shared" ref="AT43" si="265">AT40*AT38-AT42</f>
        <v>#N/A</v>
      </c>
      <c r="AU43" s="441" t="e">
        <f t="shared" ref="AU43" si="266">AU40*AU38-AU42</f>
        <v>#N/A</v>
      </c>
      <c r="AV43" s="441" t="e">
        <f t="shared" ref="AV43" si="267">AV40*AV38-AV42</f>
        <v>#N/A</v>
      </c>
      <c r="AW43" s="441" t="e">
        <f t="shared" ref="AW43" si="268">AW40*AW38-AW42</f>
        <v>#N/A</v>
      </c>
      <c r="AX43" s="441" t="e">
        <f t="shared" ref="AX43" si="269">AX40*AX38-AX42</f>
        <v>#N/A</v>
      </c>
      <c r="AY43" s="441" t="e">
        <f t="shared" ref="AY43" si="270">AY40*AY38-AY42</f>
        <v>#N/A</v>
      </c>
      <c r="AZ43" s="441" t="e">
        <f t="shared" ref="AZ43" si="271">AZ40*AZ38-AZ42</f>
        <v>#N/A</v>
      </c>
      <c r="BA43" s="441" t="e">
        <f t="shared" ref="BA43" si="272">BA40*BA38-BA42</f>
        <v>#N/A</v>
      </c>
      <c r="BB43" s="442" t="e">
        <f t="shared" ref="BB43" si="273">BB40*BB38-BB42</f>
        <v>#N/A</v>
      </c>
      <c r="BF43" s="440" t="e">
        <f t="shared" si="54"/>
        <v>#N/A</v>
      </c>
      <c r="BG43" s="441" t="e">
        <f t="shared" si="54"/>
        <v>#N/A</v>
      </c>
      <c r="BH43" s="441" t="e">
        <f t="shared" si="54"/>
        <v>#N/A</v>
      </c>
      <c r="BI43" s="441" t="e">
        <f t="shared" si="54"/>
        <v>#N/A</v>
      </c>
      <c r="BJ43" s="441" t="e">
        <f t="shared" si="54"/>
        <v>#N/A</v>
      </c>
      <c r="BK43" s="441" t="e">
        <f t="shared" si="54"/>
        <v>#N/A</v>
      </c>
      <c r="BL43" s="441" t="e">
        <f t="shared" si="54"/>
        <v>#N/A</v>
      </c>
      <c r="BM43" s="441" t="e">
        <f t="shared" si="54"/>
        <v>#N/A</v>
      </c>
      <c r="BN43" s="441" t="e">
        <f t="shared" si="54"/>
        <v>#N/A</v>
      </c>
      <c r="BO43" s="441" t="e">
        <f t="shared" si="54"/>
        <v>#N/A</v>
      </c>
      <c r="BP43" s="441" t="e">
        <f t="shared" si="54"/>
        <v>#N/A</v>
      </c>
      <c r="BQ43" s="442" t="e">
        <f t="shared" si="54"/>
        <v>#N/A</v>
      </c>
    </row>
    <row r="44" spans="1:69" x14ac:dyDescent="0.25">
      <c r="A44" s="426" t="s">
        <v>251</v>
      </c>
      <c r="B44" s="431" t="s">
        <v>396</v>
      </c>
      <c r="C44" s="434" t="e">
        <f>INDEX('Расчет инвестиций'!$E$103:$BD$241,MATCH($A44,'Расчет инвестиций'!$A$103:$A$241,0)+4,MATCH(C$2,'Расчет инвестиций'!#REF!,0))</f>
        <v>#N/A</v>
      </c>
      <c r="D44" s="427" t="e">
        <f>INDEX('Расчет инвестиций'!$E$103:$BD$241,MATCH($A44,'Расчет инвестиций'!$A$103:$A$241,0)+4,MATCH(D$2,'Расчет инвестиций'!#REF!,0))</f>
        <v>#N/A</v>
      </c>
      <c r="E44" s="427" t="e">
        <f>INDEX('Расчет инвестиций'!$E$103:$BD$241,MATCH($A44,'Расчет инвестиций'!$A$103:$A$241,0)+4,MATCH(E$2,'Расчет инвестиций'!#REF!,0))</f>
        <v>#N/A</v>
      </c>
      <c r="F44" s="427" t="e">
        <f>INDEX('Расчет инвестиций'!$E$103:$BD$241,MATCH($A44,'Расчет инвестиций'!$A$103:$A$241,0)+4,MATCH(F$2,'Расчет инвестиций'!#REF!,0))</f>
        <v>#N/A</v>
      </c>
      <c r="G44" s="427" t="e">
        <f>INDEX('Расчет инвестиций'!$E$103:$BD$241,MATCH($A44,'Расчет инвестиций'!$A$103:$A$241,0)+4,MATCH(G$2,'Расчет инвестиций'!#REF!,0))</f>
        <v>#N/A</v>
      </c>
      <c r="H44" s="427" t="e">
        <f>INDEX('Расчет инвестиций'!$E$103:$BD$241,MATCH($A44,'Расчет инвестиций'!$A$103:$A$241,0)+4,MATCH(H$2,'Расчет инвестиций'!#REF!,0))</f>
        <v>#N/A</v>
      </c>
      <c r="I44" s="427" t="e">
        <f>INDEX('Расчет инвестиций'!$E$103:$BD$241,MATCH($A44,'Расчет инвестиций'!$A$103:$A$241,0)+4,MATCH(I$2,'Расчет инвестиций'!#REF!,0))</f>
        <v>#N/A</v>
      </c>
      <c r="J44" s="427" t="e">
        <f>INDEX('Расчет инвестиций'!$E$103:$BD$241,MATCH($A44,'Расчет инвестиций'!$A$103:$A$241,0)+4,MATCH(J$2,'Расчет инвестиций'!#REF!,0))</f>
        <v>#N/A</v>
      </c>
      <c r="K44" s="427" t="e">
        <f>INDEX('Расчет инвестиций'!$E$103:$BD$241,MATCH($A44,'Расчет инвестиций'!$A$103:$A$241,0)+4,MATCH(K$2,'Расчет инвестиций'!#REF!,0))</f>
        <v>#N/A</v>
      </c>
      <c r="L44" s="427" t="e">
        <f>INDEX('Расчет инвестиций'!$E$103:$BD$241,MATCH($A44,'Расчет инвестиций'!$A$103:$A$241,0)+4,MATCH(L$2,'Расчет инвестиций'!#REF!,0))</f>
        <v>#N/A</v>
      </c>
      <c r="M44" s="427" t="e">
        <f>INDEX('Расчет инвестиций'!$E$103:$BD$241,MATCH($A44,'Расчет инвестиций'!$A$103:$A$241,0)+4,MATCH(M$2,'Расчет инвестиций'!#REF!,0))</f>
        <v>#N/A</v>
      </c>
      <c r="N44" s="427" t="e">
        <f>INDEX('Расчет инвестиций'!$E$103:$BD$241,MATCH($A44,'Расчет инвестиций'!$A$103:$A$241,0)+4,MATCH(N$2,'Расчет инвестиций'!#REF!,0))</f>
        <v>#N/A</v>
      </c>
      <c r="O44" s="427" t="e">
        <f>INDEX('Расчет инвестиций'!$E$103:$BD$241,MATCH($A44,'Расчет инвестиций'!$A$103:$A$241,0)+4,MATCH(O$2,'Расчет инвестиций'!#REF!,0))</f>
        <v>#N/A</v>
      </c>
      <c r="P44" s="427" t="e">
        <f>INDEX('Расчет инвестиций'!$E$103:$BD$241,MATCH($A44,'Расчет инвестиций'!$A$103:$A$241,0)+4,MATCH(P$2,'Расчет инвестиций'!#REF!,0))</f>
        <v>#N/A</v>
      </c>
      <c r="Q44" s="427" t="e">
        <f>INDEX('Расчет инвестиций'!$E$103:$BD$241,MATCH($A44,'Расчет инвестиций'!$A$103:$A$241,0)+4,MATCH(Q$2,'Расчет инвестиций'!#REF!,0))</f>
        <v>#N/A</v>
      </c>
      <c r="R44" s="427" t="e">
        <f>INDEX('Расчет инвестиций'!$E$103:$BD$241,MATCH($A44,'Расчет инвестиций'!$A$103:$A$241,0)+4,MATCH(R$2,'Расчет инвестиций'!#REF!,0))</f>
        <v>#N/A</v>
      </c>
      <c r="S44" s="427" t="e">
        <f>INDEX('Расчет инвестиций'!$E$103:$BD$241,MATCH($A44,'Расчет инвестиций'!$A$103:$A$241,0)+4,MATCH(S$2,'Расчет инвестиций'!#REF!,0))</f>
        <v>#N/A</v>
      </c>
      <c r="T44" s="427" t="e">
        <f>INDEX('Расчет инвестиций'!$E$103:$BD$241,MATCH($A44,'Расчет инвестиций'!$A$103:$A$241,0)+4,MATCH(T$2,'Расчет инвестиций'!#REF!,0))</f>
        <v>#N/A</v>
      </c>
      <c r="U44" s="427" t="e">
        <f>INDEX('Расчет инвестиций'!$E$103:$BD$241,MATCH($A44,'Расчет инвестиций'!$A$103:$A$241,0)+4,MATCH(U$2,'Расчет инвестиций'!#REF!,0))</f>
        <v>#N/A</v>
      </c>
      <c r="V44" s="427" t="e">
        <f>INDEX('Расчет инвестиций'!$E$103:$BD$241,MATCH($A44,'Расчет инвестиций'!$A$103:$A$241,0)+4,MATCH(V$2,'Расчет инвестиций'!#REF!,0))</f>
        <v>#N/A</v>
      </c>
      <c r="W44" s="427" t="e">
        <f>INDEX('Расчет инвестиций'!$E$103:$BD$241,MATCH($A44,'Расчет инвестиций'!$A$103:$A$241,0)+4,MATCH(W$2,'Расчет инвестиций'!#REF!,0))</f>
        <v>#N/A</v>
      </c>
      <c r="X44" s="427" t="e">
        <f>INDEX('Расчет инвестиций'!$E$103:$BD$241,MATCH($A44,'Расчет инвестиций'!$A$103:$A$241,0)+4,MATCH(X$2,'Расчет инвестиций'!#REF!,0))</f>
        <v>#N/A</v>
      </c>
      <c r="Y44" s="427" t="e">
        <f>INDEX('Расчет инвестиций'!$E$103:$BD$241,MATCH($A44,'Расчет инвестиций'!$A$103:$A$241,0)+4,MATCH(Y$2,'Расчет инвестиций'!#REF!,0))</f>
        <v>#N/A</v>
      </c>
      <c r="Z44" s="427" t="e">
        <f>INDEX('Расчет инвестиций'!$E$103:$BD$241,MATCH($A44,'Расчет инвестиций'!$A$103:$A$241,0)+4,MATCH(Z$2,'Расчет инвестиций'!#REF!,0))</f>
        <v>#N/A</v>
      </c>
      <c r="AA44" s="427" t="e">
        <f>INDEX('Расчет инвестиций'!$E$103:$BD$241,MATCH($A44,'Расчет инвестиций'!$A$103:$A$241,0)+4,MATCH(AA$2,'Расчет инвестиций'!#REF!,0))</f>
        <v>#N/A</v>
      </c>
      <c r="AB44" s="427" t="e">
        <f>INDEX('Расчет инвестиций'!$E$103:$BD$241,MATCH($A44,'Расчет инвестиций'!$A$103:$A$241,0)+4,MATCH(AB$2,'Расчет инвестиций'!#REF!,0))</f>
        <v>#N/A</v>
      </c>
      <c r="AC44" s="427" t="e">
        <f>INDEX('Расчет инвестиций'!$E$103:$BD$241,MATCH($A44,'Расчет инвестиций'!$A$103:$A$241,0)+4,MATCH(AC$2,'Расчет инвестиций'!#REF!,0))</f>
        <v>#N/A</v>
      </c>
      <c r="AD44" s="427" t="e">
        <f>INDEX('Расчет инвестиций'!$E$103:$BD$241,MATCH($A44,'Расчет инвестиций'!$A$103:$A$241,0)+4,MATCH(AD$2,'Расчет инвестиций'!#REF!,0))</f>
        <v>#N/A</v>
      </c>
      <c r="AE44" s="427" t="e">
        <f>INDEX('Расчет инвестиций'!$E$103:$BD$241,MATCH($A44,'Расчет инвестиций'!$A$103:$A$241,0)+4,MATCH(AE$2,'Расчет инвестиций'!#REF!,0))</f>
        <v>#N/A</v>
      </c>
      <c r="AF44" s="427" t="e">
        <f>INDEX('Расчет инвестиций'!$E$103:$BD$241,MATCH($A44,'Расчет инвестиций'!$A$103:$A$241,0)+4,MATCH(AF$2,'Расчет инвестиций'!#REF!,0))</f>
        <v>#N/A</v>
      </c>
      <c r="AG44" s="427" t="e">
        <f>INDEX('Расчет инвестиций'!$E$103:$BD$241,MATCH($A44,'Расчет инвестиций'!$A$103:$A$241,0)+4,MATCH(AG$2,'Расчет инвестиций'!#REF!,0))</f>
        <v>#N/A</v>
      </c>
      <c r="AH44" s="427" t="e">
        <f>INDEX('Расчет инвестиций'!$E$103:$BD$241,MATCH($A44,'Расчет инвестиций'!$A$103:$A$241,0)+4,MATCH(AH$2,'Расчет инвестиций'!#REF!,0))</f>
        <v>#N/A</v>
      </c>
      <c r="AI44" s="427" t="e">
        <f>INDEX('Расчет инвестиций'!$E$103:$BD$241,MATCH($A44,'Расчет инвестиций'!$A$103:$A$241,0)+4,MATCH(AI$2,'Расчет инвестиций'!#REF!,0))</f>
        <v>#N/A</v>
      </c>
      <c r="AJ44" s="427" t="e">
        <f>INDEX('Расчет инвестиций'!$E$103:$BD$241,MATCH($A44,'Расчет инвестиций'!$A$103:$A$241,0)+4,MATCH(AJ$2,'Расчет инвестиций'!#REF!,0))</f>
        <v>#N/A</v>
      </c>
      <c r="AK44" s="427" t="e">
        <f>INDEX('Расчет инвестиций'!$E$103:$BD$241,MATCH($A44,'Расчет инвестиций'!$A$103:$A$241,0)+4,MATCH(AK$2,'Расчет инвестиций'!#REF!,0))</f>
        <v>#N/A</v>
      </c>
      <c r="AL44" s="427" t="e">
        <f>INDEX('Расчет инвестиций'!$E$103:$BD$241,MATCH($A44,'Расчет инвестиций'!$A$103:$A$241,0)+4,MATCH(AL$2,'Расчет инвестиций'!#REF!,0))</f>
        <v>#N/A</v>
      </c>
      <c r="AM44" s="427" t="e">
        <f>INDEX('Расчет инвестиций'!$E$103:$BD$241,MATCH($A44,'Расчет инвестиций'!$A$103:$A$241,0)+4,MATCH(AM$2,'Расчет инвестиций'!#REF!,0))</f>
        <v>#N/A</v>
      </c>
      <c r="AN44" s="427" t="e">
        <f>INDEX('Расчет инвестиций'!$E$103:$BD$241,MATCH($A44,'Расчет инвестиций'!$A$103:$A$241,0)+4,MATCH(AN$2,'Расчет инвестиций'!#REF!,0))</f>
        <v>#N/A</v>
      </c>
      <c r="AO44" s="427" t="e">
        <f>INDEX('Расчет инвестиций'!$E$103:$BD$241,MATCH($A44,'Расчет инвестиций'!$A$103:$A$241,0)+4,MATCH(AO$2,'Расчет инвестиций'!#REF!,0))</f>
        <v>#N/A</v>
      </c>
      <c r="AP44" s="427" t="e">
        <f>INDEX('Расчет инвестиций'!$E$103:$BD$241,MATCH($A44,'Расчет инвестиций'!$A$103:$A$241,0)+4,MATCH(AP$2,'Расчет инвестиций'!#REF!,0))</f>
        <v>#N/A</v>
      </c>
      <c r="AQ44" s="427" t="e">
        <f>INDEX('Расчет инвестиций'!$E$103:$BD$241,MATCH($A44,'Расчет инвестиций'!$A$103:$A$241,0)+4,MATCH(AQ$2,'Расчет инвестиций'!#REF!,0))</f>
        <v>#N/A</v>
      </c>
      <c r="AR44" s="427" t="e">
        <f>INDEX('Расчет инвестиций'!$E$103:$BD$241,MATCH($A44,'Расчет инвестиций'!$A$103:$A$241,0)+4,MATCH(AR$2,'Расчет инвестиций'!#REF!,0))</f>
        <v>#N/A</v>
      </c>
      <c r="AS44" s="427" t="e">
        <f>INDEX('Расчет инвестиций'!$E$103:$BD$241,MATCH($A44,'Расчет инвестиций'!$A$103:$A$241,0)+4,MATCH(AS$2,'Расчет инвестиций'!#REF!,0))</f>
        <v>#N/A</v>
      </c>
      <c r="AT44" s="427" t="e">
        <f>INDEX('Расчет инвестиций'!$E$103:$BD$241,MATCH($A44,'Расчет инвестиций'!$A$103:$A$241,0)+4,MATCH(AT$2,'Расчет инвестиций'!#REF!,0))</f>
        <v>#N/A</v>
      </c>
      <c r="AU44" s="427" t="e">
        <f>INDEX('Расчет инвестиций'!$E$103:$BD$241,MATCH($A44,'Расчет инвестиций'!$A$103:$A$241,0)+4,MATCH(AU$2,'Расчет инвестиций'!#REF!,0))</f>
        <v>#N/A</v>
      </c>
      <c r="AV44" s="427" t="e">
        <f>INDEX('Расчет инвестиций'!$E$103:$BD$241,MATCH($A44,'Расчет инвестиций'!$A$103:$A$241,0)+4,MATCH(AV$2,'Расчет инвестиций'!#REF!,0))</f>
        <v>#N/A</v>
      </c>
      <c r="AW44" s="427" t="e">
        <f>INDEX('Расчет инвестиций'!$E$103:$BD$241,MATCH($A44,'Расчет инвестиций'!$A$103:$A$241,0)+4,MATCH(AW$2,'Расчет инвестиций'!#REF!,0))</f>
        <v>#N/A</v>
      </c>
      <c r="AX44" s="427" t="e">
        <f>INDEX('Расчет инвестиций'!$E$103:$BD$241,MATCH($A44,'Расчет инвестиций'!$A$103:$A$241,0)+4,MATCH(AX$2,'Расчет инвестиций'!#REF!,0))</f>
        <v>#N/A</v>
      </c>
      <c r="AY44" s="427" t="e">
        <f>INDEX('Расчет инвестиций'!$E$103:$BD$241,MATCH($A44,'Расчет инвестиций'!$A$103:$A$241,0)+4,MATCH(AY$2,'Расчет инвестиций'!#REF!,0))</f>
        <v>#N/A</v>
      </c>
      <c r="AZ44" s="427" t="e">
        <f>INDEX('Расчет инвестиций'!$E$103:$BD$241,MATCH($A44,'Расчет инвестиций'!$A$103:$A$241,0)+4,MATCH(AZ$2,'Расчет инвестиций'!#REF!,0))</f>
        <v>#N/A</v>
      </c>
      <c r="BA44" s="427" t="e">
        <f>INDEX('Расчет инвестиций'!$E$103:$BD$241,MATCH($A44,'Расчет инвестиций'!$A$103:$A$241,0)+4,MATCH(BA$2,'Расчет инвестиций'!#REF!,0))</f>
        <v>#N/A</v>
      </c>
      <c r="BB44" s="428" t="e">
        <f>INDEX('Расчет инвестиций'!$E$103:$BD$241,MATCH($A44,'Расчет инвестиций'!$A$103:$A$241,0)+4,MATCH(BB$2,'Расчет инвестиций'!#REF!,0))</f>
        <v>#N/A</v>
      </c>
      <c r="BF44" s="434" t="e">
        <f ca="1">MAX(INDIRECT(ADDRESS(MATCH($A44,$A$1:$A$79,0)+6,MATCH(BF$1,$A$1:$BB$1,0)),TRUE):INDIRECT(ADDRESS(MATCH($A44,$A$1:$A$79,0)+6,MATCH(BF$1,$A$1:$BB$1,0)+COUNTIF($A$1:$BB$1,BF$1)-1,TRUE)))</f>
        <v>#N/A</v>
      </c>
      <c r="BG44" s="427" t="e">
        <f ca="1">MAX(INDIRECT(ADDRESS(MATCH($A44,$A$1:$A$79,0)+6,MATCH(BG$1,$A$1:$BB$1,0)),TRUE):INDIRECT(ADDRESS(MATCH($A44,$A$1:$A$79,0)+6,MATCH(BG$1,$A$1:$BB$1,0)+COUNTIF($A$1:$BB$1,BG$1)-1,TRUE)))</f>
        <v>#N/A</v>
      </c>
      <c r="BH44" s="427" t="e">
        <f ca="1">MAX(INDIRECT(ADDRESS(MATCH($A44,$A$1:$A$79,0)+6,MATCH(BH$1,$A$1:$BB$1,0)),TRUE):INDIRECT(ADDRESS(MATCH($A44,$A$1:$A$79,0)+6,MATCH(BH$1,$A$1:$BB$1,0)+COUNTIF($A$1:$BB$1,BH$1)-1,TRUE)))</f>
        <v>#N/A</v>
      </c>
      <c r="BI44" s="427" t="e">
        <f ca="1">MAX(INDIRECT(ADDRESS(MATCH($A44,$A$1:$A$79,0)+6,MATCH(BI$1,$A$1:$BB$1,0)),TRUE):INDIRECT(ADDRESS(MATCH($A44,$A$1:$A$79,0)+6,MATCH(BI$1,$A$1:$BB$1,0)+COUNTIF($A$1:$BB$1,BI$1)-1,TRUE)))</f>
        <v>#N/A</v>
      </c>
      <c r="BJ44" s="427" t="e">
        <f ca="1">MAX(INDIRECT(ADDRESS(MATCH($A44,$A$1:$A$79,0)+6,MATCH(BJ$1,$A$1:$BB$1,0)),TRUE):INDIRECT(ADDRESS(MATCH($A44,$A$1:$A$79,0)+6,MATCH(BJ$1,$A$1:$BB$1,0)+COUNTIF($A$1:$BB$1,BJ$1)-1,TRUE)))</f>
        <v>#N/A</v>
      </c>
      <c r="BK44" s="427" t="e">
        <f ca="1">MAX(INDIRECT(ADDRESS(MATCH($A44,$A$1:$A$79,0)+6,MATCH(BK$1,$A$1:$BB$1,0)),TRUE):INDIRECT(ADDRESS(MATCH($A44,$A$1:$A$79,0)+6,MATCH(BK$1,$A$1:$BB$1,0)+COUNTIF($A$1:$BB$1,BK$1)-1,TRUE)))</f>
        <v>#N/A</v>
      </c>
      <c r="BL44" s="427" t="e">
        <f ca="1">MAX(INDIRECT(ADDRESS(MATCH($A44,$A$1:$A$79,0)+6,MATCH(BL$1,$A$1:$BB$1,0)),TRUE):INDIRECT(ADDRESS(MATCH($A44,$A$1:$A$79,0)+6,MATCH(BL$1,$A$1:$BB$1,0)+COUNTIF($A$1:$BB$1,BL$1)-1,TRUE)))</f>
        <v>#N/A</v>
      </c>
      <c r="BM44" s="427" t="e">
        <f ca="1">MAX(INDIRECT(ADDRESS(MATCH($A44,$A$1:$A$79,0)+6,MATCH(BM$1,$A$1:$BB$1,0)),TRUE):INDIRECT(ADDRESS(MATCH($A44,$A$1:$A$79,0)+6,MATCH(BM$1,$A$1:$BB$1,0)+COUNTIF($A$1:$BB$1,BM$1)-1,TRUE)))</f>
        <v>#N/A</v>
      </c>
      <c r="BN44" s="427" t="e">
        <f ca="1">MAX(INDIRECT(ADDRESS(MATCH($A44,$A$1:$A$79,0)+6,MATCH(BN$1,$A$1:$BB$1,0)),TRUE):INDIRECT(ADDRESS(MATCH($A44,$A$1:$A$79,0)+6,MATCH(BN$1,$A$1:$BB$1,0)+COUNTIF($A$1:$BB$1,BN$1)-1,TRUE)))</f>
        <v>#N/A</v>
      </c>
      <c r="BO44" s="427" t="e">
        <f ca="1">MAX(INDIRECT(ADDRESS(MATCH($A44,$A$1:$A$79,0)+6,MATCH(BO$1,$A$1:$BB$1,0)),TRUE):INDIRECT(ADDRESS(MATCH($A44,$A$1:$A$79,0)+6,MATCH(BO$1,$A$1:$BB$1,0)+COUNTIF($A$1:$BB$1,BO$1)-1,TRUE)))</f>
        <v>#N/A</v>
      </c>
      <c r="BP44" s="427" t="e">
        <f ca="1">MAX(INDIRECT(ADDRESS(MATCH($A44,$A$1:$A$79,0)+6,MATCH(BP$1,$A$1:$BB$1,0)),TRUE):INDIRECT(ADDRESS(MATCH($A44,$A$1:$A$79,0)+6,MATCH(BP$1,$A$1:$BB$1,0)+COUNTIF($A$1:$BB$1,BP$1)-1,TRUE)))</f>
        <v>#N/A</v>
      </c>
      <c r="BQ44" s="428" t="e">
        <f ca="1">MAX(INDIRECT(ADDRESS(MATCH($A44,$A$1:$A$79,0)+6,MATCH(BQ$1,$A$1:$BB$1,0)),TRUE):INDIRECT(ADDRESS(MATCH($A44,$A$1:$A$79,0)+6,MATCH(BQ$1,$A$1:$BB$1,0)+COUNTIF($A$1:$BB$1,BQ$1)-1,TRUE)))</f>
        <v>#N/A</v>
      </c>
    </row>
    <row r="45" spans="1:69" x14ac:dyDescent="0.25">
      <c r="A45" s="420" t="s">
        <v>24</v>
      </c>
      <c r="B45" s="429" t="s">
        <v>37</v>
      </c>
      <c r="C45" s="443" t="e">
        <f>INDEX('Расчет инвестиций'!$E$103:$BD$241,MATCH($A45,'Расчет инвестиций'!$A$103:$A$241,0),MATCH(C$2,'Расчет инвестиций'!#REF!,0))</f>
        <v>#N/A</v>
      </c>
      <c r="D45" s="444" t="e">
        <f>VLOOKUP($A45,'Расчет инвестиций'!$A$103:$BD$241,MATCH('Свод объёмы'!D$2,'Расчет инвестиций'!#REF!,0),0)</f>
        <v>#REF!</v>
      </c>
      <c r="E45" s="444" t="e">
        <f>VLOOKUP($A45,'Расчет инвестиций'!$A$103:$BD$241,MATCH('Свод объёмы'!E$2,'Расчет инвестиций'!#REF!,0),0)</f>
        <v>#REF!</v>
      </c>
      <c r="F45" s="444" t="e">
        <f>VLOOKUP($A45,'Расчет инвестиций'!$A$103:$BD$241,MATCH('Свод объёмы'!F$2,'Расчет инвестиций'!#REF!,0),0)</f>
        <v>#REF!</v>
      </c>
      <c r="G45" s="444" t="e">
        <f>VLOOKUP($A45,'Расчет инвестиций'!$A$103:$BD$241,MATCH('Свод объёмы'!G$2,'Расчет инвестиций'!#REF!,0),0)</f>
        <v>#REF!</v>
      </c>
      <c r="H45" s="444" t="e">
        <f>VLOOKUP($A45,'Расчет инвестиций'!$A$103:$BD$241,MATCH('Свод объёмы'!H$2,'Расчет инвестиций'!#REF!,0),0)</f>
        <v>#REF!</v>
      </c>
      <c r="I45" s="444" t="e">
        <f>VLOOKUP($A45,'Расчет инвестиций'!$A$103:$BD$241,MATCH('Свод объёмы'!I$2,'Расчет инвестиций'!#REF!,0),0)</f>
        <v>#REF!</v>
      </c>
      <c r="J45" s="444" t="e">
        <f>VLOOKUP($A45,'Расчет инвестиций'!$A$103:$BD$241,MATCH('Свод объёмы'!J$2,'Расчет инвестиций'!#REF!,0),0)</f>
        <v>#REF!</v>
      </c>
      <c r="K45" s="444" t="e">
        <f>VLOOKUP($A45,'Расчет инвестиций'!$A$103:$BD$241,MATCH('Свод объёмы'!K$2,'Расчет инвестиций'!#REF!,0),0)</f>
        <v>#REF!</v>
      </c>
      <c r="L45" s="444" t="e">
        <f>VLOOKUP($A45,'Расчет инвестиций'!$A$103:$BD$241,MATCH('Свод объёмы'!L$2,'Расчет инвестиций'!#REF!,0),0)</f>
        <v>#REF!</v>
      </c>
      <c r="M45" s="444" t="e">
        <f>VLOOKUP($A45,'Расчет инвестиций'!$A$103:$BD$241,MATCH('Свод объёмы'!M$2,'Расчет инвестиций'!#REF!,0),0)</f>
        <v>#REF!</v>
      </c>
      <c r="N45" s="444" t="e">
        <f>VLOOKUP($A45,'Расчет инвестиций'!$A$103:$BD$241,MATCH('Свод объёмы'!N$2,'Расчет инвестиций'!#REF!,0),0)</f>
        <v>#REF!</v>
      </c>
      <c r="O45" s="444" t="e">
        <f>VLOOKUP($A45,'Расчет инвестиций'!$A$103:$BD$241,MATCH('Свод объёмы'!O$2,'Расчет инвестиций'!#REF!,0),0)</f>
        <v>#REF!</v>
      </c>
      <c r="P45" s="444" t="e">
        <f>VLOOKUP($A45,'Расчет инвестиций'!$A$103:$BD$241,MATCH('Свод объёмы'!P$2,'Расчет инвестиций'!#REF!,0),0)</f>
        <v>#REF!</v>
      </c>
      <c r="Q45" s="444" t="e">
        <f>VLOOKUP($A45,'Расчет инвестиций'!$A$103:$BD$241,MATCH('Свод объёмы'!Q$2,'Расчет инвестиций'!#REF!,0),0)</f>
        <v>#REF!</v>
      </c>
      <c r="R45" s="444" t="e">
        <f>VLOOKUP($A45,'Расчет инвестиций'!$A$103:$BD$241,MATCH('Свод объёмы'!R$2,'Расчет инвестиций'!#REF!,0),0)</f>
        <v>#REF!</v>
      </c>
      <c r="S45" s="444" t="e">
        <f>VLOOKUP($A45,'Расчет инвестиций'!$A$103:$BD$241,MATCH('Свод объёмы'!S$2,'Расчет инвестиций'!#REF!,0),0)</f>
        <v>#REF!</v>
      </c>
      <c r="T45" s="444" t="e">
        <f>VLOOKUP($A45,'Расчет инвестиций'!$A$103:$BD$241,MATCH('Свод объёмы'!T$2,'Расчет инвестиций'!#REF!,0),0)</f>
        <v>#REF!</v>
      </c>
      <c r="U45" s="444" t="e">
        <f>VLOOKUP($A45,'Расчет инвестиций'!$A$103:$BD$241,MATCH('Свод объёмы'!U$2,'Расчет инвестиций'!#REF!,0),0)</f>
        <v>#REF!</v>
      </c>
      <c r="V45" s="444" t="e">
        <f>VLOOKUP($A45,'Расчет инвестиций'!$A$103:$BD$241,MATCH('Свод объёмы'!V$2,'Расчет инвестиций'!#REF!,0),0)</f>
        <v>#REF!</v>
      </c>
      <c r="W45" s="444" t="e">
        <f>VLOOKUP($A45,'Расчет инвестиций'!$A$103:$BD$241,MATCH('Свод объёмы'!W$2,'Расчет инвестиций'!#REF!,0),0)</f>
        <v>#REF!</v>
      </c>
      <c r="X45" s="444" t="e">
        <f>VLOOKUP($A45,'Расчет инвестиций'!$A$103:$BD$241,MATCH('Свод объёмы'!X$2,'Расчет инвестиций'!#REF!,0),0)</f>
        <v>#REF!</v>
      </c>
      <c r="Y45" s="444" t="e">
        <f>VLOOKUP($A45,'Расчет инвестиций'!$A$103:$BD$241,MATCH('Свод объёмы'!Y$2,'Расчет инвестиций'!#REF!,0),0)</f>
        <v>#REF!</v>
      </c>
      <c r="Z45" s="444" t="e">
        <f>VLOOKUP($A45,'Расчет инвестиций'!$A$103:$BD$241,MATCH('Свод объёмы'!Z$2,'Расчет инвестиций'!#REF!,0),0)</f>
        <v>#REF!</v>
      </c>
      <c r="AA45" s="444" t="e">
        <f>VLOOKUP($A45,'Расчет инвестиций'!$A$103:$BD$241,MATCH('Свод объёмы'!AA$2,'Расчет инвестиций'!#REF!,0),0)</f>
        <v>#REF!</v>
      </c>
      <c r="AB45" s="444" t="e">
        <f>VLOOKUP($A45,'Расчет инвестиций'!$A$103:$BD$241,MATCH('Свод объёмы'!AB$2,'Расчет инвестиций'!#REF!,0),0)</f>
        <v>#REF!</v>
      </c>
      <c r="AC45" s="444" t="e">
        <f>VLOOKUP($A45,'Расчет инвестиций'!$A$103:$BD$241,MATCH('Свод объёмы'!AC$2,'Расчет инвестиций'!#REF!,0),0)</f>
        <v>#REF!</v>
      </c>
      <c r="AD45" s="444" t="e">
        <f>VLOOKUP($A45,'Расчет инвестиций'!$A$103:$BD$241,MATCH('Свод объёмы'!AD$2,'Расчет инвестиций'!#REF!,0),0)</f>
        <v>#REF!</v>
      </c>
      <c r="AE45" s="444" t="e">
        <f>VLOOKUP($A45,'Расчет инвестиций'!$A$103:$BD$241,MATCH('Свод объёмы'!AE$2,'Расчет инвестиций'!#REF!,0),0)</f>
        <v>#REF!</v>
      </c>
      <c r="AF45" s="444" t="e">
        <f>VLOOKUP($A45,'Расчет инвестиций'!$A$103:$BD$241,MATCH('Свод объёмы'!AF$2,'Расчет инвестиций'!#REF!,0),0)</f>
        <v>#REF!</v>
      </c>
      <c r="AG45" s="444" t="e">
        <f>VLOOKUP($A45,'Расчет инвестиций'!$A$103:$BD$241,MATCH('Свод объёмы'!AG$2,'Расчет инвестиций'!#REF!,0),0)</f>
        <v>#REF!</v>
      </c>
      <c r="AH45" s="444" t="e">
        <f>VLOOKUP($A45,'Расчет инвестиций'!$A$103:$BD$241,MATCH('Свод объёмы'!AH$2,'Расчет инвестиций'!#REF!,0),0)</f>
        <v>#REF!</v>
      </c>
      <c r="AI45" s="444" t="e">
        <f>VLOOKUP($A45,'Расчет инвестиций'!$A$103:$BD$241,MATCH('Свод объёмы'!AI$2,'Расчет инвестиций'!#REF!,0),0)</f>
        <v>#REF!</v>
      </c>
      <c r="AJ45" s="444" t="e">
        <f>VLOOKUP($A45,'Расчет инвестиций'!$A$103:$BD$241,MATCH('Свод объёмы'!AJ$2,'Расчет инвестиций'!#REF!,0),0)</f>
        <v>#REF!</v>
      </c>
      <c r="AK45" s="444" t="e">
        <f>VLOOKUP($A45,'Расчет инвестиций'!$A$103:$BD$241,MATCH('Свод объёмы'!AK$2,'Расчет инвестиций'!#REF!,0),0)</f>
        <v>#REF!</v>
      </c>
      <c r="AL45" s="444" t="e">
        <f>VLOOKUP($A45,'Расчет инвестиций'!$A$103:$BD$241,MATCH('Свод объёмы'!AL$2,'Расчет инвестиций'!#REF!,0),0)</f>
        <v>#REF!</v>
      </c>
      <c r="AM45" s="444" t="e">
        <f>VLOOKUP($A45,'Расчет инвестиций'!$A$103:$BD$241,MATCH('Свод объёмы'!AM$2,'Расчет инвестиций'!#REF!,0),0)</f>
        <v>#REF!</v>
      </c>
      <c r="AN45" s="444" t="e">
        <f>VLOOKUP($A45,'Расчет инвестиций'!$A$103:$BD$241,MATCH('Свод объёмы'!AN$2,'Расчет инвестиций'!#REF!,0),0)</f>
        <v>#REF!</v>
      </c>
      <c r="AO45" s="444" t="e">
        <f>VLOOKUP($A45,'Расчет инвестиций'!$A$103:$BD$241,MATCH('Свод объёмы'!AO$2,'Расчет инвестиций'!#REF!,0),0)</f>
        <v>#REF!</v>
      </c>
      <c r="AP45" s="444" t="e">
        <f>VLOOKUP($A45,'Расчет инвестиций'!$A$103:$BD$241,MATCH('Свод объёмы'!AP$2,'Расчет инвестиций'!#REF!,0),0)</f>
        <v>#REF!</v>
      </c>
      <c r="AQ45" s="444" t="e">
        <f>VLOOKUP($A45,'Расчет инвестиций'!$A$103:$BD$241,MATCH('Свод объёмы'!AQ$2,'Расчет инвестиций'!#REF!,0),0)</f>
        <v>#REF!</v>
      </c>
      <c r="AR45" s="444" t="e">
        <f>VLOOKUP($A45,'Расчет инвестиций'!$A$103:$BD$241,MATCH('Свод объёмы'!AR$2,'Расчет инвестиций'!#REF!,0),0)</f>
        <v>#REF!</v>
      </c>
      <c r="AS45" s="444" t="e">
        <f>VLOOKUP($A45,'Расчет инвестиций'!$A$103:$BD$241,MATCH('Свод объёмы'!AS$2,'Расчет инвестиций'!#REF!,0),0)</f>
        <v>#REF!</v>
      </c>
      <c r="AT45" s="444" t="e">
        <f>VLOOKUP($A45,'Расчет инвестиций'!$A$103:$BD$241,MATCH('Свод объёмы'!AT$2,'Расчет инвестиций'!#REF!,0),0)</f>
        <v>#REF!</v>
      </c>
      <c r="AU45" s="444" t="e">
        <f>VLOOKUP($A45,'Расчет инвестиций'!$A$103:$BD$241,MATCH('Свод объёмы'!AU$2,'Расчет инвестиций'!#REF!,0),0)</f>
        <v>#REF!</v>
      </c>
      <c r="AV45" s="444" t="e">
        <f>VLOOKUP($A45,'Расчет инвестиций'!$A$103:$BD$241,MATCH('Свод объёмы'!AV$2,'Расчет инвестиций'!#REF!,0),0)</f>
        <v>#REF!</v>
      </c>
      <c r="AW45" s="444" t="e">
        <f>VLOOKUP($A45,'Расчет инвестиций'!$A$103:$BD$241,MATCH('Свод объёмы'!AW$2,'Расчет инвестиций'!#REF!,0),0)</f>
        <v>#REF!</v>
      </c>
      <c r="AX45" s="444" t="e">
        <f>VLOOKUP($A45,'Расчет инвестиций'!$A$103:$BD$241,MATCH('Свод объёмы'!AX$2,'Расчет инвестиций'!#REF!,0),0)</f>
        <v>#REF!</v>
      </c>
      <c r="AY45" s="444" t="e">
        <f>VLOOKUP($A45,'Расчет инвестиций'!$A$103:$BD$241,MATCH('Свод объёмы'!AY$2,'Расчет инвестиций'!#REF!,0),0)</f>
        <v>#REF!</v>
      </c>
      <c r="AZ45" s="444" t="e">
        <f>VLOOKUP($A45,'Расчет инвестиций'!$A$103:$BD$241,MATCH('Свод объёмы'!AZ$2,'Расчет инвестиций'!#REF!,0),0)</f>
        <v>#REF!</v>
      </c>
      <c r="BA45" s="444" t="e">
        <f>VLOOKUP($A45,'Расчет инвестиций'!$A$103:$BD$241,MATCH('Свод объёмы'!BA$2,'Расчет инвестиций'!#REF!,0),0)</f>
        <v>#REF!</v>
      </c>
      <c r="BB45" s="445" t="e">
        <f>VLOOKUP($A45,'Расчет инвестиций'!$A$103:$BD$241,MATCH('Свод объёмы'!BB$2,'Расчет инвестиций'!#REF!,0),0)</f>
        <v>#REF!</v>
      </c>
      <c r="BF45" s="443" t="e">
        <f ca="1">MAX(INDIRECT(ADDRESS(MATCH($A45,$A$1:$A$79,0),MATCH(BF$1,$A$1:$BB$1,0)),TRUE):INDIRECT(ADDRESS(MATCH($A45,$A$1:$A$79,0),MATCH(BF$1,$A$1:$BB$1,0)+COUNTIF($A$1:$BB$1,BF$1)-1,TRUE)))</f>
        <v>#N/A</v>
      </c>
      <c r="BG45" s="444" t="e">
        <f ca="1">MAX(INDIRECT(ADDRESS(MATCH($A45,$A$1:$A$79,0),MATCH(BG$1,$A$1:$BB$1,0)),TRUE):INDIRECT(ADDRESS(MATCH($A45,$A$1:$A$79,0),MATCH(BG$1,$A$1:$BB$1,0)+COUNTIF($A$1:$BB$1,BG$1)-1,TRUE)))</f>
        <v>#REF!</v>
      </c>
      <c r="BH45" s="444" t="e">
        <f ca="1">MAX(INDIRECT(ADDRESS(MATCH($A45,$A$1:$A$79,0),MATCH(BH$1,$A$1:$BB$1,0)),TRUE):INDIRECT(ADDRESS(MATCH($A45,$A$1:$A$79,0),MATCH(BH$1,$A$1:$BB$1,0)+COUNTIF($A$1:$BB$1,BH$1)-1,TRUE)))</f>
        <v>#REF!</v>
      </c>
      <c r="BI45" s="444" t="e">
        <f ca="1">MAX(INDIRECT(ADDRESS(MATCH($A45,$A$1:$A$79,0),MATCH(BI$1,$A$1:$BB$1,0)),TRUE):INDIRECT(ADDRESS(MATCH($A45,$A$1:$A$79,0),MATCH(BI$1,$A$1:$BB$1,0)+COUNTIF($A$1:$BB$1,BI$1)-1,TRUE)))</f>
        <v>#REF!</v>
      </c>
      <c r="BJ45" s="444" t="e">
        <f ca="1">MAX(INDIRECT(ADDRESS(MATCH($A45,$A$1:$A$79,0),MATCH(BJ$1,$A$1:$BB$1,0)),TRUE):INDIRECT(ADDRESS(MATCH($A45,$A$1:$A$79,0),MATCH(BJ$1,$A$1:$BB$1,0)+COUNTIF($A$1:$BB$1,BJ$1)-1,TRUE)))</f>
        <v>#REF!</v>
      </c>
      <c r="BK45" s="444" t="e">
        <f ca="1">MAX(INDIRECT(ADDRESS(MATCH($A45,$A$1:$A$79,0),MATCH(BK$1,$A$1:$BB$1,0)),TRUE):INDIRECT(ADDRESS(MATCH($A45,$A$1:$A$79,0),MATCH(BK$1,$A$1:$BB$1,0)+COUNTIF($A$1:$BB$1,BK$1)-1,TRUE)))</f>
        <v>#REF!</v>
      </c>
      <c r="BL45" s="444" t="e">
        <f ca="1">MAX(INDIRECT(ADDRESS(MATCH($A45,$A$1:$A$79,0),MATCH(BL$1,$A$1:$BB$1,0)),TRUE):INDIRECT(ADDRESS(MATCH($A45,$A$1:$A$79,0),MATCH(BL$1,$A$1:$BB$1,0)+COUNTIF($A$1:$BB$1,BL$1)-1,TRUE)))</f>
        <v>#REF!</v>
      </c>
      <c r="BM45" s="444" t="e">
        <f ca="1">MAX(INDIRECT(ADDRESS(MATCH($A45,$A$1:$A$79,0),MATCH(BM$1,$A$1:$BB$1,0)),TRUE):INDIRECT(ADDRESS(MATCH($A45,$A$1:$A$79,0),MATCH(BM$1,$A$1:$BB$1,0)+COUNTIF($A$1:$BB$1,BM$1)-1,TRUE)))</f>
        <v>#REF!</v>
      </c>
      <c r="BN45" s="444" t="e">
        <f ca="1">MAX(INDIRECT(ADDRESS(MATCH($A45,$A$1:$A$79,0),MATCH(BN$1,$A$1:$BB$1,0)),TRUE):INDIRECT(ADDRESS(MATCH($A45,$A$1:$A$79,0),MATCH(BN$1,$A$1:$BB$1,0)+COUNTIF($A$1:$BB$1,BN$1)-1,TRUE)))</f>
        <v>#REF!</v>
      </c>
      <c r="BO45" s="444" t="e">
        <f ca="1">MAX(INDIRECT(ADDRESS(MATCH($A45,$A$1:$A$79,0),MATCH(BO$1,$A$1:$BB$1,0)),TRUE):INDIRECT(ADDRESS(MATCH($A45,$A$1:$A$79,0),MATCH(BO$1,$A$1:$BB$1,0)+COUNTIF($A$1:$BB$1,BO$1)-1,TRUE)))</f>
        <v>#REF!</v>
      </c>
      <c r="BP45" s="444" t="e">
        <f ca="1">MAX(INDIRECT(ADDRESS(MATCH($A45,$A$1:$A$79,0),MATCH(BP$1,$A$1:$BB$1,0)),TRUE):INDIRECT(ADDRESS(MATCH($A45,$A$1:$A$79,0),MATCH(BP$1,$A$1:$BB$1,0)+COUNTIF($A$1:$BB$1,BP$1)-1,TRUE)))</f>
        <v>#REF!</v>
      </c>
      <c r="BQ45" s="445" t="e">
        <f ca="1">MAX(INDIRECT(ADDRESS(MATCH($A45,$A$1:$A$79,0),MATCH(BQ$1,$A$1:$BB$1,0)),TRUE):INDIRECT(ADDRESS(MATCH($A45,$A$1:$A$79,0),MATCH(BQ$1,$A$1:$BB$1,0)+COUNTIF($A$1:$BB$1,BQ$1)-1,TRUE)))</f>
        <v>#REF!</v>
      </c>
    </row>
    <row r="46" spans="1:69" x14ac:dyDescent="0.25">
      <c r="A46" s="423" t="s">
        <v>24</v>
      </c>
      <c r="B46" s="430" t="s">
        <v>394</v>
      </c>
      <c r="C46" s="440" t="e">
        <f>IF(C51=0,INDEX('Расчет инвестиций'!$E$103:$BD$241,MATCH($A46,'Расчет инвестиций'!$A$103:$A$241,0)+3,MATCH(C$2,'Расчет инвестиций'!#REF!,0)),0)</f>
        <v>#N/A</v>
      </c>
      <c r="D46" s="441" t="e">
        <f>IF(D51=0,INDEX('Расчет инвестиций'!$E$103:$BD$241,MATCH($A46,'Расчет инвестиций'!$A$103:$A$241,0)+3,MATCH(D$2,'Расчет инвестиций'!#REF!,0)),0)</f>
        <v>#N/A</v>
      </c>
      <c r="E46" s="441" t="e">
        <f>IF(E51=0,INDEX('Расчет инвестиций'!$E$103:$BD$241,MATCH($A46,'Расчет инвестиций'!$A$103:$A$241,0)+3,MATCH(E$2,'Расчет инвестиций'!#REF!,0)),0)</f>
        <v>#N/A</v>
      </c>
      <c r="F46" s="441" t="e">
        <f>IF(F51=0,INDEX('Расчет инвестиций'!$E$103:$BD$241,MATCH($A46,'Расчет инвестиций'!$A$103:$A$241,0)+3,MATCH(F$2,'Расчет инвестиций'!#REF!,0)),0)</f>
        <v>#N/A</v>
      </c>
      <c r="G46" s="441" t="e">
        <f>IF(G51=0,INDEX('Расчет инвестиций'!$E$103:$BD$241,MATCH($A46,'Расчет инвестиций'!$A$103:$A$241,0)+3,MATCH(G$2,'Расчет инвестиций'!#REF!,0)),0)</f>
        <v>#N/A</v>
      </c>
      <c r="H46" s="441" t="e">
        <f>IF(H51=0,INDEX('Расчет инвестиций'!$E$103:$BD$241,MATCH($A46,'Расчет инвестиций'!$A$103:$A$241,0)+3,MATCH(H$2,'Расчет инвестиций'!#REF!,0)),0)</f>
        <v>#N/A</v>
      </c>
      <c r="I46" s="441" t="e">
        <f>IF(I51=0,INDEX('Расчет инвестиций'!$E$103:$BD$241,MATCH($A46,'Расчет инвестиций'!$A$103:$A$241,0)+3,MATCH(I$2,'Расчет инвестиций'!#REF!,0)),0)</f>
        <v>#N/A</v>
      </c>
      <c r="J46" s="441" t="e">
        <f>IF(J51=0,INDEX('Расчет инвестиций'!$E$103:$BD$241,MATCH($A46,'Расчет инвестиций'!$A$103:$A$241,0)+3,MATCH(J$2,'Расчет инвестиций'!#REF!,0)),0)</f>
        <v>#N/A</v>
      </c>
      <c r="K46" s="441" t="e">
        <f>IF(K51=0,INDEX('Расчет инвестиций'!$E$103:$BD$241,MATCH($A46,'Расчет инвестиций'!$A$103:$A$241,0)+3,MATCH(K$2,'Расчет инвестиций'!#REF!,0)),0)</f>
        <v>#N/A</v>
      </c>
      <c r="L46" s="441" t="e">
        <f>IF(L51=0,INDEX('Расчет инвестиций'!$E$103:$BD$241,MATCH($A46,'Расчет инвестиций'!$A$103:$A$241,0)+3,MATCH(L$2,'Расчет инвестиций'!#REF!,0)),0)</f>
        <v>#N/A</v>
      </c>
      <c r="M46" s="441" t="e">
        <f>IF(M51=0,INDEX('Расчет инвестиций'!$E$103:$BD$241,MATCH($A46,'Расчет инвестиций'!$A$103:$A$241,0)+3,MATCH(M$2,'Расчет инвестиций'!#REF!,0)),0)</f>
        <v>#N/A</v>
      </c>
      <c r="N46" s="441" t="e">
        <f>IF(N51=0,INDEX('Расчет инвестиций'!$E$103:$BD$241,MATCH($A46,'Расчет инвестиций'!$A$103:$A$241,0)+3,MATCH(N$2,'Расчет инвестиций'!#REF!,0)),0)</f>
        <v>#N/A</v>
      </c>
      <c r="O46" s="441" t="e">
        <f>IF(O51=0,INDEX('Расчет инвестиций'!$E$103:$BD$241,MATCH($A46,'Расчет инвестиций'!$A$103:$A$241,0)+3,MATCH(O$2,'Расчет инвестиций'!#REF!,0)),0)</f>
        <v>#N/A</v>
      </c>
      <c r="P46" s="441" t="e">
        <f>IF(P51=0,INDEX('Расчет инвестиций'!$E$103:$BD$241,MATCH($A46,'Расчет инвестиций'!$A$103:$A$241,0)+3,MATCH(P$2,'Расчет инвестиций'!#REF!,0)),0)</f>
        <v>#N/A</v>
      </c>
      <c r="Q46" s="441" t="e">
        <f>IF(Q51=0,INDEX('Расчет инвестиций'!$E$103:$BD$241,MATCH($A46,'Расчет инвестиций'!$A$103:$A$241,0)+3,MATCH(Q$2,'Расчет инвестиций'!#REF!,0)),0)</f>
        <v>#N/A</v>
      </c>
      <c r="R46" s="441" t="e">
        <f>IF(R51=0,INDEX('Расчет инвестиций'!$E$103:$BD$241,MATCH($A46,'Расчет инвестиций'!$A$103:$A$241,0)+3,MATCH(R$2,'Расчет инвестиций'!#REF!,0)),0)</f>
        <v>#N/A</v>
      </c>
      <c r="S46" s="441" t="e">
        <f>IF(S51=0,INDEX('Расчет инвестиций'!$E$103:$BD$241,MATCH($A46,'Расчет инвестиций'!$A$103:$A$241,0)+3,MATCH(S$2,'Расчет инвестиций'!#REF!,0)),0)</f>
        <v>#N/A</v>
      </c>
      <c r="T46" s="441" t="e">
        <f>IF(T51=0,INDEX('Расчет инвестиций'!$E$103:$BD$241,MATCH($A46,'Расчет инвестиций'!$A$103:$A$241,0)+3,MATCH(T$2,'Расчет инвестиций'!#REF!,0)),0)</f>
        <v>#N/A</v>
      </c>
      <c r="U46" s="441" t="e">
        <f>IF(U51=0,INDEX('Расчет инвестиций'!$E$103:$BD$241,MATCH($A46,'Расчет инвестиций'!$A$103:$A$241,0)+3,MATCH(U$2,'Расчет инвестиций'!#REF!,0)),0)</f>
        <v>#N/A</v>
      </c>
      <c r="V46" s="441" t="e">
        <f>IF(V51=0,INDEX('Расчет инвестиций'!$E$103:$BD$241,MATCH($A46,'Расчет инвестиций'!$A$103:$A$241,0)+3,MATCH(V$2,'Расчет инвестиций'!#REF!,0)),0)</f>
        <v>#N/A</v>
      </c>
      <c r="W46" s="441" t="e">
        <f>IF(W51=0,INDEX('Расчет инвестиций'!$E$103:$BD$241,MATCH($A46,'Расчет инвестиций'!$A$103:$A$241,0)+3,MATCH(W$2,'Расчет инвестиций'!#REF!,0)),0)</f>
        <v>#N/A</v>
      </c>
      <c r="X46" s="441" t="e">
        <f>IF(X51=0,INDEX('Расчет инвестиций'!$E$103:$BD$241,MATCH($A46,'Расчет инвестиций'!$A$103:$A$241,0)+3,MATCH(X$2,'Расчет инвестиций'!#REF!,0)),0)</f>
        <v>#N/A</v>
      </c>
      <c r="Y46" s="441" t="e">
        <f>IF(Y51=0,INDEX('Расчет инвестиций'!$E$103:$BD$241,MATCH($A46,'Расчет инвестиций'!$A$103:$A$241,0)+3,MATCH(Y$2,'Расчет инвестиций'!#REF!,0)),0)</f>
        <v>#N/A</v>
      </c>
      <c r="Z46" s="441" t="e">
        <f>IF(Z51=0,INDEX('Расчет инвестиций'!$E$103:$BD$241,MATCH($A46,'Расчет инвестиций'!$A$103:$A$241,0)+3,MATCH(Z$2,'Расчет инвестиций'!#REF!,0)),0)</f>
        <v>#N/A</v>
      </c>
      <c r="AA46" s="441" t="e">
        <f>IF(AA51=0,INDEX('Расчет инвестиций'!$E$103:$BD$241,MATCH($A46,'Расчет инвестиций'!$A$103:$A$241,0)+3,MATCH(AA$2,'Расчет инвестиций'!#REF!,0)),0)</f>
        <v>#N/A</v>
      </c>
      <c r="AB46" s="441" t="e">
        <f>IF(AB51=0,INDEX('Расчет инвестиций'!$E$103:$BD$241,MATCH($A46,'Расчет инвестиций'!$A$103:$A$241,0)+3,MATCH(AB$2,'Расчет инвестиций'!#REF!,0)),0)</f>
        <v>#N/A</v>
      </c>
      <c r="AC46" s="441" t="e">
        <f>IF(AC51=0,INDEX('Расчет инвестиций'!$E$103:$BD$241,MATCH($A46,'Расчет инвестиций'!$A$103:$A$241,0)+3,MATCH(AC$2,'Расчет инвестиций'!#REF!,0)),0)</f>
        <v>#N/A</v>
      </c>
      <c r="AD46" s="441" t="e">
        <f>IF(AD51=0,INDEX('Расчет инвестиций'!$E$103:$BD$241,MATCH($A46,'Расчет инвестиций'!$A$103:$A$241,0)+3,MATCH(AD$2,'Расчет инвестиций'!#REF!,0)),0)</f>
        <v>#N/A</v>
      </c>
      <c r="AE46" s="441" t="e">
        <f>IF(AE51=0,INDEX('Расчет инвестиций'!$E$103:$BD$241,MATCH($A46,'Расчет инвестиций'!$A$103:$A$241,0)+3,MATCH(AE$2,'Расчет инвестиций'!#REF!,0)),0)</f>
        <v>#N/A</v>
      </c>
      <c r="AF46" s="441" t="e">
        <f>IF(AF51=0,INDEX('Расчет инвестиций'!$E$103:$BD$241,MATCH($A46,'Расчет инвестиций'!$A$103:$A$241,0)+3,MATCH(AF$2,'Расчет инвестиций'!#REF!,0)),0)</f>
        <v>#N/A</v>
      </c>
      <c r="AG46" s="441" t="e">
        <f>IF(AG51=0,INDEX('Расчет инвестиций'!$E$103:$BD$241,MATCH($A46,'Расчет инвестиций'!$A$103:$A$241,0)+3,MATCH(AG$2,'Расчет инвестиций'!#REF!,0)),0)</f>
        <v>#N/A</v>
      </c>
      <c r="AH46" s="441" t="e">
        <f>IF(AH51=0,INDEX('Расчет инвестиций'!$E$103:$BD$241,MATCH($A46,'Расчет инвестиций'!$A$103:$A$241,0)+3,MATCH(AH$2,'Расчет инвестиций'!#REF!,0)),0)</f>
        <v>#N/A</v>
      </c>
      <c r="AI46" s="441" t="e">
        <f>IF(AI51=0,INDEX('Расчет инвестиций'!$E$103:$BD$241,MATCH($A46,'Расчет инвестиций'!$A$103:$A$241,0)+3,MATCH(AI$2,'Расчет инвестиций'!#REF!,0)),0)</f>
        <v>#N/A</v>
      </c>
      <c r="AJ46" s="441" t="e">
        <f>IF(AJ51=0,INDEX('Расчет инвестиций'!$E$103:$BD$241,MATCH($A46,'Расчет инвестиций'!$A$103:$A$241,0)+3,MATCH(AJ$2,'Расчет инвестиций'!#REF!,0)),0)</f>
        <v>#N/A</v>
      </c>
      <c r="AK46" s="441" t="e">
        <f>IF(AK51=0,INDEX('Расчет инвестиций'!$E$103:$BD$241,MATCH($A46,'Расчет инвестиций'!$A$103:$A$241,0)+3,MATCH(AK$2,'Расчет инвестиций'!#REF!,0)),0)</f>
        <v>#N/A</v>
      </c>
      <c r="AL46" s="441" t="e">
        <f>IF(AL51=0,INDEX('Расчет инвестиций'!$E$103:$BD$241,MATCH($A46,'Расчет инвестиций'!$A$103:$A$241,0)+3,MATCH(AL$2,'Расчет инвестиций'!#REF!,0)),0)</f>
        <v>#N/A</v>
      </c>
      <c r="AM46" s="441" t="e">
        <f>IF(AM51=0,INDEX('Расчет инвестиций'!$E$103:$BD$241,MATCH($A46,'Расчет инвестиций'!$A$103:$A$241,0)+3,MATCH(AM$2,'Расчет инвестиций'!#REF!,0)),0)</f>
        <v>#N/A</v>
      </c>
      <c r="AN46" s="441" t="e">
        <f>IF(AN51=0,INDEX('Расчет инвестиций'!$E$103:$BD$241,MATCH($A46,'Расчет инвестиций'!$A$103:$A$241,0)+3,MATCH(AN$2,'Расчет инвестиций'!#REF!,0)),0)</f>
        <v>#N/A</v>
      </c>
      <c r="AO46" s="441" t="e">
        <f>IF(AO51=0,INDEX('Расчет инвестиций'!$E$103:$BD$241,MATCH($A46,'Расчет инвестиций'!$A$103:$A$241,0)+3,MATCH(AO$2,'Расчет инвестиций'!#REF!,0)),0)</f>
        <v>#N/A</v>
      </c>
      <c r="AP46" s="441" t="e">
        <f>IF(AP51=0,INDEX('Расчет инвестиций'!$E$103:$BD$241,MATCH($A46,'Расчет инвестиций'!$A$103:$A$241,0)+3,MATCH(AP$2,'Расчет инвестиций'!#REF!,0)),0)</f>
        <v>#N/A</v>
      </c>
      <c r="AQ46" s="441" t="e">
        <f>IF(AQ51=0,INDEX('Расчет инвестиций'!$E$103:$BD$241,MATCH($A46,'Расчет инвестиций'!$A$103:$A$241,0)+3,MATCH(AQ$2,'Расчет инвестиций'!#REF!,0)),0)</f>
        <v>#N/A</v>
      </c>
      <c r="AR46" s="441" t="e">
        <f>IF(AR51=0,INDEX('Расчет инвестиций'!$E$103:$BD$241,MATCH($A46,'Расчет инвестиций'!$A$103:$A$241,0)+3,MATCH(AR$2,'Расчет инвестиций'!#REF!,0)),0)</f>
        <v>#N/A</v>
      </c>
      <c r="AS46" s="441" t="e">
        <f>IF(AS51=0,INDEX('Расчет инвестиций'!$E$103:$BD$241,MATCH($A46,'Расчет инвестиций'!$A$103:$A$241,0)+3,MATCH(AS$2,'Расчет инвестиций'!#REF!,0)),0)</f>
        <v>#N/A</v>
      </c>
      <c r="AT46" s="441" t="e">
        <f>IF(AT51=0,INDEX('Расчет инвестиций'!$E$103:$BD$241,MATCH($A46,'Расчет инвестиций'!$A$103:$A$241,0)+3,MATCH(AT$2,'Расчет инвестиций'!#REF!,0)),0)</f>
        <v>#N/A</v>
      </c>
      <c r="AU46" s="441" t="e">
        <f>IF(AU51=0,INDEX('Расчет инвестиций'!$E$103:$BD$241,MATCH($A46,'Расчет инвестиций'!$A$103:$A$241,0)+3,MATCH(AU$2,'Расчет инвестиций'!#REF!,0)),0)</f>
        <v>#N/A</v>
      </c>
      <c r="AV46" s="441" t="e">
        <f>IF(AV51=0,INDEX('Расчет инвестиций'!$E$103:$BD$241,MATCH($A46,'Расчет инвестиций'!$A$103:$A$241,0)+3,MATCH(AV$2,'Расчет инвестиций'!#REF!,0)),0)</f>
        <v>#N/A</v>
      </c>
      <c r="AW46" s="441" t="e">
        <f>IF(AW51=0,INDEX('Расчет инвестиций'!$E$103:$BD$241,MATCH($A46,'Расчет инвестиций'!$A$103:$A$241,0)+3,MATCH(AW$2,'Расчет инвестиций'!#REF!,0)),0)</f>
        <v>#N/A</v>
      </c>
      <c r="AX46" s="441" t="e">
        <f>IF(AX51=0,INDEX('Расчет инвестиций'!$E$103:$BD$241,MATCH($A46,'Расчет инвестиций'!$A$103:$A$241,0)+3,MATCH(AX$2,'Расчет инвестиций'!#REF!,0)),0)</f>
        <v>#N/A</v>
      </c>
      <c r="AY46" s="441" t="e">
        <f>IF(AY51=0,INDEX('Расчет инвестиций'!$E$103:$BD$241,MATCH($A46,'Расчет инвестиций'!$A$103:$A$241,0)+3,MATCH(AY$2,'Расчет инвестиций'!#REF!,0)),0)</f>
        <v>#N/A</v>
      </c>
      <c r="AZ46" s="441" t="e">
        <f>IF(AZ51=0,INDEX('Расчет инвестиций'!$E$103:$BD$241,MATCH($A46,'Расчет инвестиций'!$A$103:$A$241,0)+3,MATCH(AZ$2,'Расчет инвестиций'!#REF!,0)),0)</f>
        <v>#N/A</v>
      </c>
      <c r="BA46" s="441" t="e">
        <f>IF(BA51=0,INDEX('Расчет инвестиций'!$E$103:$BD$241,MATCH($A46,'Расчет инвестиций'!$A$103:$A$241,0)+3,MATCH(BA$2,'Расчет инвестиций'!#REF!,0)),0)</f>
        <v>#N/A</v>
      </c>
      <c r="BB46" s="442" t="e">
        <f>IF(BB51=0,INDEX('Расчет инвестиций'!$E$103:$BD$241,MATCH($A46,'Расчет инвестиций'!$A$103:$A$241,0)+3,MATCH(BB$2,'Расчет инвестиций'!#REF!,0)),0)</f>
        <v>#N/A</v>
      </c>
      <c r="BF46" s="440" t="e">
        <f t="shared" si="54"/>
        <v>#N/A</v>
      </c>
      <c r="BG46" s="441" t="e">
        <f t="shared" si="54"/>
        <v>#N/A</v>
      </c>
      <c r="BH46" s="441" t="e">
        <f t="shared" si="54"/>
        <v>#N/A</v>
      </c>
      <c r="BI46" s="441" t="e">
        <f t="shared" si="54"/>
        <v>#N/A</v>
      </c>
      <c r="BJ46" s="441" t="e">
        <f t="shared" si="54"/>
        <v>#N/A</v>
      </c>
      <c r="BK46" s="441" t="e">
        <f t="shared" si="54"/>
        <v>#N/A</v>
      </c>
      <c r="BL46" s="441" t="e">
        <f t="shared" si="54"/>
        <v>#N/A</v>
      </c>
      <c r="BM46" s="441" t="e">
        <f t="shared" si="54"/>
        <v>#N/A</v>
      </c>
      <c r="BN46" s="441" t="e">
        <f t="shared" si="54"/>
        <v>#N/A</v>
      </c>
      <c r="BO46" s="441" t="e">
        <f t="shared" si="54"/>
        <v>#N/A</v>
      </c>
      <c r="BP46" s="441" t="e">
        <f t="shared" si="54"/>
        <v>#N/A</v>
      </c>
      <c r="BQ46" s="442" t="e">
        <f t="shared" si="54"/>
        <v>#N/A</v>
      </c>
    </row>
    <row r="47" spans="1:69" x14ac:dyDescent="0.25">
      <c r="A47" s="423" t="s">
        <v>24</v>
      </c>
      <c r="B47" s="430" t="s">
        <v>395</v>
      </c>
      <c r="C47" s="440" t="e">
        <f>INDEX('Расчет инвестиций'!$E$103:$BD$241,MATCH($A47,'Расчет инвестиций'!$A$103:$A$241,0)+3,MATCH(C$2,'Расчет инвестиций'!#REF!,0))-C46</f>
        <v>#N/A</v>
      </c>
      <c r="D47" s="441" t="e">
        <f>INDEX('Расчет инвестиций'!$E$103:$BD$241,MATCH($A47,'Расчет инвестиций'!$A$103:$A$241,0)+3,MATCH(D$2,'Расчет инвестиций'!#REF!,0))-D46</f>
        <v>#N/A</v>
      </c>
      <c r="E47" s="441" t="e">
        <f>INDEX('Расчет инвестиций'!$E$103:$BD$241,MATCH($A47,'Расчет инвестиций'!$A$103:$A$241,0)+3,MATCH(E$2,'Расчет инвестиций'!#REF!,0))-E46</f>
        <v>#N/A</v>
      </c>
      <c r="F47" s="441" t="e">
        <f>INDEX('Расчет инвестиций'!$E$103:$BD$241,MATCH($A47,'Расчет инвестиций'!$A$103:$A$241,0)+3,MATCH(F$2,'Расчет инвестиций'!#REF!,0))-F46</f>
        <v>#N/A</v>
      </c>
      <c r="G47" s="441" t="e">
        <f>INDEX('Расчет инвестиций'!$E$103:$BD$241,MATCH($A47,'Расчет инвестиций'!$A$103:$A$241,0)+3,MATCH(G$2,'Расчет инвестиций'!#REF!,0))-G46</f>
        <v>#N/A</v>
      </c>
      <c r="H47" s="441" t="e">
        <f>INDEX('Расчет инвестиций'!$E$103:$BD$241,MATCH($A47,'Расчет инвестиций'!$A$103:$A$241,0)+3,MATCH(H$2,'Расчет инвестиций'!#REF!,0))-H46</f>
        <v>#N/A</v>
      </c>
      <c r="I47" s="441" t="e">
        <f>INDEX('Расчет инвестиций'!$E$103:$BD$241,MATCH($A47,'Расчет инвестиций'!$A$103:$A$241,0)+3,MATCH(I$2,'Расчет инвестиций'!#REF!,0))-I46</f>
        <v>#N/A</v>
      </c>
      <c r="J47" s="441" t="e">
        <f>INDEX('Расчет инвестиций'!$E$103:$BD$241,MATCH($A47,'Расчет инвестиций'!$A$103:$A$241,0)+3,MATCH(J$2,'Расчет инвестиций'!#REF!,0))-J46</f>
        <v>#N/A</v>
      </c>
      <c r="K47" s="441" t="e">
        <f>INDEX('Расчет инвестиций'!$E$103:$BD$241,MATCH($A47,'Расчет инвестиций'!$A$103:$A$241,0)+3,MATCH(K$2,'Расчет инвестиций'!#REF!,0))-K46</f>
        <v>#N/A</v>
      </c>
      <c r="L47" s="441" t="e">
        <f>INDEX('Расчет инвестиций'!$E$103:$BD$241,MATCH($A47,'Расчет инвестиций'!$A$103:$A$241,0)+3,MATCH(L$2,'Расчет инвестиций'!#REF!,0))-L46</f>
        <v>#N/A</v>
      </c>
      <c r="M47" s="441" t="e">
        <f>INDEX('Расчет инвестиций'!$E$103:$BD$241,MATCH($A47,'Расчет инвестиций'!$A$103:$A$241,0)+3,MATCH(M$2,'Расчет инвестиций'!#REF!,0))-M46</f>
        <v>#N/A</v>
      </c>
      <c r="N47" s="441" t="e">
        <f>INDEX('Расчет инвестиций'!$E$103:$BD$241,MATCH($A47,'Расчет инвестиций'!$A$103:$A$241,0)+3,MATCH(N$2,'Расчет инвестиций'!#REF!,0))-N46</f>
        <v>#N/A</v>
      </c>
      <c r="O47" s="441" t="e">
        <f>INDEX('Расчет инвестиций'!$E$103:$BD$241,MATCH($A47,'Расчет инвестиций'!$A$103:$A$241,0)+3,MATCH(O$2,'Расчет инвестиций'!#REF!,0))-O46</f>
        <v>#N/A</v>
      </c>
      <c r="P47" s="441" t="e">
        <f>INDEX('Расчет инвестиций'!$E$103:$BD$241,MATCH($A47,'Расчет инвестиций'!$A$103:$A$241,0)+3,MATCH(P$2,'Расчет инвестиций'!#REF!,0))-P46</f>
        <v>#N/A</v>
      </c>
      <c r="Q47" s="441" t="e">
        <f>INDEX('Расчет инвестиций'!$E$103:$BD$241,MATCH($A47,'Расчет инвестиций'!$A$103:$A$241,0)+3,MATCH(Q$2,'Расчет инвестиций'!#REF!,0))-Q46</f>
        <v>#N/A</v>
      </c>
      <c r="R47" s="441" t="e">
        <f>INDEX('Расчет инвестиций'!$E$103:$BD$241,MATCH($A47,'Расчет инвестиций'!$A$103:$A$241,0)+3,MATCH(R$2,'Расчет инвестиций'!#REF!,0))-R46</f>
        <v>#N/A</v>
      </c>
      <c r="S47" s="441" t="e">
        <f>INDEX('Расчет инвестиций'!$E$103:$BD$241,MATCH($A47,'Расчет инвестиций'!$A$103:$A$241,0)+3,MATCH(S$2,'Расчет инвестиций'!#REF!,0))-S46</f>
        <v>#N/A</v>
      </c>
      <c r="T47" s="441" t="e">
        <f>INDEX('Расчет инвестиций'!$E$103:$BD$241,MATCH($A47,'Расчет инвестиций'!$A$103:$A$241,0)+3,MATCH(T$2,'Расчет инвестиций'!#REF!,0))-T46</f>
        <v>#N/A</v>
      </c>
      <c r="U47" s="441" t="e">
        <f>INDEX('Расчет инвестиций'!$E$103:$BD$241,MATCH($A47,'Расчет инвестиций'!$A$103:$A$241,0)+3,MATCH(U$2,'Расчет инвестиций'!#REF!,0))-U46</f>
        <v>#N/A</v>
      </c>
      <c r="V47" s="441" t="e">
        <f>INDEX('Расчет инвестиций'!$E$103:$BD$241,MATCH($A47,'Расчет инвестиций'!$A$103:$A$241,0)+3,MATCH(V$2,'Расчет инвестиций'!#REF!,0))-V46</f>
        <v>#N/A</v>
      </c>
      <c r="W47" s="441" t="e">
        <f>INDEX('Расчет инвестиций'!$E$103:$BD$241,MATCH($A47,'Расчет инвестиций'!$A$103:$A$241,0)+3,MATCH(W$2,'Расчет инвестиций'!#REF!,0))-W46</f>
        <v>#N/A</v>
      </c>
      <c r="X47" s="441" t="e">
        <f>INDEX('Расчет инвестиций'!$E$103:$BD$241,MATCH($A47,'Расчет инвестиций'!$A$103:$A$241,0)+3,MATCH(X$2,'Расчет инвестиций'!#REF!,0))-X46</f>
        <v>#N/A</v>
      </c>
      <c r="Y47" s="441" t="e">
        <f>INDEX('Расчет инвестиций'!$E$103:$BD$241,MATCH($A47,'Расчет инвестиций'!$A$103:$A$241,0)+3,MATCH(Y$2,'Расчет инвестиций'!#REF!,0))-Y46</f>
        <v>#N/A</v>
      </c>
      <c r="Z47" s="441" t="e">
        <f>INDEX('Расчет инвестиций'!$E$103:$BD$241,MATCH($A47,'Расчет инвестиций'!$A$103:$A$241,0)+3,MATCH(Z$2,'Расчет инвестиций'!#REF!,0))-Z46</f>
        <v>#N/A</v>
      </c>
      <c r="AA47" s="441" t="e">
        <f>INDEX('Расчет инвестиций'!$E$103:$BD$241,MATCH($A47,'Расчет инвестиций'!$A$103:$A$241,0)+3,MATCH(AA$2,'Расчет инвестиций'!#REF!,0))-AA46</f>
        <v>#N/A</v>
      </c>
      <c r="AB47" s="441" t="e">
        <f>INDEX('Расчет инвестиций'!$E$103:$BD$241,MATCH($A47,'Расчет инвестиций'!$A$103:$A$241,0)+3,MATCH(AB$2,'Расчет инвестиций'!#REF!,0))-AB46</f>
        <v>#N/A</v>
      </c>
      <c r="AC47" s="441" t="e">
        <f>INDEX('Расчет инвестиций'!$E$103:$BD$241,MATCH($A47,'Расчет инвестиций'!$A$103:$A$241,0)+3,MATCH(AC$2,'Расчет инвестиций'!#REF!,0))-AC46</f>
        <v>#N/A</v>
      </c>
      <c r="AD47" s="441" t="e">
        <f>INDEX('Расчет инвестиций'!$E$103:$BD$241,MATCH($A47,'Расчет инвестиций'!$A$103:$A$241,0)+3,MATCH(AD$2,'Расчет инвестиций'!#REF!,0))-AD46</f>
        <v>#N/A</v>
      </c>
      <c r="AE47" s="441" t="e">
        <f>INDEX('Расчет инвестиций'!$E$103:$BD$241,MATCH($A47,'Расчет инвестиций'!$A$103:$A$241,0)+3,MATCH(AE$2,'Расчет инвестиций'!#REF!,0))-AE46</f>
        <v>#N/A</v>
      </c>
      <c r="AF47" s="441" t="e">
        <f>INDEX('Расчет инвестиций'!$E$103:$BD$241,MATCH($A47,'Расчет инвестиций'!$A$103:$A$241,0)+3,MATCH(AF$2,'Расчет инвестиций'!#REF!,0))-AF46</f>
        <v>#N/A</v>
      </c>
      <c r="AG47" s="441" t="e">
        <f>INDEX('Расчет инвестиций'!$E$103:$BD$241,MATCH($A47,'Расчет инвестиций'!$A$103:$A$241,0)+3,MATCH(AG$2,'Расчет инвестиций'!#REF!,0))-AG46</f>
        <v>#N/A</v>
      </c>
      <c r="AH47" s="441" t="e">
        <f>INDEX('Расчет инвестиций'!$E$103:$BD$241,MATCH($A47,'Расчет инвестиций'!$A$103:$A$241,0)+3,MATCH(AH$2,'Расчет инвестиций'!#REF!,0))-AH46</f>
        <v>#N/A</v>
      </c>
      <c r="AI47" s="441" t="e">
        <f>INDEX('Расчет инвестиций'!$E$103:$BD$241,MATCH($A47,'Расчет инвестиций'!$A$103:$A$241,0)+3,MATCH(AI$2,'Расчет инвестиций'!#REF!,0))-AI46</f>
        <v>#N/A</v>
      </c>
      <c r="AJ47" s="441" t="e">
        <f>INDEX('Расчет инвестиций'!$E$103:$BD$241,MATCH($A47,'Расчет инвестиций'!$A$103:$A$241,0)+3,MATCH(AJ$2,'Расчет инвестиций'!#REF!,0))-AJ46</f>
        <v>#N/A</v>
      </c>
      <c r="AK47" s="441" t="e">
        <f>INDEX('Расчет инвестиций'!$E$103:$BD$241,MATCH($A47,'Расчет инвестиций'!$A$103:$A$241,0)+3,MATCH(AK$2,'Расчет инвестиций'!#REF!,0))-AK46</f>
        <v>#N/A</v>
      </c>
      <c r="AL47" s="441" t="e">
        <f>INDEX('Расчет инвестиций'!$E$103:$BD$241,MATCH($A47,'Расчет инвестиций'!$A$103:$A$241,0)+3,MATCH(AL$2,'Расчет инвестиций'!#REF!,0))-AL46</f>
        <v>#N/A</v>
      </c>
      <c r="AM47" s="441" t="e">
        <f>INDEX('Расчет инвестиций'!$E$103:$BD$241,MATCH($A47,'Расчет инвестиций'!$A$103:$A$241,0)+3,MATCH(AM$2,'Расчет инвестиций'!#REF!,0))-AM46</f>
        <v>#N/A</v>
      </c>
      <c r="AN47" s="441" t="e">
        <f>INDEX('Расчет инвестиций'!$E$103:$BD$241,MATCH($A47,'Расчет инвестиций'!$A$103:$A$241,0)+3,MATCH(AN$2,'Расчет инвестиций'!#REF!,0))-AN46</f>
        <v>#N/A</v>
      </c>
      <c r="AO47" s="441" t="e">
        <f>INDEX('Расчет инвестиций'!$E$103:$BD$241,MATCH($A47,'Расчет инвестиций'!$A$103:$A$241,0)+3,MATCH(AO$2,'Расчет инвестиций'!#REF!,0))-AO46</f>
        <v>#N/A</v>
      </c>
      <c r="AP47" s="441" t="e">
        <f>INDEX('Расчет инвестиций'!$E$103:$BD$241,MATCH($A47,'Расчет инвестиций'!$A$103:$A$241,0)+3,MATCH(AP$2,'Расчет инвестиций'!#REF!,0))-AP46</f>
        <v>#N/A</v>
      </c>
      <c r="AQ47" s="441" t="e">
        <f>INDEX('Расчет инвестиций'!$E$103:$BD$241,MATCH($A47,'Расчет инвестиций'!$A$103:$A$241,0)+3,MATCH(AQ$2,'Расчет инвестиций'!#REF!,0))-AQ46</f>
        <v>#N/A</v>
      </c>
      <c r="AR47" s="441" t="e">
        <f>INDEX('Расчет инвестиций'!$E$103:$BD$241,MATCH($A47,'Расчет инвестиций'!$A$103:$A$241,0)+3,MATCH(AR$2,'Расчет инвестиций'!#REF!,0))-AR46</f>
        <v>#N/A</v>
      </c>
      <c r="AS47" s="441" t="e">
        <f>INDEX('Расчет инвестиций'!$E$103:$BD$241,MATCH($A47,'Расчет инвестиций'!$A$103:$A$241,0)+3,MATCH(AS$2,'Расчет инвестиций'!#REF!,0))-AS46</f>
        <v>#N/A</v>
      </c>
      <c r="AT47" s="441" t="e">
        <f>INDEX('Расчет инвестиций'!$E$103:$BD$241,MATCH($A47,'Расчет инвестиций'!$A$103:$A$241,0)+3,MATCH(AT$2,'Расчет инвестиций'!#REF!,0))-AT46</f>
        <v>#N/A</v>
      </c>
      <c r="AU47" s="441" t="e">
        <f>INDEX('Расчет инвестиций'!$E$103:$BD$241,MATCH($A47,'Расчет инвестиций'!$A$103:$A$241,0)+3,MATCH(AU$2,'Расчет инвестиций'!#REF!,0))-AU46</f>
        <v>#N/A</v>
      </c>
      <c r="AV47" s="441" t="e">
        <f>INDEX('Расчет инвестиций'!$E$103:$BD$241,MATCH($A47,'Расчет инвестиций'!$A$103:$A$241,0)+3,MATCH(AV$2,'Расчет инвестиций'!#REF!,0))-AV46</f>
        <v>#N/A</v>
      </c>
      <c r="AW47" s="441" t="e">
        <f>INDEX('Расчет инвестиций'!$E$103:$BD$241,MATCH($A47,'Расчет инвестиций'!$A$103:$A$241,0)+3,MATCH(AW$2,'Расчет инвестиций'!#REF!,0))-AW46</f>
        <v>#N/A</v>
      </c>
      <c r="AX47" s="441" t="e">
        <f>INDEX('Расчет инвестиций'!$E$103:$BD$241,MATCH($A47,'Расчет инвестиций'!$A$103:$A$241,0)+3,MATCH(AX$2,'Расчет инвестиций'!#REF!,0))-AX46</f>
        <v>#N/A</v>
      </c>
      <c r="AY47" s="441" t="e">
        <f>INDEX('Расчет инвестиций'!$E$103:$BD$241,MATCH($A47,'Расчет инвестиций'!$A$103:$A$241,0)+3,MATCH(AY$2,'Расчет инвестиций'!#REF!,0))-AY46</f>
        <v>#N/A</v>
      </c>
      <c r="AZ47" s="441" t="e">
        <f>INDEX('Расчет инвестиций'!$E$103:$BD$241,MATCH($A47,'Расчет инвестиций'!$A$103:$A$241,0)+3,MATCH(AZ$2,'Расчет инвестиций'!#REF!,0))-AZ46</f>
        <v>#N/A</v>
      </c>
      <c r="BA47" s="441" t="e">
        <f>INDEX('Расчет инвестиций'!$E$103:$BD$241,MATCH($A47,'Расчет инвестиций'!$A$103:$A$241,0)+3,MATCH(BA$2,'Расчет инвестиций'!#REF!,0))-BA46</f>
        <v>#N/A</v>
      </c>
      <c r="BB47" s="442" t="e">
        <f>INDEX('Расчет инвестиций'!$E$103:$BD$241,MATCH($A47,'Расчет инвестиций'!$A$103:$A$241,0)+3,MATCH(BB$2,'Расчет инвестиций'!#REF!,0))-BB46</f>
        <v>#N/A</v>
      </c>
      <c r="BF47" s="440" t="e">
        <f t="shared" si="54"/>
        <v>#N/A</v>
      </c>
      <c r="BG47" s="441" t="e">
        <f t="shared" si="54"/>
        <v>#N/A</v>
      </c>
      <c r="BH47" s="441" t="e">
        <f t="shared" si="54"/>
        <v>#N/A</v>
      </c>
      <c r="BI47" s="441" t="e">
        <f t="shared" ref="BF47:BQ76" si="274">SUMIF($C$1:$BB$1,BI$1,$C47:$BB47)</f>
        <v>#N/A</v>
      </c>
      <c r="BJ47" s="441" t="e">
        <f t="shared" si="274"/>
        <v>#N/A</v>
      </c>
      <c r="BK47" s="441" t="e">
        <f t="shared" si="274"/>
        <v>#N/A</v>
      </c>
      <c r="BL47" s="441" t="e">
        <f t="shared" si="274"/>
        <v>#N/A</v>
      </c>
      <c r="BM47" s="441" t="e">
        <f t="shared" si="274"/>
        <v>#N/A</v>
      </c>
      <c r="BN47" s="441" t="e">
        <f t="shared" si="274"/>
        <v>#N/A</v>
      </c>
      <c r="BO47" s="441" t="e">
        <f t="shared" si="274"/>
        <v>#N/A</v>
      </c>
      <c r="BP47" s="441" t="e">
        <f t="shared" si="274"/>
        <v>#N/A</v>
      </c>
      <c r="BQ47" s="442" t="e">
        <f t="shared" si="274"/>
        <v>#N/A</v>
      </c>
    </row>
    <row r="48" spans="1:69" x14ac:dyDescent="0.25">
      <c r="A48" s="423" t="s">
        <v>24</v>
      </c>
      <c r="B48" s="430" t="s">
        <v>397</v>
      </c>
      <c r="C48" s="440" t="e">
        <f>C45*C46</f>
        <v>#N/A</v>
      </c>
      <c r="D48" s="441" t="e">
        <f t="shared" ref="D48:BB48" si="275">D45*D46</f>
        <v>#REF!</v>
      </c>
      <c r="E48" s="441" t="e">
        <f t="shared" si="275"/>
        <v>#REF!</v>
      </c>
      <c r="F48" s="441" t="e">
        <f t="shared" si="275"/>
        <v>#REF!</v>
      </c>
      <c r="G48" s="441" t="e">
        <f t="shared" si="275"/>
        <v>#REF!</v>
      </c>
      <c r="H48" s="441" t="e">
        <f t="shared" si="275"/>
        <v>#REF!</v>
      </c>
      <c r="I48" s="441" t="e">
        <f t="shared" si="275"/>
        <v>#REF!</v>
      </c>
      <c r="J48" s="441" t="e">
        <f t="shared" si="275"/>
        <v>#REF!</v>
      </c>
      <c r="K48" s="441" t="e">
        <f t="shared" si="275"/>
        <v>#REF!</v>
      </c>
      <c r="L48" s="441" t="e">
        <f t="shared" si="275"/>
        <v>#REF!</v>
      </c>
      <c r="M48" s="441" t="e">
        <f t="shared" si="275"/>
        <v>#REF!</v>
      </c>
      <c r="N48" s="441" t="e">
        <f t="shared" si="275"/>
        <v>#REF!</v>
      </c>
      <c r="O48" s="441" t="e">
        <f t="shared" si="275"/>
        <v>#REF!</v>
      </c>
      <c r="P48" s="441" t="e">
        <f t="shared" si="275"/>
        <v>#REF!</v>
      </c>
      <c r="Q48" s="441" t="e">
        <f t="shared" si="275"/>
        <v>#REF!</v>
      </c>
      <c r="R48" s="441" t="e">
        <f t="shared" si="275"/>
        <v>#REF!</v>
      </c>
      <c r="S48" s="441" t="e">
        <f t="shared" si="275"/>
        <v>#REF!</v>
      </c>
      <c r="T48" s="441" t="e">
        <f t="shared" si="275"/>
        <v>#REF!</v>
      </c>
      <c r="U48" s="441" t="e">
        <f t="shared" si="275"/>
        <v>#REF!</v>
      </c>
      <c r="V48" s="441" t="e">
        <f t="shared" si="275"/>
        <v>#REF!</v>
      </c>
      <c r="W48" s="441" t="e">
        <f t="shared" si="275"/>
        <v>#REF!</v>
      </c>
      <c r="X48" s="441" t="e">
        <f t="shared" si="275"/>
        <v>#REF!</v>
      </c>
      <c r="Y48" s="441" t="e">
        <f t="shared" si="275"/>
        <v>#REF!</v>
      </c>
      <c r="Z48" s="441" t="e">
        <f t="shared" si="275"/>
        <v>#REF!</v>
      </c>
      <c r="AA48" s="441" t="e">
        <f t="shared" si="275"/>
        <v>#REF!</v>
      </c>
      <c r="AB48" s="441" t="e">
        <f t="shared" si="275"/>
        <v>#REF!</v>
      </c>
      <c r="AC48" s="441" t="e">
        <f t="shared" si="275"/>
        <v>#REF!</v>
      </c>
      <c r="AD48" s="441" t="e">
        <f t="shared" si="275"/>
        <v>#REF!</v>
      </c>
      <c r="AE48" s="441" t="e">
        <f t="shared" si="275"/>
        <v>#REF!</v>
      </c>
      <c r="AF48" s="441" t="e">
        <f t="shared" si="275"/>
        <v>#REF!</v>
      </c>
      <c r="AG48" s="441" t="e">
        <f t="shared" si="275"/>
        <v>#REF!</v>
      </c>
      <c r="AH48" s="441" t="e">
        <f t="shared" si="275"/>
        <v>#REF!</v>
      </c>
      <c r="AI48" s="441" t="e">
        <f t="shared" si="275"/>
        <v>#REF!</v>
      </c>
      <c r="AJ48" s="441" t="e">
        <f t="shared" si="275"/>
        <v>#REF!</v>
      </c>
      <c r="AK48" s="441" t="e">
        <f t="shared" si="275"/>
        <v>#REF!</v>
      </c>
      <c r="AL48" s="441" t="e">
        <f t="shared" si="275"/>
        <v>#REF!</v>
      </c>
      <c r="AM48" s="441" t="e">
        <f t="shared" si="275"/>
        <v>#REF!</v>
      </c>
      <c r="AN48" s="441" t="e">
        <f t="shared" si="275"/>
        <v>#REF!</v>
      </c>
      <c r="AO48" s="441" t="e">
        <f t="shared" si="275"/>
        <v>#REF!</v>
      </c>
      <c r="AP48" s="441" t="e">
        <f t="shared" si="275"/>
        <v>#REF!</v>
      </c>
      <c r="AQ48" s="441" t="e">
        <f t="shared" si="275"/>
        <v>#REF!</v>
      </c>
      <c r="AR48" s="441" t="e">
        <f t="shared" si="275"/>
        <v>#REF!</v>
      </c>
      <c r="AS48" s="441" t="e">
        <f t="shared" si="275"/>
        <v>#REF!</v>
      </c>
      <c r="AT48" s="441" t="e">
        <f t="shared" si="275"/>
        <v>#REF!</v>
      </c>
      <c r="AU48" s="441" t="e">
        <f t="shared" si="275"/>
        <v>#REF!</v>
      </c>
      <c r="AV48" s="441" t="e">
        <f t="shared" si="275"/>
        <v>#REF!</v>
      </c>
      <c r="AW48" s="441" t="e">
        <f t="shared" si="275"/>
        <v>#REF!</v>
      </c>
      <c r="AX48" s="441" t="e">
        <f t="shared" si="275"/>
        <v>#REF!</v>
      </c>
      <c r="AY48" s="441" t="e">
        <f t="shared" si="275"/>
        <v>#REF!</v>
      </c>
      <c r="AZ48" s="441" t="e">
        <f t="shared" si="275"/>
        <v>#REF!</v>
      </c>
      <c r="BA48" s="441" t="e">
        <f t="shared" si="275"/>
        <v>#REF!</v>
      </c>
      <c r="BB48" s="442" t="e">
        <f t="shared" si="275"/>
        <v>#REF!</v>
      </c>
      <c r="BF48" s="440" t="e">
        <f t="shared" si="274"/>
        <v>#N/A</v>
      </c>
      <c r="BG48" s="441" t="e">
        <f t="shared" si="274"/>
        <v>#REF!</v>
      </c>
      <c r="BH48" s="441" t="e">
        <f t="shared" si="274"/>
        <v>#REF!</v>
      </c>
      <c r="BI48" s="441" t="e">
        <f t="shared" si="274"/>
        <v>#REF!</v>
      </c>
      <c r="BJ48" s="441" t="e">
        <f t="shared" si="274"/>
        <v>#REF!</v>
      </c>
      <c r="BK48" s="441" t="e">
        <f t="shared" si="274"/>
        <v>#REF!</v>
      </c>
      <c r="BL48" s="441" t="e">
        <f t="shared" si="274"/>
        <v>#REF!</v>
      </c>
      <c r="BM48" s="441" t="e">
        <f t="shared" si="274"/>
        <v>#REF!</v>
      </c>
      <c r="BN48" s="441" t="e">
        <f t="shared" si="274"/>
        <v>#REF!</v>
      </c>
      <c r="BO48" s="441" t="e">
        <f t="shared" si="274"/>
        <v>#REF!</v>
      </c>
      <c r="BP48" s="441" t="e">
        <f t="shared" si="274"/>
        <v>#REF!</v>
      </c>
      <c r="BQ48" s="442" t="e">
        <f t="shared" si="274"/>
        <v>#REF!</v>
      </c>
    </row>
    <row r="49" spans="1:69" x14ac:dyDescent="0.25">
      <c r="A49" s="423" t="s">
        <v>24</v>
      </c>
      <c r="B49" s="430" t="s">
        <v>398</v>
      </c>
      <c r="C49" s="440" t="e">
        <f>(C45-C45*C51)*C47</f>
        <v>#N/A</v>
      </c>
      <c r="D49" s="441" t="e">
        <f t="shared" ref="D49:BB49" si="276">(D45-D45*D51)*D47</f>
        <v>#REF!</v>
      </c>
      <c r="E49" s="441" t="e">
        <f t="shared" si="276"/>
        <v>#REF!</v>
      </c>
      <c r="F49" s="441" t="e">
        <f t="shared" si="276"/>
        <v>#REF!</v>
      </c>
      <c r="G49" s="441" t="e">
        <f t="shared" si="276"/>
        <v>#REF!</v>
      </c>
      <c r="H49" s="441" t="e">
        <f t="shared" si="276"/>
        <v>#REF!</v>
      </c>
      <c r="I49" s="441" t="e">
        <f t="shared" si="276"/>
        <v>#REF!</v>
      </c>
      <c r="J49" s="441" t="e">
        <f t="shared" si="276"/>
        <v>#REF!</v>
      </c>
      <c r="K49" s="441" t="e">
        <f t="shared" si="276"/>
        <v>#REF!</v>
      </c>
      <c r="L49" s="441" t="e">
        <f t="shared" si="276"/>
        <v>#REF!</v>
      </c>
      <c r="M49" s="441" t="e">
        <f t="shared" si="276"/>
        <v>#REF!</v>
      </c>
      <c r="N49" s="441" t="e">
        <f t="shared" si="276"/>
        <v>#REF!</v>
      </c>
      <c r="O49" s="441" t="e">
        <f t="shared" si="276"/>
        <v>#REF!</v>
      </c>
      <c r="P49" s="441" t="e">
        <f t="shared" si="276"/>
        <v>#REF!</v>
      </c>
      <c r="Q49" s="441" t="e">
        <f t="shared" si="276"/>
        <v>#REF!</v>
      </c>
      <c r="R49" s="441" t="e">
        <f t="shared" si="276"/>
        <v>#REF!</v>
      </c>
      <c r="S49" s="441" t="e">
        <f t="shared" si="276"/>
        <v>#REF!</v>
      </c>
      <c r="T49" s="441" t="e">
        <f t="shared" si="276"/>
        <v>#REF!</v>
      </c>
      <c r="U49" s="441" t="e">
        <f t="shared" si="276"/>
        <v>#REF!</v>
      </c>
      <c r="V49" s="441" t="e">
        <f t="shared" si="276"/>
        <v>#REF!</v>
      </c>
      <c r="W49" s="441" t="e">
        <f t="shared" si="276"/>
        <v>#REF!</v>
      </c>
      <c r="X49" s="441" t="e">
        <f t="shared" si="276"/>
        <v>#REF!</v>
      </c>
      <c r="Y49" s="441" t="e">
        <f t="shared" si="276"/>
        <v>#REF!</v>
      </c>
      <c r="Z49" s="441" t="e">
        <f t="shared" si="276"/>
        <v>#REF!</v>
      </c>
      <c r="AA49" s="441" t="e">
        <f t="shared" si="276"/>
        <v>#REF!</v>
      </c>
      <c r="AB49" s="441" t="e">
        <f t="shared" si="276"/>
        <v>#REF!</v>
      </c>
      <c r="AC49" s="441" t="e">
        <f t="shared" si="276"/>
        <v>#REF!</v>
      </c>
      <c r="AD49" s="441" t="e">
        <f t="shared" si="276"/>
        <v>#REF!</v>
      </c>
      <c r="AE49" s="441" t="e">
        <f t="shared" si="276"/>
        <v>#REF!</v>
      </c>
      <c r="AF49" s="441" t="e">
        <f t="shared" si="276"/>
        <v>#REF!</v>
      </c>
      <c r="AG49" s="441" t="e">
        <f t="shared" si="276"/>
        <v>#REF!</v>
      </c>
      <c r="AH49" s="441" t="e">
        <f t="shared" si="276"/>
        <v>#REF!</v>
      </c>
      <c r="AI49" s="441" t="e">
        <f t="shared" si="276"/>
        <v>#REF!</v>
      </c>
      <c r="AJ49" s="441" t="e">
        <f t="shared" si="276"/>
        <v>#REF!</v>
      </c>
      <c r="AK49" s="441" t="e">
        <f t="shared" si="276"/>
        <v>#REF!</v>
      </c>
      <c r="AL49" s="441" t="e">
        <f t="shared" si="276"/>
        <v>#REF!</v>
      </c>
      <c r="AM49" s="441" t="e">
        <f t="shared" si="276"/>
        <v>#REF!</v>
      </c>
      <c r="AN49" s="441" t="e">
        <f t="shared" si="276"/>
        <v>#REF!</v>
      </c>
      <c r="AO49" s="441" t="e">
        <f t="shared" si="276"/>
        <v>#REF!</v>
      </c>
      <c r="AP49" s="441" t="e">
        <f t="shared" si="276"/>
        <v>#REF!</v>
      </c>
      <c r="AQ49" s="441" t="e">
        <f t="shared" si="276"/>
        <v>#REF!</v>
      </c>
      <c r="AR49" s="441" t="e">
        <f t="shared" si="276"/>
        <v>#REF!</v>
      </c>
      <c r="AS49" s="441" t="e">
        <f t="shared" si="276"/>
        <v>#REF!</v>
      </c>
      <c r="AT49" s="441" t="e">
        <f t="shared" si="276"/>
        <v>#REF!</v>
      </c>
      <c r="AU49" s="441" t="e">
        <f t="shared" si="276"/>
        <v>#REF!</v>
      </c>
      <c r="AV49" s="441" t="e">
        <f t="shared" si="276"/>
        <v>#REF!</v>
      </c>
      <c r="AW49" s="441" t="e">
        <f t="shared" si="276"/>
        <v>#REF!</v>
      </c>
      <c r="AX49" s="441" t="e">
        <f t="shared" si="276"/>
        <v>#REF!</v>
      </c>
      <c r="AY49" s="441" t="e">
        <f t="shared" si="276"/>
        <v>#REF!</v>
      </c>
      <c r="AZ49" s="441" t="e">
        <f t="shared" si="276"/>
        <v>#REF!</v>
      </c>
      <c r="BA49" s="441" t="e">
        <f t="shared" si="276"/>
        <v>#REF!</v>
      </c>
      <c r="BB49" s="442" t="e">
        <f t="shared" si="276"/>
        <v>#REF!</v>
      </c>
      <c r="BF49" s="440" t="e">
        <f t="shared" si="274"/>
        <v>#N/A</v>
      </c>
      <c r="BG49" s="441" t="e">
        <f t="shared" si="274"/>
        <v>#REF!</v>
      </c>
      <c r="BH49" s="441" t="e">
        <f t="shared" si="274"/>
        <v>#REF!</v>
      </c>
      <c r="BI49" s="441" t="e">
        <f t="shared" si="274"/>
        <v>#REF!</v>
      </c>
      <c r="BJ49" s="441" t="e">
        <f t="shared" si="274"/>
        <v>#REF!</v>
      </c>
      <c r="BK49" s="441" t="e">
        <f t="shared" si="274"/>
        <v>#REF!</v>
      </c>
      <c r="BL49" s="441" t="e">
        <f t="shared" si="274"/>
        <v>#REF!</v>
      </c>
      <c r="BM49" s="441" t="e">
        <f t="shared" si="274"/>
        <v>#REF!</v>
      </c>
      <c r="BN49" s="441" t="e">
        <f t="shared" si="274"/>
        <v>#REF!</v>
      </c>
      <c r="BO49" s="441" t="e">
        <f t="shared" si="274"/>
        <v>#REF!</v>
      </c>
      <c r="BP49" s="441" t="e">
        <f t="shared" si="274"/>
        <v>#REF!</v>
      </c>
      <c r="BQ49" s="442" t="e">
        <f t="shared" si="274"/>
        <v>#REF!</v>
      </c>
    </row>
    <row r="50" spans="1:69" x14ac:dyDescent="0.25">
      <c r="A50" s="423" t="s">
        <v>24</v>
      </c>
      <c r="B50" s="430" t="s">
        <v>399</v>
      </c>
      <c r="C50" s="440" t="e">
        <f t="shared" ref="C50" si="277">C47*C45-C49</f>
        <v>#N/A</v>
      </c>
      <c r="D50" s="441" t="e">
        <f t="shared" ref="D50" si="278">D47*D45-D49</f>
        <v>#N/A</v>
      </c>
      <c r="E50" s="441" t="e">
        <f>E47*E45-E49</f>
        <v>#N/A</v>
      </c>
      <c r="F50" s="441" t="e">
        <f t="shared" ref="F50" si="279">F47*F45-F49</f>
        <v>#N/A</v>
      </c>
      <c r="G50" s="441" t="e">
        <f t="shared" ref="G50" si="280">G47*G45-G49</f>
        <v>#N/A</v>
      </c>
      <c r="H50" s="441" t="e">
        <f t="shared" ref="H50" si="281">H47*H45-H49</f>
        <v>#N/A</v>
      </c>
      <c r="I50" s="441" t="e">
        <f t="shared" ref="I50" si="282">I47*I45-I49</f>
        <v>#N/A</v>
      </c>
      <c r="J50" s="441" t="e">
        <f t="shared" ref="J50" si="283">J47*J45-J49</f>
        <v>#N/A</v>
      </c>
      <c r="K50" s="441" t="e">
        <f t="shared" ref="K50" si="284">K47*K45-K49</f>
        <v>#N/A</v>
      </c>
      <c r="L50" s="441" t="e">
        <f t="shared" ref="L50" si="285">L47*L45-L49</f>
        <v>#N/A</v>
      </c>
      <c r="M50" s="441" t="e">
        <f t="shared" ref="M50" si="286">M47*M45-M49</f>
        <v>#N/A</v>
      </c>
      <c r="N50" s="441" t="e">
        <f t="shared" ref="N50" si="287">N47*N45-N49</f>
        <v>#N/A</v>
      </c>
      <c r="O50" s="441" t="e">
        <f t="shared" ref="O50" si="288">O47*O45-O49</f>
        <v>#N/A</v>
      </c>
      <c r="P50" s="441" t="e">
        <f t="shared" ref="P50" si="289">P47*P45-P49</f>
        <v>#N/A</v>
      </c>
      <c r="Q50" s="441" t="e">
        <f t="shared" ref="Q50" si="290">Q47*Q45-Q49</f>
        <v>#N/A</v>
      </c>
      <c r="R50" s="441" t="e">
        <f t="shared" ref="R50" si="291">R47*R45-R49</f>
        <v>#N/A</v>
      </c>
      <c r="S50" s="441" t="e">
        <f t="shared" ref="S50" si="292">S47*S45-S49</f>
        <v>#N/A</v>
      </c>
      <c r="T50" s="441" t="e">
        <f t="shared" ref="T50" si="293">T47*T45-T49</f>
        <v>#N/A</v>
      </c>
      <c r="U50" s="441" t="e">
        <f t="shared" ref="U50" si="294">U47*U45-U49</f>
        <v>#N/A</v>
      </c>
      <c r="V50" s="441" t="e">
        <f t="shared" ref="V50" si="295">V47*V45-V49</f>
        <v>#N/A</v>
      </c>
      <c r="W50" s="441" t="e">
        <f t="shared" ref="W50" si="296">W47*W45-W49</f>
        <v>#N/A</v>
      </c>
      <c r="X50" s="441" t="e">
        <f t="shared" ref="X50" si="297">X47*X45-X49</f>
        <v>#N/A</v>
      </c>
      <c r="Y50" s="441" t="e">
        <f t="shared" ref="Y50" si="298">Y47*Y45-Y49</f>
        <v>#N/A</v>
      </c>
      <c r="Z50" s="441" t="e">
        <f t="shared" ref="Z50" si="299">Z47*Z45-Z49</f>
        <v>#N/A</v>
      </c>
      <c r="AA50" s="441" t="e">
        <f t="shared" ref="AA50" si="300">AA47*AA45-AA49</f>
        <v>#N/A</v>
      </c>
      <c r="AB50" s="441" t="e">
        <f t="shared" ref="AB50" si="301">AB47*AB45-AB49</f>
        <v>#N/A</v>
      </c>
      <c r="AC50" s="441" t="e">
        <f t="shared" ref="AC50" si="302">AC47*AC45-AC49</f>
        <v>#N/A</v>
      </c>
      <c r="AD50" s="441" t="e">
        <f t="shared" ref="AD50" si="303">AD47*AD45-AD49</f>
        <v>#N/A</v>
      </c>
      <c r="AE50" s="441" t="e">
        <f t="shared" ref="AE50" si="304">AE47*AE45-AE49</f>
        <v>#N/A</v>
      </c>
      <c r="AF50" s="441" t="e">
        <f t="shared" ref="AF50" si="305">AF47*AF45-AF49</f>
        <v>#N/A</v>
      </c>
      <c r="AG50" s="441" t="e">
        <f t="shared" ref="AG50" si="306">AG47*AG45-AG49</f>
        <v>#N/A</v>
      </c>
      <c r="AH50" s="441" t="e">
        <f t="shared" ref="AH50" si="307">AH47*AH45-AH49</f>
        <v>#N/A</v>
      </c>
      <c r="AI50" s="441" t="e">
        <f t="shared" ref="AI50" si="308">AI47*AI45-AI49</f>
        <v>#N/A</v>
      </c>
      <c r="AJ50" s="441" t="e">
        <f t="shared" ref="AJ50" si="309">AJ47*AJ45-AJ49</f>
        <v>#N/A</v>
      </c>
      <c r="AK50" s="441" t="e">
        <f t="shared" ref="AK50" si="310">AK47*AK45-AK49</f>
        <v>#N/A</v>
      </c>
      <c r="AL50" s="441" t="e">
        <f t="shared" ref="AL50" si="311">AL47*AL45-AL49</f>
        <v>#N/A</v>
      </c>
      <c r="AM50" s="441" t="e">
        <f t="shared" ref="AM50" si="312">AM47*AM45-AM49</f>
        <v>#N/A</v>
      </c>
      <c r="AN50" s="441" t="e">
        <f t="shared" ref="AN50" si="313">AN47*AN45-AN49</f>
        <v>#N/A</v>
      </c>
      <c r="AO50" s="441" t="e">
        <f t="shared" ref="AO50" si="314">AO47*AO45-AO49</f>
        <v>#N/A</v>
      </c>
      <c r="AP50" s="441" t="e">
        <f t="shared" ref="AP50" si="315">AP47*AP45-AP49</f>
        <v>#N/A</v>
      </c>
      <c r="AQ50" s="441" t="e">
        <f t="shared" ref="AQ50" si="316">AQ47*AQ45-AQ49</f>
        <v>#N/A</v>
      </c>
      <c r="AR50" s="441" t="e">
        <f t="shared" ref="AR50" si="317">AR47*AR45-AR49</f>
        <v>#N/A</v>
      </c>
      <c r="AS50" s="441" t="e">
        <f t="shared" ref="AS50" si="318">AS47*AS45-AS49</f>
        <v>#N/A</v>
      </c>
      <c r="AT50" s="441" t="e">
        <f t="shared" ref="AT50" si="319">AT47*AT45-AT49</f>
        <v>#N/A</v>
      </c>
      <c r="AU50" s="441" t="e">
        <f t="shared" ref="AU50" si="320">AU47*AU45-AU49</f>
        <v>#N/A</v>
      </c>
      <c r="AV50" s="441" t="e">
        <f t="shared" ref="AV50" si="321">AV47*AV45-AV49</f>
        <v>#N/A</v>
      </c>
      <c r="AW50" s="441" t="e">
        <f t="shared" ref="AW50" si="322">AW47*AW45-AW49</f>
        <v>#N/A</v>
      </c>
      <c r="AX50" s="441" t="e">
        <f t="shared" ref="AX50" si="323">AX47*AX45-AX49</f>
        <v>#N/A</v>
      </c>
      <c r="AY50" s="441" t="e">
        <f t="shared" ref="AY50" si="324">AY47*AY45-AY49</f>
        <v>#N/A</v>
      </c>
      <c r="AZ50" s="441" t="e">
        <f t="shared" ref="AZ50" si="325">AZ47*AZ45-AZ49</f>
        <v>#N/A</v>
      </c>
      <c r="BA50" s="441" t="e">
        <f t="shared" ref="BA50" si="326">BA47*BA45-BA49</f>
        <v>#N/A</v>
      </c>
      <c r="BB50" s="442" t="e">
        <f t="shared" ref="BB50" si="327">BB47*BB45-BB49</f>
        <v>#N/A</v>
      </c>
      <c r="BF50" s="440" t="e">
        <f t="shared" si="274"/>
        <v>#N/A</v>
      </c>
      <c r="BG50" s="441" t="e">
        <f t="shared" si="274"/>
        <v>#N/A</v>
      </c>
      <c r="BH50" s="441" t="e">
        <f t="shared" si="274"/>
        <v>#N/A</v>
      </c>
      <c r="BI50" s="441" t="e">
        <f t="shared" si="274"/>
        <v>#N/A</v>
      </c>
      <c r="BJ50" s="441" t="e">
        <f t="shared" si="274"/>
        <v>#N/A</v>
      </c>
      <c r="BK50" s="441" t="e">
        <f t="shared" si="274"/>
        <v>#N/A</v>
      </c>
      <c r="BL50" s="441" t="e">
        <f t="shared" si="274"/>
        <v>#N/A</v>
      </c>
      <c r="BM50" s="441" t="e">
        <f t="shared" si="274"/>
        <v>#N/A</v>
      </c>
      <c r="BN50" s="441" t="e">
        <f t="shared" si="274"/>
        <v>#N/A</v>
      </c>
      <c r="BO50" s="441" t="e">
        <f t="shared" si="274"/>
        <v>#N/A</v>
      </c>
      <c r="BP50" s="441" t="e">
        <f t="shared" si="274"/>
        <v>#N/A</v>
      </c>
      <c r="BQ50" s="442" t="e">
        <f t="shared" si="274"/>
        <v>#N/A</v>
      </c>
    </row>
    <row r="51" spans="1:69" x14ac:dyDescent="0.25">
      <c r="A51" s="426" t="s">
        <v>24</v>
      </c>
      <c r="B51" s="431" t="s">
        <v>396</v>
      </c>
      <c r="C51" s="434" t="e">
        <f>INDEX('Расчет инвестиций'!$E$103:$BD$241,MATCH($A51,'Расчет инвестиций'!$A$103:$A$241,0)+4,MATCH(C$2,'Расчет инвестиций'!#REF!,0))</f>
        <v>#N/A</v>
      </c>
      <c r="D51" s="427" t="e">
        <f>INDEX('Расчет инвестиций'!$E$103:$BD$241,MATCH($A51,'Расчет инвестиций'!$A$103:$A$241,0)+4,MATCH(D$2,'Расчет инвестиций'!#REF!,0))</f>
        <v>#N/A</v>
      </c>
      <c r="E51" s="427" t="e">
        <f>INDEX('Расчет инвестиций'!$E$103:$BD$241,MATCH($A51,'Расчет инвестиций'!$A$103:$A$241,0)+4,MATCH(E$2,'Расчет инвестиций'!#REF!,0))</f>
        <v>#N/A</v>
      </c>
      <c r="F51" s="427" t="e">
        <f>INDEX('Расчет инвестиций'!$E$103:$BD$241,MATCH($A51,'Расчет инвестиций'!$A$103:$A$241,0)+4,MATCH(F$2,'Расчет инвестиций'!#REF!,0))</f>
        <v>#N/A</v>
      </c>
      <c r="G51" s="427" t="e">
        <f>INDEX('Расчет инвестиций'!$E$103:$BD$241,MATCH($A51,'Расчет инвестиций'!$A$103:$A$241,0)+4,MATCH(G$2,'Расчет инвестиций'!#REF!,0))</f>
        <v>#N/A</v>
      </c>
      <c r="H51" s="427" t="e">
        <f>INDEX('Расчет инвестиций'!$E$103:$BD$241,MATCH($A51,'Расчет инвестиций'!$A$103:$A$241,0)+4,MATCH(H$2,'Расчет инвестиций'!#REF!,0))</f>
        <v>#N/A</v>
      </c>
      <c r="I51" s="427" t="e">
        <f>INDEX('Расчет инвестиций'!$E$103:$BD$241,MATCH($A51,'Расчет инвестиций'!$A$103:$A$241,0)+4,MATCH(I$2,'Расчет инвестиций'!#REF!,0))</f>
        <v>#N/A</v>
      </c>
      <c r="J51" s="427" t="e">
        <f>INDEX('Расчет инвестиций'!$E$103:$BD$241,MATCH($A51,'Расчет инвестиций'!$A$103:$A$241,0)+4,MATCH(J$2,'Расчет инвестиций'!#REF!,0))</f>
        <v>#N/A</v>
      </c>
      <c r="K51" s="427" t="e">
        <f>INDEX('Расчет инвестиций'!$E$103:$BD$241,MATCH($A51,'Расчет инвестиций'!$A$103:$A$241,0)+4,MATCH(K$2,'Расчет инвестиций'!#REF!,0))</f>
        <v>#N/A</v>
      </c>
      <c r="L51" s="427" t="e">
        <f>INDEX('Расчет инвестиций'!$E$103:$BD$241,MATCH($A51,'Расчет инвестиций'!$A$103:$A$241,0)+4,MATCH(L$2,'Расчет инвестиций'!#REF!,0))</f>
        <v>#N/A</v>
      </c>
      <c r="M51" s="427" t="e">
        <f>INDEX('Расчет инвестиций'!$E$103:$BD$241,MATCH($A51,'Расчет инвестиций'!$A$103:$A$241,0)+4,MATCH(M$2,'Расчет инвестиций'!#REF!,0))</f>
        <v>#N/A</v>
      </c>
      <c r="N51" s="427" t="e">
        <f>INDEX('Расчет инвестиций'!$E$103:$BD$241,MATCH($A51,'Расчет инвестиций'!$A$103:$A$241,0)+4,MATCH(N$2,'Расчет инвестиций'!#REF!,0))</f>
        <v>#N/A</v>
      </c>
      <c r="O51" s="427" t="e">
        <f>INDEX('Расчет инвестиций'!$E$103:$BD$241,MATCH($A51,'Расчет инвестиций'!$A$103:$A$241,0)+4,MATCH(O$2,'Расчет инвестиций'!#REF!,0))</f>
        <v>#N/A</v>
      </c>
      <c r="P51" s="427" t="e">
        <f>INDEX('Расчет инвестиций'!$E$103:$BD$241,MATCH($A51,'Расчет инвестиций'!$A$103:$A$241,0)+4,MATCH(P$2,'Расчет инвестиций'!#REF!,0))</f>
        <v>#N/A</v>
      </c>
      <c r="Q51" s="427" t="e">
        <f>INDEX('Расчет инвестиций'!$E$103:$BD$241,MATCH($A51,'Расчет инвестиций'!$A$103:$A$241,0)+4,MATCH(Q$2,'Расчет инвестиций'!#REF!,0))</f>
        <v>#N/A</v>
      </c>
      <c r="R51" s="427" t="e">
        <f>INDEX('Расчет инвестиций'!$E$103:$BD$241,MATCH($A51,'Расчет инвестиций'!$A$103:$A$241,0)+4,MATCH(R$2,'Расчет инвестиций'!#REF!,0))</f>
        <v>#N/A</v>
      </c>
      <c r="S51" s="427" t="e">
        <f>INDEX('Расчет инвестиций'!$E$103:$BD$241,MATCH($A51,'Расчет инвестиций'!$A$103:$A$241,0)+4,MATCH(S$2,'Расчет инвестиций'!#REF!,0))</f>
        <v>#N/A</v>
      </c>
      <c r="T51" s="427" t="e">
        <f>INDEX('Расчет инвестиций'!$E$103:$BD$241,MATCH($A51,'Расчет инвестиций'!$A$103:$A$241,0)+4,MATCH(T$2,'Расчет инвестиций'!#REF!,0))</f>
        <v>#N/A</v>
      </c>
      <c r="U51" s="427" t="e">
        <f>INDEX('Расчет инвестиций'!$E$103:$BD$241,MATCH($A51,'Расчет инвестиций'!$A$103:$A$241,0)+4,MATCH(U$2,'Расчет инвестиций'!#REF!,0))</f>
        <v>#N/A</v>
      </c>
      <c r="V51" s="427" t="e">
        <f>INDEX('Расчет инвестиций'!$E$103:$BD$241,MATCH($A51,'Расчет инвестиций'!$A$103:$A$241,0)+4,MATCH(V$2,'Расчет инвестиций'!#REF!,0))</f>
        <v>#N/A</v>
      </c>
      <c r="W51" s="427" t="e">
        <f>INDEX('Расчет инвестиций'!$E$103:$BD$241,MATCH($A51,'Расчет инвестиций'!$A$103:$A$241,0)+4,MATCH(W$2,'Расчет инвестиций'!#REF!,0))</f>
        <v>#N/A</v>
      </c>
      <c r="X51" s="427" t="e">
        <f>INDEX('Расчет инвестиций'!$E$103:$BD$241,MATCH($A51,'Расчет инвестиций'!$A$103:$A$241,0)+4,MATCH(X$2,'Расчет инвестиций'!#REF!,0))</f>
        <v>#N/A</v>
      </c>
      <c r="Y51" s="427" t="e">
        <f>INDEX('Расчет инвестиций'!$E$103:$BD$241,MATCH($A51,'Расчет инвестиций'!$A$103:$A$241,0)+4,MATCH(Y$2,'Расчет инвестиций'!#REF!,0))</f>
        <v>#N/A</v>
      </c>
      <c r="Z51" s="427" t="e">
        <f>INDEX('Расчет инвестиций'!$E$103:$BD$241,MATCH($A51,'Расчет инвестиций'!$A$103:$A$241,0)+4,MATCH(Z$2,'Расчет инвестиций'!#REF!,0))</f>
        <v>#N/A</v>
      </c>
      <c r="AA51" s="427" t="e">
        <f>INDEX('Расчет инвестиций'!$E$103:$BD$241,MATCH($A51,'Расчет инвестиций'!$A$103:$A$241,0)+4,MATCH(AA$2,'Расчет инвестиций'!#REF!,0))</f>
        <v>#N/A</v>
      </c>
      <c r="AB51" s="427" t="e">
        <f>INDEX('Расчет инвестиций'!$E$103:$BD$241,MATCH($A51,'Расчет инвестиций'!$A$103:$A$241,0)+4,MATCH(AB$2,'Расчет инвестиций'!#REF!,0))</f>
        <v>#N/A</v>
      </c>
      <c r="AC51" s="427" t="e">
        <f>INDEX('Расчет инвестиций'!$E$103:$BD$241,MATCH($A51,'Расчет инвестиций'!$A$103:$A$241,0)+4,MATCH(AC$2,'Расчет инвестиций'!#REF!,0))</f>
        <v>#N/A</v>
      </c>
      <c r="AD51" s="427" t="e">
        <f>INDEX('Расчет инвестиций'!$E$103:$BD$241,MATCH($A51,'Расчет инвестиций'!$A$103:$A$241,0)+4,MATCH(AD$2,'Расчет инвестиций'!#REF!,0))</f>
        <v>#N/A</v>
      </c>
      <c r="AE51" s="427" t="e">
        <f>INDEX('Расчет инвестиций'!$E$103:$BD$241,MATCH($A51,'Расчет инвестиций'!$A$103:$A$241,0)+4,MATCH(AE$2,'Расчет инвестиций'!#REF!,0))</f>
        <v>#N/A</v>
      </c>
      <c r="AF51" s="427" t="e">
        <f>INDEX('Расчет инвестиций'!$E$103:$BD$241,MATCH($A51,'Расчет инвестиций'!$A$103:$A$241,0)+4,MATCH(AF$2,'Расчет инвестиций'!#REF!,0))</f>
        <v>#N/A</v>
      </c>
      <c r="AG51" s="427" t="e">
        <f>INDEX('Расчет инвестиций'!$E$103:$BD$241,MATCH($A51,'Расчет инвестиций'!$A$103:$A$241,0)+4,MATCH(AG$2,'Расчет инвестиций'!#REF!,0))</f>
        <v>#N/A</v>
      </c>
      <c r="AH51" s="427" t="e">
        <f>INDEX('Расчет инвестиций'!$E$103:$BD$241,MATCH($A51,'Расчет инвестиций'!$A$103:$A$241,0)+4,MATCH(AH$2,'Расчет инвестиций'!#REF!,0))</f>
        <v>#N/A</v>
      </c>
      <c r="AI51" s="427" t="e">
        <f>INDEX('Расчет инвестиций'!$E$103:$BD$241,MATCH($A51,'Расчет инвестиций'!$A$103:$A$241,0)+4,MATCH(AI$2,'Расчет инвестиций'!#REF!,0))</f>
        <v>#N/A</v>
      </c>
      <c r="AJ51" s="427" t="e">
        <f>INDEX('Расчет инвестиций'!$E$103:$BD$241,MATCH($A51,'Расчет инвестиций'!$A$103:$A$241,0)+4,MATCH(AJ$2,'Расчет инвестиций'!#REF!,0))</f>
        <v>#N/A</v>
      </c>
      <c r="AK51" s="427" t="e">
        <f>INDEX('Расчет инвестиций'!$E$103:$BD$241,MATCH($A51,'Расчет инвестиций'!$A$103:$A$241,0)+4,MATCH(AK$2,'Расчет инвестиций'!#REF!,0))</f>
        <v>#N/A</v>
      </c>
      <c r="AL51" s="427" t="e">
        <f>INDEX('Расчет инвестиций'!$E$103:$BD$241,MATCH($A51,'Расчет инвестиций'!$A$103:$A$241,0)+4,MATCH(AL$2,'Расчет инвестиций'!#REF!,0))</f>
        <v>#N/A</v>
      </c>
      <c r="AM51" s="427" t="e">
        <f>INDEX('Расчет инвестиций'!$E$103:$BD$241,MATCH($A51,'Расчет инвестиций'!$A$103:$A$241,0)+4,MATCH(AM$2,'Расчет инвестиций'!#REF!,0))</f>
        <v>#N/A</v>
      </c>
      <c r="AN51" s="427" t="e">
        <f>INDEX('Расчет инвестиций'!$E$103:$BD$241,MATCH($A51,'Расчет инвестиций'!$A$103:$A$241,0)+4,MATCH(AN$2,'Расчет инвестиций'!#REF!,0))</f>
        <v>#N/A</v>
      </c>
      <c r="AO51" s="427" t="e">
        <f>INDEX('Расчет инвестиций'!$E$103:$BD$241,MATCH($A51,'Расчет инвестиций'!$A$103:$A$241,0)+4,MATCH(AO$2,'Расчет инвестиций'!#REF!,0))</f>
        <v>#N/A</v>
      </c>
      <c r="AP51" s="427" t="e">
        <f>INDEX('Расчет инвестиций'!$E$103:$BD$241,MATCH($A51,'Расчет инвестиций'!$A$103:$A$241,0)+4,MATCH(AP$2,'Расчет инвестиций'!#REF!,0))</f>
        <v>#N/A</v>
      </c>
      <c r="AQ51" s="427" t="e">
        <f>INDEX('Расчет инвестиций'!$E$103:$BD$241,MATCH($A51,'Расчет инвестиций'!$A$103:$A$241,0)+4,MATCH(AQ$2,'Расчет инвестиций'!#REF!,0))</f>
        <v>#N/A</v>
      </c>
      <c r="AR51" s="427" t="e">
        <f>INDEX('Расчет инвестиций'!$E$103:$BD$241,MATCH($A51,'Расчет инвестиций'!$A$103:$A$241,0)+4,MATCH(AR$2,'Расчет инвестиций'!#REF!,0))</f>
        <v>#N/A</v>
      </c>
      <c r="AS51" s="427" t="e">
        <f>INDEX('Расчет инвестиций'!$E$103:$BD$241,MATCH($A51,'Расчет инвестиций'!$A$103:$A$241,0)+4,MATCH(AS$2,'Расчет инвестиций'!#REF!,0))</f>
        <v>#N/A</v>
      </c>
      <c r="AT51" s="427" t="e">
        <f>INDEX('Расчет инвестиций'!$E$103:$BD$241,MATCH($A51,'Расчет инвестиций'!$A$103:$A$241,0)+4,MATCH(AT$2,'Расчет инвестиций'!#REF!,0))</f>
        <v>#N/A</v>
      </c>
      <c r="AU51" s="427" t="e">
        <f>INDEX('Расчет инвестиций'!$E$103:$BD$241,MATCH($A51,'Расчет инвестиций'!$A$103:$A$241,0)+4,MATCH(AU$2,'Расчет инвестиций'!#REF!,0))</f>
        <v>#N/A</v>
      </c>
      <c r="AV51" s="427" t="e">
        <f>INDEX('Расчет инвестиций'!$E$103:$BD$241,MATCH($A51,'Расчет инвестиций'!$A$103:$A$241,0)+4,MATCH(AV$2,'Расчет инвестиций'!#REF!,0))</f>
        <v>#N/A</v>
      </c>
      <c r="AW51" s="427" t="e">
        <f>INDEX('Расчет инвестиций'!$E$103:$BD$241,MATCH($A51,'Расчет инвестиций'!$A$103:$A$241,0)+4,MATCH(AW$2,'Расчет инвестиций'!#REF!,0))</f>
        <v>#N/A</v>
      </c>
      <c r="AX51" s="427" t="e">
        <f>INDEX('Расчет инвестиций'!$E$103:$BD$241,MATCH($A51,'Расчет инвестиций'!$A$103:$A$241,0)+4,MATCH(AX$2,'Расчет инвестиций'!#REF!,0))</f>
        <v>#N/A</v>
      </c>
      <c r="AY51" s="427" t="e">
        <f>INDEX('Расчет инвестиций'!$E$103:$BD$241,MATCH($A51,'Расчет инвестиций'!$A$103:$A$241,0)+4,MATCH(AY$2,'Расчет инвестиций'!#REF!,0))</f>
        <v>#N/A</v>
      </c>
      <c r="AZ51" s="427" t="e">
        <f>INDEX('Расчет инвестиций'!$E$103:$BD$241,MATCH($A51,'Расчет инвестиций'!$A$103:$A$241,0)+4,MATCH(AZ$2,'Расчет инвестиций'!#REF!,0))</f>
        <v>#N/A</v>
      </c>
      <c r="BA51" s="427" t="e">
        <f>INDEX('Расчет инвестиций'!$E$103:$BD$241,MATCH($A51,'Расчет инвестиций'!$A$103:$A$241,0)+4,MATCH(BA$2,'Расчет инвестиций'!#REF!,0))</f>
        <v>#N/A</v>
      </c>
      <c r="BB51" s="428" t="e">
        <f>INDEX('Расчет инвестиций'!$E$103:$BD$241,MATCH($A51,'Расчет инвестиций'!$A$103:$A$241,0)+4,MATCH(BB$2,'Расчет инвестиций'!#REF!,0))</f>
        <v>#N/A</v>
      </c>
      <c r="BF51" s="434" t="e">
        <f ca="1">MAX(INDIRECT(ADDRESS(MATCH($A51,$A$1:$A$79,0)+6,MATCH(BF$1,$A$1:$BB$1,0)),TRUE):INDIRECT(ADDRESS(MATCH($A51,$A$1:$A$79,0)+6,MATCH(BF$1,$A$1:$BB$1,0)+COUNTIF($A$1:$BB$1,BF$1)-1,TRUE)))</f>
        <v>#N/A</v>
      </c>
      <c r="BG51" s="427" t="e">
        <f ca="1">MAX(INDIRECT(ADDRESS(MATCH($A51,$A$1:$A$79,0)+6,MATCH(BG$1,$A$1:$BB$1,0)),TRUE):INDIRECT(ADDRESS(MATCH($A51,$A$1:$A$79,0)+6,MATCH(BG$1,$A$1:$BB$1,0)+COUNTIF($A$1:$BB$1,BG$1)-1,TRUE)))</f>
        <v>#N/A</v>
      </c>
      <c r="BH51" s="427" t="e">
        <f ca="1">MAX(INDIRECT(ADDRESS(MATCH($A51,$A$1:$A$79,0)+6,MATCH(BH$1,$A$1:$BB$1,0)),TRUE):INDIRECT(ADDRESS(MATCH($A51,$A$1:$A$79,0)+6,MATCH(BH$1,$A$1:$BB$1,0)+COUNTIF($A$1:$BB$1,BH$1)-1,TRUE)))</f>
        <v>#N/A</v>
      </c>
      <c r="BI51" s="427" t="e">
        <f ca="1">MAX(INDIRECT(ADDRESS(MATCH($A51,$A$1:$A$79,0)+6,MATCH(BI$1,$A$1:$BB$1,0)),TRUE):INDIRECT(ADDRESS(MATCH($A51,$A$1:$A$79,0)+6,MATCH(BI$1,$A$1:$BB$1,0)+COUNTIF($A$1:$BB$1,BI$1)-1,TRUE)))</f>
        <v>#N/A</v>
      </c>
      <c r="BJ51" s="427" t="e">
        <f ca="1">MAX(INDIRECT(ADDRESS(MATCH($A51,$A$1:$A$79,0)+6,MATCH(BJ$1,$A$1:$BB$1,0)),TRUE):INDIRECT(ADDRESS(MATCH($A51,$A$1:$A$79,0)+6,MATCH(BJ$1,$A$1:$BB$1,0)+COUNTIF($A$1:$BB$1,BJ$1)-1,TRUE)))</f>
        <v>#N/A</v>
      </c>
      <c r="BK51" s="427" t="e">
        <f ca="1">MAX(INDIRECT(ADDRESS(MATCH($A51,$A$1:$A$79,0)+6,MATCH(BK$1,$A$1:$BB$1,0)),TRUE):INDIRECT(ADDRESS(MATCH($A51,$A$1:$A$79,0)+6,MATCH(BK$1,$A$1:$BB$1,0)+COUNTIF($A$1:$BB$1,BK$1)-1,TRUE)))</f>
        <v>#N/A</v>
      </c>
      <c r="BL51" s="427" t="e">
        <f ca="1">MAX(INDIRECT(ADDRESS(MATCH($A51,$A$1:$A$79,0)+6,MATCH(BL$1,$A$1:$BB$1,0)),TRUE):INDIRECT(ADDRESS(MATCH($A51,$A$1:$A$79,0)+6,MATCH(BL$1,$A$1:$BB$1,0)+COUNTIF($A$1:$BB$1,BL$1)-1,TRUE)))</f>
        <v>#N/A</v>
      </c>
      <c r="BM51" s="427" t="e">
        <f ca="1">MAX(INDIRECT(ADDRESS(MATCH($A51,$A$1:$A$79,0)+6,MATCH(BM$1,$A$1:$BB$1,0)),TRUE):INDIRECT(ADDRESS(MATCH($A51,$A$1:$A$79,0)+6,MATCH(BM$1,$A$1:$BB$1,0)+COUNTIF($A$1:$BB$1,BM$1)-1,TRUE)))</f>
        <v>#N/A</v>
      </c>
      <c r="BN51" s="427" t="e">
        <f ca="1">MAX(INDIRECT(ADDRESS(MATCH($A51,$A$1:$A$79,0)+6,MATCH(BN$1,$A$1:$BB$1,0)),TRUE):INDIRECT(ADDRESS(MATCH($A51,$A$1:$A$79,0)+6,MATCH(BN$1,$A$1:$BB$1,0)+COUNTIF($A$1:$BB$1,BN$1)-1,TRUE)))</f>
        <v>#N/A</v>
      </c>
      <c r="BO51" s="427" t="e">
        <f ca="1">MAX(INDIRECT(ADDRESS(MATCH($A51,$A$1:$A$79,0)+6,MATCH(BO$1,$A$1:$BB$1,0)),TRUE):INDIRECT(ADDRESS(MATCH($A51,$A$1:$A$79,0)+6,MATCH(BO$1,$A$1:$BB$1,0)+COUNTIF($A$1:$BB$1,BO$1)-1,TRUE)))</f>
        <v>#N/A</v>
      </c>
      <c r="BP51" s="427" t="e">
        <f ca="1">MAX(INDIRECT(ADDRESS(MATCH($A51,$A$1:$A$79,0)+6,MATCH(BP$1,$A$1:$BB$1,0)),TRUE):INDIRECT(ADDRESS(MATCH($A51,$A$1:$A$79,0)+6,MATCH(BP$1,$A$1:$BB$1,0)+COUNTIF($A$1:$BB$1,BP$1)-1,TRUE)))</f>
        <v>#N/A</v>
      </c>
      <c r="BQ51" s="428" t="e">
        <f ca="1">MAX(INDIRECT(ADDRESS(MATCH($A51,$A$1:$A$79,0)+6,MATCH(BQ$1,$A$1:$BB$1,0)),TRUE):INDIRECT(ADDRESS(MATCH($A51,$A$1:$A$79,0)+6,MATCH(BQ$1,$A$1:$BB$1,0)+COUNTIF($A$1:$BB$1,BQ$1)-1,TRUE)))</f>
        <v>#N/A</v>
      </c>
    </row>
    <row r="52" spans="1:69" x14ac:dyDescent="0.25">
      <c r="A52" s="420" t="s">
        <v>371</v>
      </c>
      <c r="B52" s="429" t="s">
        <v>37</v>
      </c>
      <c r="C52" s="443" t="e">
        <f>INDEX('Расчет инвестиций'!$E$103:$BD$241,MATCH($A52,'Расчет инвестиций'!$A$103:$A$241,0),MATCH(C$2,'Расчет инвестиций'!#REF!,0))</f>
        <v>#N/A</v>
      </c>
      <c r="D52" s="444" t="e">
        <f>VLOOKUP($A52,'Расчет инвестиций'!$A$103:$BD$241,MATCH('Свод объёмы'!D$2,'Расчет инвестиций'!#REF!,0),0)</f>
        <v>#REF!</v>
      </c>
      <c r="E52" s="444" t="e">
        <f>VLOOKUP($A52,'Расчет инвестиций'!$A$103:$BD$241,MATCH('Свод объёмы'!E$2,'Расчет инвестиций'!#REF!,0),0)</f>
        <v>#REF!</v>
      </c>
      <c r="F52" s="444" t="e">
        <f>VLOOKUP($A52,'Расчет инвестиций'!$A$103:$BD$241,MATCH('Свод объёмы'!F$2,'Расчет инвестиций'!#REF!,0),0)</f>
        <v>#REF!</v>
      </c>
      <c r="G52" s="444" t="e">
        <f>VLOOKUP($A52,'Расчет инвестиций'!$A$103:$BD$241,MATCH('Свод объёмы'!G$2,'Расчет инвестиций'!#REF!,0),0)</f>
        <v>#REF!</v>
      </c>
      <c r="H52" s="444" t="e">
        <f>VLOOKUP($A52,'Расчет инвестиций'!$A$103:$BD$241,MATCH('Свод объёмы'!H$2,'Расчет инвестиций'!#REF!,0),0)</f>
        <v>#REF!</v>
      </c>
      <c r="I52" s="444" t="e">
        <f>VLOOKUP($A52,'Расчет инвестиций'!$A$103:$BD$241,MATCH('Свод объёмы'!I$2,'Расчет инвестиций'!#REF!,0),0)</f>
        <v>#REF!</v>
      </c>
      <c r="J52" s="444" t="e">
        <f>VLOOKUP($A52,'Расчет инвестиций'!$A$103:$BD$241,MATCH('Свод объёмы'!J$2,'Расчет инвестиций'!#REF!,0),0)</f>
        <v>#REF!</v>
      </c>
      <c r="K52" s="444" t="e">
        <f>VLOOKUP($A52,'Расчет инвестиций'!$A$103:$BD$241,MATCH('Свод объёмы'!K$2,'Расчет инвестиций'!#REF!,0),0)</f>
        <v>#REF!</v>
      </c>
      <c r="L52" s="444" t="e">
        <f>VLOOKUP($A52,'Расчет инвестиций'!$A$103:$BD$241,MATCH('Свод объёмы'!L$2,'Расчет инвестиций'!#REF!,0),0)</f>
        <v>#REF!</v>
      </c>
      <c r="M52" s="444" t="e">
        <f>VLOOKUP($A52,'Расчет инвестиций'!$A$103:$BD$241,MATCH('Свод объёмы'!M$2,'Расчет инвестиций'!#REF!,0),0)</f>
        <v>#REF!</v>
      </c>
      <c r="N52" s="444" t="e">
        <f>VLOOKUP($A52,'Расчет инвестиций'!$A$103:$BD$241,MATCH('Свод объёмы'!N$2,'Расчет инвестиций'!#REF!,0),0)</f>
        <v>#REF!</v>
      </c>
      <c r="O52" s="444" t="e">
        <f>VLOOKUP($A52,'Расчет инвестиций'!$A$103:$BD$241,MATCH('Свод объёмы'!O$2,'Расчет инвестиций'!#REF!,0),0)</f>
        <v>#REF!</v>
      </c>
      <c r="P52" s="444" t="e">
        <f>VLOOKUP($A52,'Расчет инвестиций'!$A$103:$BD$241,MATCH('Свод объёмы'!P$2,'Расчет инвестиций'!#REF!,0),0)</f>
        <v>#REF!</v>
      </c>
      <c r="Q52" s="444" t="e">
        <f>VLOOKUP($A52,'Расчет инвестиций'!$A$103:$BD$241,MATCH('Свод объёмы'!Q$2,'Расчет инвестиций'!#REF!,0),0)</f>
        <v>#REF!</v>
      </c>
      <c r="R52" s="444" t="e">
        <f>VLOOKUP($A52,'Расчет инвестиций'!$A$103:$BD$241,MATCH('Свод объёмы'!R$2,'Расчет инвестиций'!#REF!,0),0)</f>
        <v>#REF!</v>
      </c>
      <c r="S52" s="444" t="e">
        <f>VLOOKUP($A52,'Расчет инвестиций'!$A$103:$BD$241,MATCH('Свод объёмы'!S$2,'Расчет инвестиций'!#REF!,0),0)</f>
        <v>#REF!</v>
      </c>
      <c r="T52" s="444" t="e">
        <f>VLOOKUP($A52,'Расчет инвестиций'!$A$103:$BD$241,MATCH('Свод объёмы'!T$2,'Расчет инвестиций'!#REF!,0),0)</f>
        <v>#REF!</v>
      </c>
      <c r="U52" s="444" t="e">
        <f>VLOOKUP($A52,'Расчет инвестиций'!$A$103:$BD$241,MATCH('Свод объёмы'!U$2,'Расчет инвестиций'!#REF!,0),0)</f>
        <v>#REF!</v>
      </c>
      <c r="V52" s="444" t="e">
        <f>VLOOKUP($A52,'Расчет инвестиций'!$A$103:$BD$241,MATCH('Свод объёмы'!V$2,'Расчет инвестиций'!#REF!,0),0)</f>
        <v>#REF!</v>
      </c>
      <c r="W52" s="444" t="e">
        <f>VLOOKUP($A52,'Расчет инвестиций'!$A$103:$BD$241,MATCH('Свод объёмы'!W$2,'Расчет инвестиций'!#REF!,0),0)</f>
        <v>#REF!</v>
      </c>
      <c r="X52" s="444" t="e">
        <f>VLOOKUP($A52,'Расчет инвестиций'!$A$103:$BD$241,MATCH('Свод объёмы'!X$2,'Расчет инвестиций'!#REF!,0),0)</f>
        <v>#REF!</v>
      </c>
      <c r="Y52" s="444" t="e">
        <f>VLOOKUP($A52,'Расчет инвестиций'!$A$103:$BD$241,MATCH('Свод объёмы'!Y$2,'Расчет инвестиций'!#REF!,0),0)</f>
        <v>#REF!</v>
      </c>
      <c r="Z52" s="444" t="e">
        <f>VLOOKUP($A52,'Расчет инвестиций'!$A$103:$BD$241,MATCH('Свод объёмы'!Z$2,'Расчет инвестиций'!#REF!,0),0)</f>
        <v>#REF!</v>
      </c>
      <c r="AA52" s="444" t="e">
        <f>VLOOKUP($A52,'Расчет инвестиций'!$A$103:$BD$241,MATCH('Свод объёмы'!AA$2,'Расчет инвестиций'!#REF!,0),0)</f>
        <v>#REF!</v>
      </c>
      <c r="AB52" s="444" t="e">
        <f>VLOOKUP($A52,'Расчет инвестиций'!$A$103:$BD$241,MATCH('Свод объёмы'!AB$2,'Расчет инвестиций'!#REF!,0),0)</f>
        <v>#REF!</v>
      </c>
      <c r="AC52" s="444" t="e">
        <f>VLOOKUP($A52,'Расчет инвестиций'!$A$103:$BD$241,MATCH('Свод объёмы'!AC$2,'Расчет инвестиций'!#REF!,0),0)</f>
        <v>#REF!</v>
      </c>
      <c r="AD52" s="444" t="e">
        <f>VLOOKUP($A52,'Расчет инвестиций'!$A$103:$BD$241,MATCH('Свод объёмы'!AD$2,'Расчет инвестиций'!#REF!,0),0)</f>
        <v>#REF!</v>
      </c>
      <c r="AE52" s="444" t="e">
        <f>VLOOKUP($A52,'Расчет инвестиций'!$A$103:$BD$241,MATCH('Свод объёмы'!AE$2,'Расчет инвестиций'!#REF!,0),0)</f>
        <v>#REF!</v>
      </c>
      <c r="AF52" s="444" t="e">
        <f>VLOOKUP($A52,'Расчет инвестиций'!$A$103:$BD$241,MATCH('Свод объёмы'!AF$2,'Расчет инвестиций'!#REF!,0),0)</f>
        <v>#REF!</v>
      </c>
      <c r="AG52" s="444" t="e">
        <f>VLOOKUP($A52,'Расчет инвестиций'!$A$103:$BD$241,MATCH('Свод объёмы'!AG$2,'Расчет инвестиций'!#REF!,0),0)</f>
        <v>#REF!</v>
      </c>
      <c r="AH52" s="444" t="e">
        <f>VLOOKUP($A52,'Расчет инвестиций'!$A$103:$BD$241,MATCH('Свод объёмы'!AH$2,'Расчет инвестиций'!#REF!,0),0)</f>
        <v>#REF!</v>
      </c>
      <c r="AI52" s="444" t="e">
        <f>VLOOKUP($A52,'Расчет инвестиций'!$A$103:$BD$241,MATCH('Свод объёмы'!AI$2,'Расчет инвестиций'!#REF!,0),0)</f>
        <v>#REF!</v>
      </c>
      <c r="AJ52" s="444" t="e">
        <f>VLOOKUP($A52,'Расчет инвестиций'!$A$103:$BD$241,MATCH('Свод объёмы'!AJ$2,'Расчет инвестиций'!#REF!,0),0)</f>
        <v>#REF!</v>
      </c>
      <c r="AK52" s="444" t="e">
        <f>VLOOKUP($A52,'Расчет инвестиций'!$A$103:$BD$241,MATCH('Свод объёмы'!AK$2,'Расчет инвестиций'!#REF!,0),0)</f>
        <v>#REF!</v>
      </c>
      <c r="AL52" s="444" t="e">
        <f>VLOOKUP($A52,'Расчет инвестиций'!$A$103:$BD$241,MATCH('Свод объёмы'!AL$2,'Расчет инвестиций'!#REF!,0),0)</f>
        <v>#REF!</v>
      </c>
      <c r="AM52" s="444" t="e">
        <f>VLOOKUP($A52,'Расчет инвестиций'!$A$103:$BD$241,MATCH('Свод объёмы'!AM$2,'Расчет инвестиций'!#REF!,0),0)</f>
        <v>#REF!</v>
      </c>
      <c r="AN52" s="444" t="e">
        <f>VLOOKUP($A52,'Расчет инвестиций'!$A$103:$BD$241,MATCH('Свод объёмы'!AN$2,'Расчет инвестиций'!#REF!,0),0)</f>
        <v>#REF!</v>
      </c>
      <c r="AO52" s="444" t="e">
        <f>VLOOKUP($A52,'Расчет инвестиций'!$A$103:$BD$241,MATCH('Свод объёмы'!AO$2,'Расчет инвестиций'!#REF!,0),0)</f>
        <v>#REF!</v>
      </c>
      <c r="AP52" s="444" t="e">
        <f>VLOOKUP($A52,'Расчет инвестиций'!$A$103:$BD$241,MATCH('Свод объёмы'!AP$2,'Расчет инвестиций'!#REF!,0),0)</f>
        <v>#REF!</v>
      </c>
      <c r="AQ52" s="444" t="e">
        <f>VLOOKUP($A52,'Расчет инвестиций'!$A$103:$BD$241,MATCH('Свод объёмы'!AQ$2,'Расчет инвестиций'!#REF!,0),0)</f>
        <v>#REF!</v>
      </c>
      <c r="AR52" s="444" t="e">
        <f>VLOOKUP($A52,'Расчет инвестиций'!$A$103:$BD$241,MATCH('Свод объёмы'!AR$2,'Расчет инвестиций'!#REF!,0),0)</f>
        <v>#REF!</v>
      </c>
      <c r="AS52" s="444" t="e">
        <f>VLOOKUP($A52,'Расчет инвестиций'!$A$103:$BD$241,MATCH('Свод объёмы'!AS$2,'Расчет инвестиций'!#REF!,0),0)</f>
        <v>#REF!</v>
      </c>
      <c r="AT52" s="444" t="e">
        <f>VLOOKUP($A52,'Расчет инвестиций'!$A$103:$BD$241,MATCH('Свод объёмы'!AT$2,'Расчет инвестиций'!#REF!,0),0)</f>
        <v>#REF!</v>
      </c>
      <c r="AU52" s="444" t="e">
        <f>VLOOKUP($A52,'Расчет инвестиций'!$A$103:$BD$241,MATCH('Свод объёмы'!AU$2,'Расчет инвестиций'!#REF!,0),0)</f>
        <v>#REF!</v>
      </c>
      <c r="AV52" s="444" t="e">
        <f>VLOOKUP($A52,'Расчет инвестиций'!$A$103:$BD$241,MATCH('Свод объёмы'!AV$2,'Расчет инвестиций'!#REF!,0),0)</f>
        <v>#REF!</v>
      </c>
      <c r="AW52" s="444" t="e">
        <f>VLOOKUP($A52,'Расчет инвестиций'!$A$103:$BD$241,MATCH('Свод объёмы'!AW$2,'Расчет инвестиций'!#REF!,0),0)</f>
        <v>#REF!</v>
      </c>
      <c r="AX52" s="444" t="e">
        <f>VLOOKUP($A52,'Расчет инвестиций'!$A$103:$BD$241,MATCH('Свод объёмы'!AX$2,'Расчет инвестиций'!#REF!,0),0)</f>
        <v>#REF!</v>
      </c>
      <c r="AY52" s="444" t="e">
        <f>VLOOKUP($A52,'Расчет инвестиций'!$A$103:$BD$241,MATCH('Свод объёмы'!AY$2,'Расчет инвестиций'!#REF!,0),0)</f>
        <v>#REF!</v>
      </c>
      <c r="AZ52" s="444" t="e">
        <f>VLOOKUP($A52,'Расчет инвестиций'!$A$103:$BD$241,MATCH('Свод объёмы'!AZ$2,'Расчет инвестиций'!#REF!,0),0)</f>
        <v>#REF!</v>
      </c>
      <c r="BA52" s="444" t="e">
        <f>VLOOKUP($A52,'Расчет инвестиций'!$A$103:$BD$241,MATCH('Свод объёмы'!BA$2,'Расчет инвестиций'!#REF!,0),0)</f>
        <v>#REF!</v>
      </c>
      <c r="BB52" s="445" t="e">
        <f>VLOOKUP($A52,'Расчет инвестиций'!$A$103:$BD$241,MATCH('Свод объёмы'!BB$2,'Расчет инвестиций'!#REF!,0),0)</f>
        <v>#REF!</v>
      </c>
      <c r="BF52" s="443" t="e">
        <f ca="1">MAX(INDIRECT(ADDRESS(MATCH($A52,$A$1:$A$79,0),MATCH(BF$1,$A$1:$BB$1,0)),TRUE):INDIRECT(ADDRESS(MATCH($A52,$A$1:$A$79,0),MATCH(BF$1,$A$1:$BB$1,0)+COUNTIF($A$1:$BB$1,BF$1)-1,TRUE)))</f>
        <v>#N/A</v>
      </c>
      <c r="BG52" s="444" t="e">
        <f ca="1">MAX(INDIRECT(ADDRESS(MATCH($A52,$A$1:$A$79,0),MATCH(BG$1,$A$1:$BB$1,0)),TRUE):INDIRECT(ADDRESS(MATCH($A52,$A$1:$A$79,0),MATCH(BG$1,$A$1:$BB$1,0)+COUNTIF($A$1:$BB$1,BG$1)-1,TRUE)))</f>
        <v>#REF!</v>
      </c>
      <c r="BH52" s="444" t="e">
        <f ca="1">MAX(INDIRECT(ADDRESS(MATCH($A52,$A$1:$A$79,0),MATCH(BH$1,$A$1:$BB$1,0)),TRUE):INDIRECT(ADDRESS(MATCH($A52,$A$1:$A$79,0),MATCH(BH$1,$A$1:$BB$1,0)+COUNTIF($A$1:$BB$1,BH$1)-1,TRUE)))</f>
        <v>#REF!</v>
      </c>
      <c r="BI52" s="444" t="e">
        <f ca="1">MAX(INDIRECT(ADDRESS(MATCH($A52,$A$1:$A$79,0),MATCH(BI$1,$A$1:$BB$1,0)),TRUE):INDIRECT(ADDRESS(MATCH($A52,$A$1:$A$79,0),MATCH(BI$1,$A$1:$BB$1,0)+COUNTIF($A$1:$BB$1,BI$1)-1,TRUE)))</f>
        <v>#REF!</v>
      </c>
      <c r="BJ52" s="444" t="e">
        <f ca="1">MAX(INDIRECT(ADDRESS(MATCH($A52,$A$1:$A$79,0),MATCH(BJ$1,$A$1:$BB$1,0)),TRUE):INDIRECT(ADDRESS(MATCH($A52,$A$1:$A$79,0),MATCH(BJ$1,$A$1:$BB$1,0)+COUNTIF($A$1:$BB$1,BJ$1)-1,TRUE)))</f>
        <v>#REF!</v>
      </c>
      <c r="BK52" s="444" t="e">
        <f ca="1">MAX(INDIRECT(ADDRESS(MATCH($A52,$A$1:$A$79,0),MATCH(BK$1,$A$1:$BB$1,0)),TRUE):INDIRECT(ADDRESS(MATCH($A52,$A$1:$A$79,0),MATCH(BK$1,$A$1:$BB$1,0)+COUNTIF($A$1:$BB$1,BK$1)-1,TRUE)))</f>
        <v>#REF!</v>
      </c>
      <c r="BL52" s="444" t="e">
        <f ca="1">MAX(INDIRECT(ADDRESS(MATCH($A52,$A$1:$A$79,0),MATCH(BL$1,$A$1:$BB$1,0)),TRUE):INDIRECT(ADDRESS(MATCH($A52,$A$1:$A$79,0),MATCH(BL$1,$A$1:$BB$1,0)+COUNTIF($A$1:$BB$1,BL$1)-1,TRUE)))</f>
        <v>#REF!</v>
      </c>
      <c r="BM52" s="444" t="e">
        <f ca="1">MAX(INDIRECT(ADDRESS(MATCH($A52,$A$1:$A$79,0),MATCH(BM$1,$A$1:$BB$1,0)),TRUE):INDIRECT(ADDRESS(MATCH($A52,$A$1:$A$79,0),MATCH(BM$1,$A$1:$BB$1,0)+COUNTIF($A$1:$BB$1,BM$1)-1,TRUE)))</f>
        <v>#REF!</v>
      </c>
      <c r="BN52" s="444" t="e">
        <f ca="1">MAX(INDIRECT(ADDRESS(MATCH($A52,$A$1:$A$79,0),MATCH(BN$1,$A$1:$BB$1,0)),TRUE):INDIRECT(ADDRESS(MATCH($A52,$A$1:$A$79,0),MATCH(BN$1,$A$1:$BB$1,0)+COUNTIF($A$1:$BB$1,BN$1)-1,TRUE)))</f>
        <v>#REF!</v>
      </c>
      <c r="BO52" s="444" t="e">
        <f ca="1">MAX(INDIRECT(ADDRESS(MATCH($A52,$A$1:$A$79,0),MATCH(BO$1,$A$1:$BB$1,0)),TRUE):INDIRECT(ADDRESS(MATCH($A52,$A$1:$A$79,0),MATCH(BO$1,$A$1:$BB$1,0)+COUNTIF($A$1:$BB$1,BO$1)-1,TRUE)))</f>
        <v>#REF!</v>
      </c>
      <c r="BP52" s="444" t="e">
        <f ca="1">MAX(INDIRECT(ADDRESS(MATCH($A52,$A$1:$A$79,0),MATCH(BP$1,$A$1:$BB$1,0)),TRUE):INDIRECT(ADDRESS(MATCH($A52,$A$1:$A$79,0),MATCH(BP$1,$A$1:$BB$1,0)+COUNTIF($A$1:$BB$1,BP$1)-1,TRUE)))</f>
        <v>#REF!</v>
      </c>
      <c r="BQ52" s="445" t="e">
        <f ca="1">MAX(INDIRECT(ADDRESS(MATCH($A52,$A$1:$A$79,0),MATCH(BQ$1,$A$1:$BB$1,0)),TRUE):INDIRECT(ADDRESS(MATCH($A52,$A$1:$A$79,0),MATCH(BQ$1,$A$1:$BB$1,0)+COUNTIF($A$1:$BB$1,BQ$1)-1,TRUE)))</f>
        <v>#REF!</v>
      </c>
    </row>
    <row r="53" spans="1:69" x14ac:dyDescent="0.25">
      <c r="A53" s="423" t="s">
        <v>371</v>
      </c>
      <c r="B53" s="430" t="s">
        <v>394</v>
      </c>
      <c r="C53" s="440" t="e">
        <f>IF(C58=0,INDEX('Расчет инвестиций'!$E$103:$BD$241,MATCH($A53,'Расчет инвестиций'!$A$103:$A$241,0)+3,MATCH(C$2,'Расчет инвестиций'!#REF!,0)),0)</f>
        <v>#N/A</v>
      </c>
      <c r="D53" s="441" t="e">
        <f>IF(D58=0,INDEX('Расчет инвестиций'!$E$103:$BD$241,MATCH($A53,'Расчет инвестиций'!$A$103:$A$241,0)+3,MATCH(D$2,'Расчет инвестиций'!#REF!,0)),0)</f>
        <v>#N/A</v>
      </c>
      <c r="E53" s="441" t="e">
        <f>IF(E58=0,INDEX('Расчет инвестиций'!$E$103:$BD$241,MATCH($A53,'Расчет инвестиций'!$A$103:$A$241,0)+3,MATCH(E$2,'Расчет инвестиций'!#REF!,0)),0)</f>
        <v>#N/A</v>
      </c>
      <c r="F53" s="441" t="e">
        <f>IF(F58=0,INDEX('Расчет инвестиций'!$E$103:$BD$241,MATCH($A53,'Расчет инвестиций'!$A$103:$A$241,0)+3,MATCH(F$2,'Расчет инвестиций'!#REF!,0)),0)</f>
        <v>#N/A</v>
      </c>
      <c r="G53" s="441" t="e">
        <f>IF(G58=0,INDEX('Расчет инвестиций'!$E$103:$BD$241,MATCH($A53,'Расчет инвестиций'!$A$103:$A$241,0)+3,MATCH(G$2,'Расчет инвестиций'!#REF!,0)),0)</f>
        <v>#N/A</v>
      </c>
      <c r="H53" s="441" t="e">
        <f>IF(H58=0,INDEX('Расчет инвестиций'!$E$103:$BD$241,MATCH($A53,'Расчет инвестиций'!$A$103:$A$241,0)+3,MATCH(H$2,'Расчет инвестиций'!#REF!,0)),0)</f>
        <v>#N/A</v>
      </c>
      <c r="I53" s="441" t="e">
        <f>IF(I58=0,INDEX('Расчет инвестиций'!$E$103:$BD$241,MATCH($A53,'Расчет инвестиций'!$A$103:$A$241,0)+3,MATCH(I$2,'Расчет инвестиций'!#REF!,0)),0)</f>
        <v>#N/A</v>
      </c>
      <c r="J53" s="441" t="e">
        <f>IF(J58=0,INDEX('Расчет инвестиций'!$E$103:$BD$241,MATCH($A53,'Расчет инвестиций'!$A$103:$A$241,0)+3,MATCH(J$2,'Расчет инвестиций'!#REF!,0)),0)</f>
        <v>#N/A</v>
      </c>
      <c r="K53" s="441" t="e">
        <f>IF(K58=0,INDEX('Расчет инвестиций'!$E$103:$BD$241,MATCH($A53,'Расчет инвестиций'!$A$103:$A$241,0)+3,MATCH(K$2,'Расчет инвестиций'!#REF!,0)),0)</f>
        <v>#N/A</v>
      </c>
      <c r="L53" s="441" t="e">
        <f>IF(L58=0,INDEX('Расчет инвестиций'!$E$103:$BD$241,MATCH($A53,'Расчет инвестиций'!$A$103:$A$241,0)+3,MATCH(L$2,'Расчет инвестиций'!#REF!,0)),0)</f>
        <v>#N/A</v>
      </c>
      <c r="M53" s="441" t="e">
        <f>IF(M58=0,INDEX('Расчет инвестиций'!$E$103:$BD$241,MATCH($A53,'Расчет инвестиций'!$A$103:$A$241,0)+3,MATCH(M$2,'Расчет инвестиций'!#REF!,0)),0)</f>
        <v>#N/A</v>
      </c>
      <c r="N53" s="441" t="e">
        <f>IF(N58=0,INDEX('Расчет инвестиций'!$E$103:$BD$241,MATCH($A53,'Расчет инвестиций'!$A$103:$A$241,0)+3,MATCH(N$2,'Расчет инвестиций'!#REF!,0)),0)</f>
        <v>#N/A</v>
      </c>
      <c r="O53" s="441" t="e">
        <f>IF(O58=0,INDEX('Расчет инвестиций'!$E$103:$BD$241,MATCH($A53,'Расчет инвестиций'!$A$103:$A$241,0)+3,MATCH(O$2,'Расчет инвестиций'!#REF!,0)),0)</f>
        <v>#N/A</v>
      </c>
      <c r="P53" s="441" t="e">
        <f>IF(P58=0,INDEX('Расчет инвестиций'!$E$103:$BD$241,MATCH($A53,'Расчет инвестиций'!$A$103:$A$241,0)+3,MATCH(P$2,'Расчет инвестиций'!#REF!,0)),0)</f>
        <v>#N/A</v>
      </c>
      <c r="Q53" s="441" t="e">
        <f>IF(Q58=0,INDEX('Расчет инвестиций'!$E$103:$BD$241,MATCH($A53,'Расчет инвестиций'!$A$103:$A$241,0)+3,MATCH(Q$2,'Расчет инвестиций'!#REF!,0)),0)</f>
        <v>#N/A</v>
      </c>
      <c r="R53" s="441" t="e">
        <f>IF(R58=0,INDEX('Расчет инвестиций'!$E$103:$BD$241,MATCH($A53,'Расчет инвестиций'!$A$103:$A$241,0)+3,MATCH(R$2,'Расчет инвестиций'!#REF!,0)),0)</f>
        <v>#N/A</v>
      </c>
      <c r="S53" s="441" t="e">
        <f>IF(S58=0,INDEX('Расчет инвестиций'!$E$103:$BD$241,MATCH($A53,'Расчет инвестиций'!$A$103:$A$241,0)+3,MATCH(S$2,'Расчет инвестиций'!#REF!,0)),0)</f>
        <v>#N/A</v>
      </c>
      <c r="T53" s="441" t="e">
        <f>IF(T58=0,INDEX('Расчет инвестиций'!$E$103:$BD$241,MATCH($A53,'Расчет инвестиций'!$A$103:$A$241,0)+3,MATCH(T$2,'Расчет инвестиций'!#REF!,0)),0)</f>
        <v>#N/A</v>
      </c>
      <c r="U53" s="441" t="e">
        <f>IF(U58=0,INDEX('Расчет инвестиций'!$E$103:$BD$241,MATCH($A53,'Расчет инвестиций'!$A$103:$A$241,0)+3,MATCH(U$2,'Расчет инвестиций'!#REF!,0)),0)</f>
        <v>#N/A</v>
      </c>
      <c r="V53" s="441" t="e">
        <f>IF(V58=0,INDEX('Расчет инвестиций'!$E$103:$BD$241,MATCH($A53,'Расчет инвестиций'!$A$103:$A$241,0)+3,MATCH(V$2,'Расчет инвестиций'!#REF!,0)),0)</f>
        <v>#N/A</v>
      </c>
      <c r="W53" s="441" t="e">
        <f>IF(W58=0,INDEX('Расчет инвестиций'!$E$103:$BD$241,MATCH($A53,'Расчет инвестиций'!$A$103:$A$241,0)+3,MATCH(W$2,'Расчет инвестиций'!#REF!,0)),0)</f>
        <v>#N/A</v>
      </c>
      <c r="X53" s="441" t="e">
        <f>IF(X58=0,INDEX('Расчет инвестиций'!$E$103:$BD$241,MATCH($A53,'Расчет инвестиций'!$A$103:$A$241,0)+3,MATCH(X$2,'Расчет инвестиций'!#REF!,0)),0)</f>
        <v>#N/A</v>
      </c>
      <c r="Y53" s="441" t="e">
        <f>IF(Y58=0,INDEX('Расчет инвестиций'!$E$103:$BD$241,MATCH($A53,'Расчет инвестиций'!$A$103:$A$241,0)+3,MATCH(Y$2,'Расчет инвестиций'!#REF!,0)),0)</f>
        <v>#N/A</v>
      </c>
      <c r="Z53" s="441" t="e">
        <f>IF(Z58=0,INDEX('Расчет инвестиций'!$E$103:$BD$241,MATCH($A53,'Расчет инвестиций'!$A$103:$A$241,0)+3,MATCH(Z$2,'Расчет инвестиций'!#REF!,0)),0)</f>
        <v>#N/A</v>
      </c>
      <c r="AA53" s="441" t="e">
        <f>IF(AA58=0,INDEX('Расчет инвестиций'!$E$103:$BD$241,MATCH($A53,'Расчет инвестиций'!$A$103:$A$241,0)+3,MATCH(AA$2,'Расчет инвестиций'!#REF!,0)),0)</f>
        <v>#N/A</v>
      </c>
      <c r="AB53" s="441" t="e">
        <f>IF(AB58=0,INDEX('Расчет инвестиций'!$E$103:$BD$241,MATCH($A53,'Расчет инвестиций'!$A$103:$A$241,0)+3,MATCH(AB$2,'Расчет инвестиций'!#REF!,0)),0)</f>
        <v>#N/A</v>
      </c>
      <c r="AC53" s="441" t="e">
        <f>IF(AC58=0,INDEX('Расчет инвестиций'!$E$103:$BD$241,MATCH($A53,'Расчет инвестиций'!$A$103:$A$241,0)+3,MATCH(AC$2,'Расчет инвестиций'!#REF!,0)),0)</f>
        <v>#N/A</v>
      </c>
      <c r="AD53" s="441" t="e">
        <f>IF(AD58=0,INDEX('Расчет инвестиций'!$E$103:$BD$241,MATCH($A53,'Расчет инвестиций'!$A$103:$A$241,0)+3,MATCH(AD$2,'Расчет инвестиций'!#REF!,0)),0)</f>
        <v>#N/A</v>
      </c>
      <c r="AE53" s="441" t="e">
        <f>IF(AE58=0,INDEX('Расчет инвестиций'!$E$103:$BD$241,MATCH($A53,'Расчет инвестиций'!$A$103:$A$241,0)+3,MATCH(AE$2,'Расчет инвестиций'!#REF!,0)),0)</f>
        <v>#N/A</v>
      </c>
      <c r="AF53" s="441" t="e">
        <f>IF(AF58=0,INDEX('Расчет инвестиций'!$E$103:$BD$241,MATCH($A53,'Расчет инвестиций'!$A$103:$A$241,0)+3,MATCH(AF$2,'Расчет инвестиций'!#REF!,0)),0)</f>
        <v>#N/A</v>
      </c>
      <c r="AG53" s="441" t="e">
        <f>IF(AG58=0,INDEX('Расчет инвестиций'!$E$103:$BD$241,MATCH($A53,'Расчет инвестиций'!$A$103:$A$241,0)+3,MATCH(AG$2,'Расчет инвестиций'!#REF!,0)),0)</f>
        <v>#N/A</v>
      </c>
      <c r="AH53" s="441" t="e">
        <f>IF(AH58=0,INDEX('Расчет инвестиций'!$E$103:$BD$241,MATCH($A53,'Расчет инвестиций'!$A$103:$A$241,0)+3,MATCH(AH$2,'Расчет инвестиций'!#REF!,0)),0)</f>
        <v>#N/A</v>
      </c>
      <c r="AI53" s="441" t="e">
        <f>IF(AI58=0,INDEX('Расчет инвестиций'!$E$103:$BD$241,MATCH($A53,'Расчет инвестиций'!$A$103:$A$241,0)+3,MATCH(AI$2,'Расчет инвестиций'!#REF!,0)),0)</f>
        <v>#N/A</v>
      </c>
      <c r="AJ53" s="441" t="e">
        <f>IF(AJ58=0,INDEX('Расчет инвестиций'!$E$103:$BD$241,MATCH($A53,'Расчет инвестиций'!$A$103:$A$241,0)+3,MATCH(AJ$2,'Расчет инвестиций'!#REF!,0)),0)</f>
        <v>#N/A</v>
      </c>
      <c r="AK53" s="441" t="e">
        <f>IF(AK58=0,INDEX('Расчет инвестиций'!$E$103:$BD$241,MATCH($A53,'Расчет инвестиций'!$A$103:$A$241,0)+3,MATCH(AK$2,'Расчет инвестиций'!#REF!,0)),0)</f>
        <v>#N/A</v>
      </c>
      <c r="AL53" s="441" t="e">
        <f>IF(AL58=0,INDEX('Расчет инвестиций'!$E$103:$BD$241,MATCH($A53,'Расчет инвестиций'!$A$103:$A$241,0)+3,MATCH(AL$2,'Расчет инвестиций'!#REF!,0)),0)</f>
        <v>#N/A</v>
      </c>
      <c r="AM53" s="441" t="e">
        <f>IF(AM58=0,INDEX('Расчет инвестиций'!$E$103:$BD$241,MATCH($A53,'Расчет инвестиций'!$A$103:$A$241,0)+3,MATCH(AM$2,'Расчет инвестиций'!#REF!,0)),0)</f>
        <v>#N/A</v>
      </c>
      <c r="AN53" s="441" t="e">
        <f>IF(AN58=0,INDEX('Расчет инвестиций'!$E$103:$BD$241,MATCH($A53,'Расчет инвестиций'!$A$103:$A$241,0)+3,MATCH(AN$2,'Расчет инвестиций'!#REF!,0)),0)</f>
        <v>#N/A</v>
      </c>
      <c r="AO53" s="441" t="e">
        <f>IF(AO58=0,INDEX('Расчет инвестиций'!$E$103:$BD$241,MATCH($A53,'Расчет инвестиций'!$A$103:$A$241,0)+3,MATCH(AO$2,'Расчет инвестиций'!#REF!,0)),0)</f>
        <v>#N/A</v>
      </c>
      <c r="AP53" s="441" t="e">
        <f>IF(AP58=0,INDEX('Расчет инвестиций'!$E$103:$BD$241,MATCH($A53,'Расчет инвестиций'!$A$103:$A$241,0)+3,MATCH(AP$2,'Расчет инвестиций'!#REF!,0)),0)</f>
        <v>#N/A</v>
      </c>
      <c r="AQ53" s="441" t="e">
        <f>IF(AQ58=0,INDEX('Расчет инвестиций'!$E$103:$BD$241,MATCH($A53,'Расчет инвестиций'!$A$103:$A$241,0)+3,MATCH(AQ$2,'Расчет инвестиций'!#REF!,0)),0)</f>
        <v>#N/A</v>
      </c>
      <c r="AR53" s="441" t="e">
        <f>IF(AR58=0,INDEX('Расчет инвестиций'!$E$103:$BD$241,MATCH($A53,'Расчет инвестиций'!$A$103:$A$241,0)+3,MATCH(AR$2,'Расчет инвестиций'!#REF!,0)),0)</f>
        <v>#N/A</v>
      </c>
      <c r="AS53" s="441" t="e">
        <f>IF(AS58=0,INDEX('Расчет инвестиций'!$E$103:$BD$241,MATCH($A53,'Расчет инвестиций'!$A$103:$A$241,0)+3,MATCH(AS$2,'Расчет инвестиций'!#REF!,0)),0)</f>
        <v>#N/A</v>
      </c>
      <c r="AT53" s="441" t="e">
        <f>IF(AT58=0,INDEX('Расчет инвестиций'!$E$103:$BD$241,MATCH($A53,'Расчет инвестиций'!$A$103:$A$241,0)+3,MATCH(AT$2,'Расчет инвестиций'!#REF!,0)),0)</f>
        <v>#N/A</v>
      </c>
      <c r="AU53" s="441" t="e">
        <f>IF(AU58=0,INDEX('Расчет инвестиций'!$E$103:$BD$241,MATCH($A53,'Расчет инвестиций'!$A$103:$A$241,0)+3,MATCH(AU$2,'Расчет инвестиций'!#REF!,0)),0)</f>
        <v>#N/A</v>
      </c>
      <c r="AV53" s="441" t="e">
        <f>IF(AV58=0,INDEX('Расчет инвестиций'!$E$103:$BD$241,MATCH($A53,'Расчет инвестиций'!$A$103:$A$241,0)+3,MATCH(AV$2,'Расчет инвестиций'!#REF!,0)),0)</f>
        <v>#N/A</v>
      </c>
      <c r="AW53" s="441" t="e">
        <f>IF(AW58=0,INDEX('Расчет инвестиций'!$E$103:$BD$241,MATCH($A53,'Расчет инвестиций'!$A$103:$A$241,0)+3,MATCH(AW$2,'Расчет инвестиций'!#REF!,0)),0)</f>
        <v>#N/A</v>
      </c>
      <c r="AX53" s="441" t="e">
        <f>IF(AX58=0,INDEX('Расчет инвестиций'!$E$103:$BD$241,MATCH($A53,'Расчет инвестиций'!$A$103:$A$241,0)+3,MATCH(AX$2,'Расчет инвестиций'!#REF!,0)),0)</f>
        <v>#N/A</v>
      </c>
      <c r="AY53" s="441" t="e">
        <f>IF(AY58=0,INDEX('Расчет инвестиций'!$E$103:$BD$241,MATCH($A53,'Расчет инвестиций'!$A$103:$A$241,0)+3,MATCH(AY$2,'Расчет инвестиций'!#REF!,0)),0)</f>
        <v>#N/A</v>
      </c>
      <c r="AZ53" s="441" t="e">
        <f>IF(AZ58=0,INDEX('Расчет инвестиций'!$E$103:$BD$241,MATCH($A53,'Расчет инвестиций'!$A$103:$A$241,0)+3,MATCH(AZ$2,'Расчет инвестиций'!#REF!,0)),0)</f>
        <v>#N/A</v>
      </c>
      <c r="BA53" s="441" t="e">
        <f>IF(BA58=0,INDEX('Расчет инвестиций'!$E$103:$BD$241,MATCH($A53,'Расчет инвестиций'!$A$103:$A$241,0)+3,MATCH(BA$2,'Расчет инвестиций'!#REF!,0)),0)</f>
        <v>#N/A</v>
      </c>
      <c r="BB53" s="442" t="e">
        <f>IF(BB58=0,INDEX('Расчет инвестиций'!$E$103:$BD$241,MATCH($A53,'Расчет инвестиций'!$A$103:$A$241,0)+3,MATCH(BB$2,'Расчет инвестиций'!#REF!,0)),0)</f>
        <v>#N/A</v>
      </c>
      <c r="BF53" s="440" t="e">
        <f t="shared" ref="BF53:BF74" si="328">SUMIF($C$1:$BB$1,BF$1,$C53:$BB53)</f>
        <v>#N/A</v>
      </c>
      <c r="BG53" s="441" t="e">
        <f t="shared" si="274"/>
        <v>#N/A</v>
      </c>
      <c r="BH53" s="441" t="e">
        <f t="shared" si="274"/>
        <v>#N/A</v>
      </c>
      <c r="BI53" s="441" t="e">
        <f t="shared" si="274"/>
        <v>#N/A</v>
      </c>
      <c r="BJ53" s="441" t="e">
        <f t="shared" si="274"/>
        <v>#N/A</v>
      </c>
      <c r="BK53" s="441" t="e">
        <f t="shared" si="274"/>
        <v>#N/A</v>
      </c>
      <c r="BL53" s="441" t="e">
        <f t="shared" si="274"/>
        <v>#N/A</v>
      </c>
      <c r="BM53" s="441" t="e">
        <f t="shared" si="274"/>
        <v>#N/A</v>
      </c>
      <c r="BN53" s="441" t="e">
        <f t="shared" si="274"/>
        <v>#N/A</v>
      </c>
      <c r="BO53" s="441" t="e">
        <f t="shared" si="274"/>
        <v>#N/A</v>
      </c>
      <c r="BP53" s="441" t="e">
        <f t="shared" si="274"/>
        <v>#N/A</v>
      </c>
      <c r="BQ53" s="442" t="e">
        <f t="shared" si="274"/>
        <v>#N/A</v>
      </c>
    </row>
    <row r="54" spans="1:69" x14ac:dyDescent="0.25">
      <c r="A54" s="423" t="s">
        <v>371</v>
      </c>
      <c r="B54" s="430" t="s">
        <v>395</v>
      </c>
      <c r="C54" s="440" t="e">
        <f>INDEX('Расчет инвестиций'!$E$103:$BD$241,MATCH($A54,'Расчет инвестиций'!$A$103:$A$241,0)+3,MATCH(C$2,'Расчет инвестиций'!#REF!,0))-C53</f>
        <v>#N/A</v>
      </c>
      <c r="D54" s="441" t="e">
        <f>INDEX('Расчет инвестиций'!$E$103:$BD$241,MATCH($A54,'Расчет инвестиций'!$A$103:$A$241,0)+3,MATCH(D$2,'Расчет инвестиций'!#REF!,0))-D53</f>
        <v>#N/A</v>
      </c>
      <c r="E54" s="441" t="e">
        <f>INDEX('Расчет инвестиций'!$E$103:$BD$241,MATCH($A54,'Расчет инвестиций'!$A$103:$A$241,0)+3,MATCH(E$2,'Расчет инвестиций'!#REF!,0))-E53</f>
        <v>#N/A</v>
      </c>
      <c r="F54" s="441" t="e">
        <f>INDEX('Расчет инвестиций'!$E$103:$BD$241,MATCH($A54,'Расчет инвестиций'!$A$103:$A$241,0)+3,MATCH(F$2,'Расчет инвестиций'!#REF!,0))-F53</f>
        <v>#N/A</v>
      </c>
      <c r="G54" s="441" t="e">
        <f>INDEX('Расчет инвестиций'!$E$103:$BD$241,MATCH($A54,'Расчет инвестиций'!$A$103:$A$241,0)+3,MATCH(G$2,'Расчет инвестиций'!#REF!,0))-G53</f>
        <v>#N/A</v>
      </c>
      <c r="H54" s="441" t="e">
        <f>INDEX('Расчет инвестиций'!$E$103:$BD$241,MATCH($A54,'Расчет инвестиций'!$A$103:$A$241,0)+3,MATCH(H$2,'Расчет инвестиций'!#REF!,0))-H53</f>
        <v>#N/A</v>
      </c>
      <c r="I54" s="441" t="e">
        <f>INDEX('Расчет инвестиций'!$E$103:$BD$241,MATCH($A54,'Расчет инвестиций'!$A$103:$A$241,0)+3,MATCH(I$2,'Расчет инвестиций'!#REF!,0))-I53</f>
        <v>#N/A</v>
      </c>
      <c r="J54" s="441" t="e">
        <f>INDEX('Расчет инвестиций'!$E$103:$BD$241,MATCH($A54,'Расчет инвестиций'!$A$103:$A$241,0)+3,MATCH(J$2,'Расчет инвестиций'!#REF!,0))-J53</f>
        <v>#N/A</v>
      </c>
      <c r="K54" s="441" t="e">
        <f>INDEX('Расчет инвестиций'!$E$103:$BD$241,MATCH($A54,'Расчет инвестиций'!$A$103:$A$241,0)+3,MATCH(K$2,'Расчет инвестиций'!#REF!,0))-K53</f>
        <v>#N/A</v>
      </c>
      <c r="L54" s="441" t="e">
        <f>INDEX('Расчет инвестиций'!$E$103:$BD$241,MATCH($A54,'Расчет инвестиций'!$A$103:$A$241,0)+3,MATCH(L$2,'Расчет инвестиций'!#REF!,0))-L53</f>
        <v>#N/A</v>
      </c>
      <c r="M54" s="441" t="e">
        <f>INDEX('Расчет инвестиций'!$E$103:$BD$241,MATCH($A54,'Расчет инвестиций'!$A$103:$A$241,0)+3,MATCH(M$2,'Расчет инвестиций'!#REF!,0))-M53</f>
        <v>#N/A</v>
      </c>
      <c r="N54" s="441" t="e">
        <f>INDEX('Расчет инвестиций'!$E$103:$BD$241,MATCH($A54,'Расчет инвестиций'!$A$103:$A$241,0)+3,MATCH(N$2,'Расчет инвестиций'!#REF!,0))-N53</f>
        <v>#N/A</v>
      </c>
      <c r="O54" s="441" t="e">
        <f>INDEX('Расчет инвестиций'!$E$103:$BD$241,MATCH($A54,'Расчет инвестиций'!$A$103:$A$241,0)+3,MATCH(O$2,'Расчет инвестиций'!#REF!,0))-O53</f>
        <v>#N/A</v>
      </c>
      <c r="P54" s="441" t="e">
        <f>INDEX('Расчет инвестиций'!$E$103:$BD$241,MATCH($A54,'Расчет инвестиций'!$A$103:$A$241,0)+3,MATCH(P$2,'Расчет инвестиций'!#REF!,0))-P53</f>
        <v>#N/A</v>
      </c>
      <c r="Q54" s="441" t="e">
        <f>INDEX('Расчет инвестиций'!$E$103:$BD$241,MATCH($A54,'Расчет инвестиций'!$A$103:$A$241,0)+3,MATCH(Q$2,'Расчет инвестиций'!#REF!,0))-Q53</f>
        <v>#N/A</v>
      </c>
      <c r="R54" s="441" t="e">
        <f>INDEX('Расчет инвестиций'!$E$103:$BD$241,MATCH($A54,'Расчет инвестиций'!$A$103:$A$241,0)+3,MATCH(R$2,'Расчет инвестиций'!#REF!,0))-R53</f>
        <v>#N/A</v>
      </c>
      <c r="S54" s="441" t="e">
        <f>INDEX('Расчет инвестиций'!$E$103:$BD$241,MATCH($A54,'Расчет инвестиций'!$A$103:$A$241,0)+3,MATCH(S$2,'Расчет инвестиций'!#REF!,0))-S53</f>
        <v>#N/A</v>
      </c>
      <c r="T54" s="441" t="e">
        <f>INDEX('Расчет инвестиций'!$E$103:$BD$241,MATCH($A54,'Расчет инвестиций'!$A$103:$A$241,0)+3,MATCH(T$2,'Расчет инвестиций'!#REF!,0))-T53</f>
        <v>#N/A</v>
      </c>
      <c r="U54" s="441" t="e">
        <f>INDEX('Расчет инвестиций'!$E$103:$BD$241,MATCH($A54,'Расчет инвестиций'!$A$103:$A$241,0)+3,MATCH(U$2,'Расчет инвестиций'!#REF!,0))-U53</f>
        <v>#N/A</v>
      </c>
      <c r="V54" s="441" t="e">
        <f>INDEX('Расчет инвестиций'!$E$103:$BD$241,MATCH($A54,'Расчет инвестиций'!$A$103:$A$241,0)+3,MATCH(V$2,'Расчет инвестиций'!#REF!,0))-V53</f>
        <v>#N/A</v>
      </c>
      <c r="W54" s="441" t="e">
        <f>INDEX('Расчет инвестиций'!$E$103:$BD$241,MATCH($A54,'Расчет инвестиций'!$A$103:$A$241,0)+3,MATCH(W$2,'Расчет инвестиций'!#REF!,0))-W53</f>
        <v>#N/A</v>
      </c>
      <c r="X54" s="441" t="e">
        <f>INDEX('Расчет инвестиций'!$E$103:$BD$241,MATCH($A54,'Расчет инвестиций'!$A$103:$A$241,0)+3,MATCH(X$2,'Расчет инвестиций'!#REF!,0))-X53</f>
        <v>#N/A</v>
      </c>
      <c r="Y54" s="441" t="e">
        <f>INDEX('Расчет инвестиций'!$E$103:$BD$241,MATCH($A54,'Расчет инвестиций'!$A$103:$A$241,0)+3,MATCH(Y$2,'Расчет инвестиций'!#REF!,0))-Y53</f>
        <v>#N/A</v>
      </c>
      <c r="Z54" s="441" t="e">
        <f>INDEX('Расчет инвестиций'!$E$103:$BD$241,MATCH($A54,'Расчет инвестиций'!$A$103:$A$241,0)+3,MATCH(Z$2,'Расчет инвестиций'!#REF!,0))-Z53</f>
        <v>#N/A</v>
      </c>
      <c r="AA54" s="441" t="e">
        <f>INDEX('Расчет инвестиций'!$E$103:$BD$241,MATCH($A54,'Расчет инвестиций'!$A$103:$A$241,0)+3,MATCH(AA$2,'Расчет инвестиций'!#REF!,0))-AA53</f>
        <v>#N/A</v>
      </c>
      <c r="AB54" s="441" t="e">
        <f>INDEX('Расчет инвестиций'!$E$103:$BD$241,MATCH($A54,'Расчет инвестиций'!$A$103:$A$241,0)+3,MATCH(AB$2,'Расчет инвестиций'!#REF!,0))-AB53</f>
        <v>#N/A</v>
      </c>
      <c r="AC54" s="441" t="e">
        <f>INDEX('Расчет инвестиций'!$E$103:$BD$241,MATCH($A54,'Расчет инвестиций'!$A$103:$A$241,0)+3,MATCH(AC$2,'Расчет инвестиций'!#REF!,0))-AC53</f>
        <v>#N/A</v>
      </c>
      <c r="AD54" s="441" t="e">
        <f>INDEX('Расчет инвестиций'!$E$103:$BD$241,MATCH($A54,'Расчет инвестиций'!$A$103:$A$241,0)+3,MATCH(AD$2,'Расчет инвестиций'!#REF!,0))-AD53</f>
        <v>#N/A</v>
      </c>
      <c r="AE54" s="441" t="e">
        <f>INDEX('Расчет инвестиций'!$E$103:$BD$241,MATCH($A54,'Расчет инвестиций'!$A$103:$A$241,0)+3,MATCH(AE$2,'Расчет инвестиций'!#REF!,0))-AE53</f>
        <v>#N/A</v>
      </c>
      <c r="AF54" s="441" t="e">
        <f>INDEX('Расчет инвестиций'!$E$103:$BD$241,MATCH($A54,'Расчет инвестиций'!$A$103:$A$241,0)+3,MATCH(AF$2,'Расчет инвестиций'!#REF!,0))-AF53</f>
        <v>#N/A</v>
      </c>
      <c r="AG54" s="441" t="e">
        <f>INDEX('Расчет инвестиций'!$E$103:$BD$241,MATCH($A54,'Расчет инвестиций'!$A$103:$A$241,0)+3,MATCH(AG$2,'Расчет инвестиций'!#REF!,0))-AG53</f>
        <v>#N/A</v>
      </c>
      <c r="AH54" s="441" t="e">
        <f>INDEX('Расчет инвестиций'!$E$103:$BD$241,MATCH($A54,'Расчет инвестиций'!$A$103:$A$241,0)+3,MATCH(AH$2,'Расчет инвестиций'!#REF!,0))-AH53</f>
        <v>#N/A</v>
      </c>
      <c r="AI54" s="441" t="e">
        <f>INDEX('Расчет инвестиций'!$E$103:$BD$241,MATCH($A54,'Расчет инвестиций'!$A$103:$A$241,0)+3,MATCH(AI$2,'Расчет инвестиций'!#REF!,0))-AI53</f>
        <v>#N/A</v>
      </c>
      <c r="AJ54" s="441" t="e">
        <f>INDEX('Расчет инвестиций'!$E$103:$BD$241,MATCH($A54,'Расчет инвестиций'!$A$103:$A$241,0)+3,MATCH(AJ$2,'Расчет инвестиций'!#REF!,0))-AJ53</f>
        <v>#N/A</v>
      </c>
      <c r="AK54" s="441" t="e">
        <f>INDEX('Расчет инвестиций'!$E$103:$BD$241,MATCH($A54,'Расчет инвестиций'!$A$103:$A$241,0)+3,MATCH(AK$2,'Расчет инвестиций'!#REF!,0))-AK53</f>
        <v>#N/A</v>
      </c>
      <c r="AL54" s="441" t="e">
        <f>INDEX('Расчет инвестиций'!$E$103:$BD$241,MATCH($A54,'Расчет инвестиций'!$A$103:$A$241,0)+3,MATCH(AL$2,'Расчет инвестиций'!#REF!,0))-AL53</f>
        <v>#N/A</v>
      </c>
      <c r="AM54" s="441" t="e">
        <f>INDEX('Расчет инвестиций'!$E$103:$BD$241,MATCH($A54,'Расчет инвестиций'!$A$103:$A$241,0)+3,MATCH(AM$2,'Расчет инвестиций'!#REF!,0))-AM53</f>
        <v>#N/A</v>
      </c>
      <c r="AN54" s="441" t="e">
        <f>INDEX('Расчет инвестиций'!$E$103:$BD$241,MATCH($A54,'Расчет инвестиций'!$A$103:$A$241,0)+3,MATCH(AN$2,'Расчет инвестиций'!#REF!,0))-AN53</f>
        <v>#N/A</v>
      </c>
      <c r="AO54" s="441" t="e">
        <f>INDEX('Расчет инвестиций'!$E$103:$BD$241,MATCH($A54,'Расчет инвестиций'!$A$103:$A$241,0)+3,MATCH(AO$2,'Расчет инвестиций'!#REF!,0))-AO53</f>
        <v>#N/A</v>
      </c>
      <c r="AP54" s="441" t="e">
        <f>INDEX('Расчет инвестиций'!$E$103:$BD$241,MATCH($A54,'Расчет инвестиций'!$A$103:$A$241,0)+3,MATCH(AP$2,'Расчет инвестиций'!#REF!,0))-AP53</f>
        <v>#N/A</v>
      </c>
      <c r="AQ54" s="441" t="e">
        <f>INDEX('Расчет инвестиций'!$E$103:$BD$241,MATCH($A54,'Расчет инвестиций'!$A$103:$A$241,0)+3,MATCH(AQ$2,'Расчет инвестиций'!#REF!,0))-AQ53</f>
        <v>#N/A</v>
      </c>
      <c r="AR54" s="441" t="e">
        <f>INDEX('Расчет инвестиций'!$E$103:$BD$241,MATCH($A54,'Расчет инвестиций'!$A$103:$A$241,0)+3,MATCH(AR$2,'Расчет инвестиций'!#REF!,0))-AR53</f>
        <v>#N/A</v>
      </c>
      <c r="AS54" s="441" t="e">
        <f>INDEX('Расчет инвестиций'!$E$103:$BD$241,MATCH($A54,'Расчет инвестиций'!$A$103:$A$241,0)+3,MATCH(AS$2,'Расчет инвестиций'!#REF!,0))-AS53</f>
        <v>#N/A</v>
      </c>
      <c r="AT54" s="441" t="e">
        <f>INDEX('Расчет инвестиций'!$E$103:$BD$241,MATCH($A54,'Расчет инвестиций'!$A$103:$A$241,0)+3,MATCH(AT$2,'Расчет инвестиций'!#REF!,0))-AT53</f>
        <v>#N/A</v>
      </c>
      <c r="AU54" s="441" t="e">
        <f>INDEX('Расчет инвестиций'!$E$103:$BD$241,MATCH($A54,'Расчет инвестиций'!$A$103:$A$241,0)+3,MATCH(AU$2,'Расчет инвестиций'!#REF!,0))-AU53</f>
        <v>#N/A</v>
      </c>
      <c r="AV54" s="441" t="e">
        <f>INDEX('Расчет инвестиций'!$E$103:$BD$241,MATCH($A54,'Расчет инвестиций'!$A$103:$A$241,0)+3,MATCH(AV$2,'Расчет инвестиций'!#REF!,0))-AV53</f>
        <v>#N/A</v>
      </c>
      <c r="AW54" s="441" t="e">
        <f>INDEX('Расчет инвестиций'!$E$103:$BD$241,MATCH($A54,'Расчет инвестиций'!$A$103:$A$241,0)+3,MATCH(AW$2,'Расчет инвестиций'!#REF!,0))-AW53</f>
        <v>#N/A</v>
      </c>
      <c r="AX54" s="441" t="e">
        <f>INDEX('Расчет инвестиций'!$E$103:$BD$241,MATCH($A54,'Расчет инвестиций'!$A$103:$A$241,0)+3,MATCH(AX$2,'Расчет инвестиций'!#REF!,0))-AX53</f>
        <v>#N/A</v>
      </c>
      <c r="AY54" s="441" t="e">
        <f>INDEX('Расчет инвестиций'!$E$103:$BD$241,MATCH($A54,'Расчет инвестиций'!$A$103:$A$241,0)+3,MATCH(AY$2,'Расчет инвестиций'!#REF!,0))-AY53</f>
        <v>#N/A</v>
      </c>
      <c r="AZ54" s="441" t="e">
        <f>INDEX('Расчет инвестиций'!$E$103:$BD$241,MATCH($A54,'Расчет инвестиций'!$A$103:$A$241,0)+3,MATCH(AZ$2,'Расчет инвестиций'!#REF!,0))-AZ53</f>
        <v>#N/A</v>
      </c>
      <c r="BA54" s="441" t="e">
        <f>INDEX('Расчет инвестиций'!$E$103:$BD$241,MATCH($A54,'Расчет инвестиций'!$A$103:$A$241,0)+3,MATCH(BA$2,'Расчет инвестиций'!#REF!,0))-BA53</f>
        <v>#N/A</v>
      </c>
      <c r="BB54" s="442" t="e">
        <f>INDEX('Расчет инвестиций'!$E$103:$BD$241,MATCH($A54,'Расчет инвестиций'!$A$103:$A$241,0)+3,MATCH(BB$2,'Расчет инвестиций'!#REF!,0))-BB53</f>
        <v>#N/A</v>
      </c>
      <c r="BF54" s="440" t="e">
        <f t="shared" si="274"/>
        <v>#N/A</v>
      </c>
      <c r="BG54" s="441" t="e">
        <f t="shared" si="274"/>
        <v>#N/A</v>
      </c>
      <c r="BH54" s="441" t="e">
        <f t="shared" si="274"/>
        <v>#N/A</v>
      </c>
      <c r="BI54" s="441" t="e">
        <f t="shared" si="274"/>
        <v>#N/A</v>
      </c>
      <c r="BJ54" s="441" t="e">
        <f t="shared" si="274"/>
        <v>#N/A</v>
      </c>
      <c r="BK54" s="441" t="e">
        <f t="shared" si="274"/>
        <v>#N/A</v>
      </c>
      <c r="BL54" s="441" t="e">
        <f t="shared" si="274"/>
        <v>#N/A</v>
      </c>
      <c r="BM54" s="441" t="e">
        <f t="shared" si="274"/>
        <v>#N/A</v>
      </c>
      <c r="BN54" s="441" t="e">
        <f t="shared" si="274"/>
        <v>#N/A</v>
      </c>
      <c r="BO54" s="441" t="e">
        <f t="shared" si="274"/>
        <v>#N/A</v>
      </c>
      <c r="BP54" s="441" t="e">
        <f t="shared" si="274"/>
        <v>#N/A</v>
      </c>
      <c r="BQ54" s="442" t="e">
        <f t="shared" si="274"/>
        <v>#N/A</v>
      </c>
    </row>
    <row r="55" spans="1:69" x14ac:dyDescent="0.25">
      <c r="A55" s="423" t="s">
        <v>371</v>
      </c>
      <c r="B55" s="430" t="s">
        <v>397</v>
      </c>
      <c r="C55" s="440" t="e">
        <f>C52*C53</f>
        <v>#N/A</v>
      </c>
      <c r="D55" s="441" t="e">
        <f t="shared" ref="D55:BB55" si="329">D52*D53</f>
        <v>#REF!</v>
      </c>
      <c r="E55" s="441" t="e">
        <f t="shared" si="329"/>
        <v>#REF!</v>
      </c>
      <c r="F55" s="441" t="e">
        <f t="shared" si="329"/>
        <v>#REF!</v>
      </c>
      <c r="G55" s="441" t="e">
        <f t="shared" si="329"/>
        <v>#REF!</v>
      </c>
      <c r="H55" s="441" t="e">
        <f t="shared" si="329"/>
        <v>#REF!</v>
      </c>
      <c r="I55" s="441" t="e">
        <f t="shared" si="329"/>
        <v>#REF!</v>
      </c>
      <c r="J55" s="441" t="e">
        <f t="shared" si="329"/>
        <v>#REF!</v>
      </c>
      <c r="K55" s="441" t="e">
        <f t="shared" si="329"/>
        <v>#REF!</v>
      </c>
      <c r="L55" s="441" t="e">
        <f t="shared" si="329"/>
        <v>#REF!</v>
      </c>
      <c r="M55" s="441" t="e">
        <f t="shared" si="329"/>
        <v>#REF!</v>
      </c>
      <c r="N55" s="441" t="e">
        <f t="shared" si="329"/>
        <v>#REF!</v>
      </c>
      <c r="O55" s="441" t="e">
        <f t="shared" si="329"/>
        <v>#REF!</v>
      </c>
      <c r="P55" s="441" t="e">
        <f t="shared" si="329"/>
        <v>#REF!</v>
      </c>
      <c r="Q55" s="441" t="e">
        <f t="shared" si="329"/>
        <v>#REF!</v>
      </c>
      <c r="R55" s="441" t="e">
        <f t="shared" si="329"/>
        <v>#REF!</v>
      </c>
      <c r="S55" s="441" t="e">
        <f t="shared" si="329"/>
        <v>#REF!</v>
      </c>
      <c r="T55" s="441" t="e">
        <f t="shared" si="329"/>
        <v>#REF!</v>
      </c>
      <c r="U55" s="441" t="e">
        <f t="shared" si="329"/>
        <v>#REF!</v>
      </c>
      <c r="V55" s="441" t="e">
        <f t="shared" si="329"/>
        <v>#REF!</v>
      </c>
      <c r="W55" s="441" t="e">
        <f t="shared" si="329"/>
        <v>#REF!</v>
      </c>
      <c r="X55" s="441" t="e">
        <f t="shared" si="329"/>
        <v>#REF!</v>
      </c>
      <c r="Y55" s="441" t="e">
        <f t="shared" si="329"/>
        <v>#REF!</v>
      </c>
      <c r="Z55" s="441" t="e">
        <f t="shared" si="329"/>
        <v>#REF!</v>
      </c>
      <c r="AA55" s="441" t="e">
        <f t="shared" si="329"/>
        <v>#REF!</v>
      </c>
      <c r="AB55" s="441" t="e">
        <f t="shared" si="329"/>
        <v>#REF!</v>
      </c>
      <c r="AC55" s="441" t="e">
        <f t="shared" si="329"/>
        <v>#REF!</v>
      </c>
      <c r="AD55" s="441" t="e">
        <f t="shared" si="329"/>
        <v>#REF!</v>
      </c>
      <c r="AE55" s="441" t="e">
        <f t="shared" si="329"/>
        <v>#REF!</v>
      </c>
      <c r="AF55" s="441" t="e">
        <f t="shared" si="329"/>
        <v>#REF!</v>
      </c>
      <c r="AG55" s="441" t="e">
        <f t="shared" si="329"/>
        <v>#REF!</v>
      </c>
      <c r="AH55" s="441" t="e">
        <f t="shared" si="329"/>
        <v>#REF!</v>
      </c>
      <c r="AI55" s="441" t="e">
        <f t="shared" si="329"/>
        <v>#REF!</v>
      </c>
      <c r="AJ55" s="441" t="e">
        <f t="shared" si="329"/>
        <v>#REF!</v>
      </c>
      <c r="AK55" s="441" t="e">
        <f t="shared" si="329"/>
        <v>#REF!</v>
      </c>
      <c r="AL55" s="441" t="e">
        <f t="shared" si="329"/>
        <v>#REF!</v>
      </c>
      <c r="AM55" s="441" t="e">
        <f t="shared" si="329"/>
        <v>#REF!</v>
      </c>
      <c r="AN55" s="441" t="e">
        <f t="shared" si="329"/>
        <v>#REF!</v>
      </c>
      <c r="AO55" s="441" t="e">
        <f t="shared" si="329"/>
        <v>#REF!</v>
      </c>
      <c r="AP55" s="441" t="e">
        <f t="shared" si="329"/>
        <v>#REF!</v>
      </c>
      <c r="AQ55" s="441" t="e">
        <f t="shared" si="329"/>
        <v>#REF!</v>
      </c>
      <c r="AR55" s="441" t="e">
        <f t="shared" si="329"/>
        <v>#REF!</v>
      </c>
      <c r="AS55" s="441" t="e">
        <f t="shared" si="329"/>
        <v>#REF!</v>
      </c>
      <c r="AT55" s="441" t="e">
        <f t="shared" si="329"/>
        <v>#REF!</v>
      </c>
      <c r="AU55" s="441" t="e">
        <f t="shared" si="329"/>
        <v>#REF!</v>
      </c>
      <c r="AV55" s="441" t="e">
        <f t="shared" si="329"/>
        <v>#REF!</v>
      </c>
      <c r="AW55" s="441" t="e">
        <f t="shared" si="329"/>
        <v>#REF!</v>
      </c>
      <c r="AX55" s="441" t="e">
        <f t="shared" si="329"/>
        <v>#REF!</v>
      </c>
      <c r="AY55" s="441" t="e">
        <f t="shared" si="329"/>
        <v>#REF!</v>
      </c>
      <c r="AZ55" s="441" t="e">
        <f t="shared" si="329"/>
        <v>#REF!</v>
      </c>
      <c r="BA55" s="441" t="e">
        <f t="shared" si="329"/>
        <v>#REF!</v>
      </c>
      <c r="BB55" s="442" t="e">
        <f t="shared" si="329"/>
        <v>#REF!</v>
      </c>
      <c r="BF55" s="440" t="e">
        <f t="shared" si="274"/>
        <v>#N/A</v>
      </c>
      <c r="BG55" s="441" t="e">
        <f t="shared" si="274"/>
        <v>#REF!</v>
      </c>
      <c r="BH55" s="441" t="e">
        <f t="shared" si="274"/>
        <v>#REF!</v>
      </c>
      <c r="BI55" s="441" t="e">
        <f t="shared" si="274"/>
        <v>#REF!</v>
      </c>
      <c r="BJ55" s="441" t="e">
        <f t="shared" si="274"/>
        <v>#REF!</v>
      </c>
      <c r="BK55" s="441" t="e">
        <f t="shared" si="274"/>
        <v>#REF!</v>
      </c>
      <c r="BL55" s="441" t="e">
        <f t="shared" si="274"/>
        <v>#REF!</v>
      </c>
      <c r="BM55" s="441" t="e">
        <f t="shared" si="274"/>
        <v>#REF!</v>
      </c>
      <c r="BN55" s="441" t="e">
        <f t="shared" si="274"/>
        <v>#REF!</v>
      </c>
      <c r="BO55" s="441" t="e">
        <f t="shared" si="274"/>
        <v>#REF!</v>
      </c>
      <c r="BP55" s="441" t="e">
        <f t="shared" si="274"/>
        <v>#REF!</v>
      </c>
      <c r="BQ55" s="442" t="e">
        <f t="shared" si="274"/>
        <v>#REF!</v>
      </c>
    </row>
    <row r="56" spans="1:69" x14ac:dyDescent="0.25">
      <c r="A56" s="423" t="s">
        <v>371</v>
      </c>
      <c r="B56" s="430" t="s">
        <v>398</v>
      </c>
      <c r="C56" s="440" t="e">
        <f>(C52-C52*C58)*C54</f>
        <v>#N/A</v>
      </c>
      <c r="D56" s="441" t="e">
        <f t="shared" ref="D56:BB56" si="330">(D52-D52*D58)*D54</f>
        <v>#REF!</v>
      </c>
      <c r="E56" s="441" t="e">
        <f t="shared" si="330"/>
        <v>#REF!</v>
      </c>
      <c r="F56" s="441" t="e">
        <f t="shared" si="330"/>
        <v>#REF!</v>
      </c>
      <c r="G56" s="441" t="e">
        <f t="shared" si="330"/>
        <v>#REF!</v>
      </c>
      <c r="H56" s="441" t="e">
        <f t="shared" si="330"/>
        <v>#REF!</v>
      </c>
      <c r="I56" s="441" t="e">
        <f t="shared" si="330"/>
        <v>#REF!</v>
      </c>
      <c r="J56" s="441" t="e">
        <f t="shared" si="330"/>
        <v>#REF!</v>
      </c>
      <c r="K56" s="441" t="e">
        <f t="shared" si="330"/>
        <v>#REF!</v>
      </c>
      <c r="L56" s="441" t="e">
        <f t="shared" si="330"/>
        <v>#REF!</v>
      </c>
      <c r="M56" s="441" t="e">
        <f t="shared" si="330"/>
        <v>#REF!</v>
      </c>
      <c r="N56" s="441" t="e">
        <f t="shared" si="330"/>
        <v>#REF!</v>
      </c>
      <c r="O56" s="441" t="e">
        <f t="shared" si="330"/>
        <v>#REF!</v>
      </c>
      <c r="P56" s="441" t="e">
        <f t="shared" si="330"/>
        <v>#REF!</v>
      </c>
      <c r="Q56" s="441" t="e">
        <f t="shared" si="330"/>
        <v>#REF!</v>
      </c>
      <c r="R56" s="441" t="e">
        <f t="shared" si="330"/>
        <v>#REF!</v>
      </c>
      <c r="S56" s="441" t="e">
        <f t="shared" si="330"/>
        <v>#REF!</v>
      </c>
      <c r="T56" s="441" t="e">
        <f t="shared" si="330"/>
        <v>#REF!</v>
      </c>
      <c r="U56" s="441" t="e">
        <f t="shared" si="330"/>
        <v>#REF!</v>
      </c>
      <c r="V56" s="441" t="e">
        <f t="shared" si="330"/>
        <v>#REF!</v>
      </c>
      <c r="W56" s="441" t="e">
        <f t="shared" si="330"/>
        <v>#REF!</v>
      </c>
      <c r="X56" s="441" t="e">
        <f t="shared" si="330"/>
        <v>#REF!</v>
      </c>
      <c r="Y56" s="441" t="e">
        <f t="shared" si="330"/>
        <v>#REF!</v>
      </c>
      <c r="Z56" s="441" t="e">
        <f t="shared" si="330"/>
        <v>#REF!</v>
      </c>
      <c r="AA56" s="441" t="e">
        <f t="shared" si="330"/>
        <v>#REF!</v>
      </c>
      <c r="AB56" s="441" t="e">
        <f t="shared" si="330"/>
        <v>#REF!</v>
      </c>
      <c r="AC56" s="441" t="e">
        <f t="shared" si="330"/>
        <v>#REF!</v>
      </c>
      <c r="AD56" s="441" t="e">
        <f t="shared" si="330"/>
        <v>#REF!</v>
      </c>
      <c r="AE56" s="441" t="e">
        <f t="shared" si="330"/>
        <v>#REF!</v>
      </c>
      <c r="AF56" s="441" t="e">
        <f t="shared" si="330"/>
        <v>#REF!</v>
      </c>
      <c r="AG56" s="441" t="e">
        <f t="shared" si="330"/>
        <v>#REF!</v>
      </c>
      <c r="AH56" s="441" t="e">
        <f t="shared" si="330"/>
        <v>#REF!</v>
      </c>
      <c r="AI56" s="441" t="e">
        <f t="shared" si="330"/>
        <v>#REF!</v>
      </c>
      <c r="AJ56" s="441" t="e">
        <f t="shared" si="330"/>
        <v>#REF!</v>
      </c>
      <c r="AK56" s="441" t="e">
        <f t="shared" si="330"/>
        <v>#REF!</v>
      </c>
      <c r="AL56" s="441" t="e">
        <f t="shared" si="330"/>
        <v>#REF!</v>
      </c>
      <c r="AM56" s="441" t="e">
        <f t="shared" si="330"/>
        <v>#REF!</v>
      </c>
      <c r="AN56" s="441" t="e">
        <f t="shared" si="330"/>
        <v>#REF!</v>
      </c>
      <c r="AO56" s="441" t="e">
        <f t="shared" si="330"/>
        <v>#REF!</v>
      </c>
      <c r="AP56" s="441" t="e">
        <f t="shared" si="330"/>
        <v>#REF!</v>
      </c>
      <c r="AQ56" s="441" t="e">
        <f t="shared" si="330"/>
        <v>#REF!</v>
      </c>
      <c r="AR56" s="441" t="e">
        <f t="shared" si="330"/>
        <v>#REF!</v>
      </c>
      <c r="AS56" s="441" t="e">
        <f t="shared" si="330"/>
        <v>#REF!</v>
      </c>
      <c r="AT56" s="441" t="e">
        <f t="shared" si="330"/>
        <v>#REF!</v>
      </c>
      <c r="AU56" s="441" t="e">
        <f t="shared" si="330"/>
        <v>#REF!</v>
      </c>
      <c r="AV56" s="441" t="e">
        <f t="shared" si="330"/>
        <v>#REF!</v>
      </c>
      <c r="AW56" s="441" t="e">
        <f t="shared" si="330"/>
        <v>#REF!</v>
      </c>
      <c r="AX56" s="441" t="e">
        <f t="shared" si="330"/>
        <v>#REF!</v>
      </c>
      <c r="AY56" s="441" t="e">
        <f t="shared" si="330"/>
        <v>#REF!</v>
      </c>
      <c r="AZ56" s="441" t="e">
        <f t="shared" si="330"/>
        <v>#REF!</v>
      </c>
      <c r="BA56" s="441" t="e">
        <f t="shared" si="330"/>
        <v>#REF!</v>
      </c>
      <c r="BB56" s="442" t="e">
        <f t="shared" si="330"/>
        <v>#REF!</v>
      </c>
      <c r="BF56" s="440" t="e">
        <f t="shared" si="274"/>
        <v>#N/A</v>
      </c>
      <c r="BG56" s="441" t="e">
        <f t="shared" si="274"/>
        <v>#REF!</v>
      </c>
      <c r="BH56" s="441" t="e">
        <f t="shared" si="274"/>
        <v>#REF!</v>
      </c>
      <c r="BI56" s="441" t="e">
        <f t="shared" si="274"/>
        <v>#REF!</v>
      </c>
      <c r="BJ56" s="441" t="e">
        <f t="shared" si="274"/>
        <v>#REF!</v>
      </c>
      <c r="BK56" s="441" t="e">
        <f t="shared" si="274"/>
        <v>#REF!</v>
      </c>
      <c r="BL56" s="441" t="e">
        <f t="shared" si="274"/>
        <v>#REF!</v>
      </c>
      <c r="BM56" s="441" t="e">
        <f t="shared" si="274"/>
        <v>#REF!</v>
      </c>
      <c r="BN56" s="441" t="e">
        <f t="shared" si="274"/>
        <v>#REF!</v>
      </c>
      <c r="BO56" s="441" t="e">
        <f t="shared" si="274"/>
        <v>#REF!</v>
      </c>
      <c r="BP56" s="441" t="e">
        <f t="shared" si="274"/>
        <v>#REF!</v>
      </c>
      <c r="BQ56" s="442" t="e">
        <f t="shared" si="274"/>
        <v>#REF!</v>
      </c>
    </row>
    <row r="57" spans="1:69" x14ac:dyDescent="0.25">
      <c r="A57" s="423" t="s">
        <v>371</v>
      </c>
      <c r="B57" s="430" t="s">
        <v>399</v>
      </c>
      <c r="C57" s="440" t="e">
        <f t="shared" ref="C57" si="331">C54*C52-C56</f>
        <v>#N/A</v>
      </c>
      <c r="D57" s="441" t="e">
        <f t="shared" ref="D57" si="332">D54*D52-D56</f>
        <v>#N/A</v>
      </c>
      <c r="E57" s="441" t="e">
        <f>E54*E52-E56</f>
        <v>#N/A</v>
      </c>
      <c r="F57" s="441" t="e">
        <f t="shared" ref="F57" si="333">F54*F52-F56</f>
        <v>#N/A</v>
      </c>
      <c r="G57" s="441" t="e">
        <f t="shared" ref="G57" si="334">G54*G52-G56</f>
        <v>#N/A</v>
      </c>
      <c r="H57" s="441" t="e">
        <f t="shared" ref="H57" si="335">H54*H52-H56</f>
        <v>#N/A</v>
      </c>
      <c r="I57" s="441" t="e">
        <f t="shared" ref="I57" si="336">I54*I52-I56</f>
        <v>#N/A</v>
      </c>
      <c r="J57" s="441" t="e">
        <f t="shared" ref="J57" si="337">J54*J52-J56</f>
        <v>#N/A</v>
      </c>
      <c r="K57" s="441" t="e">
        <f t="shared" ref="K57" si="338">K54*K52-K56</f>
        <v>#N/A</v>
      </c>
      <c r="L57" s="441" t="e">
        <f t="shared" ref="L57" si="339">L54*L52-L56</f>
        <v>#N/A</v>
      </c>
      <c r="M57" s="441" t="e">
        <f t="shared" ref="M57" si="340">M54*M52-M56</f>
        <v>#N/A</v>
      </c>
      <c r="N57" s="441" t="e">
        <f t="shared" ref="N57" si="341">N54*N52-N56</f>
        <v>#N/A</v>
      </c>
      <c r="O57" s="441" t="e">
        <f t="shared" ref="O57" si="342">O54*O52-O56</f>
        <v>#N/A</v>
      </c>
      <c r="P57" s="441" t="e">
        <f t="shared" ref="P57" si="343">P54*P52-P56</f>
        <v>#N/A</v>
      </c>
      <c r="Q57" s="441" t="e">
        <f t="shared" ref="Q57" si="344">Q54*Q52-Q56</f>
        <v>#N/A</v>
      </c>
      <c r="R57" s="441" t="e">
        <f t="shared" ref="R57" si="345">R54*R52-R56</f>
        <v>#N/A</v>
      </c>
      <c r="S57" s="441" t="e">
        <f t="shared" ref="S57" si="346">S54*S52-S56</f>
        <v>#N/A</v>
      </c>
      <c r="T57" s="441" t="e">
        <f t="shared" ref="T57" si="347">T54*T52-T56</f>
        <v>#N/A</v>
      </c>
      <c r="U57" s="441" t="e">
        <f t="shared" ref="U57" si="348">U54*U52-U56</f>
        <v>#N/A</v>
      </c>
      <c r="V57" s="441" t="e">
        <f t="shared" ref="V57" si="349">V54*V52-V56</f>
        <v>#N/A</v>
      </c>
      <c r="W57" s="441" t="e">
        <f t="shared" ref="W57" si="350">W54*W52-W56</f>
        <v>#N/A</v>
      </c>
      <c r="X57" s="441" t="e">
        <f t="shared" ref="X57" si="351">X54*X52-X56</f>
        <v>#N/A</v>
      </c>
      <c r="Y57" s="441" t="e">
        <f t="shared" ref="Y57" si="352">Y54*Y52-Y56</f>
        <v>#N/A</v>
      </c>
      <c r="Z57" s="441" t="e">
        <f t="shared" ref="Z57" si="353">Z54*Z52-Z56</f>
        <v>#N/A</v>
      </c>
      <c r="AA57" s="441" t="e">
        <f t="shared" ref="AA57" si="354">AA54*AA52-AA56</f>
        <v>#N/A</v>
      </c>
      <c r="AB57" s="441" t="e">
        <f t="shared" ref="AB57" si="355">AB54*AB52-AB56</f>
        <v>#N/A</v>
      </c>
      <c r="AC57" s="441" t="e">
        <f t="shared" ref="AC57" si="356">AC54*AC52-AC56</f>
        <v>#N/A</v>
      </c>
      <c r="AD57" s="441" t="e">
        <f t="shared" ref="AD57" si="357">AD54*AD52-AD56</f>
        <v>#N/A</v>
      </c>
      <c r="AE57" s="441" t="e">
        <f t="shared" ref="AE57" si="358">AE54*AE52-AE56</f>
        <v>#N/A</v>
      </c>
      <c r="AF57" s="441" t="e">
        <f t="shared" ref="AF57" si="359">AF54*AF52-AF56</f>
        <v>#N/A</v>
      </c>
      <c r="AG57" s="441" t="e">
        <f t="shared" ref="AG57" si="360">AG54*AG52-AG56</f>
        <v>#N/A</v>
      </c>
      <c r="AH57" s="441" t="e">
        <f t="shared" ref="AH57" si="361">AH54*AH52-AH56</f>
        <v>#N/A</v>
      </c>
      <c r="AI57" s="441" t="e">
        <f t="shared" ref="AI57" si="362">AI54*AI52-AI56</f>
        <v>#N/A</v>
      </c>
      <c r="AJ57" s="441" t="e">
        <f t="shared" ref="AJ57" si="363">AJ54*AJ52-AJ56</f>
        <v>#N/A</v>
      </c>
      <c r="AK57" s="441" t="e">
        <f t="shared" ref="AK57" si="364">AK54*AK52-AK56</f>
        <v>#N/A</v>
      </c>
      <c r="AL57" s="441" t="e">
        <f t="shared" ref="AL57" si="365">AL54*AL52-AL56</f>
        <v>#N/A</v>
      </c>
      <c r="AM57" s="441" t="e">
        <f t="shared" ref="AM57" si="366">AM54*AM52-AM56</f>
        <v>#N/A</v>
      </c>
      <c r="AN57" s="441" t="e">
        <f t="shared" ref="AN57" si="367">AN54*AN52-AN56</f>
        <v>#N/A</v>
      </c>
      <c r="AO57" s="441" t="e">
        <f t="shared" ref="AO57" si="368">AO54*AO52-AO56</f>
        <v>#N/A</v>
      </c>
      <c r="AP57" s="441" t="e">
        <f t="shared" ref="AP57" si="369">AP54*AP52-AP56</f>
        <v>#N/A</v>
      </c>
      <c r="AQ57" s="441" t="e">
        <f t="shared" ref="AQ57" si="370">AQ54*AQ52-AQ56</f>
        <v>#N/A</v>
      </c>
      <c r="AR57" s="441" t="e">
        <f t="shared" ref="AR57" si="371">AR54*AR52-AR56</f>
        <v>#N/A</v>
      </c>
      <c r="AS57" s="441" t="e">
        <f t="shared" ref="AS57" si="372">AS54*AS52-AS56</f>
        <v>#N/A</v>
      </c>
      <c r="AT57" s="441" t="e">
        <f t="shared" ref="AT57" si="373">AT54*AT52-AT56</f>
        <v>#N/A</v>
      </c>
      <c r="AU57" s="441" t="e">
        <f t="shared" ref="AU57" si="374">AU54*AU52-AU56</f>
        <v>#N/A</v>
      </c>
      <c r="AV57" s="441" t="e">
        <f t="shared" ref="AV57" si="375">AV54*AV52-AV56</f>
        <v>#N/A</v>
      </c>
      <c r="AW57" s="441" t="e">
        <f t="shared" ref="AW57" si="376">AW54*AW52-AW56</f>
        <v>#N/A</v>
      </c>
      <c r="AX57" s="441" t="e">
        <f t="shared" ref="AX57" si="377">AX54*AX52-AX56</f>
        <v>#N/A</v>
      </c>
      <c r="AY57" s="441" t="e">
        <f t="shared" ref="AY57" si="378">AY54*AY52-AY56</f>
        <v>#N/A</v>
      </c>
      <c r="AZ57" s="441" t="e">
        <f t="shared" ref="AZ57" si="379">AZ54*AZ52-AZ56</f>
        <v>#N/A</v>
      </c>
      <c r="BA57" s="441" t="e">
        <f t="shared" ref="BA57" si="380">BA54*BA52-BA56</f>
        <v>#N/A</v>
      </c>
      <c r="BB57" s="442" t="e">
        <f t="shared" ref="BB57" si="381">BB54*BB52-BB56</f>
        <v>#N/A</v>
      </c>
      <c r="BF57" s="440" t="e">
        <f t="shared" si="274"/>
        <v>#N/A</v>
      </c>
      <c r="BG57" s="441" t="e">
        <f t="shared" si="274"/>
        <v>#N/A</v>
      </c>
      <c r="BH57" s="441" t="e">
        <f t="shared" si="274"/>
        <v>#N/A</v>
      </c>
      <c r="BI57" s="441" t="e">
        <f t="shared" si="274"/>
        <v>#N/A</v>
      </c>
      <c r="BJ57" s="441" t="e">
        <f t="shared" si="274"/>
        <v>#N/A</v>
      </c>
      <c r="BK57" s="441" t="e">
        <f t="shared" si="274"/>
        <v>#N/A</v>
      </c>
      <c r="BL57" s="441" t="e">
        <f t="shared" si="274"/>
        <v>#N/A</v>
      </c>
      <c r="BM57" s="441" t="e">
        <f t="shared" si="274"/>
        <v>#N/A</v>
      </c>
      <c r="BN57" s="441" t="e">
        <f t="shared" si="274"/>
        <v>#N/A</v>
      </c>
      <c r="BO57" s="441" t="e">
        <f t="shared" si="274"/>
        <v>#N/A</v>
      </c>
      <c r="BP57" s="441" t="e">
        <f t="shared" si="274"/>
        <v>#N/A</v>
      </c>
      <c r="BQ57" s="442" t="e">
        <f t="shared" si="274"/>
        <v>#N/A</v>
      </c>
    </row>
    <row r="58" spans="1:69" x14ac:dyDescent="0.25">
      <c r="A58" s="426" t="s">
        <v>371</v>
      </c>
      <c r="B58" s="431" t="s">
        <v>396</v>
      </c>
      <c r="C58" s="434" t="e">
        <f>INDEX('Расчет инвестиций'!$E$103:$BD$241,MATCH($A58,'Расчет инвестиций'!$A$103:$A$241,0)+4,MATCH(C$2,'Расчет инвестиций'!#REF!,0))</f>
        <v>#N/A</v>
      </c>
      <c r="D58" s="427" t="e">
        <f>INDEX('Расчет инвестиций'!$E$103:$BD$241,MATCH($A58,'Расчет инвестиций'!$A$103:$A$241,0)+4,MATCH(D$2,'Расчет инвестиций'!#REF!,0))</f>
        <v>#N/A</v>
      </c>
      <c r="E58" s="427" t="e">
        <f>INDEX('Расчет инвестиций'!$E$103:$BD$241,MATCH($A58,'Расчет инвестиций'!$A$103:$A$241,0)+4,MATCH(E$2,'Расчет инвестиций'!#REF!,0))</f>
        <v>#N/A</v>
      </c>
      <c r="F58" s="427" t="e">
        <f>INDEX('Расчет инвестиций'!$E$103:$BD$241,MATCH($A58,'Расчет инвестиций'!$A$103:$A$241,0)+4,MATCH(F$2,'Расчет инвестиций'!#REF!,0))</f>
        <v>#N/A</v>
      </c>
      <c r="G58" s="427" t="e">
        <f>INDEX('Расчет инвестиций'!$E$103:$BD$241,MATCH($A58,'Расчет инвестиций'!$A$103:$A$241,0)+4,MATCH(G$2,'Расчет инвестиций'!#REF!,0))</f>
        <v>#N/A</v>
      </c>
      <c r="H58" s="427" t="e">
        <f>INDEX('Расчет инвестиций'!$E$103:$BD$241,MATCH($A58,'Расчет инвестиций'!$A$103:$A$241,0)+4,MATCH(H$2,'Расчет инвестиций'!#REF!,0))</f>
        <v>#N/A</v>
      </c>
      <c r="I58" s="427" t="e">
        <f>INDEX('Расчет инвестиций'!$E$103:$BD$241,MATCH($A58,'Расчет инвестиций'!$A$103:$A$241,0)+4,MATCH(I$2,'Расчет инвестиций'!#REF!,0))</f>
        <v>#N/A</v>
      </c>
      <c r="J58" s="427" t="e">
        <f>INDEX('Расчет инвестиций'!$E$103:$BD$241,MATCH($A58,'Расчет инвестиций'!$A$103:$A$241,0)+4,MATCH(J$2,'Расчет инвестиций'!#REF!,0))</f>
        <v>#N/A</v>
      </c>
      <c r="K58" s="427" t="e">
        <f>INDEX('Расчет инвестиций'!$E$103:$BD$241,MATCH($A58,'Расчет инвестиций'!$A$103:$A$241,0)+4,MATCH(K$2,'Расчет инвестиций'!#REF!,0))</f>
        <v>#N/A</v>
      </c>
      <c r="L58" s="427" t="e">
        <f>INDEX('Расчет инвестиций'!$E$103:$BD$241,MATCH($A58,'Расчет инвестиций'!$A$103:$A$241,0)+4,MATCH(L$2,'Расчет инвестиций'!#REF!,0))</f>
        <v>#N/A</v>
      </c>
      <c r="M58" s="427" t="e">
        <f>INDEX('Расчет инвестиций'!$E$103:$BD$241,MATCH($A58,'Расчет инвестиций'!$A$103:$A$241,0)+4,MATCH(M$2,'Расчет инвестиций'!#REF!,0))</f>
        <v>#N/A</v>
      </c>
      <c r="N58" s="427" t="e">
        <f>INDEX('Расчет инвестиций'!$E$103:$BD$241,MATCH($A58,'Расчет инвестиций'!$A$103:$A$241,0)+4,MATCH(N$2,'Расчет инвестиций'!#REF!,0))</f>
        <v>#N/A</v>
      </c>
      <c r="O58" s="427" t="e">
        <f>INDEX('Расчет инвестиций'!$E$103:$BD$241,MATCH($A58,'Расчет инвестиций'!$A$103:$A$241,0)+4,MATCH(O$2,'Расчет инвестиций'!#REF!,0))</f>
        <v>#N/A</v>
      </c>
      <c r="P58" s="427" t="e">
        <f>INDEX('Расчет инвестиций'!$E$103:$BD$241,MATCH($A58,'Расчет инвестиций'!$A$103:$A$241,0)+4,MATCH(P$2,'Расчет инвестиций'!#REF!,0))</f>
        <v>#N/A</v>
      </c>
      <c r="Q58" s="427" t="e">
        <f>INDEX('Расчет инвестиций'!$E$103:$BD$241,MATCH($A58,'Расчет инвестиций'!$A$103:$A$241,0)+4,MATCH(Q$2,'Расчет инвестиций'!#REF!,0))</f>
        <v>#N/A</v>
      </c>
      <c r="R58" s="427" t="e">
        <f>INDEX('Расчет инвестиций'!$E$103:$BD$241,MATCH($A58,'Расчет инвестиций'!$A$103:$A$241,0)+4,MATCH(R$2,'Расчет инвестиций'!#REF!,0))</f>
        <v>#N/A</v>
      </c>
      <c r="S58" s="427" t="e">
        <f>INDEX('Расчет инвестиций'!$E$103:$BD$241,MATCH($A58,'Расчет инвестиций'!$A$103:$A$241,0)+4,MATCH(S$2,'Расчет инвестиций'!#REF!,0))</f>
        <v>#N/A</v>
      </c>
      <c r="T58" s="427" t="e">
        <f>INDEX('Расчет инвестиций'!$E$103:$BD$241,MATCH($A58,'Расчет инвестиций'!$A$103:$A$241,0)+4,MATCH(T$2,'Расчет инвестиций'!#REF!,0))</f>
        <v>#N/A</v>
      </c>
      <c r="U58" s="427" t="e">
        <f>INDEX('Расчет инвестиций'!$E$103:$BD$241,MATCH($A58,'Расчет инвестиций'!$A$103:$A$241,0)+4,MATCH(U$2,'Расчет инвестиций'!#REF!,0))</f>
        <v>#N/A</v>
      </c>
      <c r="V58" s="427" t="e">
        <f>INDEX('Расчет инвестиций'!$E$103:$BD$241,MATCH($A58,'Расчет инвестиций'!$A$103:$A$241,0)+4,MATCH(V$2,'Расчет инвестиций'!#REF!,0))</f>
        <v>#N/A</v>
      </c>
      <c r="W58" s="427" t="e">
        <f>INDEX('Расчет инвестиций'!$E$103:$BD$241,MATCH($A58,'Расчет инвестиций'!$A$103:$A$241,0)+4,MATCH(W$2,'Расчет инвестиций'!#REF!,0))</f>
        <v>#N/A</v>
      </c>
      <c r="X58" s="427" t="e">
        <f>INDEX('Расчет инвестиций'!$E$103:$BD$241,MATCH($A58,'Расчет инвестиций'!$A$103:$A$241,0)+4,MATCH(X$2,'Расчет инвестиций'!#REF!,0))</f>
        <v>#N/A</v>
      </c>
      <c r="Y58" s="427" t="e">
        <f>INDEX('Расчет инвестиций'!$E$103:$BD$241,MATCH($A58,'Расчет инвестиций'!$A$103:$A$241,0)+4,MATCH(Y$2,'Расчет инвестиций'!#REF!,0))</f>
        <v>#N/A</v>
      </c>
      <c r="Z58" s="427" t="e">
        <f>INDEX('Расчет инвестиций'!$E$103:$BD$241,MATCH($A58,'Расчет инвестиций'!$A$103:$A$241,0)+4,MATCH(Z$2,'Расчет инвестиций'!#REF!,0))</f>
        <v>#N/A</v>
      </c>
      <c r="AA58" s="427" t="e">
        <f>INDEX('Расчет инвестиций'!$E$103:$BD$241,MATCH($A58,'Расчет инвестиций'!$A$103:$A$241,0)+4,MATCH(AA$2,'Расчет инвестиций'!#REF!,0))</f>
        <v>#N/A</v>
      </c>
      <c r="AB58" s="427" t="e">
        <f>INDEX('Расчет инвестиций'!$E$103:$BD$241,MATCH($A58,'Расчет инвестиций'!$A$103:$A$241,0)+4,MATCH(AB$2,'Расчет инвестиций'!#REF!,0))</f>
        <v>#N/A</v>
      </c>
      <c r="AC58" s="427" t="e">
        <f>INDEX('Расчет инвестиций'!$E$103:$BD$241,MATCH($A58,'Расчет инвестиций'!$A$103:$A$241,0)+4,MATCH(AC$2,'Расчет инвестиций'!#REF!,0))</f>
        <v>#N/A</v>
      </c>
      <c r="AD58" s="427" t="e">
        <f>INDEX('Расчет инвестиций'!$E$103:$BD$241,MATCH($A58,'Расчет инвестиций'!$A$103:$A$241,0)+4,MATCH(AD$2,'Расчет инвестиций'!#REF!,0))</f>
        <v>#N/A</v>
      </c>
      <c r="AE58" s="427" t="e">
        <f>INDEX('Расчет инвестиций'!$E$103:$BD$241,MATCH($A58,'Расчет инвестиций'!$A$103:$A$241,0)+4,MATCH(AE$2,'Расчет инвестиций'!#REF!,0))</f>
        <v>#N/A</v>
      </c>
      <c r="AF58" s="427" t="e">
        <f>INDEX('Расчет инвестиций'!$E$103:$BD$241,MATCH($A58,'Расчет инвестиций'!$A$103:$A$241,0)+4,MATCH(AF$2,'Расчет инвестиций'!#REF!,0))</f>
        <v>#N/A</v>
      </c>
      <c r="AG58" s="427" t="e">
        <f>INDEX('Расчет инвестиций'!$E$103:$BD$241,MATCH($A58,'Расчет инвестиций'!$A$103:$A$241,0)+4,MATCH(AG$2,'Расчет инвестиций'!#REF!,0))</f>
        <v>#N/A</v>
      </c>
      <c r="AH58" s="427" t="e">
        <f>INDEX('Расчет инвестиций'!$E$103:$BD$241,MATCH($A58,'Расчет инвестиций'!$A$103:$A$241,0)+4,MATCH(AH$2,'Расчет инвестиций'!#REF!,0))</f>
        <v>#N/A</v>
      </c>
      <c r="AI58" s="427" t="e">
        <f>INDEX('Расчет инвестиций'!$E$103:$BD$241,MATCH($A58,'Расчет инвестиций'!$A$103:$A$241,0)+4,MATCH(AI$2,'Расчет инвестиций'!#REF!,0))</f>
        <v>#N/A</v>
      </c>
      <c r="AJ58" s="427" t="e">
        <f>INDEX('Расчет инвестиций'!$E$103:$BD$241,MATCH($A58,'Расчет инвестиций'!$A$103:$A$241,0)+4,MATCH(AJ$2,'Расчет инвестиций'!#REF!,0))</f>
        <v>#N/A</v>
      </c>
      <c r="AK58" s="427" t="e">
        <f>INDEX('Расчет инвестиций'!$E$103:$BD$241,MATCH($A58,'Расчет инвестиций'!$A$103:$A$241,0)+4,MATCH(AK$2,'Расчет инвестиций'!#REF!,0))</f>
        <v>#N/A</v>
      </c>
      <c r="AL58" s="427" t="e">
        <f>INDEX('Расчет инвестиций'!$E$103:$BD$241,MATCH($A58,'Расчет инвестиций'!$A$103:$A$241,0)+4,MATCH(AL$2,'Расчет инвестиций'!#REF!,0))</f>
        <v>#N/A</v>
      </c>
      <c r="AM58" s="427" t="e">
        <f>INDEX('Расчет инвестиций'!$E$103:$BD$241,MATCH($A58,'Расчет инвестиций'!$A$103:$A$241,0)+4,MATCH(AM$2,'Расчет инвестиций'!#REF!,0))</f>
        <v>#N/A</v>
      </c>
      <c r="AN58" s="427" t="e">
        <f>INDEX('Расчет инвестиций'!$E$103:$BD$241,MATCH($A58,'Расчет инвестиций'!$A$103:$A$241,0)+4,MATCH(AN$2,'Расчет инвестиций'!#REF!,0))</f>
        <v>#N/A</v>
      </c>
      <c r="AO58" s="427" t="e">
        <f>INDEX('Расчет инвестиций'!$E$103:$BD$241,MATCH($A58,'Расчет инвестиций'!$A$103:$A$241,0)+4,MATCH(AO$2,'Расчет инвестиций'!#REF!,0))</f>
        <v>#N/A</v>
      </c>
      <c r="AP58" s="427" t="e">
        <f>INDEX('Расчет инвестиций'!$E$103:$BD$241,MATCH($A58,'Расчет инвестиций'!$A$103:$A$241,0)+4,MATCH(AP$2,'Расчет инвестиций'!#REF!,0))</f>
        <v>#N/A</v>
      </c>
      <c r="AQ58" s="427" t="e">
        <f>INDEX('Расчет инвестиций'!$E$103:$BD$241,MATCH($A58,'Расчет инвестиций'!$A$103:$A$241,0)+4,MATCH(AQ$2,'Расчет инвестиций'!#REF!,0))</f>
        <v>#N/A</v>
      </c>
      <c r="AR58" s="427" t="e">
        <f>INDEX('Расчет инвестиций'!$E$103:$BD$241,MATCH($A58,'Расчет инвестиций'!$A$103:$A$241,0)+4,MATCH(AR$2,'Расчет инвестиций'!#REF!,0))</f>
        <v>#N/A</v>
      </c>
      <c r="AS58" s="427" t="e">
        <f>INDEX('Расчет инвестиций'!$E$103:$BD$241,MATCH($A58,'Расчет инвестиций'!$A$103:$A$241,0)+4,MATCH(AS$2,'Расчет инвестиций'!#REF!,0))</f>
        <v>#N/A</v>
      </c>
      <c r="AT58" s="427" t="e">
        <f>INDEX('Расчет инвестиций'!$E$103:$BD$241,MATCH($A58,'Расчет инвестиций'!$A$103:$A$241,0)+4,MATCH(AT$2,'Расчет инвестиций'!#REF!,0))</f>
        <v>#N/A</v>
      </c>
      <c r="AU58" s="427" t="e">
        <f>INDEX('Расчет инвестиций'!$E$103:$BD$241,MATCH($A58,'Расчет инвестиций'!$A$103:$A$241,0)+4,MATCH(AU$2,'Расчет инвестиций'!#REF!,0))</f>
        <v>#N/A</v>
      </c>
      <c r="AV58" s="427" t="e">
        <f>INDEX('Расчет инвестиций'!$E$103:$BD$241,MATCH($A58,'Расчет инвестиций'!$A$103:$A$241,0)+4,MATCH(AV$2,'Расчет инвестиций'!#REF!,0))</f>
        <v>#N/A</v>
      </c>
      <c r="AW58" s="427" t="e">
        <f>INDEX('Расчет инвестиций'!$E$103:$BD$241,MATCH($A58,'Расчет инвестиций'!$A$103:$A$241,0)+4,MATCH(AW$2,'Расчет инвестиций'!#REF!,0))</f>
        <v>#N/A</v>
      </c>
      <c r="AX58" s="427" t="e">
        <f>INDEX('Расчет инвестиций'!$E$103:$BD$241,MATCH($A58,'Расчет инвестиций'!$A$103:$A$241,0)+4,MATCH(AX$2,'Расчет инвестиций'!#REF!,0))</f>
        <v>#N/A</v>
      </c>
      <c r="AY58" s="427" t="e">
        <f>INDEX('Расчет инвестиций'!$E$103:$BD$241,MATCH($A58,'Расчет инвестиций'!$A$103:$A$241,0)+4,MATCH(AY$2,'Расчет инвестиций'!#REF!,0))</f>
        <v>#N/A</v>
      </c>
      <c r="AZ58" s="427" t="e">
        <f>INDEX('Расчет инвестиций'!$E$103:$BD$241,MATCH($A58,'Расчет инвестиций'!$A$103:$A$241,0)+4,MATCH(AZ$2,'Расчет инвестиций'!#REF!,0))</f>
        <v>#N/A</v>
      </c>
      <c r="BA58" s="427" t="e">
        <f>INDEX('Расчет инвестиций'!$E$103:$BD$241,MATCH($A58,'Расчет инвестиций'!$A$103:$A$241,0)+4,MATCH(BA$2,'Расчет инвестиций'!#REF!,0))</f>
        <v>#N/A</v>
      </c>
      <c r="BB58" s="428" t="e">
        <f>INDEX('Расчет инвестиций'!$E$103:$BD$241,MATCH($A58,'Расчет инвестиций'!$A$103:$A$241,0)+4,MATCH(BB$2,'Расчет инвестиций'!#REF!,0))</f>
        <v>#N/A</v>
      </c>
      <c r="BF58" s="434" t="e">
        <f ca="1">MAX(INDIRECT(ADDRESS(MATCH($A58,$A$1:$A$79,0)+6,MATCH(BF$1,$A$1:$BB$1,0)),TRUE):INDIRECT(ADDRESS(MATCH($A58,$A$1:$A$79,0)+6,MATCH(BF$1,$A$1:$BB$1,0)+COUNTIF($A$1:$BB$1,BF$1)-1,TRUE)))</f>
        <v>#N/A</v>
      </c>
      <c r="BG58" s="427" t="e">
        <f ca="1">MAX(INDIRECT(ADDRESS(MATCH($A58,$A$1:$A$79,0)+6,MATCH(BG$1,$A$1:$BB$1,0)),TRUE):INDIRECT(ADDRESS(MATCH($A58,$A$1:$A$79,0)+6,MATCH(BG$1,$A$1:$BB$1,0)+COUNTIF($A$1:$BB$1,BG$1)-1,TRUE)))</f>
        <v>#N/A</v>
      </c>
      <c r="BH58" s="427" t="e">
        <f ca="1">MAX(INDIRECT(ADDRESS(MATCH($A58,$A$1:$A$79,0)+6,MATCH(BH$1,$A$1:$BB$1,0)),TRUE):INDIRECT(ADDRESS(MATCH($A58,$A$1:$A$79,0)+6,MATCH(BH$1,$A$1:$BB$1,0)+COUNTIF($A$1:$BB$1,BH$1)-1,TRUE)))</f>
        <v>#N/A</v>
      </c>
      <c r="BI58" s="427" t="e">
        <f ca="1">MAX(INDIRECT(ADDRESS(MATCH($A58,$A$1:$A$79,0)+6,MATCH(BI$1,$A$1:$BB$1,0)),TRUE):INDIRECT(ADDRESS(MATCH($A58,$A$1:$A$79,0)+6,MATCH(BI$1,$A$1:$BB$1,0)+COUNTIF($A$1:$BB$1,BI$1)-1,TRUE)))</f>
        <v>#N/A</v>
      </c>
      <c r="BJ58" s="427" t="e">
        <f ca="1">MAX(INDIRECT(ADDRESS(MATCH($A58,$A$1:$A$79,0)+6,MATCH(BJ$1,$A$1:$BB$1,0)),TRUE):INDIRECT(ADDRESS(MATCH($A58,$A$1:$A$79,0)+6,MATCH(BJ$1,$A$1:$BB$1,0)+COUNTIF($A$1:$BB$1,BJ$1)-1,TRUE)))</f>
        <v>#N/A</v>
      </c>
      <c r="BK58" s="427" t="e">
        <f ca="1">MAX(INDIRECT(ADDRESS(MATCH($A58,$A$1:$A$79,0)+6,MATCH(BK$1,$A$1:$BB$1,0)),TRUE):INDIRECT(ADDRESS(MATCH($A58,$A$1:$A$79,0)+6,MATCH(BK$1,$A$1:$BB$1,0)+COUNTIF($A$1:$BB$1,BK$1)-1,TRUE)))</f>
        <v>#N/A</v>
      </c>
      <c r="BL58" s="427" t="e">
        <f ca="1">MAX(INDIRECT(ADDRESS(MATCH($A58,$A$1:$A$79,0)+6,MATCH(BL$1,$A$1:$BB$1,0)),TRUE):INDIRECT(ADDRESS(MATCH($A58,$A$1:$A$79,0)+6,MATCH(BL$1,$A$1:$BB$1,0)+COUNTIF($A$1:$BB$1,BL$1)-1,TRUE)))</f>
        <v>#N/A</v>
      </c>
      <c r="BM58" s="427" t="e">
        <f ca="1">MAX(INDIRECT(ADDRESS(MATCH($A58,$A$1:$A$79,0)+6,MATCH(BM$1,$A$1:$BB$1,0)),TRUE):INDIRECT(ADDRESS(MATCH($A58,$A$1:$A$79,0)+6,MATCH(BM$1,$A$1:$BB$1,0)+COUNTIF($A$1:$BB$1,BM$1)-1,TRUE)))</f>
        <v>#N/A</v>
      </c>
      <c r="BN58" s="427" t="e">
        <f ca="1">MAX(INDIRECT(ADDRESS(MATCH($A58,$A$1:$A$79,0)+6,MATCH(BN$1,$A$1:$BB$1,0)),TRUE):INDIRECT(ADDRESS(MATCH($A58,$A$1:$A$79,0)+6,MATCH(BN$1,$A$1:$BB$1,0)+COUNTIF($A$1:$BB$1,BN$1)-1,TRUE)))</f>
        <v>#N/A</v>
      </c>
      <c r="BO58" s="427" t="e">
        <f ca="1">MAX(INDIRECT(ADDRESS(MATCH($A58,$A$1:$A$79,0)+6,MATCH(BO$1,$A$1:$BB$1,0)),TRUE):INDIRECT(ADDRESS(MATCH($A58,$A$1:$A$79,0)+6,MATCH(BO$1,$A$1:$BB$1,0)+COUNTIF($A$1:$BB$1,BO$1)-1,TRUE)))</f>
        <v>#N/A</v>
      </c>
      <c r="BP58" s="427" t="e">
        <f ca="1">MAX(INDIRECT(ADDRESS(MATCH($A58,$A$1:$A$79,0)+6,MATCH(BP$1,$A$1:$BB$1,0)),TRUE):INDIRECT(ADDRESS(MATCH($A58,$A$1:$A$79,0)+6,MATCH(BP$1,$A$1:$BB$1,0)+COUNTIF($A$1:$BB$1,BP$1)-1,TRUE)))</f>
        <v>#N/A</v>
      </c>
      <c r="BQ58" s="428" t="e">
        <f ca="1">MAX(INDIRECT(ADDRESS(MATCH($A58,$A$1:$A$79,0)+6,MATCH(BQ$1,$A$1:$BB$1,0)),TRUE):INDIRECT(ADDRESS(MATCH($A58,$A$1:$A$79,0)+6,MATCH(BQ$1,$A$1:$BB$1,0)+COUNTIF($A$1:$BB$1,BQ$1)-1,TRUE)))</f>
        <v>#N/A</v>
      </c>
    </row>
    <row r="59" spans="1:69" x14ac:dyDescent="0.25">
      <c r="A59" s="420" t="s">
        <v>270</v>
      </c>
      <c r="B59" s="429" t="s">
        <v>37</v>
      </c>
      <c r="C59" s="443" t="e">
        <f>INDEX('Расчет инвестиций'!$E$103:$BD$241,MATCH($A59,'Расчет инвестиций'!$A$103:$A$241,0),MATCH(C$2,'Расчет инвестиций'!#REF!,0))</f>
        <v>#N/A</v>
      </c>
      <c r="D59" s="444" t="e">
        <f>VLOOKUP($A59,'Расчет инвестиций'!$A$103:$BD$241,MATCH('Свод объёмы'!D$2,'Расчет инвестиций'!#REF!,0),0)</f>
        <v>#REF!</v>
      </c>
      <c r="E59" s="444" t="e">
        <f>VLOOKUP($A59,'Расчет инвестиций'!$A$103:$BD$241,MATCH('Свод объёмы'!E$2,'Расчет инвестиций'!#REF!,0),0)</f>
        <v>#REF!</v>
      </c>
      <c r="F59" s="444" t="e">
        <f>VLOOKUP($A59,'Расчет инвестиций'!$A$103:$BD$241,MATCH('Свод объёмы'!F$2,'Расчет инвестиций'!#REF!,0),0)</f>
        <v>#REF!</v>
      </c>
      <c r="G59" s="444" t="e">
        <f>VLOOKUP($A59,'Расчет инвестиций'!$A$103:$BD$241,MATCH('Свод объёмы'!G$2,'Расчет инвестиций'!#REF!,0),0)</f>
        <v>#REF!</v>
      </c>
      <c r="H59" s="444" t="e">
        <f>VLOOKUP($A59,'Расчет инвестиций'!$A$103:$BD$241,MATCH('Свод объёмы'!H$2,'Расчет инвестиций'!#REF!,0),0)</f>
        <v>#REF!</v>
      </c>
      <c r="I59" s="444" t="e">
        <f>VLOOKUP($A59,'Расчет инвестиций'!$A$103:$BD$241,MATCH('Свод объёмы'!I$2,'Расчет инвестиций'!#REF!,0),0)</f>
        <v>#REF!</v>
      </c>
      <c r="J59" s="444" t="e">
        <f>VLOOKUP($A59,'Расчет инвестиций'!$A$103:$BD$241,MATCH('Свод объёмы'!J$2,'Расчет инвестиций'!#REF!,0),0)</f>
        <v>#REF!</v>
      </c>
      <c r="K59" s="444" t="e">
        <f>VLOOKUP($A59,'Расчет инвестиций'!$A$103:$BD$241,MATCH('Свод объёмы'!K$2,'Расчет инвестиций'!#REF!,0),0)</f>
        <v>#REF!</v>
      </c>
      <c r="L59" s="444" t="e">
        <f>VLOOKUP($A59,'Расчет инвестиций'!$A$103:$BD$241,MATCH('Свод объёмы'!L$2,'Расчет инвестиций'!#REF!,0),0)</f>
        <v>#REF!</v>
      </c>
      <c r="M59" s="444" t="e">
        <f>VLOOKUP($A59,'Расчет инвестиций'!$A$103:$BD$241,MATCH('Свод объёмы'!M$2,'Расчет инвестиций'!#REF!,0),0)</f>
        <v>#REF!</v>
      </c>
      <c r="N59" s="444" t="e">
        <f>VLOOKUP($A59,'Расчет инвестиций'!$A$103:$BD$241,MATCH('Свод объёмы'!N$2,'Расчет инвестиций'!#REF!,0),0)</f>
        <v>#REF!</v>
      </c>
      <c r="O59" s="444" t="e">
        <f>VLOOKUP($A59,'Расчет инвестиций'!$A$103:$BD$241,MATCH('Свод объёмы'!O$2,'Расчет инвестиций'!#REF!,0),0)</f>
        <v>#REF!</v>
      </c>
      <c r="P59" s="444" t="e">
        <f>VLOOKUP($A59,'Расчет инвестиций'!$A$103:$BD$241,MATCH('Свод объёмы'!P$2,'Расчет инвестиций'!#REF!,0),0)</f>
        <v>#REF!</v>
      </c>
      <c r="Q59" s="444" t="e">
        <f>VLOOKUP($A59,'Расчет инвестиций'!$A$103:$BD$241,MATCH('Свод объёмы'!Q$2,'Расчет инвестиций'!#REF!,0),0)</f>
        <v>#REF!</v>
      </c>
      <c r="R59" s="444" t="e">
        <f>VLOOKUP($A59,'Расчет инвестиций'!$A$103:$BD$241,MATCH('Свод объёмы'!R$2,'Расчет инвестиций'!#REF!,0),0)</f>
        <v>#REF!</v>
      </c>
      <c r="S59" s="444" t="e">
        <f>VLOOKUP($A59,'Расчет инвестиций'!$A$103:$BD$241,MATCH('Свод объёмы'!S$2,'Расчет инвестиций'!#REF!,0),0)</f>
        <v>#REF!</v>
      </c>
      <c r="T59" s="444" t="e">
        <f>VLOOKUP($A59,'Расчет инвестиций'!$A$103:$BD$241,MATCH('Свод объёмы'!T$2,'Расчет инвестиций'!#REF!,0),0)</f>
        <v>#REF!</v>
      </c>
      <c r="U59" s="444" t="e">
        <f>VLOOKUP($A59,'Расчет инвестиций'!$A$103:$BD$241,MATCH('Свод объёмы'!U$2,'Расчет инвестиций'!#REF!,0),0)</f>
        <v>#REF!</v>
      </c>
      <c r="V59" s="444" t="e">
        <f>VLOOKUP($A59,'Расчет инвестиций'!$A$103:$BD$241,MATCH('Свод объёмы'!V$2,'Расчет инвестиций'!#REF!,0),0)</f>
        <v>#REF!</v>
      </c>
      <c r="W59" s="444" t="e">
        <f>VLOOKUP($A59,'Расчет инвестиций'!$A$103:$BD$241,MATCH('Свод объёмы'!W$2,'Расчет инвестиций'!#REF!,0),0)</f>
        <v>#REF!</v>
      </c>
      <c r="X59" s="444" t="e">
        <f>VLOOKUP($A59,'Расчет инвестиций'!$A$103:$BD$241,MATCH('Свод объёмы'!X$2,'Расчет инвестиций'!#REF!,0),0)</f>
        <v>#REF!</v>
      </c>
      <c r="Y59" s="444" t="e">
        <f>VLOOKUP($A59,'Расчет инвестиций'!$A$103:$BD$241,MATCH('Свод объёмы'!Y$2,'Расчет инвестиций'!#REF!,0),0)</f>
        <v>#REF!</v>
      </c>
      <c r="Z59" s="444" t="e">
        <f>VLOOKUP($A59,'Расчет инвестиций'!$A$103:$BD$241,MATCH('Свод объёмы'!Z$2,'Расчет инвестиций'!#REF!,0),0)</f>
        <v>#REF!</v>
      </c>
      <c r="AA59" s="444" t="e">
        <f>VLOOKUP($A59,'Расчет инвестиций'!$A$103:$BD$241,MATCH('Свод объёмы'!AA$2,'Расчет инвестиций'!#REF!,0),0)</f>
        <v>#REF!</v>
      </c>
      <c r="AB59" s="444" t="e">
        <f>VLOOKUP($A59,'Расчет инвестиций'!$A$103:$BD$241,MATCH('Свод объёмы'!AB$2,'Расчет инвестиций'!#REF!,0),0)</f>
        <v>#REF!</v>
      </c>
      <c r="AC59" s="444" t="e">
        <f>VLOOKUP($A59,'Расчет инвестиций'!$A$103:$BD$241,MATCH('Свод объёмы'!AC$2,'Расчет инвестиций'!#REF!,0),0)</f>
        <v>#REF!</v>
      </c>
      <c r="AD59" s="444" t="e">
        <f>VLOOKUP($A59,'Расчет инвестиций'!$A$103:$BD$241,MATCH('Свод объёмы'!AD$2,'Расчет инвестиций'!#REF!,0),0)</f>
        <v>#REF!</v>
      </c>
      <c r="AE59" s="444" t="e">
        <f>VLOOKUP($A59,'Расчет инвестиций'!$A$103:$BD$241,MATCH('Свод объёмы'!AE$2,'Расчет инвестиций'!#REF!,0),0)</f>
        <v>#REF!</v>
      </c>
      <c r="AF59" s="444" t="e">
        <f>VLOOKUP($A59,'Расчет инвестиций'!$A$103:$BD$241,MATCH('Свод объёмы'!AF$2,'Расчет инвестиций'!#REF!,0),0)</f>
        <v>#REF!</v>
      </c>
      <c r="AG59" s="444" t="e">
        <f>VLOOKUP($A59,'Расчет инвестиций'!$A$103:$BD$241,MATCH('Свод объёмы'!AG$2,'Расчет инвестиций'!#REF!,0),0)</f>
        <v>#REF!</v>
      </c>
      <c r="AH59" s="444" t="e">
        <f>VLOOKUP($A59,'Расчет инвестиций'!$A$103:$BD$241,MATCH('Свод объёмы'!AH$2,'Расчет инвестиций'!#REF!,0),0)</f>
        <v>#REF!</v>
      </c>
      <c r="AI59" s="444" t="e">
        <f>VLOOKUP($A59,'Расчет инвестиций'!$A$103:$BD$241,MATCH('Свод объёмы'!AI$2,'Расчет инвестиций'!#REF!,0),0)</f>
        <v>#REF!</v>
      </c>
      <c r="AJ59" s="444" t="e">
        <f>VLOOKUP($A59,'Расчет инвестиций'!$A$103:$BD$241,MATCH('Свод объёмы'!AJ$2,'Расчет инвестиций'!#REF!,0),0)</f>
        <v>#REF!</v>
      </c>
      <c r="AK59" s="444" t="e">
        <f>VLOOKUP($A59,'Расчет инвестиций'!$A$103:$BD$241,MATCH('Свод объёмы'!AK$2,'Расчет инвестиций'!#REF!,0),0)</f>
        <v>#REF!</v>
      </c>
      <c r="AL59" s="444" t="e">
        <f>VLOOKUP($A59,'Расчет инвестиций'!$A$103:$BD$241,MATCH('Свод объёмы'!AL$2,'Расчет инвестиций'!#REF!,0),0)</f>
        <v>#REF!</v>
      </c>
      <c r="AM59" s="444" t="e">
        <f>VLOOKUP($A59,'Расчет инвестиций'!$A$103:$BD$241,MATCH('Свод объёмы'!AM$2,'Расчет инвестиций'!#REF!,0),0)</f>
        <v>#REF!</v>
      </c>
      <c r="AN59" s="444" t="e">
        <f>VLOOKUP($A59,'Расчет инвестиций'!$A$103:$BD$241,MATCH('Свод объёмы'!AN$2,'Расчет инвестиций'!#REF!,0),0)</f>
        <v>#REF!</v>
      </c>
      <c r="AO59" s="444" t="e">
        <f>VLOOKUP($A59,'Расчет инвестиций'!$A$103:$BD$241,MATCH('Свод объёмы'!AO$2,'Расчет инвестиций'!#REF!,0),0)</f>
        <v>#REF!</v>
      </c>
      <c r="AP59" s="444" t="e">
        <f>VLOOKUP($A59,'Расчет инвестиций'!$A$103:$BD$241,MATCH('Свод объёмы'!AP$2,'Расчет инвестиций'!#REF!,0),0)</f>
        <v>#REF!</v>
      </c>
      <c r="AQ59" s="444" t="e">
        <f>VLOOKUP($A59,'Расчет инвестиций'!$A$103:$BD$241,MATCH('Свод объёмы'!AQ$2,'Расчет инвестиций'!#REF!,0),0)</f>
        <v>#REF!</v>
      </c>
      <c r="AR59" s="444" t="e">
        <f>VLOOKUP($A59,'Расчет инвестиций'!$A$103:$BD$241,MATCH('Свод объёмы'!AR$2,'Расчет инвестиций'!#REF!,0),0)</f>
        <v>#REF!</v>
      </c>
      <c r="AS59" s="444" t="e">
        <f>VLOOKUP($A59,'Расчет инвестиций'!$A$103:$BD$241,MATCH('Свод объёмы'!AS$2,'Расчет инвестиций'!#REF!,0),0)</f>
        <v>#REF!</v>
      </c>
      <c r="AT59" s="444" t="e">
        <f>VLOOKUP($A59,'Расчет инвестиций'!$A$103:$BD$241,MATCH('Свод объёмы'!AT$2,'Расчет инвестиций'!#REF!,0),0)</f>
        <v>#REF!</v>
      </c>
      <c r="AU59" s="444" t="e">
        <f>VLOOKUP($A59,'Расчет инвестиций'!$A$103:$BD$241,MATCH('Свод объёмы'!AU$2,'Расчет инвестиций'!#REF!,0),0)</f>
        <v>#REF!</v>
      </c>
      <c r="AV59" s="444" t="e">
        <f>VLOOKUP($A59,'Расчет инвестиций'!$A$103:$BD$241,MATCH('Свод объёмы'!AV$2,'Расчет инвестиций'!#REF!,0),0)</f>
        <v>#REF!</v>
      </c>
      <c r="AW59" s="444" t="e">
        <f>VLOOKUP($A59,'Расчет инвестиций'!$A$103:$BD$241,MATCH('Свод объёмы'!AW$2,'Расчет инвестиций'!#REF!,0),0)</f>
        <v>#REF!</v>
      </c>
      <c r="AX59" s="444" t="e">
        <f>VLOOKUP($A59,'Расчет инвестиций'!$A$103:$BD$241,MATCH('Свод объёмы'!AX$2,'Расчет инвестиций'!#REF!,0),0)</f>
        <v>#REF!</v>
      </c>
      <c r="AY59" s="444" t="e">
        <f>VLOOKUP($A59,'Расчет инвестиций'!$A$103:$BD$241,MATCH('Свод объёмы'!AY$2,'Расчет инвестиций'!#REF!,0),0)</f>
        <v>#REF!</v>
      </c>
      <c r="AZ59" s="444" t="e">
        <f>VLOOKUP($A59,'Расчет инвестиций'!$A$103:$BD$241,MATCH('Свод объёмы'!AZ$2,'Расчет инвестиций'!#REF!,0),0)</f>
        <v>#REF!</v>
      </c>
      <c r="BA59" s="444" t="e">
        <f>VLOOKUP($A59,'Расчет инвестиций'!$A$103:$BD$241,MATCH('Свод объёмы'!BA$2,'Расчет инвестиций'!#REF!,0),0)</f>
        <v>#REF!</v>
      </c>
      <c r="BB59" s="445" t="e">
        <f>VLOOKUP($A59,'Расчет инвестиций'!$A$103:$BD$241,MATCH('Свод объёмы'!BB$2,'Расчет инвестиций'!#REF!,0),0)</f>
        <v>#REF!</v>
      </c>
      <c r="BF59" s="443" t="e">
        <f ca="1">MAX(INDIRECT(ADDRESS(MATCH($A59,$A$1:$A$79,0),MATCH(BF$1,$A$1:$BB$1,0)),TRUE):INDIRECT(ADDRESS(MATCH($A59,$A$1:$A$79,0),MATCH(BF$1,$A$1:$BB$1,0)+COUNTIF($A$1:$BB$1,BF$1)-1,TRUE)))</f>
        <v>#N/A</v>
      </c>
      <c r="BG59" s="444" t="e">
        <f ca="1">MAX(INDIRECT(ADDRESS(MATCH($A59,$A$1:$A$79,0),MATCH(BG$1,$A$1:$BB$1,0)),TRUE):INDIRECT(ADDRESS(MATCH($A59,$A$1:$A$79,0),MATCH(BG$1,$A$1:$BB$1,0)+COUNTIF($A$1:$BB$1,BG$1)-1,TRUE)))</f>
        <v>#REF!</v>
      </c>
      <c r="BH59" s="444" t="e">
        <f ca="1">MAX(INDIRECT(ADDRESS(MATCH($A59,$A$1:$A$79,0),MATCH(BH$1,$A$1:$BB$1,0)),TRUE):INDIRECT(ADDRESS(MATCH($A59,$A$1:$A$79,0),MATCH(BH$1,$A$1:$BB$1,0)+COUNTIF($A$1:$BB$1,BH$1)-1,TRUE)))</f>
        <v>#REF!</v>
      </c>
      <c r="BI59" s="444" t="e">
        <f ca="1">MAX(INDIRECT(ADDRESS(MATCH($A59,$A$1:$A$79,0),MATCH(BI$1,$A$1:$BB$1,0)),TRUE):INDIRECT(ADDRESS(MATCH($A59,$A$1:$A$79,0),MATCH(BI$1,$A$1:$BB$1,0)+COUNTIF($A$1:$BB$1,BI$1)-1,TRUE)))</f>
        <v>#REF!</v>
      </c>
      <c r="BJ59" s="444" t="e">
        <f ca="1">MAX(INDIRECT(ADDRESS(MATCH($A59,$A$1:$A$79,0),MATCH(BJ$1,$A$1:$BB$1,0)),TRUE):INDIRECT(ADDRESS(MATCH($A59,$A$1:$A$79,0),MATCH(BJ$1,$A$1:$BB$1,0)+COUNTIF($A$1:$BB$1,BJ$1)-1,TRUE)))</f>
        <v>#REF!</v>
      </c>
      <c r="BK59" s="444" t="e">
        <f ca="1">MAX(INDIRECT(ADDRESS(MATCH($A59,$A$1:$A$79,0),MATCH(BK$1,$A$1:$BB$1,0)),TRUE):INDIRECT(ADDRESS(MATCH($A59,$A$1:$A$79,0),MATCH(BK$1,$A$1:$BB$1,0)+COUNTIF($A$1:$BB$1,BK$1)-1,TRUE)))</f>
        <v>#REF!</v>
      </c>
      <c r="BL59" s="444" t="e">
        <f ca="1">MAX(INDIRECT(ADDRESS(MATCH($A59,$A$1:$A$79,0),MATCH(BL$1,$A$1:$BB$1,0)),TRUE):INDIRECT(ADDRESS(MATCH($A59,$A$1:$A$79,0),MATCH(BL$1,$A$1:$BB$1,0)+COUNTIF($A$1:$BB$1,BL$1)-1,TRUE)))</f>
        <v>#REF!</v>
      </c>
      <c r="BM59" s="444" t="e">
        <f ca="1">MAX(INDIRECT(ADDRESS(MATCH($A59,$A$1:$A$79,0),MATCH(BM$1,$A$1:$BB$1,0)),TRUE):INDIRECT(ADDRESS(MATCH($A59,$A$1:$A$79,0),MATCH(BM$1,$A$1:$BB$1,0)+COUNTIF($A$1:$BB$1,BM$1)-1,TRUE)))</f>
        <v>#REF!</v>
      </c>
      <c r="BN59" s="444" t="e">
        <f ca="1">MAX(INDIRECT(ADDRESS(MATCH($A59,$A$1:$A$79,0),MATCH(BN$1,$A$1:$BB$1,0)),TRUE):INDIRECT(ADDRESS(MATCH($A59,$A$1:$A$79,0),MATCH(BN$1,$A$1:$BB$1,0)+COUNTIF($A$1:$BB$1,BN$1)-1,TRUE)))</f>
        <v>#REF!</v>
      </c>
      <c r="BO59" s="444" t="e">
        <f ca="1">MAX(INDIRECT(ADDRESS(MATCH($A59,$A$1:$A$79,0),MATCH(BO$1,$A$1:$BB$1,0)),TRUE):INDIRECT(ADDRESS(MATCH($A59,$A$1:$A$79,0),MATCH(BO$1,$A$1:$BB$1,0)+COUNTIF($A$1:$BB$1,BO$1)-1,TRUE)))</f>
        <v>#REF!</v>
      </c>
      <c r="BP59" s="444" t="e">
        <f ca="1">MAX(INDIRECT(ADDRESS(MATCH($A59,$A$1:$A$79,0),MATCH(BP$1,$A$1:$BB$1,0)),TRUE):INDIRECT(ADDRESS(MATCH($A59,$A$1:$A$79,0),MATCH(BP$1,$A$1:$BB$1,0)+COUNTIF($A$1:$BB$1,BP$1)-1,TRUE)))</f>
        <v>#REF!</v>
      </c>
      <c r="BQ59" s="445" t="e">
        <f ca="1">MAX(INDIRECT(ADDRESS(MATCH($A59,$A$1:$A$79,0),MATCH(BQ$1,$A$1:$BB$1,0)),TRUE):INDIRECT(ADDRESS(MATCH($A59,$A$1:$A$79,0),MATCH(BQ$1,$A$1:$BB$1,0)+COUNTIF($A$1:$BB$1,BQ$1)-1,TRUE)))</f>
        <v>#REF!</v>
      </c>
    </row>
    <row r="60" spans="1:69" x14ac:dyDescent="0.25">
      <c r="A60" s="423" t="s">
        <v>270</v>
      </c>
      <c r="B60" s="430" t="s">
        <v>394</v>
      </c>
      <c r="C60" s="440" t="e">
        <f>IF(C65=0,INDEX('Расчет инвестиций'!$E$103:$BD$241,MATCH($A60,'Расчет инвестиций'!$A$103:$A$241,0)+3,MATCH(C$2,'Расчет инвестиций'!#REF!,0)),0)</f>
        <v>#N/A</v>
      </c>
      <c r="D60" s="441" t="e">
        <f>IF(D65=0,INDEX('Расчет инвестиций'!$E$103:$BD$241,MATCH($A60,'Расчет инвестиций'!$A$103:$A$241,0)+3,MATCH(D$2,'Расчет инвестиций'!#REF!,0)),0)</f>
        <v>#N/A</v>
      </c>
      <c r="E60" s="441" t="e">
        <f>IF(E65=0,INDEX('Расчет инвестиций'!$E$103:$BD$241,MATCH($A60,'Расчет инвестиций'!$A$103:$A$241,0)+3,MATCH(E$2,'Расчет инвестиций'!#REF!,0)),0)</f>
        <v>#N/A</v>
      </c>
      <c r="F60" s="441" t="e">
        <f>IF(F65=0,INDEX('Расчет инвестиций'!$E$103:$BD$241,MATCH($A60,'Расчет инвестиций'!$A$103:$A$241,0)+3,MATCH(F$2,'Расчет инвестиций'!#REF!,0)),0)</f>
        <v>#N/A</v>
      </c>
      <c r="G60" s="441" t="e">
        <f>IF(G65=0,INDEX('Расчет инвестиций'!$E$103:$BD$241,MATCH($A60,'Расчет инвестиций'!$A$103:$A$241,0)+3,MATCH(G$2,'Расчет инвестиций'!#REF!,0)),0)</f>
        <v>#N/A</v>
      </c>
      <c r="H60" s="441" t="e">
        <f>IF(H65=0,INDEX('Расчет инвестиций'!$E$103:$BD$241,MATCH($A60,'Расчет инвестиций'!$A$103:$A$241,0)+3,MATCH(H$2,'Расчет инвестиций'!#REF!,0)),0)</f>
        <v>#N/A</v>
      </c>
      <c r="I60" s="441" t="e">
        <f>IF(I65=0,INDEX('Расчет инвестиций'!$E$103:$BD$241,MATCH($A60,'Расчет инвестиций'!$A$103:$A$241,0)+3,MATCH(I$2,'Расчет инвестиций'!#REF!,0)),0)</f>
        <v>#N/A</v>
      </c>
      <c r="J60" s="441" t="e">
        <f>IF(J65=0,INDEX('Расчет инвестиций'!$E$103:$BD$241,MATCH($A60,'Расчет инвестиций'!$A$103:$A$241,0)+3,MATCH(J$2,'Расчет инвестиций'!#REF!,0)),0)</f>
        <v>#N/A</v>
      </c>
      <c r="K60" s="441" t="e">
        <f>IF(K65=0,INDEX('Расчет инвестиций'!$E$103:$BD$241,MATCH($A60,'Расчет инвестиций'!$A$103:$A$241,0)+3,MATCH(K$2,'Расчет инвестиций'!#REF!,0)),0)</f>
        <v>#N/A</v>
      </c>
      <c r="L60" s="441" t="e">
        <f>IF(L65=0,INDEX('Расчет инвестиций'!$E$103:$BD$241,MATCH($A60,'Расчет инвестиций'!$A$103:$A$241,0)+3,MATCH(L$2,'Расчет инвестиций'!#REF!,0)),0)</f>
        <v>#N/A</v>
      </c>
      <c r="M60" s="441" t="e">
        <f>IF(M65=0,INDEX('Расчет инвестиций'!$E$103:$BD$241,MATCH($A60,'Расчет инвестиций'!$A$103:$A$241,0)+3,MATCH(M$2,'Расчет инвестиций'!#REF!,0)),0)</f>
        <v>#N/A</v>
      </c>
      <c r="N60" s="441" t="e">
        <f>IF(N65=0,INDEX('Расчет инвестиций'!$E$103:$BD$241,MATCH($A60,'Расчет инвестиций'!$A$103:$A$241,0)+3,MATCH(N$2,'Расчет инвестиций'!#REF!,0)),0)</f>
        <v>#N/A</v>
      </c>
      <c r="O60" s="441" t="e">
        <f>IF(O65=0,INDEX('Расчет инвестиций'!$E$103:$BD$241,MATCH($A60,'Расчет инвестиций'!$A$103:$A$241,0)+3,MATCH(O$2,'Расчет инвестиций'!#REF!,0)),0)</f>
        <v>#N/A</v>
      </c>
      <c r="P60" s="441" t="e">
        <f>IF(P65=0,INDEX('Расчет инвестиций'!$E$103:$BD$241,MATCH($A60,'Расчет инвестиций'!$A$103:$A$241,0)+3,MATCH(P$2,'Расчет инвестиций'!#REF!,0)),0)</f>
        <v>#N/A</v>
      </c>
      <c r="Q60" s="441" t="e">
        <f>IF(Q65=0,INDEX('Расчет инвестиций'!$E$103:$BD$241,MATCH($A60,'Расчет инвестиций'!$A$103:$A$241,0)+3,MATCH(Q$2,'Расчет инвестиций'!#REF!,0)),0)</f>
        <v>#N/A</v>
      </c>
      <c r="R60" s="441" t="e">
        <f>IF(R65=0,INDEX('Расчет инвестиций'!$E$103:$BD$241,MATCH($A60,'Расчет инвестиций'!$A$103:$A$241,0)+3,MATCH(R$2,'Расчет инвестиций'!#REF!,0)),0)</f>
        <v>#N/A</v>
      </c>
      <c r="S60" s="441" t="e">
        <f>IF(S65=0,INDEX('Расчет инвестиций'!$E$103:$BD$241,MATCH($A60,'Расчет инвестиций'!$A$103:$A$241,0)+3,MATCH(S$2,'Расчет инвестиций'!#REF!,0)),0)</f>
        <v>#N/A</v>
      </c>
      <c r="T60" s="441" t="e">
        <f>IF(T65=0,INDEX('Расчет инвестиций'!$E$103:$BD$241,MATCH($A60,'Расчет инвестиций'!$A$103:$A$241,0)+3,MATCH(T$2,'Расчет инвестиций'!#REF!,0)),0)</f>
        <v>#N/A</v>
      </c>
      <c r="U60" s="441" t="e">
        <f>IF(U65=0,INDEX('Расчет инвестиций'!$E$103:$BD$241,MATCH($A60,'Расчет инвестиций'!$A$103:$A$241,0)+3,MATCH(U$2,'Расчет инвестиций'!#REF!,0)),0)</f>
        <v>#N/A</v>
      </c>
      <c r="V60" s="441" t="e">
        <f>IF(V65=0,INDEX('Расчет инвестиций'!$E$103:$BD$241,MATCH($A60,'Расчет инвестиций'!$A$103:$A$241,0)+3,MATCH(V$2,'Расчет инвестиций'!#REF!,0)),0)</f>
        <v>#N/A</v>
      </c>
      <c r="W60" s="441" t="e">
        <f>IF(W65=0,INDEX('Расчет инвестиций'!$E$103:$BD$241,MATCH($A60,'Расчет инвестиций'!$A$103:$A$241,0)+3,MATCH(W$2,'Расчет инвестиций'!#REF!,0)),0)</f>
        <v>#N/A</v>
      </c>
      <c r="X60" s="441" t="e">
        <f>IF(X65=0,INDEX('Расчет инвестиций'!$E$103:$BD$241,MATCH($A60,'Расчет инвестиций'!$A$103:$A$241,0)+3,MATCH(X$2,'Расчет инвестиций'!#REF!,0)),0)</f>
        <v>#N/A</v>
      </c>
      <c r="Y60" s="441" t="e">
        <f>IF(Y65=0,INDEX('Расчет инвестиций'!$E$103:$BD$241,MATCH($A60,'Расчет инвестиций'!$A$103:$A$241,0)+3,MATCH(Y$2,'Расчет инвестиций'!#REF!,0)),0)</f>
        <v>#N/A</v>
      </c>
      <c r="Z60" s="441" t="e">
        <f>IF(Z65=0,INDEX('Расчет инвестиций'!$E$103:$BD$241,MATCH($A60,'Расчет инвестиций'!$A$103:$A$241,0)+3,MATCH(Z$2,'Расчет инвестиций'!#REF!,0)),0)</f>
        <v>#N/A</v>
      </c>
      <c r="AA60" s="441" t="e">
        <f>IF(AA65=0,INDEX('Расчет инвестиций'!$E$103:$BD$241,MATCH($A60,'Расчет инвестиций'!$A$103:$A$241,0)+3,MATCH(AA$2,'Расчет инвестиций'!#REF!,0)),0)</f>
        <v>#N/A</v>
      </c>
      <c r="AB60" s="441" t="e">
        <f>IF(AB65=0,INDEX('Расчет инвестиций'!$E$103:$BD$241,MATCH($A60,'Расчет инвестиций'!$A$103:$A$241,0)+3,MATCH(AB$2,'Расчет инвестиций'!#REF!,0)),0)</f>
        <v>#N/A</v>
      </c>
      <c r="AC60" s="441" t="e">
        <f>IF(AC65=0,INDEX('Расчет инвестиций'!$E$103:$BD$241,MATCH($A60,'Расчет инвестиций'!$A$103:$A$241,0)+3,MATCH(AC$2,'Расчет инвестиций'!#REF!,0)),0)</f>
        <v>#N/A</v>
      </c>
      <c r="AD60" s="441" t="e">
        <f>IF(AD65=0,INDEX('Расчет инвестиций'!$E$103:$BD$241,MATCH($A60,'Расчет инвестиций'!$A$103:$A$241,0)+3,MATCH(AD$2,'Расчет инвестиций'!#REF!,0)),0)</f>
        <v>#N/A</v>
      </c>
      <c r="AE60" s="441" t="e">
        <f>IF(AE65=0,INDEX('Расчет инвестиций'!$E$103:$BD$241,MATCH($A60,'Расчет инвестиций'!$A$103:$A$241,0)+3,MATCH(AE$2,'Расчет инвестиций'!#REF!,0)),0)</f>
        <v>#N/A</v>
      </c>
      <c r="AF60" s="441" t="e">
        <f>IF(AF65=0,INDEX('Расчет инвестиций'!$E$103:$BD$241,MATCH($A60,'Расчет инвестиций'!$A$103:$A$241,0)+3,MATCH(AF$2,'Расчет инвестиций'!#REF!,0)),0)</f>
        <v>#N/A</v>
      </c>
      <c r="AG60" s="441" t="e">
        <f>IF(AG65=0,INDEX('Расчет инвестиций'!$E$103:$BD$241,MATCH($A60,'Расчет инвестиций'!$A$103:$A$241,0)+3,MATCH(AG$2,'Расчет инвестиций'!#REF!,0)),0)</f>
        <v>#N/A</v>
      </c>
      <c r="AH60" s="441" t="e">
        <f>IF(AH65=0,INDEX('Расчет инвестиций'!$E$103:$BD$241,MATCH($A60,'Расчет инвестиций'!$A$103:$A$241,0)+3,MATCH(AH$2,'Расчет инвестиций'!#REF!,0)),0)</f>
        <v>#N/A</v>
      </c>
      <c r="AI60" s="441" t="e">
        <f>IF(AI65=0,INDEX('Расчет инвестиций'!$E$103:$BD$241,MATCH($A60,'Расчет инвестиций'!$A$103:$A$241,0)+3,MATCH(AI$2,'Расчет инвестиций'!#REF!,0)),0)</f>
        <v>#N/A</v>
      </c>
      <c r="AJ60" s="441" t="e">
        <f>IF(AJ65=0,INDEX('Расчет инвестиций'!$E$103:$BD$241,MATCH($A60,'Расчет инвестиций'!$A$103:$A$241,0)+3,MATCH(AJ$2,'Расчет инвестиций'!#REF!,0)),0)</f>
        <v>#N/A</v>
      </c>
      <c r="AK60" s="441" t="e">
        <f>IF(AK65=0,INDEX('Расчет инвестиций'!$E$103:$BD$241,MATCH($A60,'Расчет инвестиций'!$A$103:$A$241,0)+3,MATCH(AK$2,'Расчет инвестиций'!#REF!,0)),0)</f>
        <v>#N/A</v>
      </c>
      <c r="AL60" s="441" t="e">
        <f>IF(AL65=0,INDEX('Расчет инвестиций'!$E$103:$BD$241,MATCH($A60,'Расчет инвестиций'!$A$103:$A$241,0)+3,MATCH(AL$2,'Расчет инвестиций'!#REF!,0)),0)</f>
        <v>#N/A</v>
      </c>
      <c r="AM60" s="441" t="e">
        <f>IF(AM65=0,INDEX('Расчет инвестиций'!$E$103:$BD$241,MATCH($A60,'Расчет инвестиций'!$A$103:$A$241,0)+3,MATCH(AM$2,'Расчет инвестиций'!#REF!,0)),0)</f>
        <v>#N/A</v>
      </c>
      <c r="AN60" s="441" t="e">
        <f>IF(AN65=0,INDEX('Расчет инвестиций'!$E$103:$BD$241,MATCH($A60,'Расчет инвестиций'!$A$103:$A$241,0)+3,MATCH(AN$2,'Расчет инвестиций'!#REF!,0)),0)</f>
        <v>#N/A</v>
      </c>
      <c r="AO60" s="441" t="e">
        <f>IF(AO65=0,INDEX('Расчет инвестиций'!$E$103:$BD$241,MATCH($A60,'Расчет инвестиций'!$A$103:$A$241,0)+3,MATCH(AO$2,'Расчет инвестиций'!#REF!,0)),0)</f>
        <v>#N/A</v>
      </c>
      <c r="AP60" s="441" t="e">
        <f>IF(AP65=0,INDEX('Расчет инвестиций'!$E$103:$BD$241,MATCH($A60,'Расчет инвестиций'!$A$103:$A$241,0)+3,MATCH(AP$2,'Расчет инвестиций'!#REF!,0)),0)</f>
        <v>#N/A</v>
      </c>
      <c r="AQ60" s="441" t="e">
        <f>IF(AQ65=0,INDEX('Расчет инвестиций'!$E$103:$BD$241,MATCH($A60,'Расчет инвестиций'!$A$103:$A$241,0)+3,MATCH(AQ$2,'Расчет инвестиций'!#REF!,0)),0)</f>
        <v>#N/A</v>
      </c>
      <c r="AR60" s="441" t="e">
        <f>IF(AR65=0,INDEX('Расчет инвестиций'!$E$103:$BD$241,MATCH($A60,'Расчет инвестиций'!$A$103:$A$241,0)+3,MATCH(AR$2,'Расчет инвестиций'!#REF!,0)),0)</f>
        <v>#N/A</v>
      </c>
      <c r="AS60" s="441" t="e">
        <f>IF(AS65=0,INDEX('Расчет инвестиций'!$E$103:$BD$241,MATCH($A60,'Расчет инвестиций'!$A$103:$A$241,0)+3,MATCH(AS$2,'Расчет инвестиций'!#REF!,0)),0)</f>
        <v>#N/A</v>
      </c>
      <c r="AT60" s="441" t="e">
        <f>IF(AT65=0,INDEX('Расчет инвестиций'!$E$103:$BD$241,MATCH($A60,'Расчет инвестиций'!$A$103:$A$241,0)+3,MATCH(AT$2,'Расчет инвестиций'!#REF!,0)),0)</f>
        <v>#N/A</v>
      </c>
      <c r="AU60" s="441" t="e">
        <f>IF(AU65=0,INDEX('Расчет инвестиций'!$E$103:$BD$241,MATCH($A60,'Расчет инвестиций'!$A$103:$A$241,0)+3,MATCH(AU$2,'Расчет инвестиций'!#REF!,0)),0)</f>
        <v>#N/A</v>
      </c>
      <c r="AV60" s="441" t="e">
        <f>IF(AV65=0,INDEX('Расчет инвестиций'!$E$103:$BD$241,MATCH($A60,'Расчет инвестиций'!$A$103:$A$241,0)+3,MATCH(AV$2,'Расчет инвестиций'!#REF!,0)),0)</f>
        <v>#N/A</v>
      </c>
      <c r="AW60" s="441" t="e">
        <f>IF(AW65=0,INDEX('Расчет инвестиций'!$E$103:$BD$241,MATCH($A60,'Расчет инвестиций'!$A$103:$A$241,0)+3,MATCH(AW$2,'Расчет инвестиций'!#REF!,0)),0)</f>
        <v>#N/A</v>
      </c>
      <c r="AX60" s="441" t="e">
        <f>IF(AX65=0,INDEX('Расчет инвестиций'!$E$103:$BD$241,MATCH($A60,'Расчет инвестиций'!$A$103:$A$241,0)+3,MATCH(AX$2,'Расчет инвестиций'!#REF!,0)),0)</f>
        <v>#N/A</v>
      </c>
      <c r="AY60" s="441" t="e">
        <f>IF(AY65=0,INDEX('Расчет инвестиций'!$E$103:$BD$241,MATCH($A60,'Расчет инвестиций'!$A$103:$A$241,0)+3,MATCH(AY$2,'Расчет инвестиций'!#REF!,0)),0)</f>
        <v>#N/A</v>
      </c>
      <c r="AZ60" s="441" t="e">
        <f>IF(AZ65=0,INDEX('Расчет инвестиций'!$E$103:$BD$241,MATCH($A60,'Расчет инвестиций'!$A$103:$A$241,0)+3,MATCH(AZ$2,'Расчет инвестиций'!#REF!,0)),0)</f>
        <v>#N/A</v>
      </c>
      <c r="BA60" s="441" t="e">
        <f>IF(BA65=0,INDEX('Расчет инвестиций'!$E$103:$BD$241,MATCH($A60,'Расчет инвестиций'!$A$103:$A$241,0)+3,MATCH(BA$2,'Расчет инвестиций'!#REF!,0)),0)</f>
        <v>#N/A</v>
      </c>
      <c r="BB60" s="442" t="e">
        <f>IF(BB65=0,INDEX('Расчет инвестиций'!$E$103:$BD$241,MATCH($A60,'Расчет инвестиций'!$A$103:$A$241,0)+3,MATCH(BB$2,'Расчет инвестиций'!#REF!,0)),0)</f>
        <v>#N/A</v>
      </c>
      <c r="BF60" s="440" t="e">
        <f t="shared" si="328"/>
        <v>#N/A</v>
      </c>
      <c r="BG60" s="441" t="e">
        <f t="shared" si="274"/>
        <v>#N/A</v>
      </c>
      <c r="BH60" s="441" t="e">
        <f t="shared" si="274"/>
        <v>#N/A</v>
      </c>
      <c r="BI60" s="441" t="e">
        <f t="shared" si="274"/>
        <v>#N/A</v>
      </c>
      <c r="BJ60" s="441" t="e">
        <f t="shared" si="274"/>
        <v>#N/A</v>
      </c>
      <c r="BK60" s="441" t="e">
        <f t="shared" si="274"/>
        <v>#N/A</v>
      </c>
      <c r="BL60" s="441" t="e">
        <f t="shared" si="274"/>
        <v>#N/A</v>
      </c>
      <c r="BM60" s="441" t="e">
        <f t="shared" si="274"/>
        <v>#N/A</v>
      </c>
      <c r="BN60" s="441" t="e">
        <f t="shared" si="274"/>
        <v>#N/A</v>
      </c>
      <c r="BO60" s="441" t="e">
        <f t="shared" si="274"/>
        <v>#N/A</v>
      </c>
      <c r="BP60" s="441" t="e">
        <f t="shared" si="274"/>
        <v>#N/A</v>
      </c>
      <c r="BQ60" s="442" t="e">
        <f t="shared" si="274"/>
        <v>#N/A</v>
      </c>
    </row>
    <row r="61" spans="1:69" x14ac:dyDescent="0.25">
      <c r="A61" s="423" t="s">
        <v>270</v>
      </c>
      <c r="B61" s="430" t="s">
        <v>395</v>
      </c>
      <c r="C61" s="440" t="e">
        <f>INDEX('Расчет инвестиций'!$E$103:$BD$241,MATCH($A61,'Расчет инвестиций'!$A$103:$A$241,0)+3,MATCH(C$2,'Расчет инвестиций'!#REF!,0))-C60</f>
        <v>#N/A</v>
      </c>
      <c r="D61" s="441" t="e">
        <f>INDEX('Расчет инвестиций'!$E$103:$BD$241,MATCH($A61,'Расчет инвестиций'!$A$103:$A$241,0)+3,MATCH(D$2,'Расчет инвестиций'!#REF!,0))-D60</f>
        <v>#N/A</v>
      </c>
      <c r="E61" s="441" t="e">
        <f>INDEX('Расчет инвестиций'!$E$103:$BD$241,MATCH($A61,'Расчет инвестиций'!$A$103:$A$241,0)+3,MATCH(E$2,'Расчет инвестиций'!#REF!,0))-E60</f>
        <v>#N/A</v>
      </c>
      <c r="F61" s="441" t="e">
        <f>INDEX('Расчет инвестиций'!$E$103:$BD$241,MATCH($A61,'Расчет инвестиций'!$A$103:$A$241,0)+3,MATCH(F$2,'Расчет инвестиций'!#REF!,0))-F60</f>
        <v>#N/A</v>
      </c>
      <c r="G61" s="441" t="e">
        <f>INDEX('Расчет инвестиций'!$E$103:$BD$241,MATCH($A61,'Расчет инвестиций'!$A$103:$A$241,0)+3,MATCH(G$2,'Расчет инвестиций'!#REF!,0))-G60</f>
        <v>#N/A</v>
      </c>
      <c r="H61" s="441" t="e">
        <f>INDEX('Расчет инвестиций'!$E$103:$BD$241,MATCH($A61,'Расчет инвестиций'!$A$103:$A$241,0)+3,MATCH(H$2,'Расчет инвестиций'!#REF!,0))-H60</f>
        <v>#N/A</v>
      </c>
      <c r="I61" s="441" t="e">
        <f>INDEX('Расчет инвестиций'!$E$103:$BD$241,MATCH($A61,'Расчет инвестиций'!$A$103:$A$241,0)+3,MATCH(I$2,'Расчет инвестиций'!#REF!,0))-I60</f>
        <v>#N/A</v>
      </c>
      <c r="J61" s="441" t="e">
        <f>INDEX('Расчет инвестиций'!$E$103:$BD$241,MATCH($A61,'Расчет инвестиций'!$A$103:$A$241,0)+3,MATCH(J$2,'Расчет инвестиций'!#REF!,0))-J60</f>
        <v>#N/A</v>
      </c>
      <c r="K61" s="441" t="e">
        <f>INDEX('Расчет инвестиций'!$E$103:$BD$241,MATCH($A61,'Расчет инвестиций'!$A$103:$A$241,0)+3,MATCH(K$2,'Расчет инвестиций'!#REF!,0))-K60</f>
        <v>#N/A</v>
      </c>
      <c r="L61" s="441" t="e">
        <f>INDEX('Расчет инвестиций'!$E$103:$BD$241,MATCH($A61,'Расчет инвестиций'!$A$103:$A$241,0)+3,MATCH(L$2,'Расчет инвестиций'!#REF!,0))-L60</f>
        <v>#N/A</v>
      </c>
      <c r="M61" s="441" t="e">
        <f>INDEX('Расчет инвестиций'!$E$103:$BD$241,MATCH($A61,'Расчет инвестиций'!$A$103:$A$241,0)+3,MATCH(M$2,'Расчет инвестиций'!#REF!,0))-M60</f>
        <v>#N/A</v>
      </c>
      <c r="N61" s="441" t="e">
        <f>INDEX('Расчет инвестиций'!$E$103:$BD$241,MATCH($A61,'Расчет инвестиций'!$A$103:$A$241,0)+3,MATCH(N$2,'Расчет инвестиций'!#REF!,0))-N60</f>
        <v>#N/A</v>
      </c>
      <c r="O61" s="441" t="e">
        <f>INDEX('Расчет инвестиций'!$E$103:$BD$241,MATCH($A61,'Расчет инвестиций'!$A$103:$A$241,0)+3,MATCH(O$2,'Расчет инвестиций'!#REF!,0))-O60</f>
        <v>#N/A</v>
      </c>
      <c r="P61" s="441" t="e">
        <f>INDEX('Расчет инвестиций'!$E$103:$BD$241,MATCH($A61,'Расчет инвестиций'!$A$103:$A$241,0)+3,MATCH(P$2,'Расчет инвестиций'!#REF!,0))-P60</f>
        <v>#N/A</v>
      </c>
      <c r="Q61" s="441" t="e">
        <f>INDEX('Расчет инвестиций'!$E$103:$BD$241,MATCH($A61,'Расчет инвестиций'!$A$103:$A$241,0)+3,MATCH(Q$2,'Расчет инвестиций'!#REF!,0))-Q60</f>
        <v>#N/A</v>
      </c>
      <c r="R61" s="441" t="e">
        <f>INDEX('Расчет инвестиций'!$E$103:$BD$241,MATCH($A61,'Расчет инвестиций'!$A$103:$A$241,0)+3,MATCH(R$2,'Расчет инвестиций'!#REF!,0))-R60</f>
        <v>#N/A</v>
      </c>
      <c r="S61" s="441" t="e">
        <f>INDEX('Расчет инвестиций'!$E$103:$BD$241,MATCH($A61,'Расчет инвестиций'!$A$103:$A$241,0)+3,MATCH(S$2,'Расчет инвестиций'!#REF!,0))-S60</f>
        <v>#N/A</v>
      </c>
      <c r="T61" s="441" t="e">
        <f>INDEX('Расчет инвестиций'!$E$103:$BD$241,MATCH($A61,'Расчет инвестиций'!$A$103:$A$241,0)+3,MATCH(T$2,'Расчет инвестиций'!#REF!,0))-T60</f>
        <v>#N/A</v>
      </c>
      <c r="U61" s="441" t="e">
        <f>INDEX('Расчет инвестиций'!$E$103:$BD$241,MATCH($A61,'Расчет инвестиций'!$A$103:$A$241,0)+3,MATCH(U$2,'Расчет инвестиций'!#REF!,0))-U60</f>
        <v>#N/A</v>
      </c>
      <c r="V61" s="441" t="e">
        <f>INDEX('Расчет инвестиций'!$E$103:$BD$241,MATCH($A61,'Расчет инвестиций'!$A$103:$A$241,0)+3,MATCH(V$2,'Расчет инвестиций'!#REF!,0))-V60</f>
        <v>#N/A</v>
      </c>
      <c r="W61" s="441" t="e">
        <f>INDEX('Расчет инвестиций'!$E$103:$BD$241,MATCH($A61,'Расчет инвестиций'!$A$103:$A$241,0)+3,MATCH(W$2,'Расчет инвестиций'!#REF!,0))-W60</f>
        <v>#N/A</v>
      </c>
      <c r="X61" s="441" t="e">
        <f>INDEX('Расчет инвестиций'!$E$103:$BD$241,MATCH($A61,'Расчет инвестиций'!$A$103:$A$241,0)+3,MATCH(X$2,'Расчет инвестиций'!#REF!,0))-X60</f>
        <v>#N/A</v>
      </c>
      <c r="Y61" s="441" t="e">
        <f>INDEX('Расчет инвестиций'!$E$103:$BD$241,MATCH($A61,'Расчет инвестиций'!$A$103:$A$241,0)+3,MATCH(Y$2,'Расчет инвестиций'!#REF!,0))-Y60</f>
        <v>#N/A</v>
      </c>
      <c r="Z61" s="441" t="e">
        <f>INDEX('Расчет инвестиций'!$E$103:$BD$241,MATCH($A61,'Расчет инвестиций'!$A$103:$A$241,0)+3,MATCH(Z$2,'Расчет инвестиций'!#REF!,0))-Z60</f>
        <v>#N/A</v>
      </c>
      <c r="AA61" s="441" t="e">
        <f>INDEX('Расчет инвестиций'!$E$103:$BD$241,MATCH($A61,'Расчет инвестиций'!$A$103:$A$241,0)+3,MATCH(AA$2,'Расчет инвестиций'!#REF!,0))-AA60</f>
        <v>#N/A</v>
      </c>
      <c r="AB61" s="441" t="e">
        <f>INDEX('Расчет инвестиций'!$E$103:$BD$241,MATCH($A61,'Расчет инвестиций'!$A$103:$A$241,0)+3,MATCH(AB$2,'Расчет инвестиций'!#REF!,0))-AB60</f>
        <v>#N/A</v>
      </c>
      <c r="AC61" s="441" t="e">
        <f>INDEX('Расчет инвестиций'!$E$103:$BD$241,MATCH($A61,'Расчет инвестиций'!$A$103:$A$241,0)+3,MATCH(AC$2,'Расчет инвестиций'!#REF!,0))-AC60</f>
        <v>#N/A</v>
      </c>
      <c r="AD61" s="441" t="e">
        <f>INDEX('Расчет инвестиций'!$E$103:$BD$241,MATCH($A61,'Расчет инвестиций'!$A$103:$A$241,0)+3,MATCH(AD$2,'Расчет инвестиций'!#REF!,0))-AD60</f>
        <v>#N/A</v>
      </c>
      <c r="AE61" s="441" t="e">
        <f>INDEX('Расчет инвестиций'!$E$103:$BD$241,MATCH($A61,'Расчет инвестиций'!$A$103:$A$241,0)+3,MATCH(AE$2,'Расчет инвестиций'!#REF!,0))-AE60</f>
        <v>#N/A</v>
      </c>
      <c r="AF61" s="441" t="e">
        <f>INDEX('Расчет инвестиций'!$E$103:$BD$241,MATCH($A61,'Расчет инвестиций'!$A$103:$A$241,0)+3,MATCH(AF$2,'Расчет инвестиций'!#REF!,0))-AF60</f>
        <v>#N/A</v>
      </c>
      <c r="AG61" s="441" t="e">
        <f>INDEX('Расчет инвестиций'!$E$103:$BD$241,MATCH($A61,'Расчет инвестиций'!$A$103:$A$241,0)+3,MATCH(AG$2,'Расчет инвестиций'!#REF!,0))-AG60</f>
        <v>#N/A</v>
      </c>
      <c r="AH61" s="441" t="e">
        <f>INDEX('Расчет инвестиций'!$E$103:$BD$241,MATCH($A61,'Расчет инвестиций'!$A$103:$A$241,0)+3,MATCH(AH$2,'Расчет инвестиций'!#REF!,0))-AH60</f>
        <v>#N/A</v>
      </c>
      <c r="AI61" s="441" t="e">
        <f>INDEX('Расчет инвестиций'!$E$103:$BD$241,MATCH($A61,'Расчет инвестиций'!$A$103:$A$241,0)+3,MATCH(AI$2,'Расчет инвестиций'!#REF!,0))-AI60</f>
        <v>#N/A</v>
      </c>
      <c r="AJ61" s="441" t="e">
        <f>INDEX('Расчет инвестиций'!$E$103:$BD$241,MATCH($A61,'Расчет инвестиций'!$A$103:$A$241,0)+3,MATCH(AJ$2,'Расчет инвестиций'!#REF!,0))-AJ60</f>
        <v>#N/A</v>
      </c>
      <c r="AK61" s="441" t="e">
        <f>INDEX('Расчет инвестиций'!$E$103:$BD$241,MATCH($A61,'Расчет инвестиций'!$A$103:$A$241,0)+3,MATCH(AK$2,'Расчет инвестиций'!#REF!,0))-AK60</f>
        <v>#N/A</v>
      </c>
      <c r="AL61" s="441" t="e">
        <f>INDEX('Расчет инвестиций'!$E$103:$BD$241,MATCH($A61,'Расчет инвестиций'!$A$103:$A$241,0)+3,MATCH(AL$2,'Расчет инвестиций'!#REF!,0))-AL60</f>
        <v>#N/A</v>
      </c>
      <c r="AM61" s="441" t="e">
        <f>INDEX('Расчет инвестиций'!$E$103:$BD$241,MATCH($A61,'Расчет инвестиций'!$A$103:$A$241,0)+3,MATCH(AM$2,'Расчет инвестиций'!#REF!,0))-AM60</f>
        <v>#N/A</v>
      </c>
      <c r="AN61" s="441" t="e">
        <f>INDEX('Расчет инвестиций'!$E$103:$BD$241,MATCH($A61,'Расчет инвестиций'!$A$103:$A$241,0)+3,MATCH(AN$2,'Расчет инвестиций'!#REF!,0))-AN60</f>
        <v>#N/A</v>
      </c>
      <c r="AO61" s="441" t="e">
        <f>INDEX('Расчет инвестиций'!$E$103:$BD$241,MATCH($A61,'Расчет инвестиций'!$A$103:$A$241,0)+3,MATCH(AO$2,'Расчет инвестиций'!#REF!,0))-AO60</f>
        <v>#N/A</v>
      </c>
      <c r="AP61" s="441" t="e">
        <f>INDEX('Расчет инвестиций'!$E$103:$BD$241,MATCH($A61,'Расчет инвестиций'!$A$103:$A$241,0)+3,MATCH(AP$2,'Расчет инвестиций'!#REF!,0))-AP60</f>
        <v>#N/A</v>
      </c>
      <c r="AQ61" s="441" t="e">
        <f>INDEX('Расчет инвестиций'!$E$103:$BD$241,MATCH($A61,'Расчет инвестиций'!$A$103:$A$241,0)+3,MATCH(AQ$2,'Расчет инвестиций'!#REF!,0))-AQ60</f>
        <v>#N/A</v>
      </c>
      <c r="AR61" s="441" t="e">
        <f>INDEX('Расчет инвестиций'!$E$103:$BD$241,MATCH($A61,'Расчет инвестиций'!$A$103:$A$241,0)+3,MATCH(AR$2,'Расчет инвестиций'!#REF!,0))-AR60</f>
        <v>#N/A</v>
      </c>
      <c r="AS61" s="441" t="e">
        <f>INDEX('Расчет инвестиций'!$E$103:$BD$241,MATCH($A61,'Расчет инвестиций'!$A$103:$A$241,0)+3,MATCH(AS$2,'Расчет инвестиций'!#REF!,0))-AS60</f>
        <v>#N/A</v>
      </c>
      <c r="AT61" s="441" t="e">
        <f>INDEX('Расчет инвестиций'!$E$103:$BD$241,MATCH($A61,'Расчет инвестиций'!$A$103:$A$241,0)+3,MATCH(AT$2,'Расчет инвестиций'!#REF!,0))-AT60</f>
        <v>#N/A</v>
      </c>
      <c r="AU61" s="441" t="e">
        <f>INDEX('Расчет инвестиций'!$E$103:$BD$241,MATCH($A61,'Расчет инвестиций'!$A$103:$A$241,0)+3,MATCH(AU$2,'Расчет инвестиций'!#REF!,0))-AU60</f>
        <v>#N/A</v>
      </c>
      <c r="AV61" s="441" t="e">
        <f>INDEX('Расчет инвестиций'!$E$103:$BD$241,MATCH($A61,'Расчет инвестиций'!$A$103:$A$241,0)+3,MATCH(AV$2,'Расчет инвестиций'!#REF!,0))-AV60</f>
        <v>#N/A</v>
      </c>
      <c r="AW61" s="441" t="e">
        <f>INDEX('Расчет инвестиций'!$E$103:$BD$241,MATCH($A61,'Расчет инвестиций'!$A$103:$A$241,0)+3,MATCH(AW$2,'Расчет инвестиций'!#REF!,0))-AW60</f>
        <v>#N/A</v>
      </c>
      <c r="AX61" s="441" t="e">
        <f>INDEX('Расчет инвестиций'!$E$103:$BD$241,MATCH($A61,'Расчет инвестиций'!$A$103:$A$241,0)+3,MATCH(AX$2,'Расчет инвестиций'!#REF!,0))-AX60</f>
        <v>#N/A</v>
      </c>
      <c r="AY61" s="441" t="e">
        <f>INDEX('Расчет инвестиций'!$E$103:$BD$241,MATCH($A61,'Расчет инвестиций'!$A$103:$A$241,0)+3,MATCH(AY$2,'Расчет инвестиций'!#REF!,0))-AY60</f>
        <v>#N/A</v>
      </c>
      <c r="AZ61" s="441" t="e">
        <f>INDEX('Расчет инвестиций'!$E$103:$BD$241,MATCH($A61,'Расчет инвестиций'!$A$103:$A$241,0)+3,MATCH(AZ$2,'Расчет инвестиций'!#REF!,0))-AZ60</f>
        <v>#N/A</v>
      </c>
      <c r="BA61" s="441" t="e">
        <f>INDEX('Расчет инвестиций'!$E$103:$BD$241,MATCH($A61,'Расчет инвестиций'!$A$103:$A$241,0)+3,MATCH(BA$2,'Расчет инвестиций'!#REF!,0))-BA60</f>
        <v>#N/A</v>
      </c>
      <c r="BB61" s="442" t="e">
        <f>INDEX('Расчет инвестиций'!$E$103:$BD$241,MATCH($A61,'Расчет инвестиций'!$A$103:$A$241,0)+3,MATCH(BB$2,'Расчет инвестиций'!#REF!,0))-BB60</f>
        <v>#N/A</v>
      </c>
      <c r="BF61" s="440" t="e">
        <f t="shared" si="274"/>
        <v>#N/A</v>
      </c>
      <c r="BG61" s="441" t="e">
        <f t="shared" si="274"/>
        <v>#N/A</v>
      </c>
      <c r="BH61" s="441" t="e">
        <f t="shared" si="274"/>
        <v>#N/A</v>
      </c>
      <c r="BI61" s="441" t="e">
        <f t="shared" si="274"/>
        <v>#N/A</v>
      </c>
      <c r="BJ61" s="441" t="e">
        <f t="shared" si="274"/>
        <v>#N/A</v>
      </c>
      <c r="BK61" s="441" t="e">
        <f t="shared" si="274"/>
        <v>#N/A</v>
      </c>
      <c r="BL61" s="441" t="e">
        <f t="shared" si="274"/>
        <v>#N/A</v>
      </c>
      <c r="BM61" s="441" t="e">
        <f t="shared" si="274"/>
        <v>#N/A</v>
      </c>
      <c r="BN61" s="441" t="e">
        <f t="shared" si="274"/>
        <v>#N/A</v>
      </c>
      <c r="BO61" s="441" t="e">
        <f t="shared" si="274"/>
        <v>#N/A</v>
      </c>
      <c r="BP61" s="441" t="e">
        <f t="shared" si="274"/>
        <v>#N/A</v>
      </c>
      <c r="BQ61" s="442" t="e">
        <f t="shared" si="274"/>
        <v>#N/A</v>
      </c>
    </row>
    <row r="62" spans="1:69" x14ac:dyDescent="0.25">
      <c r="A62" s="423" t="s">
        <v>270</v>
      </c>
      <c r="B62" s="430" t="s">
        <v>397</v>
      </c>
      <c r="C62" s="440" t="e">
        <f>C59*C60</f>
        <v>#N/A</v>
      </c>
      <c r="D62" s="441" t="e">
        <f t="shared" ref="D62:BB62" si="382">D59*D60</f>
        <v>#REF!</v>
      </c>
      <c r="E62" s="441" t="e">
        <f t="shared" si="382"/>
        <v>#REF!</v>
      </c>
      <c r="F62" s="441" t="e">
        <f t="shared" si="382"/>
        <v>#REF!</v>
      </c>
      <c r="G62" s="441" t="e">
        <f t="shared" si="382"/>
        <v>#REF!</v>
      </c>
      <c r="H62" s="441" t="e">
        <f t="shared" si="382"/>
        <v>#REF!</v>
      </c>
      <c r="I62" s="441" t="e">
        <f t="shared" si="382"/>
        <v>#REF!</v>
      </c>
      <c r="J62" s="441" t="e">
        <f t="shared" si="382"/>
        <v>#REF!</v>
      </c>
      <c r="K62" s="441" t="e">
        <f t="shared" si="382"/>
        <v>#REF!</v>
      </c>
      <c r="L62" s="441" t="e">
        <f t="shared" si="382"/>
        <v>#REF!</v>
      </c>
      <c r="M62" s="441" t="e">
        <f t="shared" si="382"/>
        <v>#REF!</v>
      </c>
      <c r="N62" s="441" t="e">
        <f t="shared" si="382"/>
        <v>#REF!</v>
      </c>
      <c r="O62" s="441" t="e">
        <f t="shared" si="382"/>
        <v>#REF!</v>
      </c>
      <c r="P62" s="441" t="e">
        <f t="shared" si="382"/>
        <v>#REF!</v>
      </c>
      <c r="Q62" s="441" t="e">
        <f t="shared" si="382"/>
        <v>#REF!</v>
      </c>
      <c r="R62" s="441" t="e">
        <f t="shared" si="382"/>
        <v>#REF!</v>
      </c>
      <c r="S62" s="441" t="e">
        <f t="shared" si="382"/>
        <v>#REF!</v>
      </c>
      <c r="T62" s="441" t="e">
        <f t="shared" si="382"/>
        <v>#REF!</v>
      </c>
      <c r="U62" s="441" t="e">
        <f t="shared" si="382"/>
        <v>#REF!</v>
      </c>
      <c r="V62" s="441" t="e">
        <f t="shared" si="382"/>
        <v>#REF!</v>
      </c>
      <c r="W62" s="441" t="e">
        <f t="shared" si="382"/>
        <v>#REF!</v>
      </c>
      <c r="X62" s="441" t="e">
        <f t="shared" si="382"/>
        <v>#REF!</v>
      </c>
      <c r="Y62" s="441" t="e">
        <f t="shared" si="382"/>
        <v>#REF!</v>
      </c>
      <c r="Z62" s="441" t="e">
        <f t="shared" si="382"/>
        <v>#REF!</v>
      </c>
      <c r="AA62" s="441" t="e">
        <f t="shared" si="382"/>
        <v>#REF!</v>
      </c>
      <c r="AB62" s="441" t="e">
        <f t="shared" si="382"/>
        <v>#REF!</v>
      </c>
      <c r="AC62" s="441" t="e">
        <f t="shared" si="382"/>
        <v>#REF!</v>
      </c>
      <c r="AD62" s="441" t="e">
        <f t="shared" si="382"/>
        <v>#REF!</v>
      </c>
      <c r="AE62" s="441" t="e">
        <f t="shared" si="382"/>
        <v>#REF!</v>
      </c>
      <c r="AF62" s="441" t="e">
        <f t="shared" si="382"/>
        <v>#REF!</v>
      </c>
      <c r="AG62" s="441" t="e">
        <f t="shared" si="382"/>
        <v>#REF!</v>
      </c>
      <c r="AH62" s="441" t="e">
        <f t="shared" si="382"/>
        <v>#REF!</v>
      </c>
      <c r="AI62" s="441" t="e">
        <f t="shared" si="382"/>
        <v>#REF!</v>
      </c>
      <c r="AJ62" s="441" t="e">
        <f t="shared" si="382"/>
        <v>#REF!</v>
      </c>
      <c r="AK62" s="441" t="e">
        <f t="shared" si="382"/>
        <v>#REF!</v>
      </c>
      <c r="AL62" s="441" t="e">
        <f t="shared" si="382"/>
        <v>#REF!</v>
      </c>
      <c r="AM62" s="441" t="e">
        <f t="shared" si="382"/>
        <v>#REF!</v>
      </c>
      <c r="AN62" s="441" t="e">
        <f t="shared" si="382"/>
        <v>#REF!</v>
      </c>
      <c r="AO62" s="441" t="e">
        <f t="shared" si="382"/>
        <v>#REF!</v>
      </c>
      <c r="AP62" s="441" t="e">
        <f t="shared" si="382"/>
        <v>#REF!</v>
      </c>
      <c r="AQ62" s="441" t="e">
        <f t="shared" si="382"/>
        <v>#REF!</v>
      </c>
      <c r="AR62" s="441" t="e">
        <f t="shared" si="382"/>
        <v>#REF!</v>
      </c>
      <c r="AS62" s="441" t="e">
        <f t="shared" si="382"/>
        <v>#REF!</v>
      </c>
      <c r="AT62" s="441" t="e">
        <f t="shared" si="382"/>
        <v>#REF!</v>
      </c>
      <c r="AU62" s="441" t="e">
        <f t="shared" si="382"/>
        <v>#REF!</v>
      </c>
      <c r="AV62" s="441" t="e">
        <f t="shared" si="382"/>
        <v>#REF!</v>
      </c>
      <c r="AW62" s="441" t="e">
        <f t="shared" si="382"/>
        <v>#REF!</v>
      </c>
      <c r="AX62" s="441" t="e">
        <f t="shared" si="382"/>
        <v>#REF!</v>
      </c>
      <c r="AY62" s="441" t="e">
        <f t="shared" si="382"/>
        <v>#REF!</v>
      </c>
      <c r="AZ62" s="441" t="e">
        <f t="shared" si="382"/>
        <v>#REF!</v>
      </c>
      <c r="BA62" s="441" t="e">
        <f t="shared" si="382"/>
        <v>#REF!</v>
      </c>
      <c r="BB62" s="442" t="e">
        <f t="shared" si="382"/>
        <v>#REF!</v>
      </c>
      <c r="BF62" s="440" t="e">
        <f t="shared" si="274"/>
        <v>#N/A</v>
      </c>
      <c r="BG62" s="441" t="e">
        <f t="shared" si="274"/>
        <v>#REF!</v>
      </c>
      <c r="BH62" s="441" t="e">
        <f t="shared" si="274"/>
        <v>#REF!</v>
      </c>
      <c r="BI62" s="441" t="e">
        <f t="shared" si="274"/>
        <v>#REF!</v>
      </c>
      <c r="BJ62" s="441" t="e">
        <f t="shared" si="274"/>
        <v>#REF!</v>
      </c>
      <c r="BK62" s="441" t="e">
        <f t="shared" si="274"/>
        <v>#REF!</v>
      </c>
      <c r="BL62" s="441" t="e">
        <f t="shared" si="274"/>
        <v>#REF!</v>
      </c>
      <c r="BM62" s="441" t="e">
        <f t="shared" si="274"/>
        <v>#REF!</v>
      </c>
      <c r="BN62" s="441" t="e">
        <f t="shared" si="274"/>
        <v>#REF!</v>
      </c>
      <c r="BO62" s="441" t="e">
        <f t="shared" si="274"/>
        <v>#REF!</v>
      </c>
      <c r="BP62" s="441" t="e">
        <f t="shared" si="274"/>
        <v>#REF!</v>
      </c>
      <c r="BQ62" s="442" t="e">
        <f t="shared" si="274"/>
        <v>#REF!</v>
      </c>
    </row>
    <row r="63" spans="1:69" x14ac:dyDescent="0.25">
      <c r="A63" s="423" t="s">
        <v>270</v>
      </c>
      <c r="B63" s="430" t="s">
        <v>398</v>
      </c>
      <c r="C63" s="440" t="e">
        <f>(C59-C59*C65)*C61</f>
        <v>#N/A</v>
      </c>
      <c r="D63" s="441" t="e">
        <f t="shared" ref="D63:BB63" si="383">(D59-D59*D65)*D61</f>
        <v>#REF!</v>
      </c>
      <c r="E63" s="441" t="e">
        <f t="shared" si="383"/>
        <v>#REF!</v>
      </c>
      <c r="F63" s="441" t="e">
        <f t="shared" si="383"/>
        <v>#REF!</v>
      </c>
      <c r="G63" s="441" t="e">
        <f t="shared" si="383"/>
        <v>#REF!</v>
      </c>
      <c r="H63" s="441" t="e">
        <f t="shared" si="383"/>
        <v>#REF!</v>
      </c>
      <c r="I63" s="441" t="e">
        <f t="shared" si="383"/>
        <v>#REF!</v>
      </c>
      <c r="J63" s="441" t="e">
        <f t="shared" si="383"/>
        <v>#REF!</v>
      </c>
      <c r="K63" s="441" t="e">
        <f t="shared" si="383"/>
        <v>#REF!</v>
      </c>
      <c r="L63" s="441" t="e">
        <f t="shared" si="383"/>
        <v>#REF!</v>
      </c>
      <c r="M63" s="441" t="e">
        <f t="shared" si="383"/>
        <v>#REF!</v>
      </c>
      <c r="N63" s="441" t="e">
        <f t="shared" si="383"/>
        <v>#REF!</v>
      </c>
      <c r="O63" s="441" t="e">
        <f t="shared" si="383"/>
        <v>#REF!</v>
      </c>
      <c r="P63" s="441" t="e">
        <f t="shared" si="383"/>
        <v>#REF!</v>
      </c>
      <c r="Q63" s="441" t="e">
        <f t="shared" si="383"/>
        <v>#REF!</v>
      </c>
      <c r="R63" s="441" t="e">
        <f t="shared" si="383"/>
        <v>#REF!</v>
      </c>
      <c r="S63" s="441" t="e">
        <f t="shared" si="383"/>
        <v>#REF!</v>
      </c>
      <c r="T63" s="441" t="e">
        <f t="shared" si="383"/>
        <v>#REF!</v>
      </c>
      <c r="U63" s="441" t="e">
        <f t="shared" si="383"/>
        <v>#REF!</v>
      </c>
      <c r="V63" s="441" t="e">
        <f t="shared" si="383"/>
        <v>#REF!</v>
      </c>
      <c r="W63" s="441" t="e">
        <f t="shared" si="383"/>
        <v>#REF!</v>
      </c>
      <c r="X63" s="441" t="e">
        <f t="shared" si="383"/>
        <v>#REF!</v>
      </c>
      <c r="Y63" s="441" t="e">
        <f t="shared" si="383"/>
        <v>#REF!</v>
      </c>
      <c r="Z63" s="441" t="e">
        <f t="shared" si="383"/>
        <v>#REF!</v>
      </c>
      <c r="AA63" s="441" t="e">
        <f t="shared" si="383"/>
        <v>#REF!</v>
      </c>
      <c r="AB63" s="441" t="e">
        <f t="shared" si="383"/>
        <v>#REF!</v>
      </c>
      <c r="AC63" s="441" t="e">
        <f t="shared" si="383"/>
        <v>#REF!</v>
      </c>
      <c r="AD63" s="441" t="e">
        <f t="shared" si="383"/>
        <v>#REF!</v>
      </c>
      <c r="AE63" s="441" t="e">
        <f t="shared" si="383"/>
        <v>#REF!</v>
      </c>
      <c r="AF63" s="441" t="e">
        <f t="shared" si="383"/>
        <v>#REF!</v>
      </c>
      <c r="AG63" s="441" t="e">
        <f t="shared" si="383"/>
        <v>#REF!</v>
      </c>
      <c r="AH63" s="441" t="e">
        <f t="shared" si="383"/>
        <v>#REF!</v>
      </c>
      <c r="AI63" s="441" t="e">
        <f t="shared" si="383"/>
        <v>#REF!</v>
      </c>
      <c r="AJ63" s="441" t="e">
        <f t="shared" si="383"/>
        <v>#REF!</v>
      </c>
      <c r="AK63" s="441" t="e">
        <f t="shared" si="383"/>
        <v>#REF!</v>
      </c>
      <c r="AL63" s="441" t="e">
        <f t="shared" si="383"/>
        <v>#REF!</v>
      </c>
      <c r="AM63" s="441" t="e">
        <f t="shared" si="383"/>
        <v>#REF!</v>
      </c>
      <c r="AN63" s="441" t="e">
        <f t="shared" si="383"/>
        <v>#REF!</v>
      </c>
      <c r="AO63" s="441" t="e">
        <f t="shared" si="383"/>
        <v>#REF!</v>
      </c>
      <c r="AP63" s="441" t="e">
        <f t="shared" si="383"/>
        <v>#REF!</v>
      </c>
      <c r="AQ63" s="441" t="e">
        <f t="shared" si="383"/>
        <v>#REF!</v>
      </c>
      <c r="AR63" s="441" t="e">
        <f t="shared" si="383"/>
        <v>#REF!</v>
      </c>
      <c r="AS63" s="441" t="e">
        <f t="shared" si="383"/>
        <v>#REF!</v>
      </c>
      <c r="AT63" s="441" t="e">
        <f t="shared" si="383"/>
        <v>#REF!</v>
      </c>
      <c r="AU63" s="441" t="e">
        <f t="shared" si="383"/>
        <v>#REF!</v>
      </c>
      <c r="AV63" s="441" t="e">
        <f t="shared" si="383"/>
        <v>#REF!</v>
      </c>
      <c r="AW63" s="441" t="e">
        <f t="shared" si="383"/>
        <v>#REF!</v>
      </c>
      <c r="AX63" s="441" t="e">
        <f t="shared" si="383"/>
        <v>#REF!</v>
      </c>
      <c r="AY63" s="441" t="e">
        <f t="shared" si="383"/>
        <v>#REF!</v>
      </c>
      <c r="AZ63" s="441" t="e">
        <f t="shared" si="383"/>
        <v>#REF!</v>
      </c>
      <c r="BA63" s="441" t="e">
        <f t="shared" si="383"/>
        <v>#REF!</v>
      </c>
      <c r="BB63" s="442" t="e">
        <f t="shared" si="383"/>
        <v>#REF!</v>
      </c>
      <c r="BF63" s="440" t="e">
        <f t="shared" si="274"/>
        <v>#N/A</v>
      </c>
      <c r="BG63" s="441" t="e">
        <f t="shared" si="274"/>
        <v>#REF!</v>
      </c>
      <c r="BH63" s="441" t="e">
        <f t="shared" si="274"/>
        <v>#REF!</v>
      </c>
      <c r="BI63" s="441" t="e">
        <f t="shared" si="274"/>
        <v>#REF!</v>
      </c>
      <c r="BJ63" s="441" t="e">
        <f t="shared" si="274"/>
        <v>#REF!</v>
      </c>
      <c r="BK63" s="441" t="e">
        <f t="shared" si="274"/>
        <v>#REF!</v>
      </c>
      <c r="BL63" s="441" t="e">
        <f t="shared" si="274"/>
        <v>#REF!</v>
      </c>
      <c r="BM63" s="441" t="e">
        <f t="shared" si="274"/>
        <v>#REF!</v>
      </c>
      <c r="BN63" s="441" t="e">
        <f t="shared" si="274"/>
        <v>#REF!</v>
      </c>
      <c r="BO63" s="441" t="e">
        <f t="shared" si="274"/>
        <v>#REF!</v>
      </c>
      <c r="BP63" s="441" t="e">
        <f t="shared" si="274"/>
        <v>#REF!</v>
      </c>
      <c r="BQ63" s="442" t="e">
        <f t="shared" si="274"/>
        <v>#REF!</v>
      </c>
    </row>
    <row r="64" spans="1:69" x14ac:dyDescent="0.25">
      <c r="A64" s="423" t="s">
        <v>270</v>
      </c>
      <c r="B64" s="430" t="s">
        <v>399</v>
      </c>
      <c r="C64" s="440" t="e">
        <f t="shared" ref="C64" si="384">C61*C59-C63</f>
        <v>#N/A</v>
      </c>
      <c r="D64" s="441" t="e">
        <f t="shared" ref="D64" si="385">D61*D59-D63</f>
        <v>#N/A</v>
      </c>
      <c r="E64" s="441" t="e">
        <f>E61*E59-E63</f>
        <v>#N/A</v>
      </c>
      <c r="F64" s="441" t="e">
        <f t="shared" ref="F64" si="386">F61*F59-F63</f>
        <v>#N/A</v>
      </c>
      <c r="G64" s="441" t="e">
        <f t="shared" ref="G64" si="387">G61*G59-G63</f>
        <v>#N/A</v>
      </c>
      <c r="H64" s="441" t="e">
        <f t="shared" ref="H64" si="388">H61*H59-H63</f>
        <v>#N/A</v>
      </c>
      <c r="I64" s="441" t="e">
        <f t="shared" ref="I64" si="389">I61*I59-I63</f>
        <v>#N/A</v>
      </c>
      <c r="J64" s="441" t="e">
        <f t="shared" ref="J64" si="390">J61*J59-J63</f>
        <v>#N/A</v>
      </c>
      <c r="K64" s="441" t="e">
        <f t="shared" ref="K64" si="391">K61*K59-K63</f>
        <v>#N/A</v>
      </c>
      <c r="L64" s="441" t="e">
        <f t="shared" ref="L64" si="392">L61*L59-L63</f>
        <v>#N/A</v>
      </c>
      <c r="M64" s="441" t="e">
        <f t="shared" ref="M64" si="393">M61*M59-M63</f>
        <v>#N/A</v>
      </c>
      <c r="N64" s="441" t="e">
        <f t="shared" ref="N64" si="394">N61*N59-N63</f>
        <v>#N/A</v>
      </c>
      <c r="O64" s="441" t="e">
        <f t="shared" ref="O64" si="395">O61*O59-O63</f>
        <v>#N/A</v>
      </c>
      <c r="P64" s="441" t="e">
        <f t="shared" ref="P64" si="396">P61*P59-P63</f>
        <v>#N/A</v>
      </c>
      <c r="Q64" s="441" t="e">
        <f t="shared" ref="Q64" si="397">Q61*Q59-Q63</f>
        <v>#N/A</v>
      </c>
      <c r="R64" s="441" t="e">
        <f t="shared" ref="R64" si="398">R61*R59-R63</f>
        <v>#N/A</v>
      </c>
      <c r="S64" s="441" t="e">
        <f t="shared" ref="S64" si="399">S61*S59-S63</f>
        <v>#N/A</v>
      </c>
      <c r="T64" s="441" t="e">
        <f t="shared" ref="T64" si="400">T61*T59-T63</f>
        <v>#N/A</v>
      </c>
      <c r="U64" s="441" t="e">
        <f t="shared" ref="U64" si="401">U61*U59-U63</f>
        <v>#N/A</v>
      </c>
      <c r="V64" s="441" t="e">
        <f t="shared" ref="V64" si="402">V61*V59-V63</f>
        <v>#N/A</v>
      </c>
      <c r="W64" s="441" t="e">
        <f t="shared" ref="W64" si="403">W61*W59-W63</f>
        <v>#N/A</v>
      </c>
      <c r="X64" s="441" t="e">
        <f t="shared" ref="X64" si="404">X61*X59-X63</f>
        <v>#N/A</v>
      </c>
      <c r="Y64" s="441" t="e">
        <f t="shared" ref="Y64" si="405">Y61*Y59-Y63</f>
        <v>#N/A</v>
      </c>
      <c r="Z64" s="441" t="e">
        <f t="shared" ref="Z64" si="406">Z61*Z59-Z63</f>
        <v>#N/A</v>
      </c>
      <c r="AA64" s="441" t="e">
        <f t="shared" ref="AA64" si="407">AA61*AA59-AA63</f>
        <v>#N/A</v>
      </c>
      <c r="AB64" s="441" t="e">
        <f t="shared" ref="AB64" si="408">AB61*AB59-AB63</f>
        <v>#N/A</v>
      </c>
      <c r="AC64" s="441" t="e">
        <f t="shared" ref="AC64" si="409">AC61*AC59-AC63</f>
        <v>#N/A</v>
      </c>
      <c r="AD64" s="441" t="e">
        <f t="shared" ref="AD64" si="410">AD61*AD59-AD63</f>
        <v>#N/A</v>
      </c>
      <c r="AE64" s="441" t="e">
        <f t="shared" ref="AE64" si="411">AE61*AE59-AE63</f>
        <v>#N/A</v>
      </c>
      <c r="AF64" s="441" t="e">
        <f t="shared" ref="AF64" si="412">AF61*AF59-AF63</f>
        <v>#N/A</v>
      </c>
      <c r="AG64" s="441" t="e">
        <f t="shared" ref="AG64" si="413">AG61*AG59-AG63</f>
        <v>#N/A</v>
      </c>
      <c r="AH64" s="441" t="e">
        <f t="shared" ref="AH64" si="414">AH61*AH59-AH63</f>
        <v>#N/A</v>
      </c>
      <c r="AI64" s="441" t="e">
        <f t="shared" ref="AI64" si="415">AI61*AI59-AI63</f>
        <v>#N/A</v>
      </c>
      <c r="AJ64" s="441" t="e">
        <f t="shared" ref="AJ64" si="416">AJ61*AJ59-AJ63</f>
        <v>#N/A</v>
      </c>
      <c r="AK64" s="441" t="e">
        <f t="shared" ref="AK64" si="417">AK61*AK59-AK63</f>
        <v>#N/A</v>
      </c>
      <c r="AL64" s="441" t="e">
        <f t="shared" ref="AL64" si="418">AL61*AL59-AL63</f>
        <v>#N/A</v>
      </c>
      <c r="AM64" s="441" t="e">
        <f t="shared" ref="AM64" si="419">AM61*AM59-AM63</f>
        <v>#N/A</v>
      </c>
      <c r="AN64" s="441" t="e">
        <f t="shared" ref="AN64" si="420">AN61*AN59-AN63</f>
        <v>#N/A</v>
      </c>
      <c r="AO64" s="441" t="e">
        <f t="shared" ref="AO64" si="421">AO61*AO59-AO63</f>
        <v>#N/A</v>
      </c>
      <c r="AP64" s="441" t="e">
        <f t="shared" ref="AP64" si="422">AP61*AP59-AP63</f>
        <v>#N/A</v>
      </c>
      <c r="AQ64" s="441" t="e">
        <f t="shared" ref="AQ64" si="423">AQ61*AQ59-AQ63</f>
        <v>#N/A</v>
      </c>
      <c r="AR64" s="441" t="e">
        <f t="shared" ref="AR64" si="424">AR61*AR59-AR63</f>
        <v>#N/A</v>
      </c>
      <c r="AS64" s="441" t="e">
        <f t="shared" ref="AS64" si="425">AS61*AS59-AS63</f>
        <v>#N/A</v>
      </c>
      <c r="AT64" s="441" t="e">
        <f t="shared" ref="AT64" si="426">AT61*AT59-AT63</f>
        <v>#N/A</v>
      </c>
      <c r="AU64" s="441" t="e">
        <f t="shared" ref="AU64" si="427">AU61*AU59-AU63</f>
        <v>#N/A</v>
      </c>
      <c r="AV64" s="441" t="e">
        <f t="shared" ref="AV64" si="428">AV61*AV59-AV63</f>
        <v>#N/A</v>
      </c>
      <c r="AW64" s="441" t="e">
        <f t="shared" ref="AW64" si="429">AW61*AW59-AW63</f>
        <v>#N/A</v>
      </c>
      <c r="AX64" s="441" t="e">
        <f t="shared" ref="AX64" si="430">AX61*AX59-AX63</f>
        <v>#N/A</v>
      </c>
      <c r="AY64" s="441" t="e">
        <f t="shared" ref="AY64" si="431">AY61*AY59-AY63</f>
        <v>#N/A</v>
      </c>
      <c r="AZ64" s="441" t="e">
        <f t="shared" ref="AZ64" si="432">AZ61*AZ59-AZ63</f>
        <v>#N/A</v>
      </c>
      <c r="BA64" s="441" t="e">
        <f t="shared" ref="BA64" si="433">BA61*BA59-BA63</f>
        <v>#N/A</v>
      </c>
      <c r="BB64" s="442" t="e">
        <f t="shared" ref="BB64" si="434">BB61*BB59-BB63</f>
        <v>#N/A</v>
      </c>
      <c r="BF64" s="440" t="e">
        <f t="shared" si="274"/>
        <v>#N/A</v>
      </c>
      <c r="BG64" s="441" t="e">
        <f t="shared" si="274"/>
        <v>#N/A</v>
      </c>
      <c r="BH64" s="441" t="e">
        <f t="shared" si="274"/>
        <v>#N/A</v>
      </c>
      <c r="BI64" s="441" t="e">
        <f t="shared" si="274"/>
        <v>#N/A</v>
      </c>
      <c r="BJ64" s="441" t="e">
        <f t="shared" si="274"/>
        <v>#N/A</v>
      </c>
      <c r="BK64" s="441" t="e">
        <f t="shared" si="274"/>
        <v>#N/A</v>
      </c>
      <c r="BL64" s="441" t="e">
        <f t="shared" si="274"/>
        <v>#N/A</v>
      </c>
      <c r="BM64" s="441" t="e">
        <f t="shared" si="274"/>
        <v>#N/A</v>
      </c>
      <c r="BN64" s="441" t="e">
        <f t="shared" si="274"/>
        <v>#N/A</v>
      </c>
      <c r="BO64" s="441" t="e">
        <f t="shared" si="274"/>
        <v>#N/A</v>
      </c>
      <c r="BP64" s="441" t="e">
        <f t="shared" si="274"/>
        <v>#N/A</v>
      </c>
      <c r="BQ64" s="442" t="e">
        <f t="shared" si="274"/>
        <v>#N/A</v>
      </c>
    </row>
    <row r="65" spans="1:69" x14ac:dyDescent="0.25">
      <c r="A65" s="426" t="s">
        <v>270</v>
      </c>
      <c r="B65" s="431" t="s">
        <v>396</v>
      </c>
      <c r="C65" s="434" t="e">
        <f>INDEX('Расчет инвестиций'!$E$103:$BD$241,MATCH($A65,'Расчет инвестиций'!$A$103:$A$241,0)+4,MATCH(C$2,'Расчет инвестиций'!#REF!,0))</f>
        <v>#N/A</v>
      </c>
      <c r="D65" s="427" t="e">
        <f>INDEX('Расчет инвестиций'!$E$103:$BD$241,MATCH($A65,'Расчет инвестиций'!$A$103:$A$241,0)+4,MATCH(D$2,'Расчет инвестиций'!#REF!,0))</f>
        <v>#N/A</v>
      </c>
      <c r="E65" s="427" t="e">
        <f>INDEX('Расчет инвестиций'!$E$103:$BD$241,MATCH($A65,'Расчет инвестиций'!$A$103:$A$241,0)+4,MATCH(E$2,'Расчет инвестиций'!#REF!,0))</f>
        <v>#N/A</v>
      </c>
      <c r="F65" s="427" t="e">
        <f>INDEX('Расчет инвестиций'!$E$103:$BD$241,MATCH($A65,'Расчет инвестиций'!$A$103:$A$241,0)+4,MATCH(F$2,'Расчет инвестиций'!#REF!,0))</f>
        <v>#N/A</v>
      </c>
      <c r="G65" s="427" t="e">
        <f>INDEX('Расчет инвестиций'!$E$103:$BD$241,MATCH($A65,'Расчет инвестиций'!$A$103:$A$241,0)+4,MATCH(G$2,'Расчет инвестиций'!#REF!,0))</f>
        <v>#N/A</v>
      </c>
      <c r="H65" s="427" t="e">
        <f>INDEX('Расчет инвестиций'!$E$103:$BD$241,MATCH($A65,'Расчет инвестиций'!$A$103:$A$241,0)+4,MATCH(H$2,'Расчет инвестиций'!#REF!,0))</f>
        <v>#N/A</v>
      </c>
      <c r="I65" s="427" t="e">
        <f>INDEX('Расчет инвестиций'!$E$103:$BD$241,MATCH($A65,'Расчет инвестиций'!$A$103:$A$241,0)+4,MATCH(I$2,'Расчет инвестиций'!#REF!,0))</f>
        <v>#N/A</v>
      </c>
      <c r="J65" s="427" t="e">
        <f>INDEX('Расчет инвестиций'!$E$103:$BD$241,MATCH($A65,'Расчет инвестиций'!$A$103:$A$241,0)+4,MATCH(J$2,'Расчет инвестиций'!#REF!,0))</f>
        <v>#N/A</v>
      </c>
      <c r="K65" s="427" t="e">
        <f>INDEX('Расчет инвестиций'!$E$103:$BD$241,MATCH($A65,'Расчет инвестиций'!$A$103:$A$241,0)+4,MATCH(K$2,'Расчет инвестиций'!#REF!,0))</f>
        <v>#N/A</v>
      </c>
      <c r="L65" s="427" t="e">
        <f>INDEX('Расчет инвестиций'!$E$103:$BD$241,MATCH($A65,'Расчет инвестиций'!$A$103:$A$241,0)+4,MATCH(L$2,'Расчет инвестиций'!#REF!,0))</f>
        <v>#N/A</v>
      </c>
      <c r="M65" s="427" t="e">
        <f>INDEX('Расчет инвестиций'!$E$103:$BD$241,MATCH($A65,'Расчет инвестиций'!$A$103:$A$241,0)+4,MATCH(M$2,'Расчет инвестиций'!#REF!,0))</f>
        <v>#N/A</v>
      </c>
      <c r="N65" s="427" t="e">
        <f>INDEX('Расчет инвестиций'!$E$103:$BD$241,MATCH($A65,'Расчет инвестиций'!$A$103:$A$241,0)+4,MATCH(N$2,'Расчет инвестиций'!#REF!,0))</f>
        <v>#N/A</v>
      </c>
      <c r="O65" s="427" t="e">
        <f>INDEX('Расчет инвестиций'!$E$103:$BD$241,MATCH($A65,'Расчет инвестиций'!$A$103:$A$241,0)+4,MATCH(O$2,'Расчет инвестиций'!#REF!,0))</f>
        <v>#N/A</v>
      </c>
      <c r="P65" s="427" t="e">
        <f>INDEX('Расчет инвестиций'!$E$103:$BD$241,MATCH($A65,'Расчет инвестиций'!$A$103:$A$241,0)+4,MATCH(P$2,'Расчет инвестиций'!#REF!,0))</f>
        <v>#N/A</v>
      </c>
      <c r="Q65" s="427" t="e">
        <f>INDEX('Расчет инвестиций'!$E$103:$BD$241,MATCH($A65,'Расчет инвестиций'!$A$103:$A$241,0)+4,MATCH(Q$2,'Расчет инвестиций'!#REF!,0))</f>
        <v>#N/A</v>
      </c>
      <c r="R65" s="427" t="e">
        <f>INDEX('Расчет инвестиций'!$E$103:$BD$241,MATCH($A65,'Расчет инвестиций'!$A$103:$A$241,0)+4,MATCH(R$2,'Расчет инвестиций'!#REF!,0))</f>
        <v>#N/A</v>
      </c>
      <c r="S65" s="427" t="e">
        <f>INDEX('Расчет инвестиций'!$E$103:$BD$241,MATCH($A65,'Расчет инвестиций'!$A$103:$A$241,0)+4,MATCH(S$2,'Расчет инвестиций'!#REF!,0))</f>
        <v>#N/A</v>
      </c>
      <c r="T65" s="427" t="e">
        <f>INDEX('Расчет инвестиций'!$E$103:$BD$241,MATCH($A65,'Расчет инвестиций'!$A$103:$A$241,0)+4,MATCH(T$2,'Расчет инвестиций'!#REF!,0))</f>
        <v>#N/A</v>
      </c>
      <c r="U65" s="427" t="e">
        <f>INDEX('Расчет инвестиций'!$E$103:$BD$241,MATCH($A65,'Расчет инвестиций'!$A$103:$A$241,0)+4,MATCH(U$2,'Расчет инвестиций'!#REF!,0))</f>
        <v>#N/A</v>
      </c>
      <c r="V65" s="427" t="e">
        <f>INDEX('Расчет инвестиций'!$E$103:$BD$241,MATCH($A65,'Расчет инвестиций'!$A$103:$A$241,0)+4,MATCH(V$2,'Расчет инвестиций'!#REF!,0))</f>
        <v>#N/A</v>
      </c>
      <c r="W65" s="427" t="e">
        <f>INDEX('Расчет инвестиций'!$E$103:$BD$241,MATCH($A65,'Расчет инвестиций'!$A$103:$A$241,0)+4,MATCH(W$2,'Расчет инвестиций'!#REF!,0))</f>
        <v>#N/A</v>
      </c>
      <c r="X65" s="427" t="e">
        <f>INDEX('Расчет инвестиций'!$E$103:$BD$241,MATCH($A65,'Расчет инвестиций'!$A$103:$A$241,0)+4,MATCH(X$2,'Расчет инвестиций'!#REF!,0))</f>
        <v>#N/A</v>
      </c>
      <c r="Y65" s="427" t="e">
        <f>INDEX('Расчет инвестиций'!$E$103:$BD$241,MATCH($A65,'Расчет инвестиций'!$A$103:$A$241,0)+4,MATCH(Y$2,'Расчет инвестиций'!#REF!,0))</f>
        <v>#N/A</v>
      </c>
      <c r="Z65" s="427" t="e">
        <f>INDEX('Расчет инвестиций'!$E$103:$BD$241,MATCH($A65,'Расчет инвестиций'!$A$103:$A$241,0)+4,MATCH(Z$2,'Расчет инвестиций'!#REF!,0))</f>
        <v>#N/A</v>
      </c>
      <c r="AA65" s="427" t="e">
        <f>INDEX('Расчет инвестиций'!$E$103:$BD$241,MATCH($A65,'Расчет инвестиций'!$A$103:$A$241,0)+4,MATCH(AA$2,'Расчет инвестиций'!#REF!,0))</f>
        <v>#N/A</v>
      </c>
      <c r="AB65" s="427" t="e">
        <f>INDEX('Расчет инвестиций'!$E$103:$BD$241,MATCH($A65,'Расчет инвестиций'!$A$103:$A$241,0)+4,MATCH(AB$2,'Расчет инвестиций'!#REF!,0))</f>
        <v>#N/A</v>
      </c>
      <c r="AC65" s="427" t="e">
        <f>INDEX('Расчет инвестиций'!$E$103:$BD$241,MATCH($A65,'Расчет инвестиций'!$A$103:$A$241,0)+4,MATCH(AC$2,'Расчет инвестиций'!#REF!,0))</f>
        <v>#N/A</v>
      </c>
      <c r="AD65" s="427" t="e">
        <f>INDEX('Расчет инвестиций'!$E$103:$BD$241,MATCH($A65,'Расчет инвестиций'!$A$103:$A$241,0)+4,MATCH(AD$2,'Расчет инвестиций'!#REF!,0))</f>
        <v>#N/A</v>
      </c>
      <c r="AE65" s="427" t="e">
        <f>INDEX('Расчет инвестиций'!$E$103:$BD$241,MATCH($A65,'Расчет инвестиций'!$A$103:$A$241,0)+4,MATCH(AE$2,'Расчет инвестиций'!#REF!,0))</f>
        <v>#N/A</v>
      </c>
      <c r="AF65" s="427" t="e">
        <f>INDEX('Расчет инвестиций'!$E$103:$BD$241,MATCH($A65,'Расчет инвестиций'!$A$103:$A$241,0)+4,MATCH(AF$2,'Расчет инвестиций'!#REF!,0))</f>
        <v>#N/A</v>
      </c>
      <c r="AG65" s="427" t="e">
        <f>INDEX('Расчет инвестиций'!$E$103:$BD$241,MATCH($A65,'Расчет инвестиций'!$A$103:$A$241,0)+4,MATCH(AG$2,'Расчет инвестиций'!#REF!,0))</f>
        <v>#N/A</v>
      </c>
      <c r="AH65" s="427" t="e">
        <f>INDEX('Расчет инвестиций'!$E$103:$BD$241,MATCH($A65,'Расчет инвестиций'!$A$103:$A$241,0)+4,MATCH(AH$2,'Расчет инвестиций'!#REF!,0))</f>
        <v>#N/A</v>
      </c>
      <c r="AI65" s="427" t="e">
        <f>INDEX('Расчет инвестиций'!$E$103:$BD$241,MATCH($A65,'Расчет инвестиций'!$A$103:$A$241,0)+4,MATCH(AI$2,'Расчет инвестиций'!#REF!,0))</f>
        <v>#N/A</v>
      </c>
      <c r="AJ65" s="427" t="e">
        <f>INDEX('Расчет инвестиций'!$E$103:$BD$241,MATCH($A65,'Расчет инвестиций'!$A$103:$A$241,0)+4,MATCH(AJ$2,'Расчет инвестиций'!#REF!,0))</f>
        <v>#N/A</v>
      </c>
      <c r="AK65" s="427" t="e">
        <f>INDEX('Расчет инвестиций'!$E$103:$BD$241,MATCH($A65,'Расчет инвестиций'!$A$103:$A$241,0)+4,MATCH(AK$2,'Расчет инвестиций'!#REF!,0))</f>
        <v>#N/A</v>
      </c>
      <c r="AL65" s="427" t="e">
        <f>INDEX('Расчет инвестиций'!$E$103:$BD$241,MATCH($A65,'Расчет инвестиций'!$A$103:$A$241,0)+4,MATCH(AL$2,'Расчет инвестиций'!#REF!,0))</f>
        <v>#N/A</v>
      </c>
      <c r="AM65" s="427" t="e">
        <f>INDEX('Расчет инвестиций'!$E$103:$BD$241,MATCH($A65,'Расчет инвестиций'!$A$103:$A$241,0)+4,MATCH(AM$2,'Расчет инвестиций'!#REF!,0))</f>
        <v>#N/A</v>
      </c>
      <c r="AN65" s="427" t="e">
        <f>INDEX('Расчет инвестиций'!$E$103:$BD$241,MATCH($A65,'Расчет инвестиций'!$A$103:$A$241,0)+4,MATCH(AN$2,'Расчет инвестиций'!#REF!,0))</f>
        <v>#N/A</v>
      </c>
      <c r="AO65" s="427" t="e">
        <f>INDEX('Расчет инвестиций'!$E$103:$BD$241,MATCH($A65,'Расчет инвестиций'!$A$103:$A$241,0)+4,MATCH(AO$2,'Расчет инвестиций'!#REF!,0))</f>
        <v>#N/A</v>
      </c>
      <c r="AP65" s="427" t="e">
        <f>INDEX('Расчет инвестиций'!$E$103:$BD$241,MATCH($A65,'Расчет инвестиций'!$A$103:$A$241,0)+4,MATCH(AP$2,'Расчет инвестиций'!#REF!,0))</f>
        <v>#N/A</v>
      </c>
      <c r="AQ65" s="427" t="e">
        <f>INDEX('Расчет инвестиций'!$E$103:$BD$241,MATCH($A65,'Расчет инвестиций'!$A$103:$A$241,0)+4,MATCH(AQ$2,'Расчет инвестиций'!#REF!,0))</f>
        <v>#N/A</v>
      </c>
      <c r="AR65" s="427" t="e">
        <f>INDEX('Расчет инвестиций'!$E$103:$BD$241,MATCH($A65,'Расчет инвестиций'!$A$103:$A$241,0)+4,MATCH(AR$2,'Расчет инвестиций'!#REF!,0))</f>
        <v>#N/A</v>
      </c>
      <c r="AS65" s="427" t="e">
        <f>INDEX('Расчет инвестиций'!$E$103:$BD$241,MATCH($A65,'Расчет инвестиций'!$A$103:$A$241,0)+4,MATCH(AS$2,'Расчет инвестиций'!#REF!,0))</f>
        <v>#N/A</v>
      </c>
      <c r="AT65" s="427" t="e">
        <f>INDEX('Расчет инвестиций'!$E$103:$BD$241,MATCH($A65,'Расчет инвестиций'!$A$103:$A$241,0)+4,MATCH(AT$2,'Расчет инвестиций'!#REF!,0))</f>
        <v>#N/A</v>
      </c>
      <c r="AU65" s="427" t="e">
        <f>INDEX('Расчет инвестиций'!$E$103:$BD$241,MATCH($A65,'Расчет инвестиций'!$A$103:$A$241,0)+4,MATCH(AU$2,'Расчет инвестиций'!#REF!,0))</f>
        <v>#N/A</v>
      </c>
      <c r="AV65" s="427" t="e">
        <f>INDEX('Расчет инвестиций'!$E$103:$BD$241,MATCH($A65,'Расчет инвестиций'!$A$103:$A$241,0)+4,MATCH(AV$2,'Расчет инвестиций'!#REF!,0))</f>
        <v>#N/A</v>
      </c>
      <c r="AW65" s="427" t="e">
        <f>INDEX('Расчет инвестиций'!$E$103:$BD$241,MATCH($A65,'Расчет инвестиций'!$A$103:$A$241,0)+4,MATCH(AW$2,'Расчет инвестиций'!#REF!,0))</f>
        <v>#N/A</v>
      </c>
      <c r="AX65" s="427" t="e">
        <f>INDEX('Расчет инвестиций'!$E$103:$BD$241,MATCH($A65,'Расчет инвестиций'!$A$103:$A$241,0)+4,MATCH(AX$2,'Расчет инвестиций'!#REF!,0))</f>
        <v>#N/A</v>
      </c>
      <c r="AY65" s="427" t="e">
        <f>INDEX('Расчет инвестиций'!$E$103:$BD$241,MATCH($A65,'Расчет инвестиций'!$A$103:$A$241,0)+4,MATCH(AY$2,'Расчет инвестиций'!#REF!,0))</f>
        <v>#N/A</v>
      </c>
      <c r="AZ65" s="427" t="e">
        <f>INDEX('Расчет инвестиций'!$E$103:$BD$241,MATCH($A65,'Расчет инвестиций'!$A$103:$A$241,0)+4,MATCH(AZ$2,'Расчет инвестиций'!#REF!,0))</f>
        <v>#N/A</v>
      </c>
      <c r="BA65" s="427" t="e">
        <f>INDEX('Расчет инвестиций'!$E$103:$BD$241,MATCH($A65,'Расчет инвестиций'!$A$103:$A$241,0)+4,MATCH(BA$2,'Расчет инвестиций'!#REF!,0))</f>
        <v>#N/A</v>
      </c>
      <c r="BB65" s="428" t="e">
        <f>INDEX('Расчет инвестиций'!$E$103:$BD$241,MATCH($A65,'Расчет инвестиций'!$A$103:$A$241,0)+4,MATCH(BB$2,'Расчет инвестиций'!#REF!,0))</f>
        <v>#N/A</v>
      </c>
      <c r="BF65" s="434" t="e">
        <f ca="1">MAX(INDIRECT(ADDRESS(MATCH($A65,$A$1:$A$79,0)+6,MATCH(BF$1,$A$1:$BB$1,0)),TRUE):INDIRECT(ADDRESS(MATCH($A65,$A$1:$A$79,0)+6,MATCH(BF$1,$A$1:$BB$1,0)+COUNTIF($A$1:$BB$1,BF$1)-1,TRUE)))</f>
        <v>#N/A</v>
      </c>
      <c r="BG65" s="427" t="e">
        <f ca="1">MAX(INDIRECT(ADDRESS(MATCH($A65,$A$1:$A$79,0)+6,MATCH(BG$1,$A$1:$BB$1,0)),TRUE):INDIRECT(ADDRESS(MATCH($A65,$A$1:$A$79,0)+6,MATCH(BG$1,$A$1:$BB$1,0)+COUNTIF($A$1:$BB$1,BG$1)-1,TRUE)))</f>
        <v>#N/A</v>
      </c>
      <c r="BH65" s="427" t="e">
        <f ca="1">MAX(INDIRECT(ADDRESS(MATCH($A65,$A$1:$A$79,0)+6,MATCH(BH$1,$A$1:$BB$1,0)),TRUE):INDIRECT(ADDRESS(MATCH($A65,$A$1:$A$79,0)+6,MATCH(BH$1,$A$1:$BB$1,0)+COUNTIF($A$1:$BB$1,BH$1)-1,TRUE)))</f>
        <v>#N/A</v>
      </c>
      <c r="BI65" s="427" t="e">
        <f ca="1">MAX(INDIRECT(ADDRESS(MATCH($A65,$A$1:$A$79,0)+6,MATCH(BI$1,$A$1:$BB$1,0)),TRUE):INDIRECT(ADDRESS(MATCH($A65,$A$1:$A$79,0)+6,MATCH(BI$1,$A$1:$BB$1,0)+COUNTIF($A$1:$BB$1,BI$1)-1,TRUE)))</f>
        <v>#N/A</v>
      </c>
      <c r="BJ65" s="427" t="e">
        <f ca="1">MAX(INDIRECT(ADDRESS(MATCH($A65,$A$1:$A$79,0)+6,MATCH(BJ$1,$A$1:$BB$1,0)),TRUE):INDIRECT(ADDRESS(MATCH($A65,$A$1:$A$79,0)+6,MATCH(BJ$1,$A$1:$BB$1,0)+COUNTIF($A$1:$BB$1,BJ$1)-1,TRUE)))</f>
        <v>#N/A</v>
      </c>
      <c r="BK65" s="427" t="e">
        <f ca="1">MAX(INDIRECT(ADDRESS(MATCH($A65,$A$1:$A$79,0)+6,MATCH(BK$1,$A$1:$BB$1,0)),TRUE):INDIRECT(ADDRESS(MATCH($A65,$A$1:$A$79,0)+6,MATCH(BK$1,$A$1:$BB$1,0)+COUNTIF($A$1:$BB$1,BK$1)-1,TRUE)))</f>
        <v>#N/A</v>
      </c>
      <c r="BL65" s="427" t="e">
        <f ca="1">MAX(INDIRECT(ADDRESS(MATCH($A65,$A$1:$A$79,0)+6,MATCH(BL$1,$A$1:$BB$1,0)),TRUE):INDIRECT(ADDRESS(MATCH($A65,$A$1:$A$79,0)+6,MATCH(BL$1,$A$1:$BB$1,0)+COUNTIF($A$1:$BB$1,BL$1)-1,TRUE)))</f>
        <v>#N/A</v>
      </c>
      <c r="BM65" s="427" t="e">
        <f ca="1">MAX(INDIRECT(ADDRESS(MATCH($A65,$A$1:$A$79,0)+6,MATCH(BM$1,$A$1:$BB$1,0)),TRUE):INDIRECT(ADDRESS(MATCH($A65,$A$1:$A$79,0)+6,MATCH(BM$1,$A$1:$BB$1,0)+COUNTIF($A$1:$BB$1,BM$1)-1,TRUE)))</f>
        <v>#N/A</v>
      </c>
      <c r="BN65" s="427" t="e">
        <f ca="1">MAX(INDIRECT(ADDRESS(MATCH($A65,$A$1:$A$79,0)+6,MATCH(BN$1,$A$1:$BB$1,0)),TRUE):INDIRECT(ADDRESS(MATCH($A65,$A$1:$A$79,0)+6,MATCH(BN$1,$A$1:$BB$1,0)+COUNTIF($A$1:$BB$1,BN$1)-1,TRUE)))</f>
        <v>#N/A</v>
      </c>
      <c r="BO65" s="427" t="e">
        <f ca="1">MAX(INDIRECT(ADDRESS(MATCH($A65,$A$1:$A$79,0)+6,MATCH(BO$1,$A$1:$BB$1,0)),TRUE):INDIRECT(ADDRESS(MATCH($A65,$A$1:$A$79,0)+6,MATCH(BO$1,$A$1:$BB$1,0)+COUNTIF($A$1:$BB$1,BO$1)-1,TRUE)))</f>
        <v>#N/A</v>
      </c>
      <c r="BP65" s="427" t="e">
        <f ca="1">MAX(INDIRECT(ADDRESS(MATCH($A65,$A$1:$A$79,0)+6,MATCH(BP$1,$A$1:$BB$1,0)),TRUE):INDIRECT(ADDRESS(MATCH($A65,$A$1:$A$79,0)+6,MATCH(BP$1,$A$1:$BB$1,0)+COUNTIF($A$1:$BB$1,BP$1)-1,TRUE)))</f>
        <v>#N/A</v>
      </c>
      <c r="BQ65" s="428" t="e">
        <f ca="1">MAX(INDIRECT(ADDRESS(MATCH($A65,$A$1:$A$79,0)+6,MATCH(BQ$1,$A$1:$BB$1,0)),TRUE):INDIRECT(ADDRESS(MATCH($A65,$A$1:$A$79,0)+6,MATCH(BQ$1,$A$1:$BB$1,0)+COUNTIF($A$1:$BB$1,BQ$1)-1,TRUE)))</f>
        <v>#N/A</v>
      </c>
    </row>
    <row r="66" spans="1:69" x14ac:dyDescent="0.25">
      <c r="A66" s="420" t="s">
        <v>365</v>
      </c>
      <c r="B66" s="429" t="s">
        <v>37</v>
      </c>
      <c r="C66" s="443" t="e">
        <f>INDEX('Расчет инвестиций'!$E$103:$BD$241,MATCH($A66,'Расчет инвестиций'!$A$103:$A$241,0),MATCH(C$2,'Расчет инвестиций'!#REF!,0))</f>
        <v>#N/A</v>
      </c>
      <c r="D66" s="444" t="e">
        <f>VLOOKUP($A66,'Расчет инвестиций'!$A$103:$BD$241,MATCH('Свод объёмы'!D$2,'Расчет инвестиций'!#REF!,0),0)</f>
        <v>#REF!</v>
      </c>
      <c r="E66" s="444" t="e">
        <f>VLOOKUP($A66,'Расчет инвестиций'!$A$103:$BD$241,MATCH('Свод объёмы'!E$2,'Расчет инвестиций'!#REF!,0),0)</f>
        <v>#REF!</v>
      </c>
      <c r="F66" s="444" t="e">
        <f>VLOOKUP($A66,'Расчет инвестиций'!$A$103:$BD$241,MATCH('Свод объёмы'!F$2,'Расчет инвестиций'!#REF!,0),0)</f>
        <v>#REF!</v>
      </c>
      <c r="G66" s="444" t="e">
        <f>VLOOKUP($A66,'Расчет инвестиций'!$A$103:$BD$241,MATCH('Свод объёмы'!G$2,'Расчет инвестиций'!#REF!,0),0)</f>
        <v>#REF!</v>
      </c>
      <c r="H66" s="444" t="e">
        <f>VLOOKUP($A66,'Расчет инвестиций'!$A$103:$BD$241,MATCH('Свод объёмы'!H$2,'Расчет инвестиций'!#REF!,0),0)</f>
        <v>#REF!</v>
      </c>
      <c r="I66" s="444" t="e">
        <f>VLOOKUP($A66,'Расчет инвестиций'!$A$103:$BD$241,MATCH('Свод объёмы'!I$2,'Расчет инвестиций'!#REF!,0),0)</f>
        <v>#REF!</v>
      </c>
      <c r="J66" s="444" t="e">
        <f>VLOOKUP($A66,'Расчет инвестиций'!$A$103:$BD$241,MATCH('Свод объёмы'!J$2,'Расчет инвестиций'!#REF!,0),0)</f>
        <v>#REF!</v>
      </c>
      <c r="K66" s="444" t="e">
        <f>VLOOKUP($A66,'Расчет инвестиций'!$A$103:$BD$241,MATCH('Свод объёмы'!K$2,'Расчет инвестиций'!#REF!,0),0)</f>
        <v>#REF!</v>
      </c>
      <c r="L66" s="444" t="e">
        <f>VLOOKUP($A66,'Расчет инвестиций'!$A$103:$BD$241,MATCH('Свод объёмы'!L$2,'Расчет инвестиций'!#REF!,0),0)</f>
        <v>#REF!</v>
      </c>
      <c r="M66" s="444" t="e">
        <f>VLOOKUP($A66,'Расчет инвестиций'!$A$103:$BD$241,MATCH('Свод объёмы'!M$2,'Расчет инвестиций'!#REF!,0),0)</f>
        <v>#REF!</v>
      </c>
      <c r="N66" s="444" t="e">
        <f>VLOOKUP($A66,'Расчет инвестиций'!$A$103:$BD$241,MATCH('Свод объёмы'!N$2,'Расчет инвестиций'!#REF!,0),0)</f>
        <v>#REF!</v>
      </c>
      <c r="O66" s="444" t="e">
        <f>VLOOKUP($A66,'Расчет инвестиций'!$A$103:$BD$241,MATCH('Свод объёмы'!O$2,'Расчет инвестиций'!#REF!,0),0)</f>
        <v>#REF!</v>
      </c>
      <c r="P66" s="444" t="e">
        <f>VLOOKUP($A66,'Расчет инвестиций'!$A$103:$BD$241,MATCH('Свод объёмы'!P$2,'Расчет инвестиций'!#REF!,0),0)</f>
        <v>#REF!</v>
      </c>
      <c r="Q66" s="444" t="e">
        <f>VLOOKUP($A66,'Расчет инвестиций'!$A$103:$BD$241,MATCH('Свод объёмы'!Q$2,'Расчет инвестиций'!#REF!,0),0)</f>
        <v>#REF!</v>
      </c>
      <c r="R66" s="444" t="e">
        <f>VLOOKUP($A66,'Расчет инвестиций'!$A$103:$BD$241,MATCH('Свод объёмы'!R$2,'Расчет инвестиций'!#REF!,0),0)</f>
        <v>#REF!</v>
      </c>
      <c r="S66" s="444" t="e">
        <f>VLOOKUP($A66,'Расчет инвестиций'!$A$103:$BD$241,MATCH('Свод объёмы'!S$2,'Расчет инвестиций'!#REF!,0),0)</f>
        <v>#REF!</v>
      </c>
      <c r="T66" s="444" t="e">
        <f>VLOOKUP($A66,'Расчет инвестиций'!$A$103:$BD$241,MATCH('Свод объёмы'!T$2,'Расчет инвестиций'!#REF!,0),0)</f>
        <v>#REF!</v>
      </c>
      <c r="U66" s="444" t="e">
        <f>VLOOKUP($A66,'Расчет инвестиций'!$A$103:$BD$241,MATCH('Свод объёмы'!U$2,'Расчет инвестиций'!#REF!,0),0)</f>
        <v>#REF!</v>
      </c>
      <c r="V66" s="444" t="e">
        <f>VLOOKUP($A66,'Расчет инвестиций'!$A$103:$BD$241,MATCH('Свод объёмы'!V$2,'Расчет инвестиций'!#REF!,0),0)</f>
        <v>#REF!</v>
      </c>
      <c r="W66" s="444" t="e">
        <f>VLOOKUP($A66,'Расчет инвестиций'!$A$103:$BD$241,MATCH('Свод объёмы'!W$2,'Расчет инвестиций'!#REF!,0),0)</f>
        <v>#REF!</v>
      </c>
      <c r="X66" s="444" t="e">
        <f>VLOOKUP($A66,'Расчет инвестиций'!$A$103:$BD$241,MATCH('Свод объёмы'!X$2,'Расчет инвестиций'!#REF!,0),0)</f>
        <v>#REF!</v>
      </c>
      <c r="Y66" s="444" t="e">
        <f>VLOOKUP($A66,'Расчет инвестиций'!$A$103:$BD$241,MATCH('Свод объёмы'!Y$2,'Расчет инвестиций'!#REF!,0),0)</f>
        <v>#REF!</v>
      </c>
      <c r="Z66" s="444" t="e">
        <f>VLOOKUP($A66,'Расчет инвестиций'!$A$103:$BD$241,MATCH('Свод объёмы'!Z$2,'Расчет инвестиций'!#REF!,0),0)</f>
        <v>#REF!</v>
      </c>
      <c r="AA66" s="444" t="e">
        <f>VLOOKUP($A66,'Расчет инвестиций'!$A$103:$BD$241,MATCH('Свод объёмы'!AA$2,'Расчет инвестиций'!#REF!,0),0)</f>
        <v>#REF!</v>
      </c>
      <c r="AB66" s="444" t="e">
        <f>VLOOKUP($A66,'Расчет инвестиций'!$A$103:$BD$241,MATCH('Свод объёмы'!AB$2,'Расчет инвестиций'!#REF!,0),0)</f>
        <v>#REF!</v>
      </c>
      <c r="AC66" s="444" t="e">
        <f>VLOOKUP($A66,'Расчет инвестиций'!$A$103:$BD$241,MATCH('Свод объёмы'!AC$2,'Расчет инвестиций'!#REF!,0),0)</f>
        <v>#REF!</v>
      </c>
      <c r="AD66" s="444" t="e">
        <f>VLOOKUP($A66,'Расчет инвестиций'!$A$103:$BD$241,MATCH('Свод объёмы'!AD$2,'Расчет инвестиций'!#REF!,0),0)</f>
        <v>#REF!</v>
      </c>
      <c r="AE66" s="444" t="e">
        <f>VLOOKUP($A66,'Расчет инвестиций'!$A$103:$BD$241,MATCH('Свод объёмы'!AE$2,'Расчет инвестиций'!#REF!,0),0)</f>
        <v>#REF!</v>
      </c>
      <c r="AF66" s="444" t="e">
        <f>VLOOKUP($A66,'Расчет инвестиций'!$A$103:$BD$241,MATCH('Свод объёмы'!AF$2,'Расчет инвестиций'!#REF!,0),0)</f>
        <v>#REF!</v>
      </c>
      <c r="AG66" s="444" t="e">
        <f>VLOOKUP($A66,'Расчет инвестиций'!$A$103:$BD$241,MATCH('Свод объёмы'!AG$2,'Расчет инвестиций'!#REF!,0),0)</f>
        <v>#REF!</v>
      </c>
      <c r="AH66" s="444" t="e">
        <f>VLOOKUP($A66,'Расчет инвестиций'!$A$103:$BD$241,MATCH('Свод объёмы'!AH$2,'Расчет инвестиций'!#REF!,0),0)</f>
        <v>#REF!</v>
      </c>
      <c r="AI66" s="444" t="e">
        <f>VLOOKUP($A66,'Расчет инвестиций'!$A$103:$BD$241,MATCH('Свод объёмы'!AI$2,'Расчет инвестиций'!#REF!,0),0)</f>
        <v>#REF!</v>
      </c>
      <c r="AJ66" s="444" t="e">
        <f>VLOOKUP($A66,'Расчет инвестиций'!$A$103:$BD$241,MATCH('Свод объёмы'!AJ$2,'Расчет инвестиций'!#REF!,0),0)</f>
        <v>#REF!</v>
      </c>
      <c r="AK66" s="444" t="e">
        <f>VLOOKUP($A66,'Расчет инвестиций'!$A$103:$BD$241,MATCH('Свод объёмы'!AK$2,'Расчет инвестиций'!#REF!,0),0)</f>
        <v>#REF!</v>
      </c>
      <c r="AL66" s="444" t="e">
        <f>VLOOKUP($A66,'Расчет инвестиций'!$A$103:$BD$241,MATCH('Свод объёмы'!AL$2,'Расчет инвестиций'!#REF!,0),0)</f>
        <v>#REF!</v>
      </c>
      <c r="AM66" s="444" t="e">
        <f>VLOOKUP($A66,'Расчет инвестиций'!$A$103:$BD$241,MATCH('Свод объёмы'!AM$2,'Расчет инвестиций'!#REF!,0),0)</f>
        <v>#REF!</v>
      </c>
      <c r="AN66" s="444" t="e">
        <f>VLOOKUP($A66,'Расчет инвестиций'!$A$103:$BD$241,MATCH('Свод объёмы'!AN$2,'Расчет инвестиций'!#REF!,0),0)</f>
        <v>#REF!</v>
      </c>
      <c r="AO66" s="444" t="e">
        <f>VLOOKUP($A66,'Расчет инвестиций'!$A$103:$BD$241,MATCH('Свод объёмы'!AO$2,'Расчет инвестиций'!#REF!,0),0)</f>
        <v>#REF!</v>
      </c>
      <c r="AP66" s="444" t="e">
        <f>VLOOKUP($A66,'Расчет инвестиций'!$A$103:$BD$241,MATCH('Свод объёмы'!AP$2,'Расчет инвестиций'!#REF!,0),0)</f>
        <v>#REF!</v>
      </c>
      <c r="AQ66" s="444" t="e">
        <f>VLOOKUP($A66,'Расчет инвестиций'!$A$103:$BD$241,MATCH('Свод объёмы'!AQ$2,'Расчет инвестиций'!#REF!,0),0)</f>
        <v>#REF!</v>
      </c>
      <c r="AR66" s="444" t="e">
        <f>VLOOKUP($A66,'Расчет инвестиций'!$A$103:$BD$241,MATCH('Свод объёмы'!AR$2,'Расчет инвестиций'!#REF!,0),0)</f>
        <v>#REF!</v>
      </c>
      <c r="AS66" s="444" t="e">
        <f>VLOOKUP($A66,'Расчет инвестиций'!$A$103:$BD$241,MATCH('Свод объёмы'!AS$2,'Расчет инвестиций'!#REF!,0),0)</f>
        <v>#REF!</v>
      </c>
      <c r="AT66" s="444" t="e">
        <f>VLOOKUP($A66,'Расчет инвестиций'!$A$103:$BD$241,MATCH('Свод объёмы'!AT$2,'Расчет инвестиций'!#REF!,0),0)</f>
        <v>#REF!</v>
      </c>
      <c r="AU66" s="444" t="e">
        <f>VLOOKUP($A66,'Расчет инвестиций'!$A$103:$BD$241,MATCH('Свод объёмы'!AU$2,'Расчет инвестиций'!#REF!,0),0)</f>
        <v>#REF!</v>
      </c>
      <c r="AV66" s="444" t="e">
        <f>VLOOKUP($A66,'Расчет инвестиций'!$A$103:$BD$241,MATCH('Свод объёмы'!AV$2,'Расчет инвестиций'!#REF!,0),0)</f>
        <v>#REF!</v>
      </c>
      <c r="AW66" s="444" t="e">
        <f>VLOOKUP($A66,'Расчет инвестиций'!$A$103:$BD$241,MATCH('Свод объёмы'!AW$2,'Расчет инвестиций'!#REF!,0),0)</f>
        <v>#REF!</v>
      </c>
      <c r="AX66" s="444" t="e">
        <f>VLOOKUP($A66,'Расчет инвестиций'!$A$103:$BD$241,MATCH('Свод объёмы'!AX$2,'Расчет инвестиций'!#REF!,0),0)</f>
        <v>#REF!</v>
      </c>
      <c r="AY66" s="444" t="e">
        <f>VLOOKUP($A66,'Расчет инвестиций'!$A$103:$BD$241,MATCH('Свод объёмы'!AY$2,'Расчет инвестиций'!#REF!,0),0)</f>
        <v>#REF!</v>
      </c>
      <c r="AZ66" s="444" t="e">
        <f>VLOOKUP($A66,'Расчет инвестиций'!$A$103:$BD$241,MATCH('Свод объёмы'!AZ$2,'Расчет инвестиций'!#REF!,0),0)</f>
        <v>#REF!</v>
      </c>
      <c r="BA66" s="444" t="e">
        <f>VLOOKUP($A66,'Расчет инвестиций'!$A$103:$BD$241,MATCH('Свод объёмы'!BA$2,'Расчет инвестиций'!#REF!,0),0)</f>
        <v>#REF!</v>
      </c>
      <c r="BB66" s="445" t="e">
        <f>VLOOKUP($A66,'Расчет инвестиций'!$A$103:$BD$241,MATCH('Свод объёмы'!BB$2,'Расчет инвестиций'!#REF!,0),0)</f>
        <v>#REF!</v>
      </c>
      <c r="BF66" s="443" t="e">
        <f ca="1">MAX(INDIRECT(ADDRESS(MATCH($A66,$A$1:$A$79,0),MATCH(BF$1,$A$1:$BB$1,0)),TRUE):INDIRECT(ADDRESS(MATCH($A66,$A$1:$A$79,0),MATCH(BF$1,$A$1:$BB$1,0)+COUNTIF($A$1:$BB$1,BF$1)-1,TRUE)))</f>
        <v>#N/A</v>
      </c>
      <c r="BG66" s="444" t="e">
        <f ca="1">MAX(INDIRECT(ADDRESS(MATCH($A66,$A$1:$A$79,0),MATCH(BG$1,$A$1:$BB$1,0)),TRUE):INDIRECT(ADDRESS(MATCH($A66,$A$1:$A$79,0),MATCH(BG$1,$A$1:$BB$1,0)+COUNTIF($A$1:$BB$1,BG$1)-1,TRUE)))</f>
        <v>#REF!</v>
      </c>
      <c r="BH66" s="444" t="e">
        <f ca="1">MAX(INDIRECT(ADDRESS(MATCH($A66,$A$1:$A$79,0),MATCH(BH$1,$A$1:$BB$1,0)),TRUE):INDIRECT(ADDRESS(MATCH($A66,$A$1:$A$79,0),MATCH(BH$1,$A$1:$BB$1,0)+COUNTIF($A$1:$BB$1,BH$1)-1,TRUE)))</f>
        <v>#REF!</v>
      </c>
      <c r="BI66" s="444" t="e">
        <f ca="1">MAX(INDIRECT(ADDRESS(MATCH($A66,$A$1:$A$79,0),MATCH(BI$1,$A$1:$BB$1,0)),TRUE):INDIRECT(ADDRESS(MATCH($A66,$A$1:$A$79,0),MATCH(BI$1,$A$1:$BB$1,0)+COUNTIF($A$1:$BB$1,BI$1)-1,TRUE)))</f>
        <v>#REF!</v>
      </c>
      <c r="BJ66" s="444" t="e">
        <f ca="1">MAX(INDIRECT(ADDRESS(MATCH($A66,$A$1:$A$79,0),MATCH(BJ$1,$A$1:$BB$1,0)),TRUE):INDIRECT(ADDRESS(MATCH($A66,$A$1:$A$79,0),MATCH(BJ$1,$A$1:$BB$1,0)+COUNTIF($A$1:$BB$1,BJ$1)-1,TRUE)))</f>
        <v>#REF!</v>
      </c>
      <c r="BK66" s="444" t="e">
        <f ca="1">MAX(INDIRECT(ADDRESS(MATCH($A66,$A$1:$A$79,0),MATCH(BK$1,$A$1:$BB$1,0)),TRUE):INDIRECT(ADDRESS(MATCH($A66,$A$1:$A$79,0),MATCH(BK$1,$A$1:$BB$1,0)+COUNTIF($A$1:$BB$1,BK$1)-1,TRUE)))</f>
        <v>#REF!</v>
      </c>
      <c r="BL66" s="444" t="e">
        <f ca="1">MAX(INDIRECT(ADDRESS(MATCH($A66,$A$1:$A$79,0),MATCH(BL$1,$A$1:$BB$1,0)),TRUE):INDIRECT(ADDRESS(MATCH($A66,$A$1:$A$79,0),MATCH(BL$1,$A$1:$BB$1,0)+COUNTIF($A$1:$BB$1,BL$1)-1,TRUE)))</f>
        <v>#REF!</v>
      </c>
      <c r="BM66" s="444" t="e">
        <f ca="1">MAX(INDIRECT(ADDRESS(MATCH($A66,$A$1:$A$79,0),MATCH(BM$1,$A$1:$BB$1,0)),TRUE):INDIRECT(ADDRESS(MATCH($A66,$A$1:$A$79,0),MATCH(BM$1,$A$1:$BB$1,0)+COUNTIF($A$1:$BB$1,BM$1)-1,TRUE)))</f>
        <v>#REF!</v>
      </c>
      <c r="BN66" s="444" t="e">
        <f ca="1">MAX(INDIRECT(ADDRESS(MATCH($A66,$A$1:$A$79,0),MATCH(BN$1,$A$1:$BB$1,0)),TRUE):INDIRECT(ADDRESS(MATCH($A66,$A$1:$A$79,0),MATCH(BN$1,$A$1:$BB$1,0)+COUNTIF($A$1:$BB$1,BN$1)-1,TRUE)))</f>
        <v>#REF!</v>
      </c>
      <c r="BO66" s="444" t="e">
        <f ca="1">MAX(INDIRECT(ADDRESS(MATCH($A66,$A$1:$A$79,0),MATCH(BO$1,$A$1:$BB$1,0)),TRUE):INDIRECT(ADDRESS(MATCH($A66,$A$1:$A$79,0),MATCH(BO$1,$A$1:$BB$1,0)+COUNTIF($A$1:$BB$1,BO$1)-1,TRUE)))</f>
        <v>#REF!</v>
      </c>
      <c r="BP66" s="444" t="e">
        <f ca="1">MAX(INDIRECT(ADDRESS(MATCH($A66,$A$1:$A$79,0),MATCH(BP$1,$A$1:$BB$1,0)),TRUE):INDIRECT(ADDRESS(MATCH($A66,$A$1:$A$79,0),MATCH(BP$1,$A$1:$BB$1,0)+COUNTIF($A$1:$BB$1,BP$1)-1,TRUE)))</f>
        <v>#REF!</v>
      </c>
      <c r="BQ66" s="445" t="e">
        <f ca="1">MAX(INDIRECT(ADDRESS(MATCH($A66,$A$1:$A$79,0),MATCH(BQ$1,$A$1:$BB$1,0)),TRUE):INDIRECT(ADDRESS(MATCH($A66,$A$1:$A$79,0),MATCH(BQ$1,$A$1:$BB$1,0)+COUNTIF($A$1:$BB$1,BQ$1)-1,TRUE)))</f>
        <v>#REF!</v>
      </c>
    </row>
    <row r="67" spans="1:69" x14ac:dyDescent="0.25">
      <c r="A67" s="423" t="s">
        <v>365</v>
      </c>
      <c r="B67" s="430" t="s">
        <v>394</v>
      </c>
      <c r="C67" s="440" t="e">
        <f>IF(C72=0,INDEX('Расчет инвестиций'!$E$103:$BD$241,MATCH($A67,'Расчет инвестиций'!$A$103:$A$241,0)+3,MATCH(C$2,'Расчет инвестиций'!#REF!,0)),0)</f>
        <v>#N/A</v>
      </c>
      <c r="D67" s="441" t="e">
        <f>IF(D72=0,INDEX('Расчет инвестиций'!$E$103:$BD$241,MATCH($A67,'Расчет инвестиций'!$A$103:$A$241,0)+3,MATCH(D$2,'Расчет инвестиций'!#REF!,0)),0)</f>
        <v>#N/A</v>
      </c>
      <c r="E67" s="441" t="e">
        <f>IF(E72=0,INDEX('Расчет инвестиций'!$E$103:$BD$241,MATCH($A67,'Расчет инвестиций'!$A$103:$A$241,0)+3,MATCH(E$2,'Расчет инвестиций'!#REF!,0)),0)</f>
        <v>#N/A</v>
      </c>
      <c r="F67" s="441" t="e">
        <f>IF(F72=0,INDEX('Расчет инвестиций'!$E$103:$BD$241,MATCH($A67,'Расчет инвестиций'!$A$103:$A$241,0)+3,MATCH(F$2,'Расчет инвестиций'!#REF!,0)),0)</f>
        <v>#N/A</v>
      </c>
      <c r="G67" s="441" t="e">
        <f>IF(G72=0,INDEX('Расчет инвестиций'!$E$103:$BD$241,MATCH($A67,'Расчет инвестиций'!$A$103:$A$241,0)+3,MATCH(G$2,'Расчет инвестиций'!#REF!,0)),0)</f>
        <v>#N/A</v>
      </c>
      <c r="H67" s="441" t="e">
        <f>IF(H72=0,INDEX('Расчет инвестиций'!$E$103:$BD$241,MATCH($A67,'Расчет инвестиций'!$A$103:$A$241,0)+3,MATCH(H$2,'Расчет инвестиций'!#REF!,0)),0)</f>
        <v>#N/A</v>
      </c>
      <c r="I67" s="441" t="e">
        <f>IF(I72=0,INDEX('Расчет инвестиций'!$E$103:$BD$241,MATCH($A67,'Расчет инвестиций'!$A$103:$A$241,0)+3,MATCH(I$2,'Расчет инвестиций'!#REF!,0)),0)</f>
        <v>#N/A</v>
      </c>
      <c r="J67" s="441" t="e">
        <f>IF(J72=0,INDEX('Расчет инвестиций'!$E$103:$BD$241,MATCH($A67,'Расчет инвестиций'!$A$103:$A$241,0)+3,MATCH(J$2,'Расчет инвестиций'!#REF!,0)),0)</f>
        <v>#N/A</v>
      </c>
      <c r="K67" s="441" t="e">
        <f>IF(K72=0,INDEX('Расчет инвестиций'!$E$103:$BD$241,MATCH($A67,'Расчет инвестиций'!$A$103:$A$241,0)+3,MATCH(K$2,'Расчет инвестиций'!#REF!,0)),0)</f>
        <v>#N/A</v>
      </c>
      <c r="L67" s="441" t="e">
        <f>IF(L72=0,INDEX('Расчет инвестиций'!$E$103:$BD$241,MATCH($A67,'Расчет инвестиций'!$A$103:$A$241,0)+3,MATCH(L$2,'Расчет инвестиций'!#REF!,0)),0)</f>
        <v>#N/A</v>
      </c>
      <c r="M67" s="441" t="e">
        <f>IF(M72=0,INDEX('Расчет инвестиций'!$E$103:$BD$241,MATCH($A67,'Расчет инвестиций'!$A$103:$A$241,0)+3,MATCH(M$2,'Расчет инвестиций'!#REF!,0)),0)</f>
        <v>#N/A</v>
      </c>
      <c r="N67" s="441" t="e">
        <f>IF(N72=0,INDEX('Расчет инвестиций'!$E$103:$BD$241,MATCH($A67,'Расчет инвестиций'!$A$103:$A$241,0)+3,MATCH(N$2,'Расчет инвестиций'!#REF!,0)),0)</f>
        <v>#N/A</v>
      </c>
      <c r="O67" s="441" t="e">
        <f>IF(O72=0,INDEX('Расчет инвестиций'!$E$103:$BD$241,MATCH($A67,'Расчет инвестиций'!$A$103:$A$241,0)+3,MATCH(O$2,'Расчет инвестиций'!#REF!,0)),0)</f>
        <v>#N/A</v>
      </c>
      <c r="P67" s="441" t="e">
        <f>IF(P72=0,INDEX('Расчет инвестиций'!$E$103:$BD$241,MATCH($A67,'Расчет инвестиций'!$A$103:$A$241,0)+3,MATCH(P$2,'Расчет инвестиций'!#REF!,0)),0)</f>
        <v>#N/A</v>
      </c>
      <c r="Q67" s="441" t="e">
        <f>IF(Q72=0,INDEX('Расчет инвестиций'!$E$103:$BD$241,MATCH($A67,'Расчет инвестиций'!$A$103:$A$241,0)+3,MATCH(Q$2,'Расчет инвестиций'!#REF!,0)),0)</f>
        <v>#N/A</v>
      </c>
      <c r="R67" s="441" t="e">
        <f>IF(R72=0,INDEX('Расчет инвестиций'!$E$103:$BD$241,MATCH($A67,'Расчет инвестиций'!$A$103:$A$241,0)+3,MATCH(R$2,'Расчет инвестиций'!#REF!,0)),0)</f>
        <v>#N/A</v>
      </c>
      <c r="S67" s="441" t="e">
        <f>IF(S72=0,INDEX('Расчет инвестиций'!$E$103:$BD$241,MATCH($A67,'Расчет инвестиций'!$A$103:$A$241,0)+3,MATCH(S$2,'Расчет инвестиций'!#REF!,0)),0)</f>
        <v>#N/A</v>
      </c>
      <c r="T67" s="441" t="e">
        <f>IF(T72=0,INDEX('Расчет инвестиций'!$E$103:$BD$241,MATCH($A67,'Расчет инвестиций'!$A$103:$A$241,0)+3,MATCH(T$2,'Расчет инвестиций'!#REF!,0)),0)</f>
        <v>#N/A</v>
      </c>
      <c r="U67" s="441" t="e">
        <f>IF(U72=0,INDEX('Расчет инвестиций'!$E$103:$BD$241,MATCH($A67,'Расчет инвестиций'!$A$103:$A$241,0)+3,MATCH(U$2,'Расчет инвестиций'!#REF!,0)),0)</f>
        <v>#N/A</v>
      </c>
      <c r="V67" s="441" t="e">
        <f>IF(V72=0,INDEX('Расчет инвестиций'!$E$103:$BD$241,MATCH($A67,'Расчет инвестиций'!$A$103:$A$241,0)+3,MATCH(V$2,'Расчет инвестиций'!#REF!,0)),0)</f>
        <v>#N/A</v>
      </c>
      <c r="W67" s="441" t="e">
        <f>IF(W72=0,INDEX('Расчет инвестиций'!$E$103:$BD$241,MATCH($A67,'Расчет инвестиций'!$A$103:$A$241,0)+3,MATCH(W$2,'Расчет инвестиций'!#REF!,0)),0)</f>
        <v>#N/A</v>
      </c>
      <c r="X67" s="441" t="e">
        <f>IF(X72=0,INDEX('Расчет инвестиций'!$E$103:$BD$241,MATCH($A67,'Расчет инвестиций'!$A$103:$A$241,0)+3,MATCH(X$2,'Расчет инвестиций'!#REF!,0)),0)</f>
        <v>#N/A</v>
      </c>
      <c r="Y67" s="441" t="e">
        <f>IF(Y72=0,INDEX('Расчет инвестиций'!$E$103:$BD$241,MATCH($A67,'Расчет инвестиций'!$A$103:$A$241,0)+3,MATCH(Y$2,'Расчет инвестиций'!#REF!,0)),0)</f>
        <v>#N/A</v>
      </c>
      <c r="Z67" s="441" t="e">
        <f>IF(Z72=0,INDEX('Расчет инвестиций'!$E$103:$BD$241,MATCH($A67,'Расчет инвестиций'!$A$103:$A$241,0)+3,MATCH(Z$2,'Расчет инвестиций'!#REF!,0)),0)</f>
        <v>#N/A</v>
      </c>
      <c r="AA67" s="441" t="e">
        <f>IF(AA72=0,INDEX('Расчет инвестиций'!$E$103:$BD$241,MATCH($A67,'Расчет инвестиций'!$A$103:$A$241,0)+3,MATCH(AA$2,'Расчет инвестиций'!#REF!,0)),0)</f>
        <v>#N/A</v>
      </c>
      <c r="AB67" s="441" t="e">
        <f>IF(AB72=0,INDEX('Расчет инвестиций'!$E$103:$BD$241,MATCH($A67,'Расчет инвестиций'!$A$103:$A$241,0)+3,MATCH(AB$2,'Расчет инвестиций'!#REF!,0)),0)</f>
        <v>#N/A</v>
      </c>
      <c r="AC67" s="441" t="e">
        <f>IF(AC72=0,INDEX('Расчет инвестиций'!$E$103:$BD$241,MATCH($A67,'Расчет инвестиций'!$A$103:$A$241,0)+3,MATCH(AC$2,'Расчет инвестиций'!#REF!,0)),0)</f>
        <v>#N/A</v>
      </c>
      <c r="AD67" s="441" t="e">
        <f>IF(AD72=0,INDEX('Расчет инвестиций'!$E$103:$BD$241,MATCH($A67,'Расчет инвестиций'!$A$103:$A$241,0)+3,MATCH(AD$2,'Расчет инвестиций'!#REF!,0)),0)</f>
        <v>#N/A</v>
      </c>
      <c r="AE67" s="441" t="e">
        <f>IF(AE72=0,INDEX('Расчет инвестиций'!$E$103:$BD$241,MATCH($A67,'Расчет инвестиций'!$A$103:$A$241,0)+3,MATCH(AE$2,'Расчет инвестиций'!#REF!,0)),0)</f>
        <v>#N/A</v>
      </c>
      <c r="AF67" s="441" t="e">
        <f>IF(AF72=0,INDEX('Расчет инвестиций'!$E$103:$BD$241,MATCH($A67,'Расчет инвестиций'!$A$103:$A$241,0)+3,MATCH(AF$2,'Расчет инвестиций'!#REF!,0)),0)</f>
        <v>#N/A</v>
      </c>
      <c r="AG67" s="441" t="e">
        <f>IF(AG72=0,INDEX('Расчет инвестиций'!$E$103:$BD$241,MATCH($A67,'Расчет инвестиций'!$A$103:$A$241,0)+3,MATCH(AG$2,'Расчет инвестиций'!#REF!,0)),0)</f>
        <v>#N/A</v>
      </c>
      <c r="AH67" s="441" t="e">
        <f>IF(AH72=0,INDEX('Расчет инвестиций'!$E$103:$BD$241,MATCH($A67,'Расчет инвестиций'!$A$103:$A$241,0)+3,MATCH(AH$2,'Расчет инвестиций'!#REF!,0)),0)</f>
        <v>#N/A</v>
      </c>
      <c r="AI67" s="441" t="e">
        <f>IF(AI72=0,INDEX('Расчет инвестиций'!$E$103:$BD$241,MATCH($A67,'Расчет инвестиций'!$A$103:$A$241,0)+3,MATCH(AI$2,'Расчет инвестиций'!#REF!,0)),0)</f>
        <v>#N/A</v>
      </c>
      <c r="AJ67" s="441" t="e">
        <f>IF(AJ72=0,INDEX('Расчет инвестиций'!$E$103:$BD$241,MATCH($A67,'Расчет инвестиций'!$A$103:$A$241,0)+3,MATCH(AJ$2,'Расчет инвестиций'!#REF!,0)),0)</f>
        <v>#N/A</v>
      </c>
      <c r="AK67" s="441" t="e">
        <f>IF(AK72=0,INDEX('Расчет инвестиций'!$E$103:$BD$241,MATCH($A67,'Расчет инвестиций'!$A$103:$A$241,0)+3,MATCH(AK$2,'Расчет инвестиций'!#REF!,0)),0)</f>
        <v>#N/A</v>
      </c>
      <c r="AL67" s="441" t="e">
        <f>IF(AL72=0,INDEX('Расчет инвестиций'!$E$103:$BD$241,MATCH($A67,'Расчет инвестиций'!$A$103:$A$241,0)+3,MATCH(AL$2,'Расчет инвестиций'!#REF!,0)),0)</f>
        <v>#N/A</v>
      </c>
      <c r="AM67" s="441" t="e">
        <f>IF(AM72=0,INDEX('Расчет инвестиций'!$E$103:$BD$241,MATCH($A67,'Расчет инвестиций'!$A$103:$A$241,0)+3,MATCH(AM$2,'Расчет инвестиций'!#REF!,0)),0)</f>
        <v>#N/A</v>
      </c>
      <c r="AN67" s="441" t="e">
        <f>IF(AN72=0,INDEX('Расчет инвестиций'!$E$103:$BD$241,MATCH($A67,'Расчет инвестиций'!$A$103:$A$241,0)+3,MATCH(AN$2,'Расчет инвестиций'!#REF!,0)),0)</f>
        <v>#N/A</v>
      </c>
      <c r="AO67" s="441" t="e">
        <f>IF(AO72=0,INDEX('Расчет инвестиций'!$E$103:$BD$241,MATCH($A67,'Расчет инвестиций'!$A$103:$A$241,0)+3,MATCH(AO$2,'Расчет инвестиций'!#REF!,0)),0)</f>
        <v>#N/A</v>
      </c>
      <c r="AP67" s="441" t="e">
        <f>IF(AP72=0,INDEX('Расчет инвестиций'!$E$103:$BD$241,MATCH($A67,'Расчет инвестиций'!$A$103:$A$241,0)+3,MATCH(AP$2,'Расчет инвестиций'!#REF!,0)),0)</f>
        <v>#N/A</v>
      </c>
      <c r="AQ67" s="441" t="e">
        <f>IF(AQ72=0,INDEX('Расчет инвестиций'!$E$103:$BD$241,MATCH($A67,'Расчет инвестиций'!$A$103:$A$241,0)+3,MATCH(AQ$2,'Расчет инвестиций'!#REF!,0)),0)</f>
        <v>#N/A</v>
      </c>
      <c r="AR67" s="441" t="e">
        <f>IF(AR72=0,INDEX('Расчет инвестиций'!$E$103:$BD$241,MATCH($A67,'Расчет инвестиций'!$A$103:$A$241,0)+3,MATCH(AR$2,'Расчет инвестиций'!#REF!,0)),0)</f>
        <v>#N/A</v>
      </c>
      <c r="AS67" s="441" t="e">
        <f>IF(AS72=0,INDEX('Расчет инвестиций'!$E$103:$BD$241,MATCH($A67,'Расчет инвестиций'!$A$103:$A$241,0)+3,MATCH(AS$2,'Расчет инвестиций'!#REF!,0)),0)</f>
        <v>#N/A</v>
      </c>
      <c r="AT67" s="441" t="e">
        <f>IF(AT72=0,INDEX('Расчет инвестиций'!$E$103:$BD$241,MATCH($A67,'Расчет инвестиций'!$A$103:$A$241,0)+3,MATCH(AT$2,'Расчет инвестиций'!#REF!,0)),0)</f>
        <v>#N/A</v>
      </c>
      <c r="AU67" s="441" t="e">
        <f>IF(AU72=0,INDEX('Расчет инвестиций'!$E$103:$BD$241,MATCH($A67,'Расчет инвестиций'!$A$103:$A$241,0)+3,MATCH(AU$2,'Расчет инвестиций'!#REF!,0)),0)</f>
        <v>#N/A</v>
      </c>
      <c r="AV67" s="441" t="e">
        <f>IF(AV72=0,INDEX('Расчет инвестиций'!$E$103:$BD$241,MATCH($A67,'Расчет инвестиций'!$A$103:$A$241,0)+3,MATCH(AV$2,'Расчет инвестиций'!#REF!,0)),0)</f>
        <v>#N/A</v>
      </c>
      <c r="AW67" s="441" t="e">
        <f>IF(AW72=0,INDEX('Расчет инвестиций'!$E$103:$BD$241,MATCH($A67,'Расчет инвестиций'!$A$103:$A$241,0)+3,MATCH(AW$2,'Расчет инвестиций'!#REF!,0)),0)</f>
        <v>#N/A</v>
      </c>
      <c r="AX67" s="441" t="e">
        <f>IF(AX72=0,INDEX('Расчет инвестиций'!$E$103:$BD$241,MATCH($A67,'Расчет инвестиций'!$A$103:$A$241,0)+3,MATCH(AX$2,'Расчет инвестиций'!#REF!,0)),0)</f>
        <v>#N/A</v>
      </c>
      <c r="AY67" s="441" t="e">
        <f>IF(AY72=0,INDEX('Расчет инвестиций'!$E$103:$BD$241,MATCH($A67,'Расчет инвестиций'!$A$103:$A$241,0)+3,MATCH(AY$2,'Расчет инвестиций'!#REF!,0)),0)</f>
        <v>#N/A</v>
      </c>
      <c r="AZ67" s="441" t="e">
        <f>IF(AZ72=0,INDEX('Расчет инвестиций'!$E$103:$BD$241,MATCH($A67,'Расчет инвестиций'!$A$103:$A$241,0)+3,MATCH(AZ$2,'Расчет инвестиций'!#REF!,0)),0)</f>
        <v>#N/A</v>
      </c>
      <c r="BA67" s="441" t="e">
        <f>IF(BA72=0,INDEX('Расчет инвестиций'!$E$103:$BD$241,MATCH($A67,'Расчет инвестиций'!$A$103:$A$241,0)+3,MATCH(BA$2,'Расчет инвестиций'!#REF!,0)),0)</f>
        <v>#N/A</v>
      </c>
      <c r="BB67" s="442" t="e">
        <f>IF(BB72=0,INDEX('Расчет инвестиций'!$E$103:$BD$241,MATCH($A67,'Расчет инвестиций'!$A$103:$A$241,0)+3,MATCH(BB$2,'Расчет инвестиций'!#REF!,0)),0)</f>
        <v>#N/A</v>
      </c>
      <c r="BF67" s="440" t="e">
        <f t="shared" si="328"/>
        <v>#N/A</v>
      </c>
      <c r="BG67" s="441" t="e">
        <f t="shared" si="274"/>
        <v>#N/A</v>
      </c>
      <c r="BH67" s="441" t="e">
        <f t="shared" si="274"/>
        <v>#N/A</v>
      </c>
      <c r="BI67" s="441" t="e">
        <f t="shared" si="274"/>
        <v>#N/A</v>
      </c>
      <c r="BJ67" s="441" t="e">
        <f t="shared" si="274"/>
        <v>#N/A</v>
      </c>
      <c r="BK67" s="441" t="e">
        <f t="shared" si="274"/>
        <v>#N/A</v>
      </c>
      <c r="BL67" s="441" t="e">
        <f t="shared" si="274"/>
        <v>#N/A</v>
      </c>
      <c r="BM67" s="441" t="e">
        <f t="shared" si="274"/>
        <v>#N/A</v>
      </c>
      <c r="BN67" s="441" t="e">
        <f t="shared" si="274"/>
        <v>#N/A</v>
      </c>
      <c r="BO67" s="441" t="e">
        <f t="shared" si="274"/>
        <v>#N/A</v>
      </c>
      <c r="BP67" s="441" t="e">
        <f t="shared" si="274"/>
        <v>#N/A</v>
      </c>
      <c r="BQ67" s="442" t="e">
        <f t="shared" si="274"/>
        <v>#N/A</v>
      </c>
    </row>
    <row r="68" spans="1:69" x14ac:dyDescent="0.25">
      <c r="A68" s="423" t="s">
        <v>365</v>
      </c>
      <c r="B68" s="430" t="s">
        <v>395</v>
      </c>
      <c r="C68" s="440" t="e">
        <f>INDEX('Расчет инвестиций'!$E$103:$BD$241,MATCH($A68,'Расчет инвестиций'!$A$103:$A$241,0)+3,MATCH(C$2,'Расчет инвестиций'!#REF!,0))-C67</f>
        <v>#N/A</v>
      </c>
      <c r="D68" s="441" t="e">
        <f>INDEX('Расчет инвестиций'!$E$103:$BD$241,MATCH($A68,'Расчет инвестиций'!$A$103:$A$241,0)+3,MATCH(D$2,'Расчет инвестиций'!#REF!,0))-D67</f>
        <v>#N/A</v>
      </c>
      <c r="E68" s="441" t="e">
        <f>INDEX('Расчет инвестиций'!$E$103:$BD$241,MATCH($A68,'Расчет инвестиций'!$A$103:$A$241,0)+3,MATCH(E$2,'Расчет инвестиций'!#REF!,0))-E67</f>
        <v>#N/A</v>
      </c>
      <c r="F68" s="441" t="e">
        <f>INDEX('Расчет инвестиций'!$E$103:$BD$241,MATCH($A68,'Расчет инвестиций'!$A$103:$A$241,0)+3,MATCH(F$2,'Расчет инвестиций'!#REF!,0))-F67</f>
        <v>#N/A</v>
      </c>
      <c r="G68" s="441" t="e">
        <f>INDEX('Расчет инвестиций'!$E$103:$BD$241,MATCH($A68,'Расчет инвестиций'!$A$103:$A$241,0)+3,MATCH(G$2,'Расчет инвестиций'!#REF!,0))-G67</f>
        <v>#N/A</v>
      </c>
      <c r="H68" s="441" t="e">
        <f>INDEX('Расчет инвестиций'!$E$103:$BD$241,MATCH($A68,'Расчет инвестиций'!$A$103:$A$241,0)+3,MATCH(H$2,'Расчет инвестиций'!#REF!,0))-H67</f>
        <v>#N/A</v>
      </c>
      <c r="I68" s="441" t="e">
        <f>INDEX('Расчет инвестиций'!$E$103:$BD$241,MATCH($A68,'Расчет инвестиций'!$A$103:$A$241,0)+3,MATCH(I$2,'Расчет инвестиций'!#REF!,0))-I67</f>
        <v>#N/A</v>
      </c>
      <c r="J68" s="441" t="e">
        <f>INDEX('Расчет инвестиций'!$E$103:$BD$241,MATCH($A68,'Расчет инвестиций'!$A$103:$A$241,0)+3,MATCH(J$2,'Расчет инвестиций'!#REF!,0))-J67</f>
        <v>#N/A</v>
      </c>
      <c r="K68" s="441" t="e">
        <f>INDEX('Расчет инвестиций'!$E$103:$BD$241,MATCH($A68,'Расчет инвестиций'!$A$103:$A$241,0)+3,MATCH(K$2,'Расчет инвестиций'!#REF!,0))-K67</f>
        <v>#N/A</v>
      </c>
      <c r="L68" s="441" t="e">
        <f>INDEX('Расчет инвестиций'!$E$103:$BD$241,MATCH($A68,'Расчет инвестиций'!$A$103:$A$241,0)+3,MATCH(L$2,'Расчет инвестиций'!#REF!,0))-L67</f>
        <v>#N/A</v>
      </c>
      <c r="M68" s="441" t="e">
        <f>INDEX('Расчет инвестиций'!$E$103:$BD$241,MATCH($A68,'Расчет инвестиций'!$A$103:$A$241,0)+3,MATCH(M$2,'Расчет инвестиций'!#REF!,0))-M67</f>
        <v>#N/A</v>
      </c>
      <c r="N68" s="441" t="e">
        <f>INDEX('Расчет инвестиций'!$E$103:$BD$241,MATCH($A68,'Расчет инвестиций'!$A$103:$A$241,0)+3,MATCH(N$2,'Расчет инвестиций'!#REF!,0))-N67</f>
        <v>#N/A</v>
      </c>
      <c r="O68" s="441" t="e">
        <f>INDEX('Расчет инвестиций'!$E$103:$BD$241,MATCH($A68,'Расчет инвестиций'!$A$103:$A$241,0)+3,MATCH(O$2,'Расчет инвестиций'!#REF!,0))-O67</f>
        <v>#N/A</v>
      </c>
      <c r="P68" s="441" t="e">
        <f>INDEX('Расчет инвестиций'!$E$103:$BD$241,MATCH($A68,'Расчет инвестиций'!$A$103:$A$241,0)+3,MATCH(P$2,'Расчет инвестиций'!#REF!,0))-P67</f>
        <v>#N/A</v>
      </c>
      <c r="Q68" s="441" t="e">
        <f>INDEX('Расчет инвестиций'!$E$103:$BD$241,MATCH($A68,'Расчет инвестиций'!$A$103:$A$241,0)+3,MATCH(Q$2,'Расчет инвестиций'!#REF!,0))-Q67</f>
        <v>#N/A</v>
      </c>
      <c r="R68" s="441" t="e">
        <f>INDEX('Расчет инвестиций'!$E$103:$BD$241,MATCH($A68,'Расчет инвестиций'!$A$103:$A$241,0)+3,MATCH(R$2,'Расчет инвестиций'!#REF!,0))-R67</f>
        <v>#N/A</v>
      </c>
      <c r="S68" s="441" t="e">
        <f>INDEX('Расчет инвестиций'!$E$103:$BD$241,MATCH($A68,'Расчет инвестиций'!$A$103:$A$241,0)+3,MATCH(S$2,'Расчет инвестиций'!#REF!,0))-S67</f>
        <v>#N/A</v>
      </c>
      <c r="T68" s="441" t="e">
        <f>INDEX('Расчет инвестиций'!$E$103:$BD$241,MATCH($A68,'Расчет инвестиций'!$A$103:$A$241,0)+3,MATCH(T$2,'Расчет инвестиций'!#REF!,0))-T67</f>
        <v>#N/A</v>
      </c>
      <c r="U68" s="441" t="e">
        <f>INDEX('Расчет инвестиций'!$E$103:$BD$241,MATCH($A68,'Расчет инвестиций'!$A$103:$A$241,0)+3,MATCH(U$2,'Расчет инвестиций'!#REF!,0))-U67</f>
        <v>#N/A</v>
      </c>
      <c r="V68" s="441" t="e">
        <f>INDEX('Расчет инвестиций'!$E$103:$BD$241,MATCH($A68,'Расчет инвестиций'!$A$103:$A$241,0)+3,MATCH(V$2,'Расчет инвестиций'!#REF!,0))-V67</f>
        <v>#N/A</v>
      </c>
      <c r="W68" s="441" t="e">
        <f>INDEX('Расчет инвестиций'!$E$103:$BD$241,MATCH($A68,'Расчет инвестиций'!$A$103:$A$241,0)+3,MATCH(W$2,'Расчет инвестиций'!#REF!,0))-W67</f>
        <v>#N/A</v>
      </c>
      <c r="X68" s="441" t="e">
        <f>INDEX('Расчет инвестиций'!$E$103:$BD$241,MATCH($A68,'Расчет инвестиций'!$A$103:$A$241,0)+3,MATCH(X$2,'Расчет инвестиций'!#REF!,0))-X67</f>
        <v>#N/A</v>
      </c>
      <c r="Y68" s="441" t="e">
        <f>INDEX('Расчет инвестиций'!$E$103:$BD$241,MATCH($A68,'Расчет инвестиций'!$A$103:$A$241,0)+3,MATCH(Y$2,'Расчет инвестиций'!#REF!,0))-Y67</f>
        <v>#N/A</v>
      </c>
      <c r="Z68" s="441" t="e">
        <f>INDEX('Расчет инвестиций'!$E$103:$BD$241,MATCH($A68,'Расчет инвестиций'!$A$103:$A$241,0)+3,MATCH(Z$2,'Расчет инвестиций'!#REF!,0))-Z67</f>
        <v>#N/A</v>
      </c>
      <c r="AA68" s="441" t="e">
        <f>INDEX('Расчет инвестиций'!$E$103:$BD$241,MATCH($A68,'Расчет инвестиций'!$A$103:$A$241,0)+3,MATCH(AA$2,'Расчет инвестиций'!#REF!,0))-AA67</f>
        <v>#N/A</v>
      </c>
      <c r="AB68" s="441" t="e">
        <f>INDEX('Расчет инвестиций'!$E$103:$BD$241,MATCH($A68,'Расчет инвестиций'!$A$103:$A$241,0)+3,MATCH(AB$2,'Расчет инвестиций'!#REF!,0))-AB67</f>
        <v>#N/A</v>
      </c>
      <c r="AC68" s="441" t="e">
        <f>INDEX('Расчет инвестиций'!$E$103:$BD$241,MATCH($A68,'Расчет инвестиций'!$A$103:$A$241,0)+3,MATCH(AC$2,'Расчет инвестиций'!#REF!,0))-AC67</f>
        <v>#N/A</v>
      </c>
      <c r="AD68" s="441" t="e">
        <f>INDEX('Расчет инвестиций'!$E$103:$BD$241,MATCH($A68,'Расчет инвестиций'!$A$103:$A$241,0)+3,MATCH(AD$2,'Расчет инвестиций'!#REF!,0))-AD67</f>
        <v>#N/A</v>
      </c>
      <c r="AE68" s="441" t="e">
        <f>INDEX('Расчет инвестиций'!$E$103:$BD$241,MATCH($A68,'Расчет инвестиций'!$A$103:$A$241,0)+3,MATCH(AE$2,'Расчет инвестиций'!#REF!,0))-AE67</f>
        <v>#N/A</v>
      </c>
      <c r="AF68" s="441" t="e">
        <f>INDEX('Расчет инвестиций'!$E$103:$BD$241,MATCH($A68,'Расчет инвестиций'!$A$103:$A$241,0)+3,MATCH(AF$2,'Расчет инвестиций'!#REF!,0))-AF67</f>
        <v>#N/A</v>
      </c>
      <c r="AG68" s="441" t="e">
        <f>INDEX('Расчет инвестиций'!$E$103:$BD$241,MATCH($A68,'Расчет инвестиций'!$A$103:$A$241,0)+3,MATCH(AG$2,'Расчет инвестиций'!#REF!,0))-AG67</f>
        <v>#N/A</v>
      </c>
      <c r="AH68" s="441" t="e">
        <f>INDEX('Расчет инвестиций'!$E$103:$BD$241,MATCH($A68,'Расчет инвестиций'!$A$103:$A$241,0)+3,MATCH(AH$2,'Расчет инвестиций'!#REF!,0))-AH67</f>
        <v>#N/A</v>
      </c>
      <c r="AI68" s="441" t="e">
        <f>INDEX('Расчет инвестиций'!$E$103:$BD$241,MATCH($A68,'Расчет инвестиций'!$A$103:$A$241,0)+3,MATCH(AI$2,'Расчет инвестиций'!#REF!,0))-AI67</f>
        <v>#N/A</v>
      </c>
      <c r="AJ68" s="441" t="e">
        <f>INDEX('Расчет инвестиций'!$E$103:$BD$241,MATCH($A68,'Расчет инвестиций'!$A$103:$A$241,0)+3,MATCH(AJ$2,'Расчет инвестиций'!#REF!,0))-AJ67</f>
        <v>#N/A</v>
      </c>
      <c r="AK68" s="441" t="e">
        <f>INDEX('Расчет инвестиций'!$E$103:$BD$241,MATCH($A68,'Расчет инвестиций'!$A$103:$A$241,0)+3,MATCH(AK$2,'Расчет инвестиций'!#REF!,0))-AK67</f>
        <v>#N/A</v>
      </c>
      <c r="AL68" s="441" t="e">
        <f>INDEX('Расчет инвестиций'!$E$103:$BD$241,MATCH($A68,'Расчет инвестиций'!$A$103:$A$241,0)+3,MATCH(AL$2,'Расчет инвестиций'!#REF!,0))-AL67</f>
        <v>#N/A</v>
      </c>
      <c r="AM68" s="441" t="e">
        <f>INDEX('Расчет инвестиций'!$E$103:$BD$241,MATCH($A68,'Расчет инвестиций'!$A$103:$A$241,0)+3,MATCH(AM$2,'Расчет инвестиций'!#REF!,0))-AM67</f>
        <v>#N/A</v>
      </c>
      <c r="AN68" s="441" t="e">
        <f>INDEX('Расчет инвестиций'!$E$103:$BD$241,MATCH($A68,'Расчет инвестиций'!$A$103:$A$241,0)+3,MATCH(AN$2,'Расчет инвестиций'!#REF!,0))-AN67</f>
        <v>#N/A</v>
      </c>
      <c r="AO68" s="441" t="e">
        <f>INDEX('Расчет инвестиций'!$E$103:$BD$241,MATCH($A68,'Расчет инвестиций'!$A$103:$A$241,0)+3,MATCH(AO$2,'Расчет инвестиций'!#REF!,0))-AO67</f>
        <v>#N/A</v>
      </c>
      <c r="AP68" s="441" t="e">
        <f>INDEX('Расчет инвестиций'!$E$103:$BD$241,MATCH($A68,'Расчет инвестиций'!$A$103:$A$241,0)+3,MATCH(AP$2,'Расчет инвестиций'!#REF!,0))-AP67</f>
        <v>#N/A</v>
      </c>
      <c r="AQ68" s="441" t="e">
        <f>INDEX('Расчет инвестиций'!$E$103:$BD$241,MATCH($A68,'Расчет инвестиций'!$A$103:$A$241,0)+3,MATCH(AQ$2,'Расчет инвестиций'!#REF!,0))-AQ67</f>
        <v>#N/A</v>
      </c>
      <c r="AR68" s="441" t="e">
        <f>INDEX('Расчет инвестиций'!$E$103:$BD$241,MATCH($A68,'Расчет инвестиций'!$A$103:$A$241,0)+3,MATCH(AR$2,'Расчет инвестиций'!#REF!,0))-AR67</f>
        <v>#N/A</v>
      </c>
      <c r="AS68" s="441" t="e">
        <f>INDEX('Расчет инвестиций'!$E$103:$BD$241,MATCH($A68,'Расчет инвестиций'!$A$103:$A$241,0)+3,MATCH(AS$2,'Расчет инвестиций'!#REF!,0))-AS67</f>
        <v>#N/A</v>
      </c>
      <c r="AT68" s="441" t="e">
        <f>INDEX('Расчет инвестиций'!$E$103:$BD$241,MATCH($A68,'Расчет инвестиций'!$A$103:$A$241,0)+3,MATCH(AT$2,'Расчет инвестиций'!#REF!,0))-AT67</f>
        <v>#N/A</v>
      </c>
      <c r="AU68" s="441" t="e">
        <f>INDEX('Расчет инвестиций'!$E$103:$BD$241,MATCH($A68,'Расчет инвестиций'!$A$103:$A$241,0)+3,MATCH(AU$2,'Расчет инвестиций'!#REF!,0))-AU67</f>
        <v>#N/A</v>
      </c>
      <c r="AV68" s="441" t="e">
        <f>INDEX('Расчет инвестиций'!$E$103:$BD$241,MATCH($A68,'Расчет инвестиций'!$A$103:$A$241,0)+3,MATCH(AV$2,'Расчет инвестиций'!#REF!,0))-AV67</f>
        <v>#N/A</v>
      </c>
      <c r="AW68" s="441" t="e">
        <f>INDEX('Расчет инвестиций'!$E$103:$BD$241,MATCH($A68,'Расчет инвестиций'!$A$103:$A$241,0)+3,MATCH(AW$2,'Расчет инвестиций'!#REF!,0))-AW67</f>
        <v>#N/A</v>
      </c>
      <c r="AX68" s="441" t="e">
        <f>INDEX('Расчет инвестиций'!$E$103:$BD$241,MATCH($A68,'Расчет инвестиций'!$A$103:$A$241,0)+3,MATCH(AX$2,'Расчет инвестиций'!#REF!,0))-AX67</f>
        <v>#N/A</v>
      </c>
      <c r="AY68" s="441" t="e">
        <f>INDEX('Расчет инвестиций'!$E$103:$BD$241,MATCH($A68,'Расчет инвестиций'!$A$103:$A$241,0)+3,MATCH(AY$2,'Расчет инвестиций'!#REF!,0))-AY67</f>
        <v>#N/A</v>
      </c>
      <c r="AZ68" s="441" t="e">
        <f>INDEX('Расчет инвестиций'!$E$103:$BD$241,MATCH($A68,'Расчет инвестиций'!$A$103:$A$241,0)+3,MATCH(AZ$2,'Расчет инвестиций'!#REF!,0))-AZ67</f>
        <v>#N/A</v>
      </c>
      <c r="BA68" s="441" t="e">
        <f>INDEX('Расчет инвестиций'!$E$103:$BD$241,MATCH($A68,'Расчет инвестиций'!$A$103:$A$241,0)+3,MATCH(BA$2,'Расчет инвестиций'!#REF!,0))-BA67</f>
        <v>#N/A</v>
      </c>
      <c r="BB68" s="442" t="e">
        <f>INDEX('Расчет инвестиций'!$E$103:$BD$241,MATCH($A68,'Расчет инвестиций'!$A$103:$A$241,0)+3,MATCH(BB$2,'Расчет инвестиций'!#REF!,0))-BB67</f>
        <v>#N/A</v>
      </c>
      <c r="BF68" s="440" t="e">
        <f t="shared" si="274"/>
        <v>#N/A</v>
      </c>
      <c r="BG68" s="441" t="e">
        <f t="shared" si="274"/>
        <v>#N/A</v>
      </c>
      <c r="BH68" s="441" t="e">
        <f t="shared" si="274"/>
        <v>#N/A</v>
      </c>
      <c r="BI68" s="441" t="e">
        <f t="shared" si="274"/>
        <v>#N/A</v>
      </c>
      <c r="BJ68" s="441" t="e">
        <f t="shared" si="274"/>
        <v>#N/A</v>
      </c>
      <c r="BK68" s="441" t="e">
        <f t="shared" si="274"/>
        <v>#N/A</v>
      </c>
      <c r="BL68" s="441" t="e">
        <f t="shared" si="274"/>
        <v>#N/A</v>
      </c>
      <c r="BM68" s="441" t="e">
        <f t="shared" si="274"/>
        <v>#N/A</v>
      </c>
      <c r="BN68" s="441" t="e">
        <f t="shared" si="274"/>
        <v>#N/A</v>
      </c>
      <c r="BO68" s="441" t="e">
        <f t="shared" si="274"/>
        <v>#N/A</v>
      </c>
      <c r="BP68" s="441" t="e">
        <f t="shared" si="274"/>
        <v>#N/A</v>
      </c>
      <c r="BQ68" s="442" t="e">
        <f t="shared" si="274"/>
        <v>#N/A</v>
      </c>
    </row>
    <row r="69" spans="1:69" x14ac:dyDescent="0.25">
      <c r="A69" s="423" t="s">
        <v>365</v>
      </c>
      <c r="B69" s="430" t="s">
        <v>397</v>
      </c>
      <c r="C69" s="440" t="e">
        <f>C66*C67</f>
        <v>#N/A</v>
      </c>
      <c r="D69" s="441" t="e">
        <f t="shared" ref="D69:BB69" si="435">D66*D67</f>
        <v>#REF!</v>
      </c>
      <c r="E69" s="441" t="e">
        <f t="shared" si="435"/>
        <v>#REF!</v>
      </c>
      <c r="F69" s="441" t="e">
        <f t="shared" si="435"/>
        <v>#REF!</v>
      </c>
      <c r="G69" s="441" t="e">
        <f t="shared" si="435"/>
        <v>#REF!</v>
      </c>
      <c r="H69" s="441" t="e">
        <f t="shared" si="435"/>
        <v>#REF!</v>
      </c>
      <c r="I69" s="441" t="e">
        <f t="shared" si="435"/>
        <v>#REF!</v>
      </c>
      <c r="J69" s="441" t="e">
        <f t="shared" si="435"/>
        <v>#REF!</v>
      </c>
      <c r="K69" s="441" t="e">
        <f t="shared" si="435"/>
        <v>#REF!</v>
      </c>
      <c r="L69" s="441" t="e">
        <f t="shared" si="435"/>
        <v>#REF!</v>
      </c>
      <c r="M69" s="441" t="e">
        <f t="shared" si="435"/>
        <v>#REF!</v>
      </c>
      <c r="N69" s="441" t="e">
        <f t="shared" si="435"/>
        <v>#REF!</v>
      </c>
      <c r="O69" s="441" t="e">
        <f t="shared" si="435"/>
        <v>#REF!</v>
      </c>
      <c r="P69" s="441" t="e">
        <f t="shared" si="435"/>
        <v>#REF!</v>
      </c>
      <c r="Q69" s="441" t="e">
        <f t="shared" si="435"/>
        <v>#REF!</v>
      </c>
      <c r="R69" s="441" t="e">
        <f t="shared" si="435"/>
        <v>#REF!</v>
      </c>
      <c r="S69" s="441" t="e">
        <f t="shared" si="435"/>
        <v>#REF!</v>
      </c>
      <c r="T69" s="441" t="e">
        <f t="shared" si="435"/>
        <v>#REF!</v>
      </c>
      <c r="U69" s="441" t="e">
        <f t="shared" si="435"/>
        <v>#REF!</v>
      </c>
      <c r="V69" s="441" t="e">
        <f t="shared" si="435"/>
        <v>#REF!</v>
      </c>
      <c r="W69" s="441" t="e">
        <f t="shared" si="435"/>
        <v>#REF!</v>
      </c>
      <c r="X69" s="441" t="e">
        <f t="shared" si="435"/>
        <v>#REF!</v>
      </c>
      <c r="Y69" s="441" t="e">
        <f t="shared" si="435"/>
        <v>#REF!</v>
      </c>
      <c r="Z69" s="441" t="e">
        <f t="shared" si="435"/>
        <v>#REF!</v>
      </c>
      <c r="AA69" s="441" t="e">
        <f t="shared" si="435"/>
        <v>#REF!</v>
      </c>
      <c r="AB69" s="441" t="e">
        <f t="shared" si="435"/>
        <v>#REF!</v>
      </c>
      <c r="AC69" s="441" t="e">
        <f t="shared" si="435"/>
        <v>#REF!</v>
      </c>
      <c r="AD69" s="441" t="e">
        <f t="shared" si="435"/>
        <v>#REF!</v>
      </c>
      <c r="AE69" s="441" t="e">
        <f t="shared" si="435"/>
        <v>#REF!</v>
      </c>
      <c r="AF69" s="441" t="e">
        <f t="shared" si="435"/>
        <v>#REF!</v>
      </c>
      <c r="AG69" s="441" t="e">
        <f t="shared" si="435"/>
        <v>#REF!</v>
      </c>
      <c r="AH69" s="441" t="e">
        <f t="shared" si="435"/>
        <v>#REF!</v>
      </c>
      <c r="AI69" s="441" t="e">
        <f t="shared" si="435"/>
        <v>#REF!</v>
      </c>
      <c r="AJ69" s="441" t="e">
        <f t="shared" si="435"/>
        <v>#REF!</v>
      </c>
      <c r="AK69" s="441" t="e">
        <f t="shared" si="435"/>
        <v>#REF!</v>
      </c>
      <c r="AL69" s="441" t="e">
        <f t="shared" si="435"/>
        <v>#REF!</v>
      </c>
      <c r="AM69" s="441" t="e">
        <f t="shared" si="435"/>
        <v>#REF!</v>
      </c>
      <c r="AN69" s="441" t="e">
        <f t="shared" si="435"/>
        <v>#REF!</v>
      </c>
      <c r="AO69" s="441" t="e">
        <f t="shared" si="435"/>
        <v>#REF!</v>
      </c>
      <c r="AP69" s="441" t="e">
        <f t="shared" si="435"/>
        <v>#REF!</v>
      </c>
      <c r="AQ69" s="441" t="e">
        <f t="shared" si="435"/>
        <v>#REF!</v>
      </c>
      <c r="AR69" s="441" t="e">
        <f t="shared" si="435"/>
        <v>#REF!</v>
      </c>
      <c r="AS69" s="441" t="e">
        <f t="shared" si="435"/>
        <v>#REF!</v>
      </c>
      <c r="AT69" s="441" t="e">
        <f t="shared" si="435"/>
        <v>#REF!</v>
      </c>
      <c r="AU69" s="441" t="e">
        <f t="shared" si="435"/>
        <v>#REF!</v>
      </c>
      <c r="AV69" s="441" t="e">
        <f t="shared" si="435"/>
        <v>#REF!</v>
      </c>
      <c r="AW69" s="441" t="e">
        <f t="shared" si="435"/>
        <v>#REF!</v>
      </c>
      <c r="AX69" s="441" t="e">
        <f t="shared" si="435"/>
        <v>#REF!</v>
      </c>
      <c r="AY69" s="441" t="e">
        <f t="shared" si="435"/>
        <v>#REF!</v>
      </c>
      <c r="AZ69" s="441" t="e">
        <f t="shared" si="435"/>
        <v>#REF!</v>
      </c>
      <c r="BA69" s="441" t="e">
        <f t="shared" si="435"/>
        <v>#REF!</v>
      </c>
      <c r="BB69" s="442" t="e">
        <f t="shared" si="435"/>
        <v>#REF!</v>
      </c>
      <c r="BF69" s="440" t="e">
        <f t="shared" si="274"/>
        <v>#N/A</v>
      </c>
      <c r="BG69" s="441" t="e">
        <f t="shared" si="274"/>
        <v>#REF!</v>
      </c>
      <c r="BH69" s="441" t="e">
        <f t="shared" si="274"/>
        <v>#REF!</v>
      </c>
      <c r="BI69" s="441" t="e">
        <f t="shared" si="274"/>
        <v>#REF!</v>
      </c>
      <c r="BJ69" s="441" t="e">
        <f t="shared" si="274"/>
        <v>#REF!</v>
      </c>
      <c r="BK69" s="441" t="e">
        <f t="shared" si="274"/>
        <v>#REF!</v>
      </c>
      <c r="BL69" s="441" t="e">
        <f t="shared" si="274"/>
        <v>#REF!</v>
      </c>
      <c r="BM69" s="441" t="e">
        <f t="shared" si="274"/>
        <v>#REF!</v>
      </c>
      <c r="BN69" s="441" t="e">
        <f t="shared" si="274"/>
        <v>#REF!</v>
      </c>
      <c r="BO69" s="441" t="e">
        <f t="shared" si="274"/>
        <v>#REF!</v>
      </c>
      <c r="BP69" s="441" t="e">
        <f t="shared" si="274"/>
        <v>#REF!</v>
      </c>
      <c r="BQ69" s="442" t="e">
        <f t="shared" si="274"/>
        <v>#REF!</v>
      </c>
    </row>
    <row r="70" spans="1:69" x14ac:dyDescent="0.25">
      <c r="A70" s="423" t="s">
        <v>365</v>
      </c>
      <c r="B70" s="430" t="s">
        <v>398</v>
      </c>
      <c r="C70" s="440" t="e">
        <f>(C66-C66*C72)*C68</f>
        <v>#N/A</v>
      </c>
      <c r="D70" s="441" t="e">
        <f t="shared" ref="D70:BB70" si="436">(D66-D66*D72)*D68</f>
        <v>#REF!</v>
      </c>
      <c r="E70" s="441" t="e">
        <f t="shared" si="436"/>
        <v>#REF!</v>
      </c>
      <c r="F70" s="441" t="e">
        <f t="shared" si="436"/>
        <v>#REF!</v>
      </c>
      <c r="G70" s="441" t="e">
        <f t="shared" si="436"/>
        <v>#REF!</v>
      </c>
      <c r="H70" s="441" t="e">
        <f t="shared" si="436"/>
        <v>#REF!</v>
      </c>
      <c r="I70" s="441" t="e">
        <f t="shared" si="436"/>
        <v>#REF!</v>
      </c>
      <c r="J70" s="441" t="e">
        <f t="shared" si="436"/>
        <v>#REF!</v>
      </c>
      <c r="K70" s="441" t="e">
        <f t="shared" si="436"/>
        <v>#REF!</v>
      </c>
      <c r="L70" s="441" t="e">
        <f t="shared" si="436"/>
        <v>#REF!</v>
      </c>
      <c r="M70" s="441" t="e">
        <f t="shared" si="436"/>
        <v>#REF!</v>
      </c>
      <c r="N70" s="441" t="e">
        <f t="shared" si="436"/>
        <v>#REF!</v>
      </c>
      <c r="O70" s="441" t="e">
        <f t="shared" si="436"/>
        <v>#REF!</v>
      </c>
      <c r="P70" s="441" t="e">
        <f t="shared" si="436"/>
        <v>#REF!</v>
      </c>
      <c r="Q70" s="441" t="e">
        <f t="shared" si="436"/>
        <v>#REF!</v>
      </c>
      <c r="R70" s="441" t="e">
        <f t="shared" si="436"/>
        <v>#REF!</v>
      </c>
      <c r="S70" s="441" t="e">
        <f t="shared" si="436"/>
        <v>#REF!</v>
      </c>
      <c r="T70" s="441" t="e">
        <f t="shared" si="436"/>
        <v>#REF!</v>
      </c>
      <c r="U70" s="441" t="e">
        <f t="shared" si="436"/>
        <v>#REF!</v>
      </c>
      <c r="V70" s="441" t="e">
        <f t="shared" si="436"/>
        <v>#REF!</v>
      </c>
      <c r="W70" s="441" t="e">
        <f t="shared" si="436"/>
        <v>#REF!</v>
      </c>
      <c r="X70" s="441" t="e">
        <f t="shared" si="436"/>
        <v>#REF!</v>
      </c>
      <c r="Y70" s="441" t="e">
        <f t="shared" si="436"/>
        <v>#REF!</v>
      </c>
      <c r="Z70" s="441" t="e">
        <f t="shared" si="436"/>
        <v>#REF!</v>
      </c>
      <c r="AA70" s="441" t="e">
        <f t="shared" si="436"/>
        <v>#REF!</v>
      </c>
      <c r="AB70" s="441" t="e">
        <f t="shared" si="436"/>
        <v>#REF!</v>
      </c>
      <c r="AC70" s="441" t="e">
        <f t="shared" si="436"/>
        <v>#REF!</v>
      </c>
      <c r="AD70" s="441" t="e">
        <f t="shared" si="436"/>
        <v>#REF!</v>
      </c>
      <c r="AE70" s="441" t="e">
        <f t="shared" si="436"/>
        <v>#REF!</v>
      </c>
      <c r="AF70" s="441" t="e">
        <f t="shared" si="436"/>
        <v>#REF!</v>
      </c>
      <c r="AG70" s="441" t="e">
        <f t="shared" si="436"/>
        <v>#REF!</v>
      </c>
      <c r="AH70" s="441" t="e">
        <f t="shared" si="436"/>
        <v>#REF!</v>
      </c>
      <c r="AI70" s="441" t="e">
        <f t="shared" si="436"/>
        <v>#REF!</v>
      </c>
      <c r="AJ70" s="441" t="e">
        <f t="shared" si="436"/>
        <v>#REF!</v>
      </c>
      <c r="AK70" s="441" t="e">
        <f t="shared" si="436"/>
        <v>#REF!</v>
      </c>
      <c r="AL70" s="441" t="e">
        <f t="shared" si="436"/>
        <v>#REF!</v>
      </c>
      <c r="AM70" s="441" t="e">
        <f t="shared" si="436"/>
        <v>#REF!</v>
      </c>
      <c r="AN70" s="441" t="e">
        <f t="shared" si="436"/>
        <v>#REF!</v>
      </c>
      <c r="AO70" s="441" t="e">
        <f t="shared" si="436"/>
        <v>#REF!</v>
      </c>
      <c r="AP70" s="441" t="e">
        <f t="shared" si="436"/>
        <v>#REF!</v>
      </c>
      <c r="AQ70" s="441" t="e">
        <f t="shared" si="436"/>
        <v>#REF!</v>
      </c>
      <c r="AR70" s="441" t="e">
        <f t="shared" si="436"/>
        <v>#REF!</v>
      </c>
      <c r="AS70" s="441" t="e">
        <f t="shared" si="436"/>
        <v>#REF!</v>
      </c>
      <c r="AT70" s="441" t="e">
        <f t="shared" si="436"/>
        <v>#REF!</v>
      </c>
      <c r="AU70" s="441" t="e">
        <f t="shared" si="436"/>
        <v>#REF!</v>
      </c>
      <c r="AV70" s="441" t="e">
        <f t="shared" si="436"/>
        <v>#REF!</v>
      </c>
      <c r="AW70" s="441" t="e">
        <f t="shared" si="436"/>
        <v>#REF!</v>
      </c>
      <c r="AX70" s="441" t="e">
        <f t="shared" si="436"/>
        <v>#REF!</v>
      </c>
      <c r="AY70" s="441" t="e">
        <f t="shared" si="436"/>
        <v>#REF!</v>
      </c>
      <c r="AZ70" s="441" t="e">
        <f t="shared" si="436"/>
        <v>#REF!</v>
      </c>
      <c r="BA70" s="441" t="e">
        <f t="shared" si="436"/>
        <v>#REF!</v>
      </c>
      <c r="BB70" s="442" t="e">
        <f t="shared" si="436"/>
        <v>#REF!</v>
      </c>
      <c r="BF70" s="440" t="e">
        <f t="shared" si="274"/>
        <v>#N/A</v>
      </c>
      <c r="BG70" s="441" t="e">
        <f t="shared" si="274"/>
        <v>#REF!</v>
      </c>
      <c r="BH70" s="441" t="e">
        <f t="shared" si="274"/>
        <v>#REF!</v>
      </c>
      <c r="BI70" s="441" t="e">
        <f t="shared" si="274"/>
        <v>#REF!</v>
      </c>
      <c r="BJ70" s="441" t="e">
        <f t="shared" si="274"/>
        <v>#REF!</v>
      </c>
      <c r="BK70" s="441" t="e">
        <f t="shared" si="274"/>
        <v>#REF!</v>
      </c>
      <c r="BL70" s="441" t="e">
        <f t="shared" si="274"/>
        <v>#REF!</v>
      </c>
      <c r="BM70" s="441" t="e">
        <f t="shared" si="274"/>
        <v>#REF!</v>
      </c>
      <c r="BN70" s="441" t="e">
        <f t="shared" si="274"/>
        <v>#REF!</v>
      </c>
      <c r="BO70" s="441" t="e">
        <f t="shared" si="274"/>
        <v>#REF!</v>
      </c>
      <c r="BP70" s="441" t="e">
        <f t="shared" si="274"/>
        <v>#REF!</v>
      </c>
      <c r="BQ70" s="442" t="e">
        <f t="shared" si="274"/>
        <v>#REF!</v>
      </c>
    </row>
    <row r="71" spans="1:69" x14ac:dyDescent="0.25">
      <c r="A71" s="423" t="s">
        <v>365</v>
      </c>
      <c r="B71" s="430" t="s">
        <v>399</v>
      </c>
      <c r="C71" s="440" t="e">
        <f t="shared" ref="C71" si="437">C68*C66-C70</f>
        <v>#N/A</v>
      </c>
      <c r="D71" s="441" t="e">
        <f t="shared" ref="D71" si="438">D68*D66-D70</f>
        <v>#N/A</v>
      </c>
      <c r="E71" s="441" t="e">
        <f>E68*E66-E70</f>
        <v>#N/A</v>
      </c>
      <c r="F71" s="441" t="e">
        <f t="shared" ref="F71" si="439">F68*F66-F70</f>
        <v>#N/A</v>
      </c>
      <c r="G71" s="441" t="e">
        <f t="shared" ref="G71" si="440">G68*G66-G70</f>
        <v>#N/A</v>
      </c>
      <c r="H71" s="441" t="e">
        <f t="shared" ref="H71" si="441">H68*H66-H70</f>
        <v>#N/A</v>
      </c>
      <c r="I71" s="441" t="e">
        <f t="shared" ref="I71" si="442">I68*I66-I70</f>
        <v>#N/A</v>
      </c>
      <c r="J71" s="441" t="e">
        <f t="shared" ref="J71" si="443">J68*J66-J70</f>
        <v>#N/A</v>
      </c>
      <c r="K71" s="441" t="e">
        <f t="shared" ref="K71" si="444">K68*K66-K70</f>
        <v>#N/A</v>
      </c>
      <c r="L71" s="441" t="e">
        <f t="shared" ref="L71" si="445">L68*L66-L70</f>
        <v>#N/A</v>
      </c>
      <c r="M71" s="441" t="e">
        <f t="shared" ref="M71" si="446">M68*M66-M70</f>
        <v>#N/A</v>
      </c>
      <c r="N71" s="441" t="e">
        <f t="shared" ref="N71" si="447">N68*N66-N70</f>
        <v>#N/A</v>
      </c>
      <c r="O71" s="441" t="e">
        <f t="shared" ref="O71" si="448">O68*O66-O70</f>
        <v>#N/A</v>
      </c>
      <c r="P71" s="441" t="e">
        <f t="shared" ref="P71" si="449">P68*P66-P70</f>
        <v>#N/A</v>
      </c>
      <c r="Q71" s="441" t="e">
        <f t="shared" ref="Q71" si="450">Q68*Q66-Q70</f>
        <v>#N/A</v>
      </c>
      <c r="R71" s="441" t="e">
        <f t="shared" ref="R71" si="451">R68*R66-R70</f>
        <v>#N/A</v>
      </c>
      <c r="S71" s="441" t="e">
        <f t="shared" ref="S71" si="452">S68*S66-S70</f>
        <v>#N/A</v>
      </c>
      <c r="T71" s="441" t="e">
        <f t="shared" ref="T71" si="453">T68*T66-T70</f>
        <v>#N/A</v>
      </c>
      <c r="U71" s="441" t="e">
        <f t="shared" ref="U71" si="454">U68*U66-U70</f>
        <v>#N/A</v>
      </c>
      <c r="V71" s="441" t="e">
        <f t="shared" ref="V71" si="455">V68*V66-V70</f>
        <v>#N/A</v>
      </c>
      <c r="W71" s="441" t="e">
        <f t="shared" ref="W71" si="456">W68*W66-W70</f>
        <v>#N/A</v>
      </c>
      <c r="X71" s="441" t="e">
        <f t="shared" ref="X71" si="457">X68*X66-X70</f>
        <v>#N/A</v>
      </c>
      <c r="Y71" s="441" t="e">
        <f t="shared" ref="Y71" si="458">Y68*Y66-Y70</f>
        <v>#N/A</v>
      </c>
      <c r="Z71" s="441" t="e">
        <f t="shared" ref="Z71" si="459">Z68*Z66-Z70</f>
        <v>#N/A</v>
      </c>
      <c r="AA71" s="441" t="e">
        <f t="shared" ref="AA71" si="460">AA68*AA66-AA70</f>
        <v>#N/A</v>
      </c>
      <c r="AB71" s="441" t="e">
        <f t="shared" ref="AB71" si="461">AB68*AB66-AB70</f>
        <v>#N/A</v>
      </c>
      <c r="AC71" s="441" t="e">
        <f t="shared" ref="AC71" si="462">AC68*AC66-AC70</f>
        <v>#N/A</v>
      </c>
      <c r="AD71" s="441" t="e">
        <f t="shared" ref="AD71" si="463">AD68*AD66-AD70</f>
        <v>#N/A</v>
      </c>
      <c r="AE71" s="441" t="e">
        <f t="shared" ref="AE71" si="464">AE68*AE66-AE70</f>
        <v>#N/A</v>
      </c>
      <c r="AF71" s="441" t="e">
        <f t="shared" ref="AF71" si="465">AF68*AF66-AF70</f>
        <v>#N/A</v>
      </c>
      <c r="AG71" s="441" t="e">
        <f t="shared" ref="AG71" si="466">AG68*AG66-AG70</f>
        <v>#N/A</v>
      </c>
      <c r="AH71" s="441" t="e">
        <f t="shared" ref="AH71" si="467">AH68*AH66-AH70</f>
        <v>#N/A</v>
      </c>
      <c r="AI71" s="441" t="e">
        <f t="shared" ref="AI71" si="468">AI68*AI66-AI70</f>
        <v>#N/A</v>
      </c>
      <c r="AJ71" s="441" t="e">
        <f t="shared" ref="AJ71" si="469">AJ68*AJ66-AJ70</f>
        <v>#N/A</v>
      </c>
      <c r="AK71" s="441" t="e">
        <f t="shared" ref="AK71" si="470">AK68*AK66-AK70</f>
        <v>#N/A</v>
      </c>
      <c r="AL71" s="441" t="e">
        <f t="shared" ref="AL71" si="471">AL68*AL66-AL70</f>
        <v>#N/A</v>
      </c>
      <c r="AM71" s="441" t="e">
        <f t="shared" ref="AM71" si="472">AM68*AM66-AM70</f>
        <v>#N/A</v>
      </c>
      <c r="AN71" s="441" t="e">
        <f t="shared" ref="AN71" si="473">AN68*AN66-AN70</f>
        <v>#N/A</v>
      </c>
      <c r="AO71" s="441" t="e">
        <f t="shared" ref="AO71" si="474">AO68*AO66-AO70</f>
        <v>#N/A</v>
      </c>
      <c r="AP71" s="441" t="e">
        <f t="shared" ref="AP71" si="475">AP68*AP66-AP70</f>
        <v>#N/A</v>
      </c>
      <c r="AQ71" s="441" t="e">
        <f t="shared" ref="AQ71" si="476">AQ68*AQ66-AQ70</f>
        <v>#N/A</v>
      </c>
      <c r="AR71" s="441" t="e">
        <f t="shared" ref="AR71" si="477">AR68*AR66-AR70</f>
        <v>#N/A</v>
      </c>
      <c r="AS71" s="441" t="e">
        <f t="shared" ref="AS71" si="478">AS68*AS66-AS70</f>
        <v>#N/A</v>
      </c>
      <c r="AT71" s="441" t="e">
        <f t="shared" ref="AT71" si="479">AT68*AT66-AT70</f>
        <v>#N/A</v>
      </c>
      <c r="AU71" s="441" t="e">
        <f t="shared" ref="AU71" si="480">AU68*AU66-AU70</f>
        <v>#N/A</v>
      </c>
      <c r="AV71" s="441" t="e">
        <f t="shared" ref="AV71" si="481">AV68*AV66-AV70</f>
        <v>#N/A</v>
      </c>
      <c r="AW71" s="441" t="e">
        <f t="shared" ref="AW71" si="482">AW68*AW66-AW70</f>
        <v>#N/A</v>
      </c>
      <c r="AX71" s="441" t="e">
        <f t="shared" ref="AX71" si="483">AX68*AX66-AX70</f>
        <v>#N/A</v>
      </c>
      <c r="AY71" s="441" t="e">
        <f t="shared" ref="AY71" si="484">AY68*AY66-AY70</f>
        <v>#N/A</v>
      </c>
      <c r="AZ71" s="441" t="e">
        <f t="shared" ref="AZ71" si="485">AZ68*AZ66-AZ70</f>
        <v>#N/A</v>
      </c>
      <c r="BA71" s="441" t="e">
        <f t="shared" ref="BA71" si="486">BA68*BA66-BA70</f>
        <v>#N/A</v>
      </c>
      <c r="BB71" s="442" t="e">
        <f t="shared" ref="BB71" si="487">BB68*BB66-BB70</f>
        <v>#N/A</v>
      </c>
      <c r="BF71" s="440" t="e">
        <f t="shared" si="274"/>
        <v>#N/A</v>
      </c>
      <c r="BG71" s="441" t="e">
        <f t="shared" si="274"/>
        <v>#N/A</v>
      </c>
      <c r="BH71" s="441" t="e">
        <f t="shared" si="274"/>
        <v>#N/A</v>
      </c>
      <c r="BI71" s="441" t="e">
        <f t="shared" si="274"/>
        <v>#N/A</v>
      </c>
      <c r="BJ71" s="441" t="e">
        <f t="shared" si="274"/>
        <v>#N/A</v>
      </c>
      <c r="BK71" s="441" t="e">
        <f t="shared" si="274"/>
        <v>#N/A</v>
      </c>
      <c r="BL71" s="441" t="e">
        <f t="shared" si="274"/>
        <v>#N/A</v>
      </c>
      <c r="BM71" s="441" t="e">
        <f t="shared" si="274"/>
        <v>#N/A</v>
      </c>
      <c r="BN71" s="441" t="e">
        <f t="shared" si="274"/>
        <v>#N/A</v>
      </c>
      <c r="BO71" s="441" t="e">
        <f t="shared" si="274"/>
        <v>#N/A</v>
      </c>
      <c r="BP71" s="441" t="e">
        <f t="shared" si="274"/>
        <v>#N/A</v>
      </c>
      <c r="BQ71" s="442" t="e">
        <f t="shared" si="274"/>
        <v>#N/A</v>
      </c>
    </row>
    <row r="72" spans="1:69" x14ac:dyDescent="0.25">
      <c r="A72" s="426" t="s">
        <v>365</v>
      </c>
      <c r="B72" s="431" t="s">
        <v>396</v>
      </c>
      <c r="C72" s="434" t="e">
        <f>INDEX('Расчет инвестиций'!$E$103:$BD$241,MATCH($A72,'Расчет инвестиций'!$A$103:$A$241,0)+4,MATCH(C$2,'Расчет инвестиций'!#REF!,0))</f>
        <v>#N/A</v>
      </c>
      <c r="D72" s="427" t="e">
        <f>INDEX('Расчет инвестиций'!$E$103:$BD$241,MATCH($A72,'Расчет инвестиций'!$A$103:$A$241,0)+4,MATCH(D$2,'Расчет инвестиций'!#REF!,0))</f>
        <v>#N/A</v>
      </c>
      <c r="E72" s="427" t="e">
        <f>INDEX('Расчет инвестиций'!$E$103:$BD$241,MATCH($A72,'Расчет инвестиций'!$A$103:$A$241,0)+4,MATCH(E$2,'Расчет инвестиций'!#REF!,0))</f>
        <v>#N/A</v>
      </c>
      <c r="F72" s="427" t="e">
        <f>INDEX('Расчет инвестиций'!$E$103:$BD$241,MATCH($A72,'Расчет инвестиций'!$A$103:$A$241,0)+4,MATCH(F$2,'Расчет инвестиций'!#REF!,0))</f>
        <v>#N/A</v>
      </c>
      <c r="G72" s="427" t="e">
        <f>INDEX('Расчет инвестиций'!$E$103:$BD$241,MATCH($A72,'Расчет инвестиций'!$A$103:$A$241,0)+4,MATCH(G$2,'Расчет инвестиций'!#REF!,0))</f>
        <v>#N/A</v>
      </c>
      <c r="H72" s="427" t="e">
        <f>INDEX('Расчет инвестиций'!$E$103:$BD$241,MATCH($A72,'Расчет инвестиций'!$A$103:$A$241,0)+4,MATCH(H$2,'Расчет инвестиций'!#REF!,0))</f>
        <v>#N/A</v>
      </c>
      <c r="I72" s="427" t="e">
        <f>INDEX('Расчет инвестиций'!$E$103:$BD$241,MATCH($A72,'Расчет инвестиций'!$A$103:$A$241,0)+4,MATCH(I$2,'Расчет инвестиций'!#REF!,0))</f>
        <v>#N/A</v>
      </c>
      <c r="J72" s="427" t="e">
        <f>INDEX('Расчет инвестиций'!$E$103:$BD$241,MATCH($A72,'Расчет инвестиций'!$A$103:$A$241,0)+4,MATCH(J$2,'Расчет инвестиций'!#REF!,0))</f>
        <v>#N/A</v>
      </c>
      <c r="K72" s="427" t="e">
        <f>INDEX('Расчет инвестиций'!$E$103:$BD$241,MATCH($A72,'Расчет инвестиций'!$A$103:$A$241,0)+4,MATCH(K$2,'Расчет инвестиций'!#REF!,0))</f>
        <v>#N/A</v>
      </c>
      <c r="L72" s="427" t="e">
        <f>INDEX('Расчет инвестиций'!$E$103:$BD$241,MATCH($A72,'Расчет инвестиций'!$A$103:$A$241,0)+4,MATCH(L$2,'Расчет инвестиций'!#REF!,0))</f>
        <v>#N/A</v>
      </c>
      <c r="M72" s="427" t="e">
        <f>INDEX('Расчет инвестиций'!$E$103:$BD$241,MATCH($A72,'Расчет инвестиций'!$A$103:$A$241,0)+4,MATCH(M$2,'Расчет инвестиций'!#REF!,0))</f>
        <v>#N/A</v>
      </c>
      <c r="N72" s="427" t="e">
        <f>INDEX('Расчет инвестиций'!$E$103:$BD$241,MATCH($A72,'Расчет инвестиций'!$A$103:$A$241,0)+4,MATCH(N$2,'Расчет инвестиций'!#REF!,0))</f>
        <v>#N/A</v>
      </c>
      <c r="O72" s="427" t="e">
        <f>INDEX('Расчет инвестиций'!$E$103:$BD$241,MATCH($A72,'Расчет инвестиций'!$A$103:$A$241,0)+4,MATCH(O$2,'Расчет инвестиций'!#REF!,0))</f>
        <v>#N/A</v>
      </c>
      <c r="P72" s="427" t="e">
        <f>INDEX('Расчет инвестиций'!$E$103:$BD$241,MATCH($A72,'Расчет инвестиций'!$A$103:$A$241,0)+4,MATCH(P$2,'Расчет инвестиций'!#REF!,0))</f>
        <v>#N/A</v>
      </c>
      <c r="Q72" s="427" t="e">
        <f>INDEX('Расчет инвестиций'!$E$103:$BD$241,MATCH($A72,'Расчет инвестиций'!$A$103:$A$241,0)+4,MATCH(Q$2,'Расчет инвестиций'!#REF!,0))</f>
        <v>#N/A</v>
      </c>
      <c r="R72" s="427" t="e">
        <f>INDEX('Расчет инвестиций'!$E$103:$BD$241,MATCH($A72,'Расчет инвестиций'!$A$103:$A$241,0)+4,MATCH(R$2,'Расчет инвестиций'!#REF!,0))</f>
        <v>#N/A</v>
      </c>
      <c r="S72" s="427" t="e">
        <f>INDEX('Расчет инвестиций'!$E$103:$BD$241,MATCH($A72,'Расчет инвестиций'!$A$103:$A$241,0)+4,MATCH(S$2,'Расчет инвестиций'!#REF!,0))</f>
        <v>#N/A</v>
      </c>
      <c r="T72" s="427" t="e">
        <f>INDEX('Расчет инвестиций'!$E$103:$BD$241,MATCH($A72,'Расчет инвестиций'!$A$103:$A$241,0)+4,MATCH(T$2,'Расчет инвестиций'!#REF!,0))</f>
        <v>#N/A</v>
      </c>
      <c r="U72" s="427" t="e">
        <f>INDEX('Расчет инвестиций'!$E$103:$BD$241,MATCH($A72,'Расчет инвестиций'!$A$103:$A$241,0)+4,MATCH(U$2,'Расчет инвестиций'!#REF!,0))</f>
        <v>#N/A</v>
      </c>
      <c r="V72" s="427" t="e">
        <f>INDEX('Расчет инвестиций'!$E$103:$BD$241,MATCH($A72,'Расчет инвестиций'!$A$103:$A$241,0)+4,MATCH(V$2,'Расчет инвестиций'!#REF!,0))</f>
        <v>#N/A</v>
      </c>
      <c r="W72" s="427" t="e">
        <f>INDEX('Расчет инвестиций'!$E$103:$BD$241,MATCH($A72,'Расчет инвестиций'!$A$103:$A$241,0)+4,MATCH(W$2,'Расчет инвестиций'!#REF!,0))</f>
        <v>#N/A</v>
      </c>
      <c r="X72" s="427" t="e">
        <f>INDEX('Расчет инвестиций'!$E$103:$BD$241,MATCH($A72,'Расчет инвестиций'!$A$103:$A$241,0)+4,MATCH(X$2,'Расчет инвестиций'!#REF!,0))</f>
        <v>#N/A</v>
      </c>
      <c r="Y72" s="427" t="e">
        <f>INDEX('Расчет инвестиций'!$E$103:$BD$241,MATCH($A72,'Расчет инвестиций'!$A$103:$A$241,0)+4,MATCH(Y$2,'Расчет инвестиций'!#REF!,0))</f>
        <v>#N/A</v>
      </c>
      <c r="Z72" s="427" t="e">
        <f>INDEX('Расчет инвестиций'!$E$103:$BD$241,MATCH($A72,'Расчет инвестиций'!$A$103:$A$241,0)+4,MATCH(Z$2,'Расчет инвестиций'!#REF!,0))</f>
        <v>#N/A</v>
      </c>
      <c r="AA72" s="427" t="e">
        <f>INDEX('Расчет инвестиций'!$E$103:$BD$241,MATCH($A72,'Расчет инвестиций'!$A$103:$A$241,0)+4,MATCH(AA$2,'Расчет инвестиций'!#REF!,0))</f>
        <v>#N/A</v>
      </c>
      <c r="AB72" s="427" t="e">
        <f>INDEX('Расчет инвестиций'!$E$103:$BD$241,MATCH($A72,'Расчет инвестиций'!$A$103:$A$241,0)+4,MATCH(AB$2,'Расчет инвестиций'!#REF!,0))</f>
        <v>#N/A</v>
      </c>
      <c r="AC72" s="427" t="e">
        <f>INDEX('Расчет инвестиций'!$E$103:$BD$241,MATCH($A72,'Расчет инвестиций'!$A$103:$A$241,0)+4,MATCH(AC$2,'Расчет инвестиций'!#REF!,0))</f>
        <v>#N/A</v>
      </c>
      <c r="AD72" s="427" t="e">
        <f>INDEX('Расчет инвестиций'!$E$103:$BD$241,MATCH($A72,'Расчет инвестиций'!$A$103:$A$241,0)+4,MATCH(AD$2,'Расчет инвестиций'!#REF!,0))</f>
        <v>#N/A</v>
      </c>
      <c r="AE72" s="427" t="e">
        <f>INDEX('Расчет инвестиций'!$E$103:$BD$241,MATCH($A72,'Расчет инвестиций'!$A$103:$A$241,0)+4,MATCH(AE$2,'Расчет инвестиций'!#REF!,0))</f>
        <v>#N/A</v>
      </c>
      <c r="AF72" s="427" t="e">
        <f>INDEX('Расчет инвестиций'!$E$103:$BD$241,MATCH($A72,'Расчет инвестиций'!$A$103:$A$241,0)+4,MATCH(AF$2,'Расчет инвестиций'!#REF!,0))</f>
        <v>#N/A</v>
      </c>
      <c r="AG72" s="427" t="e">
        <f>INDEX('Расчет инвестиций'!$E$103:$BD$241,MATCH($A72,'Расчет инвестиций'!$A$103:$A$241,0)+4,MATCH(AG$2,'Расчет инвестиций'!#REF!,0))</f>
        <v>#N/A</v>
      </c>
      <c r="AH72" s="427" t="e">
        <f>INDEX('Расчет инвестиций'!$E$103:$BD$241,MATCH($A72,'Расчет инвестиций'!$A$103:$A$241,0)+4,MATCH(AH$2,'Расчет инвестиций'!#REF!,0))</f>
        <v>#N/A</v>
      </c>
      <c r="AI72" s="427" t="e">
        <f>INDEX('Расчет инвестиций'!$E$103:$BD$241,MATCH($A72,'Расчет инвестиций'!$A$103:$A$241,0)+4,MATCH(AI$2,'Расчет инвестиций'!#REF!,0))</f>
        <v>#N/A</v>
      </c>
      <c r="AJ72" s="427" t="e">
        <f>INDEX('Расчет инвестиций'!$E$103:$BD$241,MATCH($A72,'Расчет инвестиций'!$A$103:$A$241,0)+4,MATCH(AJ$2,'Расчет инвестиций'!#REF!,0))</f>
        <v>#N/A</v>
      </c>
      <c r="AK72" s="427" t="e">
        <f>INDEX('Расчет инвестиций'!$E$103:$BD$241,MATCH($A72,'Расчет инвестиций'!$A$103:$A$241,0)+4,MATCH(AK$2,'Расчет инвестиций'!#REF!,0))</f>
        <v>#N/A</v>
      </c>
      <c r="AL72" s="427" t="e">
        <f>INDEX('Расчет инвестиций'!$E$103:$BD$241,MATCH($A72,'Расчет инвестиций'!$A$103:$A$241,0)+4,MATCH(AL$2,'Расчет инвестиций'!#REF!,0))</f>
        <v>#N/A</v>
      </c>
      <c r="AM72" s="427" t="e">
        <f>INDEX('Расчет инвестиций'!$E$103:$BD$241,MATCH($A72,'Расчет инвестиций'!$A$103:$A$241,0)+4,MATCH(AM$2,'Расчет инвестиций'!#REF!,0))</f>
        <v>#N/A</v>
      </c>
      <c r="AN72" s="427" t="e">
        <f>INDEX('Расчет инвестиций'!$E$103:$BD$241,MATCH($A72,'Расчет инвестиций'!$A$103:$A$241,0)+4,MATCH(AN$2,'Расчет инвестиций'!#REF!,0))</f>
        <v>#N/A</v>
      </c>
      <c r="AO72" s="427" t="e">
        <f>INDEX('Расчет инвестиций'!$E$103:$BD$241,MATCH($A72,'Расчет инвестиций'!$A$103:$A$241,0)+4,MATCH(AO$2,'Расчет инвестиций'!#REF!,0))</f>
        <v>#N/A</v>
      </c>
      <c r="AP72" s="427" t="e">
        <f>INDEX('Расчет инвестиций'!$E$103:$BD$241,MATCH($A72,'Расчет инвестиций'!$A$103:$A$241,0)+4,MATCH(AP$2,'Расчет инвестиций'!#REF!,0))</f>
        <v>#N/A</v>
      </c>
      <c r="AQ72" s="427" t="e">
        <f>INDEX('Расчет инвестиций'!$E$103:$BD$241,MATCH($A72,'Расчет инвестиций'!$A$103:$A$241,0)+4,MATCH(AQ$2,'Расчет инвестиций'!#REF!,0))</f>
        <v>#N/A</v>
      </c>
      <c r="AR72" s="427" t="e">
        <f>INDEX('Расчет инвестиций'!$E$103:$BD$241,MATCH($A72,'Расчет инвестиций'!$A$103:$A$241,0)+4,MATCH(AR$2,'Расчет инвестиций'!#REF!,0))</f>
        <v>#N/A</v>
      </c>
      <c r="AS72" s="427" t="e">
        <f>INDEX('Расчет инвестиций'!$E$103:$BD$241,MATCH($A72,'Расчет инвестиций'!$A$103:$A$241,0)+4,MATCH(AS$2,'Расчет инвестиций'!#REF!,0))</f>
        <v>#N/A</v>
      </c>
      <c r="AT72" s="427" t="e">
        <f>INDEX('Расчет инвестиций'!$E$103:$BD$241,MATCH($A72,'Расчет инвестиций'!$A$103:$A$241,0)+4,MATCH(AT$2,'Расчет инвестиций'!#REF!,0))</f>
        <v>#N/A</v>
      </c>
      <c r="AU72" s="427" t="e">
        <f>INDEX('Расчет инвестиций'!$E$103:$BD$241,MATCH($A72,'Расчет инвестиций'!$A$103:$A$241,0)+4,MATCH(AU$2,'Расчет инвестиций'!#REF!,0))</f>
        <v>#N/A</v>
      </c>
      <c r="AV72" s="427" t="e">
        <f>INDEX('Расчет инвестиций'!$E$103:$BD$241,MATCH($A72,'Расчет инвестиций'!$A$103:$A$241,0)+4,MATCH(AV$2,'Расчет инвестиций'!#REF!,0))</f>
        <v>#N/A</v>
      </c>
      <c r="AW72" s="427" t="e">
        <f>INDEX('Расчет инвестиций'!$E$103:$BD$241,MATCH($A72,'Расчет инвестиций'!$A$103:$A$241,0)+4,MATCH(AW$2,'Расчет инвестиций'!#REF!,0))</f>
        <v>#N/A</v>
      </c>
      <c r="AX72" s="427" t="e">
        <f>INDEX('Расчет инвестиций'!$E$103:$BD$241,MATCH($A72,'Расчет инвестиций'!$A$103:$A$241,0)+4,MATCH(AX$2,'Расчет инвестиций'!#REF!,0))</f>
        <v>#N/A</v>
      </c>
      <c r="AY72" s="427" t="e">
        <f>INDEX('Расчет инвестиций'!$E$103:$BD$241,MATCH($A72,'Расчет инвестиций'!$A$103:$A$241,0)+4,MATCH(AY$2,'Расчет инвестиций'!#REF!,0))</f>
        <v>#N/A</v>
      </c>
      <c r="AZ72" s="427" t="e">
        <f>INDEX('Расчет инвестиций'!$E$103:$BD$241,MATCH($A72,'Расчет инвестиций'!$A$103:$A$241,0)+4,MATCH(AZ$2,'Расчет инвестиций'!#REF!,0))</f>
        <v>#N/A</v>
      </c>
      <c r="BA72" s="427" t="e">
        <f>INDEX('Расчет инвестиций'!$E$103:$BD$241,MATCH($A72,'Расчет инвестиций'!$A$103:$A$241,0)+4,MATCH(BA$2,'Расчет инвестиций'!#REF!,0))</f>
        <v>#N/A</v>
      </c>
      <c r="BB72" s="428" t="e">
        <f>INDEX('Расчет инвестиций'!$E$103:$BD$241,MATCH($A72,'Расчет инвестиций'!$A$103:$A$241,0)+4,MATCH(BB$2,'Расчет инвестиций'!#REF!,0))</f>
        <v>#N/A</v>
      </c>
      <c r="BF72" s="434" t="e">
        <f ca="1">MAX(INDIRECT(ADDRESS(MATCH($A72,$A$1:$A$79,0)+6,MATCH(BF$1,$A$1:$BB$1,0)),TRUE):INDIRECT(ADDRESS(MATCH($A72,$A$1:$A$79,0)+6,MATCH(BF$1,$A$1:$BB$1,0)+COUNTIF($A$1:$BB$1,BF$1)-1,TRUE)))</f>
        <v>#N/A</v>
      </c>
      <c r="BG72" s="427" t="e">
        <f ca="1">MAX(INDIRECT(ADDRESS(MATCH($A72,$A$1:$A$79,0)+6,MATCH(BG$1,$A$1:$BB$1,0)),TRUE):INDIRECT(ADDRESS(MATCH($A72,$A$1:$A$79,0)+6,MATCH(BG$1,$A$1:$BB$1,0)+COUNTIF($A$1:$BB$1,BG$1)-1,TRUE)))</f>
        <v>#N/A</v>
      </c>
      <c r="BH72" s="427" t="e">
        <f ca="1">MAX(INDIRECT(ADDRESS(MATCH($A72,$A$1:$A$79,0)+6,MATCH(BH$1,$A$1:$BB$1,0)),TRUE):INDIRECT(ADDRESS(MATCH($A72,$A$1:$A$79,0)+6,MATCH(BH$1,$A$1:$BB$1,0)+COUNTIF($A$1:$BB$1,BH$1)-1,TRUE)))</f>
        <v>#N/A</v>
      </c>
      <c r="BI72" s="427" t="e">
        <f ca="1">MAX(INDIRECT(ADDRESS(MATCH($A72,$A$1:$A$79,0)+6,MATCH(BI$1,$A$1:$BB$1,0)),TRUE):INDIRECT(ADDRESS(MATCH($A72,$A$1:$A$79,0)+6,MATCH(BI$1,$A$1:$BB$1,0)+COUNTIF($A$1:$BB$1,BI$1)-1,TRUE)))</f>
        <v>#N/A</v>
      </c>
      <c r="BJ72" s="427" t="e">
        <f ca="1">MAX(INDIRECT(ADDRESS(MATCH($A72,$A$1:$A$79,0)+6,MATCH(BJ$1,$A$1:$BB$1,0)),TRUE):INDIRECT(ADDRESS(MATCH($A72,$A$1:$A$79,0)+6,MATCH(BJ$1,$A$1:$BB$1,0)+COUNTIF($A$1:$BB$1,BJ$1)-1,TRUE)))</f>
        <v>#N/A</v>
      </c>
      <c r="BK72" s="427" t="e">
        <f ca="1">MAX(INDIRECT(ADDRESS(MATCH($A72,$A$1:$A$79,0)+6,MATCH(BK$1,$A$1:$BB$1,0)),TRUE):INDIRECT(ADDRESS(MATCH($A72,$A$1:$A$79,0)+6,MATCH(BK$1,$A$1:$BB$1,0)+COUNTIF($A$1:$BB$1,BK$1)-1,TRUE)))</f>
        <v>#N/A</v>
      </c>
      <c r="BL72" s="427" t="e">
        <f ca="1">MAX(INDIRECT(ADDRESS(MATCH($A72,$A$1:$A$79,0)+6,MATCH(BL$1,$A$1:$BB$1,0)),TRUE):INDIRECT(ADDRESS(MATCH($A72,$A$1:$A$79,0)+6,MATCH(BL$1,$A$1:$BB$1,0)+COUNTIF($A$1:$BB$1,BL$1)-1,TRUE)))</f>
        <v>#N/A</v>
      </c>
      <c r="BM72" s="427" t="e">
        <f ca="1">MAX(INDIRECT(ADDRESS(MATCH($A72,$A$1:$A$79,0)+6,MATCH(BM$1,$A$1:$BB$1,0)),TRUE):INDIRECT(ADDRESS(MATCH($A72,$A$1:$A$79,0)+6,MATCH(BM$1,$A$1:$BB$1,0)+COUNTIF($A$1:$BB$1,BM$1)-1,TRUE)))</f>
        <v>#N/A</v>
      </c>
      <c r="BN72" s="427" t="e">
        <f ca="1">MAX(INDIRECT(ADDRESS(MATCH($A72,$A$1:$A$79,0)+6,MATCH(BN$1,$A$1:$BB$1,0)),TRUE):INDIRECT(ADDRESS(MATCH($A72,$A$1:$A$79,0)+6,MATCH(BN$1,$A$1:$BB$1,0)+COUNTIF($A$1:$BB$1,BN$1)-1,TRUE)))</f>
        <v>#N/A</v>
      </c>
      <c r="BO72" s="427" t="e">
        <f ca="1">MAX(INDIRECT(ADDRESS(MATCH($A72,$A$1:$A$79,0)+6,MATCH(BO$1,$A$1:$BB$1,0)),TRUE):INDIRECT(ADDRESS(MATCH($A72,$A$1:$A$79,0)+6,MATCH(BO$1,$A$1:$BB$1,0)+COUNTIF($A$1:$BB$1,BO$1)-1,TRUE)))</f>
        <v>#N/A</v>
      </c>
      <c r="BP72" s="427" t="e">
        <f ca="1">MAX(INDIRECT(ADDRESS(MATCH($A72,$A$1:$A$79,0)+6,MATCH(BP$1,$A$1:$BB$1,0)),TRUE):INDIRECT(ADDRESS(MATCH($A72,$A$1:$A$79,0)+6,MATCH(BP$1,$A$1:$BB$1,0)+COUNTIF($A$1:$BB$1,BP$1)-1,TRUE)))</f>
        <v>#N/A</v>
      </c>
      <c r="BQ72" s="428" t="e">
        <f ca="1">MAX(INDIRECT(ADDRESS(MATCH($A72,$A$1:$A$79,0)+6,MATCH(BQ$1,$A$1:$BB$1,0)),TRUE):INDIRECT(ADDRESS(MATCH($A72,$A$1:$A$79,0)+6,MATCH(BQ$1,$A$1:$BB$1,0)+COUNTIF($A$1:$BB$1,BQ$1)-1,TRUE)))</f>
        <v>#N/A</v>
      </c>
    </row>
    <row r="73" spans="1:69" x14ac:dyDescent="0.25">
      <c r="A73" s="420" t="s">
        <v>372</v>
      </c>
      <c r="B73" s="429" t="s">
        <v>37</v>
      </c>
      <c r="C73" s="443" t="e">
        <f>INDEX('Расчет инвестиций'!$E$103:$BD$241,MATCH($A73,'Расчет инвестиций'!$A$103:$A$241,0),MATCH(C$2,'Расчет инвестиций'!#REF!,0))</f>
        <v>#N/A</v>
      </c>
      <c r="D73" s="444" t="e">
        <f>VLOOKUP($A73,'Расчет инвестиций'!$A$103:$BD$241,MATCH('Свод объёмы'!D$2,'Расчет инвестиций'!#REF!,0),0)</f>
        <v>#REF!</v>
      </c>
      <c r="E73" s="444" t="e">
        <f>VLOOKUP($A73,'Расчет инвестиций'!$A$103:$BD$241,MATCH('Свод объёмы'!E$2,'Расчет инвестиций'!#REF!,0),0)</f>
        <v>#REF!</v>
      </c>
      <c r="F73" s="444" t="e">
        <f>VLOOKUP($A73,'Расчет инвестиций'!$A$103:$BD$241,MATCH('Свод объёмы'!F$2,'Расчет инвестиций'!#REF!,0),0)</f>
        <v>#REF!</v>
      </c>
      <c r="G73" s="444" t="e">
        <f>VLOOKUP($A73,'Расчет инвестиций'!$A$103:$BD$241,MATCH('Свод объёмы'!G$2,'Расчет инвестиций'!#REF!,0),0)</f>
        <v>#REF!</v>
      </c>
      <c r="H73" s="444" t="e">
        <f>VLOOKUP($A73,'Расчет инвестиций'!$A$103:$BD$241,MATCH('Свод объёмы'!H$2,'Расчет инвестиций'!#REF!,0),0)</f>
        <v>#REF!</v>
      </c>
      <c r="I73" s="444" t="e">
        <f>VLOOKUP($A73,'Расчет инвестиций'!$A$103:$BD$241,MATCH('Свод объёмы'!I$2,'Расчет инвестиций'!#REF!,0),0)</f>
        <v>#REF!</v>
      </c>
      <c r="J73" s="444" t="e">
        <f>VLOOKUP($A73,'Расчет инвестиций'!$A$103:$BD$241,MATCH('Свод объёмы'!J$2,'Расчет инвестиций'!#REF!,0),0)</f>
        <v>#REF!</v>
      </c>
      <c r="K73" s="444" t="e">
        <f>VLOOKUP($A73,'Расчет инвестиций'!$A$103:$BD$241,MATCH('Свод объёмы'!K$2,'Расчет инвестиций'!#REF!,0),0)</f>
        <v>#REF!</v>
      </c>
      <c r="L73" s="444" t="e">
        <f>VLOOKUP($A73,'Расчет инвестиций'!$A$103:$BD$241,MATCH('Свод объёмы'!L$2,'Расчет инвестиций'!#REF!,0),0)</f>
        <v>#REF!</v>
      </c>
      <c r="M73" s="444" t="e">
        <f>VLOOKUP($A73,'Расчет инвестиций'!$A$103:$BD$241,MATCH('Свод объёмы'!M$2,'Расчет инвестиций'!#REF!,0),0)</f>
        <v>#REF!</v>
      </c>
      <c r="N73" s="444" t="e">
        <f>VLOOKUP($A73,'Расчет инвестиций'!$A$103:$BD$241,MATCH('Свод объёмы'!N$2,'Расчет инвестиций'!#REF!,0),0)</f>
        <v>#REF!</v>
      </c>
      <c r="O73" s="444" t="e">
        <f>VLOOKUP($A73,'Расчет инвестиций'!$A$103:$BD$241,MATCH('Свод объёмы'!O$2,'Расчет инвестиций'!#REF!,0),0)</f>
        <v>#REF!</v>
      </c>
      <c r="P73" s="444" t="e">
        <f>VLOOKUP($A73,'Расчет инвестиций'!$A$103:$BD$241,MATCH('Свод объёмы'!P$2,'Расчет инвестиций'!#REF!,0),0)</f>
        <v>#REF!</v>
      </c>
      <c r="Q73" s="444" t="e">
        <f>VLOOKUP($A73,'Расчет инвестиций'!$A$103:$BD$241,MATCH('Свод объёмы'!Q$2,'Расчет инвестиций'!#REF!,0),0)</f>
        <v>#REF!</v>
      </c>
      <c r="R73" s="444" t="e">
        <f>VLOOKUP($A73,'Расчет инвестиций'!$A$103:$BD$241,MATCH('Свод объёмы'!R$2,'Расчет инвестиций'!#REF!,0),0)</f>
        <v>#REF!</v>
      </c>
      <c r="S73" s="444" t="e">
        <f>VLOOKUP($A73,'Расчет инвестиций'!$A$103:$BD$241,MATCH('Свод объёмы'!S$2,'Расчет инвестиций'!#REF!,0),0)</f>
        <v>#REF!</v>
      </c>
      <c r="T73" s="444" t="e">
        <f>VLOOKUP($A73,'Расчет инвестиций'!$A$103:$BD$241,MATCH('Свод объёмы'!T$2,'Расчет инвестиций'!#REF!,0),0)</f>
        <v>#REF!</v>
      </c>
      <c r="U73" s="444" t="e">
        <f>VLOOKUP($A73,'Расчет инвестиций'!$A$103:$BD$241,MATCH('Свод объёмы'!U$2,'Расчет инвестиций'!#REF!,0),0)</f>
        <v>#REF!</v>
      </c>
      <c r="V73" s="444" t="e">
        <f>VLOOKUP($A73,'Расчет инвестиций'!$A$103:$BD$241,MATCH('Свод объёмы'!V$2,'Расчет инвестиций'!#REF!,0),0)</f>
        <v>#REF!</v>
      </c>
      <c r="W73" s="444" t="e">
        <f>VLOOKUP($A73,'Расчет инвестиций'!$A$103:$BD$241,MATCH('Свод объёмы'!W$2,'Расчет инвестиций'!#REF!,0),0)</f>
        <v>#REF!</v>
      </c>
      <c r="X73" s="444" t="e">
        <f>VLOOKUP($A73,'Расчет инвестиций'!$A$103:$BD$241,MATCH('Свод объёмы'!X$2,'Расчет инвестиций'!#REF!,0),0)</f>
        <v>#REF!</v>
      </c>
      <c r="Y73" s="444" t="e">
        <f>VLOOKUP($A73,'Расчет инвестиций'!$A$103:$BD$241,MATCH('Свод объёмы'!Y$2,'Расчет инвестиций'!#REF!,0),0)</f>
        <v>#REF!</v>
      </c>
      <c r="Z73" s="444" t="e">
        <f>VLOOKUP($A73,'Расчет инвестиций'!$A$103:$BD$241,MATCH('Свод объёмы'!Z$2,'Расчет инвестиций'!#REF!,0),0)</f>
        <v>#REF!</v>
      </c>
      <c r="AA73" s="444" t="e">
        <f>VLOOKUP($A73,'Расчет инвестиций'!$A$103:$BD$241,MATCH('Свод объёмы'!AA$2,'Расчет инвестиций'!#REF!,0),0)</f>
        <v>#REF!</v>
      </c>
      <c r="AB73" s="444" t="e">
        <f>VLOOKUP($A73,'Расчет инвестиций'!$A$103:$BD$241,MATCH('Свод объёмы'!AB$2,'Расчет инвестиций'!#REF!,0),0)</f>
        <v>#REF!</v>
      </c>
      <c r="AC73" s="444" t="e">
        <f>VLOOKUP($A73,'Расчет инвестиций'!$A$103:$BD$241,MATCH('Свод объёмы'!AC$2,'Расчет инвестиций'!#REF!,0),0)</f>
        <v>#REF!</v>
      </c>
      <c r="AD73" s="444" t="e">
        <f>VLOOKUP($A73,'Расчет инвестиций'!$A$103:$BD$241,MATCH('Свод объёмы'!AD$2,'Расчет инвестиций'!#REF!,0),0)</f>
        <v>#REF!</v>
      </c>
      <c r="AE73" s="444" t="e">
        <f>VLOOKUP($A73,'Расчет инвестиций'!$A$103:$BD$241,MATCH('Свод объёмы'!AE$2,'Расчет инвестиций'!#REF!,0),0)</f>
        <v>#REF!</v>
      </c>
      <c r="AF73" s="444" t="e">
        <f>VLOOKUP($A73,'Расчет инвестиций'!$A$103:$BD$241,MATCH('Свод объёмы'!AF$2,'Расчет инвестиций'!#REF!,0),0)</f>
        <v>#REF!</v>
      </c>
      <c r="AG73" s="444" t="e">
        <f>VLOOKUP($A73,'Расчет инвестиций'!$A$103:$BD$241,MATCH('Свод объёмы'!AG$2,'Расчет инвестиций'!#REF!,0),0)</f>
        <v>#REF!</v>
      </c>
      <c r="AH73" s="444" t="e">
        <f>VLOOKUP($A73,'Расчет инвестиций'!$A$103:$BD$241,MATCH('Свод объёмы'!AH$2,'Расчет инвестиций'!#REF!,0),0)</f>
        <v>#REF!</v>
      </c>
      <c r="AI73" s="444" t="e">
        <f>VLOOKUP($A73,'Расчет инвестиций'!$A$103:$BD$241,MATCH('Свод объёмы'!AI$2,'Расчет инвестиций'!#REF!,0),0)</f>
        <v>#REF!</v>
      </c>
      <c r="AJ73" s="444" t="e">
        <f>VLOOKUP($A73,'Расчет инвестиций'!$A$103:$BD$241,MATCH('Свод объёмы'!AJ$2,'Расчет инвестиций'!#REF!,0),0)</f>
        <v>#REF!</v>
      </c>
      <c r="AK73" s="444" t="e">
        <f>VLOOKUP($A73,'Расчет инвестиций'!$A$103:$BD$241,MATCH('Свод объёмы'!AK$2,'Расчет инвестиций'!#REF!,0),0)</f>
        <v>#REF!</v>
      </c>
      <c r="AL73" s="444" t="e">
        <f>VLOOKUP($A73,'Расчет инвестиций'!$A$103:$BD$241,MATCH('Свод объёмы'!AL$2,'Расчет инвестиций'!#REF!,0),0)</f>
        <v>#REF!</v>
      </c>
      <c r="AM73" s="444" t="e">
        <f>VLOOKUP($A73,'Расчет инвестиций'!$A$103:$BD$241,MATCH('Свод объёмы'!AM$2,'Расчет инвестиций'!#REF!,0),0)</f>
        <v>#REF!</v>
      </c>
      <c r="AN73" s="444" t="e">
        <f>VLOOKUP($A73,'Расчет инвестиций'!$A$103:$BD$241,MATCH('Свод объёмы'!AN$2,'Расчет инвестиций'!#REF!,0),0)</f>
        <v>#REF!</v>
      </c>
      <c r="AO73" s="444" t="e">
        <f>VLOOKUP($A73,'Расчет инвестиций'!$A$103:$BD$241,MATCH('Свод объёмы'!AO$2,'Расчет инвестиций'!#REF!,0),0)</f>
        <v>#REF!</v>
      </c>
      <c r="AP73" s="444" t="e">
        <f>VLOOKUP($A73,'Расчет инвестиций'!$A$103:$BD$241,MATCH('Свод объёмы'!AP$2,'Расчет инвестиций'!#REF!,0),0)</f>
        <v>#REF!</v>
      </c>
      <c r="AQ73" s="444" t="e">
        <f>VLOOKUP($A73,'Расчет инвестиций'!$A$103:$BD$241,MATCH('Свод объёмы'!AQ$2,'Расчет инвестиций'!#REF!,0),0)</f>
        <v>#REF!</v>
      </c>
      <c r="AR73" s="444" t="e">
        <f>VLOOKUP($A73,'Расчет инвестиций'!$A$103:$BD$241,MATCH('Свод объёмы'!AR$2,'Расчет инвестиций'!#REF!,0),0)</f>
        <v>#REF!</v>
      </c>
      <c r="AS73" s="444" t="e">
        <f>VLOOKUP($A73,'Расчет инвестиций'!$A$103:$BD$241,MATCH('Свод объёмы'!AS$2,'Расчет инвестиций'!#REF!,0),0)</f>
        <v>#REF!</v>
      </c>
      <c r="AT73" s="444" t="e">
        <f>VLOOKUP($A73,'Расчет инвестиций'!$A$103:$BD$241,MATCH('Свод объёмы'!AT$2,'Расчет инвестиций'!#REF!,0),0)</f>
        <v>#REF!</v>
      </c>
      <c r="AU73" s="444" t="e">
        <f>VLOOKUP($A73,'Расчет инвестиций'!$A$103:$BD$241,MATCH('Свод объёмы'!AU$2,'Расчет инвестиций'!#REF!,0),0)</f>
        <v>#REF!</v>
      </c>
      <c r="AV73" s="444" t="e">
        <f>VLOOKUP($A73,'Расчет инвестиций'!$A$103:$BD$241,MATCH('Свод объёмы'!AV$2,'Расчет инвестиций'!#REF!,0),0)</f>
        <v>#REF!</v>
      </c>
      <c r="AW73" s="444" t="e">
        <f>VLOOKUP($A73,'Расчет инвестиций'!$A$103:$BD$241,MATCH('Свод объёмы'!AW$2,'Расчет инвестиций'!#REF!,0),0)</f>
        <v>#REF!</v>
      </c>
      <c r="AX73" s="444" t="e">
        <f>VLOOKUP($A73,'Расчет инвестиций'!$A$103:$BD$241,MATCH('Свод объёмы'!AX$2,'Расчет инвестиций'!#REF!,0),0)</f>
        <v>#REF!</v>
      </c>
      <c r="AY73" s="444" t="e">
        <f>VLOOKUP($A73,'Расчет инвестиций'!$A$103:$BD$241,MATCH('Свод объёмы'!AY$2,'Расчет инвестиций'!#REF!,0),0)</f>
        <v>#REF!</v>
      </c>
      <c r="AZ73" s="444" t="e">
        <f>VLOOKUP($A73,'Расчет инвестиций'!$A$103:$BD$241,MATCH('Свод объёмы'!AZ$2,'Расчет инвестиций'!#REF!,0),0)</f>
        <v>#REF!</v>
      </c>
      <c r="BA73" s="444" t="e">
        <f>VLOOKUP($A73,'Расчет инвестиций'!$A$103:$BD$241,MATCH('Свод объёмы'!BA$2,'Расчет инвестиций'!#REF!,0),0)</f>
        <v>#REF!</v>
      </c>
      <c r="BB73" s="445" t="e">
        <f>VLOOKUP($A73,'Расчет инвестиций'!$A$103:$BD$241,MATCH('Свод объёмы'!BB$2,'Расчет инвестиций'!#REF!,0),0)</f>
        <v>#REF!</v>
      </c>
      <c r="BF73" s="443" t="e">
        <f ca="1">MAX(INDIRECT(ADDRESS(MATCH($A73,$A$1:$A$79,0),MATCH(BF$1,$A$1:$BB$1,0)),TRUE):INDIRECT(ADDRESS(MATCH($A73,$A$1:$A$79,0),MATCH(BF$1,$A$1:$BB$1,0)+COUNTIF($A$1:$BB$1,BF$1)-1,TRUE)))</f>
        <v>#N/A</v>
      </c>
      <c r="BG73" s="444" t="e">
        <f ca="1">MAX(INDIRECT(ADDRESS(MATCH($A73,$A$1:$A$79,0),MATCH(BG$1,$A$1:$BB$1,0)),TRUE):INDIRECT(ADDRESS(MATCH($A73,$A$1:$A$79,0),MATCH(BG$1,$A$1:$BB$1,0)+COUNTIF($A$1:$BB$1,BG$1)-1,TRUE)))</f>
        <v>#REF!</v>
      </c>
      <c r="BH73" s="444" t="e">
        <f ca="1">MAX(INDIRECT(ADDRESS(MATCH($A73,$A$1:$A$79,0),MATCH(BH$1,$A$1:$BB$1,0)),TRUE):INDIRECT(ADDRESS(MATCH($A73,$A$1:$A$79,0),MATCH(BH$1,$A$1:$BB$1,0)+COUNTIF($A$1:$BB$1,BH$1)-1,TRUE)))</f>
        <v>#REF!</v>
      </c>
      <c r="BI73" s="444" t="e">
        <f ca="1">MAX(INDIRECT(ADDRESS(MATCH($A73,$A$1:$A$79,0),MATCH(BI$1,$A$1:$BB$1,0)),TRUE):INDIRECT(ADDRESS(MATCH($A73,$A$1:$A$79,0),MATCH(BI$1,$A$1:$BB$1,0)+COUNTIF($A$1:$BB$1,BI$1)-1,TRUE)))</f>
        <v>#REF!</v>
      </c>
      <c r="BJ73" s="444" t="e">
        <f ca="1">MAX(INDIRECT(ADDRESS(MATCH($A73,$A$1:$A$79,0),MATCH(BJ$1,$A$1:$BB$1,0)),TRUE):INDIRECT(ADDRESS(MATCH($A73,$A$1:$A$79,0),MATCH(BJ$1,$A$1:$BB$1,0)+COUNTIF($A$1:$BB$1,BJ$1)-1,TRUE)))</f>
        <v>#REF!</v>
      </c>
      <c r="BK73" s="444" t="e">
        <f ca="1">MAX(INDIRECT(ADDRESS(MATCH($A73,$A$1:$A$79,0),MATCH(BK$1,$A$1:$BB$1,0)),TRUE):INDIRECT(ADDRESS(MATCH($A73,$A$1:$A$79,0),MATCH(BK$1,$A$1:$BB$1,0)+COUNTIF($A$1:$BB$1,BK$1)-1,TRUE)))</f>
        <v>#REF!</v>
      </c>
      <c r="BL73" s="444" t="e">
        <f ca="1">MAX(INDIRECT(ADDRESS(MATCH($A73,$A$1:$A$79,0),MATCH(BL$1,$A$1:$BB$1,0)),TRUE):INDIRECT(ADDRESS(MATCH($A73,$A$1:$A$79,0),MATCH(BL$1,$A$1:$BB$1,0)+COUNTIF($A$1:$BB$1,BL$1)-1,TRUE)))</f>
        <v>#REF!</v>
      </c>
      <c r="BM73" s="444" t="e">
        <f ca="1">MAX(INDIRECT(ADDRESS(MATCH($A73,$A$1:$A$79,0),MATCH(BM$1,$A$1:$BB$1,0)),TRUE):INDIRECT(ADDRESS(MATCH($A73,$A$1:$A$79,0),MATCH(BM$1,$A$1:$BB$1,0)+COUNTIF($A$1:$BB$1,BM$1)-1,TRUE)))</f>
        <v>#REF!</v>
      </c>
      <c r="BN73" s="444" t="e">
        <f ca="1">MAX(INDIRECT(ADDRESS(MATCH($A73,$A$1:$A$79,0),MATCH(BN$1,$A$1:$BB$1,0)),TRUE):INDIRECT(ADDRESS(MATCH($A73,$A$1:$A$79,0),MATCH(BN$1,$A$1:$BB$1,0)+COUNTIF($A$1:$BB$1,BN$1)-1,TRUE)))</f>
        <v>#REF!</v>
      </c>
      <c r="BO73" s="444" t="e">
        <f ca="1">MAX(INDIRECT(ADDRESS(MATCH($A73,$A$1:$A$79,0),MATCH(BO$1,$A$1:$BB$1,0)),TRUE):INDIRECT(ADDRESS(MATCH($A73,$A$1:$A$79,0),MATCH(BO$1,$A$1:$BB$1,0)+COUNTIF($A$1:$BB$1,BO$1)-1,TRUE)))</f>
        <v>#REF!</v>
      </c>
      <c r="BP73" s="444" t="e">
        <f ca="1">MAX(INDIRECT(ADDRESS(MATCH($A73,$A$1:$A$79,0),MATCH(BP$1,$A$1:$BB$1,0)),TRUE):INDIRECT(ADDRESS(MATCH($A73,$A$1:$A$79,0),MATCH(BP$1,$A$1:$BB$1,0)+COUNTIF($A$1:$BB$1,BP$1)-1,TRUE)))</f>
        <v>#REF!</v>
      </c>
      <c r="BQ73" s="445" t="e">
        <f ca="1">MAX(INDIRECT(ADDRESS(MATCH($A73,$A$1:$A$79,0),MATCH(BQ$1,$A$1:$BB$1,0)),TRUE):INDIRECT(ADDRESS(MATCH($A73,$A$1:$A$79,0),MATCH(BQ$1,$A$1:$BB$1,0)+COUNTIF($A$1:$BB$1,BQ$1)-1,TRUE)))</f>
        <v>#REF!</v>
      </c>
    </row>
    <row r="74" spans="1:69" x14ac:dyDescent="0.25">
      <c r="A74" s="423" t="s">
        <v>372</v>
      </c>
      <c r="B74" s="430" t="s">
        <v>394</v>
      </c>
      <c r="C74" s="440" t="e">
        <f>IF(C79=0,INDEX('Расчет инвестиций'!$E$103:$BD$241,MATCH($A74,'Расчет инвестиций'!$A$103:$A$241,0)+3,MATCH(C$2,'Расчет инвестиций'!#REF!,0)),0)</f>
        <v>#N/A</v>
      </c>
      <c r="D74" s="441" t="e">
        <f>IF(D79=0,INDEX('Расчет инвестиций'!$E$103:$BD$241,MATCH($A74,'Расчет инвестиций'!$A$103:$A$241,0)+3,MATCH(D$2,'Расчет инвестиций'!#REF!,0)),0)</f>
        <v>#N/A</v>
      </c>
      <c r="E74" s="441" t="e">
        <f>IF(E79=0,INDEX('Расчет инвестиций'!$E$103:$BD$241,MATCH($A74,'Расчет инвестиций'!$A$103:$A$241,0)+3,MATCH(E$2,'Расчет инвестиций'!#REF!,0)),0)</f>
        <v>#N/A</v>
      </c>
      <c r="F74" s="441" t="e">
        <f>IF(F79=0,INDEX('Расчет инвестиций'!$E$103:$BD$241,MATCH($A74,'Расчет инвестиций'!$A$103:$A$241,0)+3,MATCH(F$2,'Расчет инвестиций'!#REF!,0)),0)</f>
        <v>#N/A</v>
      </c>
      <c r="G74" s="441" t="e">
        <f>IF(G79=0,INDEX('Расчет инвестиций'!$E$103:$BD$241,MATCH($A74,'Расчет инвестиций'!$A$103:$A$241,0)+3,MATCH(G$2,'Расчет инвестиций'!#REF!,0)),0)</f>
        <v>#N/A</v>
      </c>
      <c r="H74" s="441" t="e">
        <f>IF(H79=0,INDEX('Расчет инвестиций'!$E$103:$BD$241,MATCH($A74,'Расчет инвестиций'!$A$103:$A$241,0)+3,MATCH(H$2,'Расчет инвестиций'!#REF!,0)),0)</f>
        <v>#N/A</v>
      </c>
      <c r="I74" s="441" t="e">
        <f>IF(I79=0,INDEX('Расчет инвестиций'!$E$103:$BD$241,MATCH($A74,'Расчет инвестиций'!$A$103:$A$241,0)+3,MATCH(I$2,'Расчет инвестиций'!#REF!,0)),0)</f>
        <v>#N/A</v>
      </c>
      <c r="J74" s="441" t="e">
        <f>IF(J79=0,INDEX('Расчет инвестиций'!$E$103:$BD$241,MATCH($A74,'Расчет инвестиций'!$A$103:$A$241,0)+3,MATCH(J$2,'Расчет инвестиций'!#REF!,0)),0)</f>
        <v>#N/A</v>
      </c>
      <c r="K74" s="441" t="e">
        <f>IF(K79=0,INDEX('Расчет инвестиций'!$E$103:$BD$241,MATCH($A74,'Расчет инвестиций'!$A$103:$A$241,0)+3,MATCH(K$2,'Расчет инвестиций'!#REF!,0)),0)</f>
        <v>#N/A</v>
      </c>
      <c r="L74" s="441" t="e">
        <f>IF(L79=0,INDEX('Расчет инвестиций'!$E$103:$BD$241,MATCH($A74,'Расчет инвестиций'!$A$103:$A$241,0)+3,MATCH(L$2,'Расчет инвестиций'!#REF!,0)),0)</f>
        <v>#N/A</v>
      </c>
      <c r="M74" s="441" t="e">
        <f>IF(M79=0,INDEX('Расчет инвестиций'!$E$103:$BD$241,MATCH($A74,'Расчет инвестиций'!$A$103:$A$241,0)+3,MATCH(M$2,'Расчет инвестиций'!#REF!,0)),0)</f>
        <v>#N/A</v>
      </c>
      <c r="N74" s="441" t="e">
        <f>IF(N79=0,INDEX('Расчет инвестиций'!$E$103:$BD$241,MATCH($A74,'Расчет инвестиций'!$A$103:$A$241,0)+3,MATCH(N$2,'Расчет инвестиций'!#REF!,0)),0)</f>
        <v>#N/A</v>
      </c>
      <c r="O74" s="441" t="e">
        <f>IF(O79=0,INDEX('Расчет инвестиций'!$E$103:$BD$241,MATCH($A74,'Расчет инвестиций'!$A$103:$A$241,0)+3,MATCH(O$2,'Расчет инвестиций'!#REF!,0)),0)</f>
        <v>#N/A</v>
      </c>
      <c r="P74" s="441" t="e">
        <f>IF(P79=0,INDEX('Расчет инвестиций'!$E$103:$BD$241,MATCH($A74,'Расчет инвестиций'!$A$103:$A$241,0)+3,MATCH(P$2,'Расчет инвестиций'!#REF!,0)),0)</f>
        <v>#N/A</v>
      </c>
      <c r="Q74" s="441" t="e">
        <f>IF(Q79=0,INDEX('Расчет инвестиций'!$E$103:$BD$241,MATCH($A74,'Расчет инвестиций'!$A$103:$A$241,0)+3,MATCH(Q$2,'Расчет инвестиций'!#REF!,0)),0)</f>
        <v>#N/A</v>
      </c>
      <c r="R74" s="441" t="e">
        <f>IF(R79=0,INDEX('Расчет инвестиций'!$E$103:$BD$241,MATCH($A74,'Расчет инвестиций'!$A$103:$A$241,0)+3,MATCH(R$2,'Расчет инвестиций'!#REF!,0)),0)</f>
        <v>#N/A</v>
      </c>
      <c r="S74" s="441" t="e">
        <f>IF(S79=0,INDEX('Расчет инвестиций'!$E$103:$BD$241,MATCH($A74,'Расчет инвестиций'!$A$103:$A$241,0)+3,MATCH(S$2,'Расчет инвестиций'!#REF!,0)),0)</f>
        <v>#N/A</v>
      </c>
      <c r="T74" s="441" t="e">
        <f>IF(T79=0,INDEX('Расчет инвестиций'!$E$103:$BD$241,MATCH($A74,'Расчет инвестиций'!$A$103:$A$241,0)+3,MATCH(T$2,'Расчет инвестиций'!#REF!,0)),0)</f>
        <v>#N/A</v>
      </c>
      <c r="U74" s="441" t="e">
        <f>IF(U79=0,INDEX('Расчет инвестиций'!$E$103:$BD$241,MATCH($A74,'Расчет инвестиций'!$A$103:$A$241,0)+3,MATCH(U$2,'Расчет инвестиций'!#REF!,0)),0)</f>
        <v>#N/A</v>
      </c>
      <c r="V74" s="441" t="e">
        <f>IF(V79=0,INDEX('Расчет инвестиций'!$E$103:$BD$241,MATCH($A74,'Расчет инвестиций'!$A$103:$A$241,0)+3,MATCH(V$2,'Расчет инвестиций'!#REF!,0)),0)</f>
        <v>#N/A</v>
      </c>
      <c r="W74" s="441" t="e">
        <f>IF(W79=0,INDEX('Расчет инвестиций'!$E$103:$BD$241,MATCH($A74,'Расчет инвестиций'!$A$103:$A$241,0)+3,MATCH(W$2,'Расчет инвестиций'!#REF!,0)),0)</f>
        <v>#N/A</v>
      </c>
      <c r="X74" s="441" t="e">
        <f>IF(X79=0,INDEX('Расчет инвестиций'!$E$103:$BD$241,MATCH($A74,'Расчет инвестиций'!$A$103:$A$241,0)+3,MATCH(X$2,'Расчет инвестиций'!#REF!,0)),0)</f>
        <v>#N/A</v>
      </c>
      <c r="Y74" s="441" t="e">
        <f>IF(Y79=0,INDEX('Расчет инвестиций'!$E$103:$BD$241,MATCH($A74,'Расчет инвестиций'!$A$103:$A$241,0)+3,MATCH(Y$2,'Расчет инвестиций'!#REF!,0)),0)</f>
        <v>#N/A</v>
      </c>
      <c r="Z74" s="441" t="e">
        <f>IF(Z79=0,INDEX('Расчет инвестиций'!$E$103:$BD$241,MATCH($A74,'Расчет инвестиций'!$A$103:$A$241,0)+3,MATCH(Z$2,'Расчет инвестиций'!#REF!,0)),0)</f>
        <v>#N/A</v>
      </c>
      <c r="AA74" s="441" t="e">
        <f>IF(AA79=0,INDEX('Расчет инвестиций'!$E$103:$BD$241,MATCH($A74,'Расчет инвестиций'!$A$103:$A$241,0)+3,MATCH(AA$2,'Расчет инвестиций'!#REF!,0)),0)</f>
        <v>#N/A</v>
      </c>
      <c r="AB74" s="441" t="e">
        <f>IF(AB79=0,INDEX('Расчет инвестиций'!$E$103:$BD$241,MATCH($A74,'Расчет инвестиций'!$A$103:$A$241,0)+3,MATCH(AB$2,'Расчет инвестиций'!#REF!,0)),0)</f>
        <v>#N/A</v>
      </c>
      <c r="AC74" s="441" t="e">
        <f>IF(AC79=0,INDEX('Расчет инвестиций'!$E$103:$BD$241,MATCH($A74,'Расчет инвестиций'!$A$103:$A$241,0)+3,MATCH(AC$2,'Расчет инвестиций'!#REF!,0)),0)</f>
        <v>#N/A</v>
      </c>
      <c r="AD74" s="441" t="e">
        <f>IF(AD79=0,INDEX('Расчет инвестиций'!$E$103:$BD$241,MATCH($A74,'Расчет инвестиций'!$A$103:$A$241,0)+3,MATCH(AD$2,'Расчет инвестиций'!#REF!,0)),0)</f>
        <v>#N/A</v>
      </c>
      <c r="AE74" s="441" t="e">
        <f>IF(AE79=0,INDEX('Расчет инвестиций'!$E$103:$BD$241,MATCH($A74,'Расчет инвестиций'!$A$103:$A$241,0)+3,MATCH(AE$2,'Расчет инвестиций'!#REF!,0)),0)</f>
        <v>#N/A</v>
      </c>
      <c r="AF74" s="441" t="e">
        <f>IF(AF79=0,INDEX('Расчет инвестиций'!$E$103:$BD$241,MATCH($A74,'Расчет инвестиций'!$A$103:$A$241,0)+3,MATCH(AF$2,'Расчет инвестиций'!#REF!,0)),0)</f>
        <v>#N/A</v>
      </c>
      <c r="AG74" s="441" t="e">
        <f>IF(AG79=0,INDEX('Расчет инвестиций'!$E$103:$BD$241,MATCH($A74,'Расчет инвестиций'!$A$103:$A$241,0)+3,MATCH(AG$2,'Расчет инвестиций'!#REF!,0)),0)</f>
        <v>#N/A</v>
      </c>
      <c r="AH74" s="441" t="e">
        <f>IF(AH79=0,INDEX('Расчет инвестиций'!$E$103:$BD$241,MATCH($A74,'Расчет инвестиций'!$A$103:$A$241,0)+3,MATCH(AH$2,'Расчет инвестиций'!#REF!,0)),0)</f>
        <v>#N/A</v>
      </c>
      <c r="AI74" s="441" t="e">
        <f>IF(AI79=0,INDEX('Расчет инвестиций'!$E$103:$BD$241,MATCH($A74,'Расчет инвестиций'!$A$103:$A$241,0)+3,MATCH(AI$2,'Расчет инвестиций'!#REF!,0)),0)</f>
        <v>#N/A</v>
      </c>
      <c r="AJ74" s="441" t="e">
        <f>IF(AJ79=0,INDEX('Расчет инвестиций'!$E$103:$BD$241,MATCH($A74,'Расчет инвестиций'!$A$103:$A$241,0)+3,MATCH(AJ$2,'Расчет инвестиций'!#REF!,0)),0)</f>
        <v>#N/A</v>
      </c>
      <c r="AK74" s="441" t="e">
        <f>IF(AK79=0,INDEX('Расчет инвестиций'!$E$103:$BD$241,MATCH($A74,'Расчет инвестиций'!$A$103:$A$241,0)+3,MATCH(AK$2,'Расчет инвестиций'!#REF!,0)),0)</f>
        <v>#N/A</v>
      </c>
      <c r="AL74" s="441" t="e">
        <f>IF(AL79=0,INDEX('Расчет инвестиций'!$E$103:$BD$241,MATCH($A74,'Расчет инвестиций'!$A$103:$A$241,0)+3,MATCH(AL$2,'Расчет инвестиций'!#REF!,0)),0)</f>
        <v>#N/A</v>
      </c>
      <c r="AM74" s="441" t="e">
        <f>IF(AM79=0,INDEX('Расчет инвестиций'!$E$103:$BD$241,MATCH($A74,'Расчет инвестиций'!$A$103:$A$241,0)+3,MATCH(AM$2,'Расчет инвестиций'!#REF!,0)),0)</f>
        <v>#N/A</v>
      </c>
      <c r="AN74" s="441" t="e">
        <f>IF(AN79=0,INDEX('Расчет инвестиций'!$E$103:$BD$241,MATCH($A74,'Расчет инвестиций'!$A$103:$A$241,0)+3,MATCH(AN$2,'Расчет инвестиций'!#REF!,0)),0)</f>
        <v>#N/A</v>
      </c>
      <c r="AO74" s="441" t="e">
        <f>IF(AO79=0,INDEX('Расчет инвестиций'!$E$103:$BD$241,MATCH($A74,'Расчет инвестиций'!$A$103:$A$241,0)+3,MATCH(AO$2,'Расчет инвестиций'!#REF!,0)),0)</f>
        <v>#N/A</v>
      </c>
      <c r="AP74" s="441" t="e">
        <f>IF(AP79=0,INDEX('Расчет инвестиций'!$E$103:$BD$241,MATCH($A74,'Расчет инвестиций'!$A$103:$A$241,0)+3,MATCH(AP$2,'Расчет инвестиций'!#REF!,0)),0)</f>
        <v>#N/A</v>
      </c>
      <c r="AQ74" s="441" t="e">
        <f>IF(AQ79=0,INDEX('Расчет инвестиций'!$E$103:$BD$241,MATCH($A74,'Расчет инвестиций'!$A$103:$A$241,0)+3,MATCH(AQ$2,'Расчет инвестиций'!#REF!,0)),0)</f>
        <v>#N/A</v>
      </c>
      <c r="AR74" s="441" t="e">
        <f>IF(AR79=0,INDEX('Расчет инвестиций'!$E$103:$BD$241,MATCH($A74,'Расчет инвестиций'!$A$103:$A$241,0)+3,MATCH(AR$2,'Расчет инвестиций'!#REF!,0)),0)</f>
        <v>#N/A</v>
      </c>
      <c r="AS74" s="441" t="e">
        <f>IF(AS79=0,INDEX('Расчет инвестиций'!$E$103:$BD$241,MATCH($A74,'Расчет инвестиций'!$A$103:$A$241,0)+3,MATCH(AS$2,'Расчет инвестиций'!#REF!,0)),0)</f>
        <v>#N/A</v>
      </c>
      <c r="AT74" s="441" t="e">
        <f>IF(AT79=0,INDEX('Расчет инвестиций'!$E$103:$BD$241,MATCH($A74,'Расчет инвестиций'!$A$103:$A$241,0)+3,MATCH(AT$2,'Расчет инвестиций'!#REF!,0)),0)</f>
        <v>#N/A</v>
      </c>
      <c r="AU74" s="441" t="e">
        <f>IF(AU79=0,INDEX('Расчет инвестиций'!$E$103:$BD$241,MATCH($A74,'Расчет инвестиций'!$A$103:$A$241,0)+3,MATCH(AU$2,'Расчет инвестиций'!#REF!,0)),0)</f>
        <v>#N/A</v>
      </c>
      <c r="AV74" s="441" t="e">
        <f>IF(AV79=0,INDEX('Расчет инвестиций'!$E$103:$BD$241,MATCH($A74,'Расчет инвестиций'!$A$103:$A$241,0)+3,MATCH(AV$2,'Расчет инвестиций'!#REF!,0)),0)</f>
        <v>#N/A</v>
      </c>
      <c r="AW74" s="441" t="e">
        <f>IF(AW79=0,INDEX('Расчет инвестиций'!$E$103:$BD$241,MATCH($A74,'Расчет инвестиций'!$A$103:$A$241,0)+3,MATCH(AW$2,'Расчет инвестиций'!#REF!,0)),0)</f>
        <v>#N/A</v>
      </c>
      <c r="AX74" s="441" t="e">
        <f>IF(AX79=0,INDEX('Расчет инвестиций'!$E$103:$BD$241,MATCH($A74,'Расчет инвестиций'!$A$103:$A$241,0)+3,MATCH(AX$2,'Расчет инвестиций'!#REF!,0)),0)</f>
        <v>#N/A</v>
      </c>
      <c r="AY74" s="441" t="e">
        <f>IF(AY79=0,INDEX('Расчет инвестиций'!$E$103:$BD$241,MATCH($A74,'Расчет инвестиций'!$A$103:$A$241,0)+3,MATCH(AY$2,'Расчет инвестиций'!#REF!,0)),0)</f>
        <v>#N/A</v>
      </c>
      <c r="AZ74" s="441" t="e">
        <f>IF(AZ79=0,INDEX('Расчет инвестиций'!$E$103:$BD$241,MATCH($A74,'Расчет инвестиций'!$A$103:$A$241,0)+3,MATCH(AZ$2,'Расчет инвестиций'!#REF!,0)),0)</f>
        <v>#N/A</v>
      </c>
      <c r="BA74" s="441" t="e">
        <f>IF(BA79=0,INDEX('Расчет инвестиций'!$E$103:$BD$241,MATCH($A74,'Расчет инвестиций'!$A$103:$A$241,0)+3,MATCH(BA$2,'Расчет инвестиций'!#REF!,0)),0)</f>
        <v>#N/A</v>
      </c>
      <c r="BB74" s="442" t="e">
        <f>IF(BB79=0,INDEX('Расчет инвестиций'!$E$103:$BD$241,MATCH($A74,'Расчет инвестиций'!$A$103:$A$241,0)+3,MATCH(BB$2,'Расчет инвестиций'!#REF!,0)),0)</f>
        <v>#N/A</v>
      </c>
      <c r="BF74" s="440" t="e">
        <f t="shared" si="328"/>
        <v>#N/A</v>
      </c>
      <c r="BG74" s="441" t="e">
        <f t="shared" si="274"/>
        <v>#N/A</v>
      </c>
      <c r="BH74" s="441" t="e">
        <f t="shared" si="274"/>
        <v>#N/A</v>
      </c>
      <c r="BI74" s="441" t="e">
        <f t="shared" si="274"/>
        <v>#N/A</v>
      </c>
      <c r="BJ74" s="441" t="e">
        <f t="shared" si="274"/>
        <v>#N/A</v>
      </c>
      <c r="BK74" s="441" t="e">
        <f t="shared" si="274"/>
        <v>#N/A</v>
      </c>
      <c r="BL74" s="441" t="e">
        <f t="shared" si="274"/>
        <v>#N/A</v>
      </c>
      <c r="BM74" s="441" t="e">
        <f t="shared" si="274"/>
        <v>#N/A</v>
      </c>
      <c r="BN74" s="441" t="e">
        <f t="shared" si="274"/>
        <v>#N/A</v>
      </c>
      <c r="BO74" s="441" t="e">
        <f t="shared" si="274"/>
        <v>#N/A</v>
      </c>
      <c r="BP74" s="441" t="e">
        <f t="shared" si="274"/>
        <v>#N/A</v>
      </c>
      <c r="BQ74" s="442" t="e">
        <f t="shared" si="274"/>
        <v>#N/A</v>
      </c>
    </row>
    <row r="75" spans="1:69" x14ac:dyDescent="0.25">
      <c r="A75" s="423" t="s">
        <v>372</v>
      </c>
      <c r="B75" s="430" t="s">
        <v>395</v>
      </c>
      <c r="C75" s="440" t="e">
        <f>INDEX('Расчет инвестиций'!$E$103:$BD$241,MATCH($A75,'Расчет инвестиций'!$A$103:$A$241,0)+3,MATCH(C$2,'Расчет инвестиций'!#REF!,0))-C74</f>
        <v>#N/A</v>
      </c>
      <c r="D75" s="441" t="e">
        <f>INDEX('Расчет инвестиций'!$E$103:$BD$241,MATCH($A75,'Расчет инвестиций'!$A$103:$A$241,0)+3,MATCH(D$2,'Расчет инвестиций'!#REF!,0))-D74</f>
        <v>#N/A</v>
      </c>
      <c r="E75" s="441" t="e">
        <f>INDEX('Расчет инвестиций'!$E$103:$BD$241,MATCH($A75,'Расчет инвестиций'!$A$103:$A$241,0)+3,MATCH(E$2,'Расчет инвестиций'!#REF!,0))-E74</f>
        <v>#N/A</v>
      </c>
      <c r="F75" s="441" t="e">
        <f>INDEX('Расчет инвестиций'!$E$103:$BD$241,MATCH($A75,'Расчет инвестиций'!$A$103:$A$241,0)+3,MATCH(F$2,'Расчет инвестиций'!#REF!,0))-F74</f>
        <v>#N/A</v>
      </c>
      <c r="G75" s="441" t="e">
        <f>INDEX('Расчет инвестиций'!$E$103:$BD$241,MATCH($A75,'Расчет инвестиций'!$A$103:$A$241,0)+3,MATCH(G$2,'Расчет инвестиций'!#REF!,0))-G74</f>
        <v>#N/A</v>
      </c>
      <c r="H75" s="441" t="e">
        <f>INDEX('Расчет инвестиций'!$E$103:$BD$241,MATCH($A75,'Расчет инвестиций'!$A$103:$A$241,0)+3,MATCH(H$2,'Расчет инвестиций'!#REF!,0))-H74</f>
        <v>#N/A</v>
      </c>
      <c r="I75" s="441" t="e">
        <f>INDEX('Расчет инвестиций'!$E$103:$BD$241,MATCH($A75,'Расчет инвестиций'!$A$103:$A$241,0)+3,MATCH(I$2,'Расчет инвестиций'!#REF!,0))-I74</f>
        <v>#N/A</v>
      </c>
      <c r="J75" s="441" t="e">
        <f>INDEX('Расчет инвестиций'!$E$103:$BD$241,MATCH($A75,'Расчет инвестиций'!$A$103:$A$241,0)+3,MATCH(J$2,'Расчет инвестиций'!#REF!,0))-J74</f>
        <v>#N/A</v>
      </c>
      <c r="K75" s="441" t="e">
        <f>INDEX('Расчет инвестиций'!$E$103:$BD$241,MATCH($A75,'Расчет инвестиций'!$A$103:$A$241,0)+3,MATCH(K$2,'Расчет инвестиций'!#REF!,0))-K74</f>
        <v>#N/A</v>
      </c>
      <c r="L75" s="441" t="e">
        <f>INDEX('Расчет инвестиций'!$E$103:$BD$241,MATCH($A75,'Расчет инвестиций'!$A$103:$A$241,0)+3,MATCH(L$2,'Расчет инвестиций'!#REF!,0))-L74</f>
        <v>#N/A</v>
      </c>
      <c r="M75" s="441" t="e">
        <f>INDEX('Расчет инвестиций'!$E$103:$BD$241,MATCH($A75,'Расчет инвестиций'!$A$103:$A$241,0)+3,MATCH(M$2,'Расчет инвестиций'!#REF!,0))-M74</f>
        <v>#N/A</v>
      </c>
      <c r="N75" s="441" t="e">
        <f>INDEX('Расчет инвестиций'!$E$103:$BD$241,MATCH($A75,'Расчет инвестиций'!$A$103:$A$241,0)+3,MATCH(N$2,'Расчет инвестиций'!#REF!,0))-N74</f>
        <v>#N/A</v>
      </c>
      <c r="O75" s="441" t="e">
        <f>INDEX('Расчет инвестиций'!$E$103:$BD$241,MATCH($A75,'Расчет инвестиций'!$A$103:$A$241,0)+3,MATCH(O$2,'Расчет инвестиций'!#REF!,0))-O74</f>
        <v>#N/A</v>
      </c>
      <c r="P75" s="441" t="e">
        <f>INDEX('Расчет инвестиций'!$E$103:$BD$241,MATCH($A75,'Расчет инвестиций'!$A$103:$A$241,0)+3,MATCH(P$2,'Расчет инвестиций'!#REF!,0))-P74</f>
        <v>#N/A</v>
      </c>
      <c r="Q75" s="441" t="e">
        <f>INDEX('Расчет инвестиций'!$E$103:$BD$241,MATCH($A75,'Расчет инвестиций'!$A$103:$A$241,0)+3,MATCH(Q$2,'Расчет инвестиций'!#REF!,0))-Q74</f>
        <v>#N/A</v>
      </c>
      <c r="R75" s="441" t="e">
        <f>INDEX('Расчет инвестиций'!$E$103:$BD$241,MATCH($A75,'Расчет инвестиций'!$A$103:$A$241,0)+3,MATCH(R$2,'Расчет инвестиций'!#REF!,0))-R74</f>
        <v>#N/A</v>
      </c>
      <c r="S75" s="441" t="e">
        <f>INDEX('Расчет инвестиций'!$E$103:$BD$241,MATCH($A75,'Расчет инвестиций'!$A$103:$A$241,0)+3,MATCH(S$2,'Расчет инвестиций'!#REF!,0))-S74</f>
        <v>#N/A</v>
      </c>
      <c r="T75" s="441" t="e">
        <f>INDEX('Расчет инвестиций'!$E$103:$BD$241,MATCH($A75,'Расчет инвестиций'!$A$103:$A$241,0)+3,MATCH(T$2,'Расчет инвестиций'!#REF!,0))-T74</f>
        <v>#N/A</v>
      </c>
      <c r="U75" s="441" t="e">
        <f>INDEX('Расчет инвестиций'!$E$103:$BD$241,MATCH($A75,'Расчет инвестиций'!$A$103:$A$241,0)+3,MATCH(U$2,'Расчет инвестиций'!#REF!,0))-U74</f>
        <v>#N/A</v>
      </c>
      <c r="V75" s="441" t="e">
        <f>INDEX('Расчет инвестиций'!$E$103:$BD$241,MATCH($A75,'Расчет инвестиций'!$A$103:$A$241,0)+3,MATCH(V$2,'Расчет инвестиций'!#REF!,0))-V74</f>
        <v>#N/A</v>
      </c>
      <c r="W75" s="441" t="e">
        <f>INDEX('Расчет инвестиций'!$E$103:$BD$241,MATCH($A75,'Расчет инвестиций'!$A$103:$A$241,0)+3,MATCH(W$2,'Расчет инвестиций'!#REF!,0))-W74</f>
        <v>#N/A</v>
      </c>
      <c r="X75" s="441" t="e">
        <f>INDEX('Расчет инвестиций'!$E$103:$BD$241,MATCH($A75,'Расчет инвестиций'!$A$103:$A$241,0)+3,MATCH(X$2,'Расчет инвестиций'!#REF!,0))-X74</f>
        <v>#N/A</v>
      </c>
      <c r="Y75" s="441" t="e">
        <f>INDEX('Расчет инвестиций'!$E$103:$BD$241,MATCH($A75,'Расчет инвестиций'!$A$103:$A$241,0)+3,MATCH(Y$2,'Расчет инвестиций'!#REF!,0))-Y74</f>
        <v>#N/A</v>
      </c>
      <c r="Z75" s="441" t="e">
        <f>INDEX('Расчет инвестиций'!$E$103:$BD$241,MATCH($A75,'Расчет инвестиций'!$A$103:$A$241,0)+3,MATCH(Z$2,'Расчет инвестиций'!#REF!,0))-Z74</f>
        <v>#N/A</v>
      </c>
      <c r="AA75" s="441" t="e">
        <f>INDEX('Расчет инвестиций'!$E$103:$BD$241,MATCH($A75,'Расчет инвестиций'!$A$103:$A$241,0)+3,MATCH(AA$2,'Расчет инвестиций'!#REF!,0))-AA74</f>
        <v>#N/A</v>
      </c>
      <c r="AB75" s="441" t="e">
        <f>INDEX('Расчет инвестиций'!$E$103:$BD$241,MATCH($A75,'Расчет инвестиций'!$A$103:$A$241,0)+3,MATCH(AB$2,'Расчет инвестиций'!#REF!,0))-AB74</f>
        <v>#N/A</v>
      </c>
      <c r="AC75" s="441" t="e">
        <f>INDEX('Расчет инвестиций'!$E$103:$BD$241,MATCH($A75,'Расчет инвестиций'!$A$103:$A$241,0)+3,MATCH(AC$2,'Расчет инвестиций'!#REF!,0))-AC74</f>
        <v>#N/A</v>
      </c>
      <c r="AD75" s="441" t="e">
        <f>INDEX('Расчет инвестиций'!$E$103:$BD$241,MATCH($A75,'Расчет инвестиций'!$A$103:$A$241,0)+3,MATCH(AD$2,'Расчет инвестиций'!#REF!,0))-AD74</f>
        <v>#N/A</v>
      </c>
      <c r="AE75" s="441" t="e">
        <f>INDEX('Расчет инвестиций'!$E$103:$BD$241,MATCH($A75,'Расчет инвестиций'!$A$103:$A$241,0)+3,MATCH(AE$2,'Расчет инвестиций'!#REF!,0))-AE74</f>
        <v>#N/A</v>
      </c>
      <c r="AF75" s="441" t="e">
        <f>INDEX('Расчет инвестиций'!$E$103:$BD$241,MATCH($A75,'Расчет инвестиций'!$A$103:$A$241,0)+3,MATCH(AF$2,'Расчет инвестиций'!#REF!,0))-AF74</f>
        <v>#N/A</v>
      </c>
      <c r="AG75" s="441" t="e">
        <f>INDEX('Расчет инвестиций'!$E$103:$BD$241,MATCH($A75,'Расчет инвестиций'!$A$103:$A$241,0)+3,MATCH(AG$2,'Расчет инвестиций'!#REF!,0))-AG74</f>
        <v>#N/A</v>
      </c>
      <c r="AH75" s="441" t="e">
        <f>INDEX('Расчет инвестиций'!$E$103:$BD$241,MATCH($A75,'Расчет инвестиций'!$A$103:$A$241,0)+3,MATCH(AH$2,'Расчет инвестиций'!#REF!,0))-AH74</f>
        <v>#N/A</v>
      </c>
      <c r="AI75" s="441" t="e">
        <f>INDEX('Расчет инвестиций'!$E$103:$BD$241,MATCH($A75,'Расчет инвестиций'!$A$103:$A$241,0)+3,MATCH(AI$2,'Расчет инвестиций'!#REF!,0))-AI74</f>
        <v>#N/A</v>
      </c>
      <c r="AJ75" s="441" t="e">
        <f>INDEX('Расчет инвестиций'!$E$103:$BD$241,MATCH($A75,'Расчет инвестиций'!$A$103:$A$241,0)+3,MATCH(AJ$2,'Расчет инвестиций'!#REF!,0))-AJ74</f>
        <v>#N/A</v>
      </c>
      <c r="AK75" s="441" t="e">
        <f>INDEX('Расчет инвестиций'!$E$103:$BD$241,MATCH($A75,'Расчет инвестиций'!$A$103:$A$241,0)+3,MATCH(AK$2,'Расчет инвестиций'!#REF!,0))-AK74</f>
        <v>#N/A</v>
      </c>
      <c r="AL75" s="441" t="e">
        <f>INDEX('Расчет инвестиций'!$E$103:$BD$241,MATCH($A75,'Расчет инвестиций'!$A$103:$A$241,0)+3,MATCH(AL$2,'Расчет инвестиций'!#REF!,0))-AL74</f>
        <v>#N/A</v>
      </c>
      <c r="AM75" s="441" t="e">
        <f>INDEX('Расчет инвестиций'!$E$103:$BD$241,MATCH($A75,'Расчет инвестиций'!$A$103:$A$241,0)+3,MATCH(AM$2,'Расчет инвестиций'!#REF!,0))-AM74</f>
        <v>#N/A</v>
      </c>
      <c r="AN75" s="441" t="e">
        <f>INDEX('Расчет инвестиций'!$E$103:$BD$241,MATCH($A75,'Расчет инвестиций'!$A$103:$A$241,0)+3,MATCH(AN$2,'Расчет инвестиций'!#REF!,0))-AN74</f>
        <v>#N/A</v>
      </c>
      <c r="AO75" s="441" t="e">
        <f>INDEX('Расчет инвестиций'!$E$103:$BD$241,MATCH($A75,'Расчет инвестиций'!$A$103:$A$241,0)+3,MATCH(AO$2,'Расчет инвестиций'!#REF!,0))-AO74</f>
        <v>#N/A</v>
      </c>
      <c r="AP75" s="441" t="e">
        <f>INDEX('Расчет инвестиций'!$E$103:$BD$241,MATCH($A75,'Расчет инвестиций'!$A$103:$A$241,0)+3,MATCH(AP$2,'Расчет инвестиций'!#REF!,0))-AP74</f>
        <v>#N/A</v>
      </c>
      <c r="AQ75" s="441" t="e">
        <f>INDEX('Расчет инвестиций'!$E$103:$BD$241,MATCH($A75,'Расчет инвестиций'!$A$103:$A$241,0)+3,MATCH(AQ$2,'Расчет инвестиций'!#REF!,0))-AQ74</f>
        <v>#N/A</v>
      </c>
      <c r="AR75" s="441" t="e">
        <f>INDEX('Расчет инвестиций'!$E$103:$BD$241,MATCH($A75,'Расчет инвестиций'!$A$103:$A$241,0)+3,MATCH(AR$2,'Расчет инвестиций'!#REF!,0))-AR74</f>
        <v>#N/A</v>
      </c>
      <c r="AS75" s="441" t="e">
        <f>INDEX('Расчет инвестиций'!$E$103:$BD$241,MATCH($A75,'Расчет инвестиций'!$A$103:$A$241,0)+3,MATCH(AS$2,'Расчет инвестиций'!#REF!,0))-AS74</f>
        <v>#N/A</v>
      </c>
      <c r="AT75" s="441" t="e">
        <f>INDEX('Расчет инвестиций'!$E$103:$BD$241,MATCH($A75,'Расчет инвестиций'!$A$103:$A$241,0)+3,MATCH(AT$2,'Расчет инвестиций'!#REF!,0))-AT74</f>
        <v>#N/A</v>
      </c>
      <c r="AU75" s="441" t="e">
        <f>INDEX('Расчет инвестиций'!$E$103:$BD$241,MATCH($A75,'Расчет инвестиций'!$A$103:$A$241,0)+3,MATCH(AU$2,'Расчет инвестиций'!#REF!,0))-AU74</f>
        <v>#N/A</v>
      </c>
      <c r="AV75" s="441" t="e">
        <f>INDEX('Расчет инвестиций'!$E$103:$BD$241,MATCH($A75,'Расчет инвестиций'!$A$103:$A$241,0)+3,MATCH(AV$2,'Расчет инвестиций'!#REF!,0))-AV74</f>
        <v>#N/A</v>
      </c>
      <c r="AW75" s="441" t="e">
        <f>INDEX('Расчет инвестиций'!$E$103:$BD$241,MATCH($A75,'Расчет инвестиций'!$A$103:$A$241,0)+3,MATCH(AW$2,'Расчет инвестиций'!#REF!,0))-AW74</f>
        <v>#N/A</v>
      </c>
      <c r="AX75" s="441" t="e">
        <f>INDEX('Расчет инвестиций'!$E$103:$BD$241,MATCH($A75,'Расчет инвестиций'!$A$103:$A$241,0)+3,MATCH(AX$2,'Расчет инвестиций'!#REF!,0))-AX74</f>
        <v>#N/A</v>
      </c>
      <c r="AY75" s="441" t="e">
        <f>INDEX('Расчет инвестиций'!$E$103:$BD$241,MATCH($A75,'Расчет инвестиций'!$A$103:$A$241,0)+3,MATCH(AY$2,'Расчет инвестиций'!#REF!,0))-AY74</f>
        <v>#N/A</v>
      </c>
      <c r="AZ75" s="441" t="e">
        <f>INDEX('Расчет инвестиций'!$E$103:$BD$241,MATCH($A75,'Расчет инвестиций'!$A$103:$A$241,0)+3,MATCH(AZ$2,'Расчет инвестиций'!#REF!,0))-AZ74</f>
        <v>#N/A</v>
      </c>
      <c r="BA75" s="441" t="e">
        <f>INDEX('Расчет инвестиций'!$E$103:$BD$241,MATCH($A75,'Расчет инвестиций'!$A$103:$A$241,0)+3,MATCH(BA$2,'Расчет инвестиций'!#REF!,0))-BA74</f>
        <v>#N/A</v>
      </c>
      <c r="BB75" s="442" t="e">
        <f>INDEX('Расчет инвестиций'!$E$103:$BD$241,MATCH($A75,'Расчет инвестиций'!$A$103:$A$241,0)+3,MATCH(BB$2,'Расчет инвестиций'!#REF!,0))-BB74</f>
        <v>#N/A</v>
      </c>
      <c r="BF75" s="440" t="e">
        <f t="shared" si="274"/>
        <v>#N/A</v>
      </c>
      <c r="BG75" s="441" t="e">
        <f t="shared" si="274"/>
        <v>#N/A</v>
      </c>
      <c r="BH75" s="441" t="e">
        <f t="shared" si="274"/>
        <v>#N/A</v>
      </c>
      <c r="BI75" s="441" t="e">
        <f t="shared" si="274"/>
        <v>#N/A</v>
      </c>
      <c r="BJ75" s="441" t="e">
        <f t="shared" si="274"/>
        <v>#N/A</v>
      </c>
      <c r="BK75" s="441" t="e">
        <f t="shared" si="274"/>
        <v>#N/A</v>
      </c>
      <c r="BL75" s="441" t="e">
        <f t="shared" si="274"/>
        <v>#N/A</v>
      </c>
      <c r="BM75" s="441" t="e">
        <f t="shared" si="274"/>
        <v>#N/A</v>
      </c>
      <c r="BN75" s="441" t="e">
        <f t="shared" si="274"/>
        <v>#N/A</v>
      </c>
      <c r="BO75" s="441" t="e">
        <f t="shared" si="274"/>
        <v>#N/A</v>
      </c>
      <c r="BP75" s="441" t="e">
        <f t="shared" si="274"/>
        <v>#N/A</v>
      </c>
      <c r="BQ75" s="442" t="e">
        <f t="shared" si="274"/>
        <v>#N/A</v>
      </c>
    </row>
    <row r="76" spans="1:69" x14ac:dyDescent="0.25">
      <c r="A76" s="423" t="s">
        <v>372</v>
      </c>
      <c r="B76" s="430" t="s">
        <v>397</v>
      </c>
      <c r="C76" s="440" t="e">
        <f>C73*C74</f>
        <v>#N/A</v>
      </c>
      <c r="D76" s="441" t="e">
        <f t="shared" ref="D76:BB76" si="488">D73*D74</f>
        <v>#REF!</v>
      </c>
      <c r="E76" s="441" t="e">
        <f t="shared" si="488"/>
        <v>#REF!</v>
      </c>
      <c r="F76" s="441" t="e">
        <f t="shared" si="488"/>
        <v>#REF!</v>
      </c>
      <c r="G76" s="441" t="e">
        <f t="shared" si="488"/>
        <v>#REF!</v>
      </c>
      <c r="H76" s="441" t="e">
        <f t="shared" si="488"/>
        <v>#REF!</v>
      </c>
      <c r="I76" s="441" t="e">
        <f t="shared" si="488"/>
        <v>#REF!</v>
      </c>
      <c r="J76" s="441" t="e">
        <f t="shared" si="488"/>
        <v>#REF!</v>
      </c>
      <c r="K76" s="441" t="e">
        <f t="shared" si="488"/>
        <v>#REF!</v>
      </c>
      <c r="L76" s="441" t="e">
        <f t="shared" si="488"/>
        <v>#REF!</v>
      </c>
      <c r="M76" s="441" t="e">
        <f t="shared" si="488"/>
        <v>#REF!</v>
      </c>
      <c r="N76" s="441" t="e">
        <f t="shared" si="488"/>
        <v>#REF!</v>
      </c>
      <c r="O76" s="441" t="e">
        <f t="shared" si="488"/>
        <v>#REF!</v>
      </c>
      <c r="P76" s="441" t="e">
        <f t="shared" si="488"/>
        <v>#REF!</v>
      </c>
      <c r="Q76" s="441" t="e">
        <f t="shared" si="488"/>
        <v>#REF!</v>
      </c>
      <c r="R76" s="441" t="e">
        <f t="shared" si="488"/>
        <v>#REF!</v>
      </c>
      <c r="S76" s="441" t="e">
        <f t="shared" si="488"/>
        <v>#REF!</v>
      </c>
      <c r="T76" s="441" t="e">
        <f t="shared" si="488"/>
        <v>#REF!</v>
      </c>
      <c r="U76" s="441" t="e">
        <f t="shared" si="488"/>
        <v>#REF!</v>
      </c>
      <c r="V76" s="441" t="e">
        <f t="shared" si="488"/>
        <v>#REF!</v>
      </c>
      <c r="W76" s="441" t="e">
        <f t="shared" si="488"/>
        <v>#REF!</v>
      </c>
      <c r="X76" s="441" t="e">
        <f t="shared" si="488"/>
        <v>#REF!</v>
      </c>
      <c r="Y76" s="441" t="e">
        <f t="shared" si="488"/>
        <v>#REF!</v>
      </c>
      <c r="Z76" s="441" t="e">
        <f t="shared" si="488"/>
        <v>#REF!</v>
      </c>
      <c r="AA76" s="441" t="e">
        <f t="shared" si="488"/>
        <v>#REF!</v>
      </c>
      <c r="AB76" s="441" t="e">
        <f t="shared" si="488"/>
        <v>#REF!</v>
      </c>
      <c r="AC76" s="441" t="e">
        <f t="shared" si="488"/>
        <v>#REF!</v>
      </c>
      <c r="AD76" s="441" t="e">
        <f t="shared" si="488"/>
        <v>#REF!</v>
      </c>
      <c r="AE76" s="441" t="e">
        <f t="shared" si="488"/>
        <v>#REF!</v>
      </c>
      <c r="AF76" s="441" t="e">
        <f t="shared" si="488"/>
        <v>#REF!</v>
      </c>
      <c r="AG76" s="441" t="e">
        <f t="shared" si="488"/>
        <v>#REF!</v>
      </c>
      <c r="AH76" s="441" t="e">
        <f t="shared" si="488"/>
        <v>#REF!</v>
      </c>
      <c r="AI76" s="441" t="e">
        <f t="shared" si="488"/>
        <v>#REF!</v>
      </c>
      <c r="AJ76" s="441" t="e">
        <f t="shared" si="488"/>
        <v>#REF!</v>
      </c>
      <c r="AK76" s="441" t="e">
        <f t="shared" si="488"/>
        <v>#REF!</v>
      </c>
      <c r="AL76" s="441" t="e">
        <f t="shared" si="488"/>
        <v>#REF!</v>
      </c>
      <c r="AM76" s="441" t="e">
        <f t="shared" si="488"/>
        <v>#REF!</v>
      </c>
      <c r="AN76" s="441" t="e">
        <f t="shared" si="488"/>
        <v>#REF!</v>
      </c>
      <c r="AO76" s="441" t="e">
        <f t="shared" si="488"/>
        <v>#REF!</v>
      </c>
      <c r="AP76" s="441" t="e">
        <f t="shared" si="488"/>
        <v>#REF!</v>
      </c>
      <c r="AQ76" s="441" t="e">
        <f t="shared" si="488"/>
        <v>#REF!</v>
      </c>
      <c r="AR76" s="441" t="e">
        <f t="shared" si="488"/>
        <v>#REF!</v>
      </c>
      <c r="AS76" s="441" t="e">
        <f t="shared" si="488"/>
        <v>#REF!</v>
      </c>
      <c r="AT76" s="441" t="e">
        <f t="shared" si="488"/>
        <v>#REF!</v>
      </c>
      <c r="AU76" s="441" t="e">
        <f t="shared" si="488"/>
        <v>#REF!</v>
      </c>
      <c r="AV76" s="441" t="e">
        <f t="shared" si="488"/>
        <v>#REF!</v>
      </c>
      <c r="AW76" s="441" t="e">
        <f t="shared" si="488"/>
        <v>#REF!</v>
      </c>
      <c r="AX76" s="441" t="e">
        <f t="shared" si="488"/>
        <v>#REF!</v>
      </c>
      <c r="AY76" s="441" t="e">
        <f t="shared" si="488"/>
        <v>#REF!</v>
      </c>
      <c r="AZ76" s="441" t="e">
        <f t="shared" si="488"/>
        <v>#REF!</v>
      </c>
      <c r="BA76" s="441" t="e">
        <f t="shared" si="488"/>
        <v>#REF!</v>
      </c>
      <c r="BB76" s="442" t="e">
        <f t="shared" si="488"/>
        <v>#REF!</v>
      </c>
      <c r="BF76" s="440" t="e">
        <f t="shared" si="274"/>
        <v>#N/A</v>
      </c>
      <c r="BG76" s="441" t="e">
        <f t="shared" si="274"/>
        <v>#REF!</v>
      </c>
      <c r="BH76" s="441" t="e">
        <f t="shared" si="274"/>
        <v>#REF!</v>
      </c>
      <c r="BI76" s="441" t="e">
        <f t="shared" si="274"/>
        <v>#REF!</v>
      </c>
      <c r="BJ76" s="441" t="e">
        <f t="shared" si="274"/>
        <v>#REF!</v>
      </c>
      <c r="BK76" s="441" t="e">
        <f t="shared" si="274"/>
        <v>#REF!</v>
      </c>
      <c r="BL76" s="441" t="e">
        <f t="shared" si="274"/>
        <v>#REF!</v>
      </c>
      <c r="BM76" s="441" t="e">
        <f t="shared" si="274"/>
        <v>#REF!</v>
      </c>
      <c r="BN76" s="441" t="e">
        <f t="shared" si="274"/>
        <v>#REF!</v>
      </c>
      <c r="BO76" s="441" t="e">
        <f t="shared" si="274"/>
        <v>#REF!</v>
      </c>
      <c r="BP76" s="441" t="e">
        <f t="shared" ref="BF76:BQ78" si="489">SUMIF($C$1:$BB$1,BP$1,$C76:$BB76)</f>
        <v>#REF!</v>
      </c>
      <c r="BQ76" s="442" t="e">
        <f t="shared" si="489"/>
        <v>#REF!</v>
      </c>
    </row>
    <row r="77" spans="1:69" x14ac:dyDescent="0.25">
      <c r="A77" s="423" t="s">
        <v>372</v>
      </c>
      <c r="B77" s="430" t="s">
        <v>398</v>
      </c>
      <c r="C77" s="440" t="e">
        <f>(C73-C73*C79)*C75</f>
        <v>#N/A</v>
      </c>
      <c r="D77" s="441" t="e">
        <f t="shared" ref="D77:BB77" si="490">(D73-D73*D79)*D75</f>
        <v>#REF!</v>
      </c>
      <c r="E77" s="441" t="e">
        <f t="shared" si="490"/>
        <v>#REF!</v>
      </c>
      <c r="F77" s="441" t="e">
        <f t="shared" si="490"/>
        <v>#REF!</v>
      </c>
      <c r="G77" s="441" t="e">
        <f t="shared" si="490"/>
        <v>#REF!</v>
      </c>
      <c r="H77" s="441" t="e">
        <f t="shared" si="490"/>
        <v>#REF!</v>
      </c>
      <c r="I77" s="441" t="e">
        <f t="shared" si="490"/>
        <v>#REF!</v>
      </c>
      <c r="J77" s="441" t="e">
        <f t="shared" si="490"/>
        <v>#REF!</v>
      </c>
      <c r="K77" s="441" t="e">
        <f t="shared" si="490"/>
        <v>#REF!</v>
      </c>
      <c r="L77" s="441" t="e">
        <f t="shared" si="490"/>
        <v>#REF!</v>
      </c>
      <c r="M77" s="441" t="e">
        <f t="shared" si="490"/>
        <v>#REF!</v>
      </c>
      <c r="N77" s="441" t="e">
        <f t="shared" si="490"/>
        <v>#REF!</v>
      </c>
      <c r="O77" s="441" t="e">
        <f t="shared" si="490"/>
        <v>#REF!</v>
      </c>
      <c r="P77" s="441" t="e">
        <f t="shared" si="490"/>
        <v>#REF!</v>
      </c>
      <c r="Q77" s="441" t="e">
        <f t="shared" si="490"/>
        <v>#REF!</v>
      </c>
      <c r="R77" s="441" t="e">
        <f t="shared" si="490"/>
        <v>#REF!</v>
      </c>
      <c r="S77" s="441" t="e">
        <f t="shared" si="490"/>
        <v>#REF!</v>
      </c>
      <c r="T77" s="441" t="e">
        <f t="shared" si="490"/>
        <v>#REF!</v>
      </c>
      <c r="U77" s="441" t="e">
        <f t="shared" si="490"/>
        <v>#REF!</v>
      </c>
      <c r="V77" s="441" t="e">
        <f t="shared" si="490"/>
        <v>#REF!</v>
      </c>
      <c r="W77" s="441" t="e">
        <f t="shared" si="490"/>
        <v>#REF!</v>
      </c>
      <c r="X77" s="441" t="e">
        <f t="shared" si="490"/>
        <v>#REF!</v>
      </c>
      <c r="Y77" s="441" t="e">
        <f t="shared" si="490"/>
        <v>#REF!</v>
      </c>
      <c r="Z77" s="441" t="e">
        <f t="shared" si="490"/>
        <v>#REF!</v>
      </c>
      <c r="AA77" s="441" t="e">
        <f t="shared" si="490"/>
        <v>#REF!</v>
      </c>
      <c r="AB77" s="441" t="e">
        <f t="shared" si="490"/>
        <v>#REF!</v>
      </c>
      <c r="AC77" s="441" t="e">
        <f t="shared" si="490"/>
        <v>#REF!</v>
      </c>
      <c r="AD77" s="441" t="e">
        <f t="shared" si="490"/>
        <v>#REF!</v>
      </c>
      <c r="AE77" s="441" t="e">
        <f t="shared" si="490"/>
        <v>#REF!</v>
      </c>
      <c r="AF77" s="441" t="e">
        <f t="shared" si="490"/>
        <v>#REF!</v>
      </c>
      <c r="AG77" s="441" t="e">
        <f t="shared" si="490"/>
        <v>#REF!</v>
      </c>
      <c r="AH77" s="441" t="e">
        <f t="shared" si="490"/>
        <v>#REF!</v>
      </c>
      <c r="AI77" s="441" t="e">
        <f t="shared" si="490"/>
        <v>#REF!</v>
      </c>
      <c r="AJ77" s="441" t="e">
        <f t="shared" si="490"/>
        <v>#REF!</v>
      </c>
      <c r="AK77" s="441" t="e">
        <f t="shared" si="490"/>
        <v>#REF!</v>
      </c>
      <c r="AL77" s="441" t="e">
        <f t="shared" si="490"/>
        <v>#REF!</v>
      </c>
      <c r="AM77" s="441" t="e">
        <f t="shared" si="490"/>
        <v>#REF!</v>
      </c>
      <c r="AN77" s="441" t="e">
        <f t="shared" si="490"/>
        <v>#REF!</v>
      </c>
      <c r="AO77" s="441" t="e">
        <f t="shared" si="490"/>
        <v>#REF!</v>
      </c>
      <c r="AP77" s="441" t="e">
        <f t="shared" si="490"/>
        <v>#REF!</v>
      </c>
      <c r="AQ77" s="441" t="e">
        <f t="shared" si="490"/>
        <v>#REF!</v>
      </c>
      <c r="AR77" s="441" t="e">
        <f t="shared" si="490"/>
        <v>#REF!</v>
      </c>
      <c r="AS77" s="441" t="e">
        <f t="shared" si="490"/>
        <v>#REF!</v>
      </c>
      <c r="AT77" s="441" t="e">
        <f t="shared" si="490"/>
        <v>#REF!</v>
      </c>
      <c r="AU77" s="441" t="e">
        <f t="shared" si="490"/>
        <v>#REF!</v>
      </c>
      <c r="AV77" s="441" t="e">
        <f t="shared" si="490"/>
        <v>#REF!</v>
      </c>
      <c r="AW77" s="441" t="e">
        <f t="shared" si="490"/>
        <v>#REF!</v>
      </c>
      <c r="AX77" s="441" t="e">
        <f t="shared" si="490"/>
        <v>#REF!</v>
      </c>
      <c r="AY77" s="441" t="e">
        <f t="shared" si="490"/>
        <v>#REF!</v>
      </c>
      <c r="AZ77" s="441" t="e">
        <f t="shared" si="490"/>
        <v>#REF!</v>
      </c>
      <c r="BA77" s="441" t="e">
        <f t="shared" si="490"/>
        <v>#REF!</v>
      </c>
      <c r="BB77" s="442" t="e">
        <f t="shared" si="490"/>
        <v>#REF!</v>
      </c>
      <c r="BF77" s="440" t="e">
        <f t="shared" si="489"/>
        <v>#N/A</v>
      </c>
      <c r="BG77" s="441" t="e">
        <f t="shared" si="489"/>
        <v>#REF!</v>
      </c>
      <c r="BH77" s="441" t="e">
        <f t="shared" si="489"/>
        <v>#REF!</v>
      </c>
      <c r="BI77" s="441" t="e">
        <f t="shared" si="489"/>
        <v>#REF!</v>
      </c>
      <c r="BJ77" s="441" t="e">
        <f t="shared" si="489"/>
        <v>#REF!</v>
      </c>
      <c r="BK77" s="441" t="e">
        <f t="shared" si="489"/>
        <v>#REF!</v>
      </c>
      <c r="BL77" s="441" t="e">
        <f t="shared" si="489"/>
        <v>#REF!</v>
      </c>
      <c r="BM77" s="441" t="e">
        <f t="shared" si="489"/>
        <v>#REF!</v>
      </c>
      <c r="BN77" s="441" t="e">
        <f t="shared" si="489"/>
        <v>#REF!</v>
      </c>
      <c r="BO77" s="441" t="e">
        <f t="shared" si="489"/>
        <v>#REF!</v>
      </c>
      <c r="BP77" s="441" t="e">
        <f t="shared" si="489"/>
        <v>#REF!</v>
      </c>
      <c r="BQ77" s="442" t="e">
        <f t="shared" si="489"/>
        <v>#REF!</v>
      </c>
    </row>
    <row r="78" spans="1:69" x14ac:dyDescent="0.25">
      <c r="A78" s="423" t="s">
        <v>372</v>
      </c>
      <c r="B78" s="430" t="s">
        <v>399</v>
      </c>
      <c r="C78" s="440" t="e">
        <f t="shared" ref="C78" si="491">C75*C73-C77</f>
        <v>#N/A</v>
      </c>
      <c r="D78" s="441" t="e">
        <f t="shared" ref="D78" si="492">D75*D73-D77</f>
        <v>#N/A</v>
      </c>
      <c r="E78" s="441" t="e">
        <f>E75*E73-E77</f>
        <v>#N/A</v>
      </c>
      <c r="F78" s="441" t="e">
        <f t="shared" ref="F78" si="493">F75*F73-F77</f>
        <v>#N/A</v>
      </c>
      <c r="G78" s="441" t="e">
        <f t="shared" ref="G78" si="494">G75*G73-G77</f>
        <v>#N/A</v>
      </c>
      <c r="H78" s="441" t="e">
        <f t="shared" ref="H78" si="495">H75*H73-H77</f>
        <v>#N/A</v>
      </c>
      <c r="I78" s="441" t="e">
        <f t="shared" ref="I78" si="496">I75*I73-I77</f>
        <v>#N/A</v>
      </c>
      <c r="J78" s="441" t="e">
        <f t="shared" ref="J78" si="497">J75*J73-J77</f>
        <v>#N/A</v>
      </c>
      <c r="K78" s="441" t="e">
        <f t="shared" ref="K78" si="498">K75*K73-K77</f>
        <v>#N/A</v>
      </c>
      <c r="L78" s="441" t="e">
        <f t="shared" ref="L78" si="499">L75*L73-L77</f>
        <v>#N/A</v>
      </c>
      <c r="M78" s="441" t="e">
        <f t="shared" ref="M78" si="500">M75*M73-M77</f>
        <v>#N/A</v>
      </c>
      <c r="N78" s="441" t="e">
        <f t="shared" ref="N78" si="501">N75*N73-N77</f>
        <v>#N/A</v>
      </c>
      <c r="O78" s="441" t="e">
        <f t="shared" ref="O78" si="502">O75*O73-O77</f>
        <v>#N/A</v>
      </c>
      <c r="P78" s="441" t="e">
        <f t="shared" ref="P78" si="503">P75*P73-P77</f>
        <v>#N/A</v>
      </c>
      <c r="Q78" s="441" t="e">
        <f t="shared" ref="Q78" si="504">Q75*Q73-Q77</f>
        <v>#N/A</v>
      </c>
      <c r="R78" s="441" t="e">
        <f t="shared" ref="R78" si="505">R75*R73-R77</f>
        <v>#N/A</v>
      </c>
      <c r="S78" s="441" t="e">
        <f t="shared" ref="S78" si="506">S75*S73-S77</f>
        <v>#N/A</v>
      </c>
      <c r="T78" s="441" t="e">
        <f t="shared" ref="T78" si="507">T75*T73-T77</f>
        <v>#N/A</v>
      </c>
      <c r="U78" s="441" t="e">
        <f t="shared" ref="U78" si="508">U75*U73-U77</f>
        <v>#N/A</v>
      </c>
      <c r="V78" s="441" t="e">
        <f t="shared" ref="V78" si="509">V75*V73-V77</f>
        <v>#N/A</v>
      </c>
      <c r="W78" s="441" t="e">
        <f t="shared" ref="W78" si="510">W75*W73-W77</f>
        <v>#N/A</v>
      </c>
      <c r="X78" s="441" t="e">
        <f t="shared" ref="X78" si="511">X75*X73-X77</f>
        <v>#N/A</v>
      </c>
      <c r="Y78" s="441" t="e">
        <f t="shared" ref="Y78" si="512">Y75*Y73-Y77</f>
        <v>#N/A</v>
      </c>
      <c r="Z78" s="441" t="e">
        <f t="shared" ref="Z78" si="513">Z75*Z73-Z77</f>
        <v>#N/A</v>
      </c>
      <c r="AA78" s="441" t="e">
        <f t="shared" ref="AA78" si="514">AA75*AA73-AA77</f>
        <v>#N/A</v>
      </c>
      <c r="AB78" s="441" t="e">
        <f t="shared" ref="AB78" si="515">AB75*AB73-AB77</f>
        <v>#N/A</v>
      </c>
      <c r="AC78" s="441" t="e">
        <f t="shared" ref="AC78" si="516">AC75*AC73-AC77</f>
        <v>#N/A</v>
      </c>
      <c r="AD78" s="441" t="e">
        <f t="shared" ref="AD78" si="517">AD75*AD73-AD77</f>
        <v>#N/A</v>
      </c>
      <c r="AE78" s="441" t="e">
        <f t="shared" ref="AE78" si="518">AE75*AE73-AE77</f>
        <v>#N/A</v>
      </c>
      <c r="AF78" s="441" t="e">
        <f t="shared" ref="AF78" si="519">AF75*AF73-AF77</f>
        <v>#N/A</v>
      </c>
      <c r="AG78" s="441" t="e">
        <f t="shared" ref="AG78" si="520">AG75*AG73-AG77</f>
        <v>#N/A</v>
      </c>
      <c r="AH78" s="441" t="e">
        <f t="shared" ref="AH78" si="521">AH75*AH73-AH77</f>
        <v>#N/A</v>
      </c>
      <c r="AI78" s="441" t="e">
        <f t="shared" ref="AI78" si="522">AI75*AI73-AI77</f>
        <v>#N/A</v>
      </c>
      <c r="AJ78" s="441" t="e">
        <f t="shared" ref="AJ78" si="523">AJ75*AJ73-AJ77</f>
        <v>#N/A</v>
      </c>
      <c r="AK78" s="441" t="e">
        <f t="shared" ref="AK78" si="524">AK75*AK73-AK77</f>
        <v>#N/A</v>
      </c>
      <c r="AL78" s="441" t="e">
        <f t="shared" ref="AL78" si="525">AL75*AL73-AL77</f>
        <v>#N/A</v>
      </c>
      <c r="AM78" s="441" t="e">
        <f t="shared" ref="AM78" si="526">AM75*AM73-AM77</f>
        <v>#N/A</v>
      </c>
      <c r="AN78" s="441" t="e">
        <f t="shared" ref="AN78" si="527">AN75*AN73-AN77</f>
        <v>#N/A</v>
      </c>
      <c r="AO78" s="441" t="e">
        <f t="shared" ref="AO78" si="528">AO75*AO73-AO77</f>
        <v>#N/A</v>
      </c>
      <c r="AP78" s="441" t="e">
        <f t="shared" ref="AP78" si="529">AP75*AP73-AP77</f>
        <v>#N/A</v>
      </c>
      <c r="AQ78" s="441" t="e">
        <f t="shared" ref="AQ78" si="530">AQ75*AQ73-AQ77</f>
        <v>#N/A</v>
      </c>
      <c r="AR78" s="441" t="e">
        <f t="shared" ref="AR78" si="531">AR75*AR73-AR77</f>
        <v>#N/A</v>
      </c>
      <c r="AS78" s="441" t="e">
        <f t="shared" ref="AS78" si="532">AS75*AS73-AS77</f>
        <v>#N/A</v>
      </c>
      <c r="AT78" s="441" t="e">
        <f t="shared" ref="AT78" si="533">AT75*AT73-AT77</f>
        <v>#N/A</v>
      </c>
      <c r="AU78" s="441" t="e">
        <f t="shared" ref="AU78" si="534">AU75*AU73-AU77</f>
        <v>#N/A</v>
      </c>
      <c r="AV78" s="441" t="e">
        <f t="shared" ref="AV78" si="535">AV75*AV73-AV77</f>
        <v>#N/A</v>
      </c>
      <c r="AW78" s="441" t="e">
        <f t="shared" ref="AW78" si="536">AW75*AW73-AW77</f>
        <v>#N/A</v>
      </c>
      <c r="AX78" s="441" t="e">
        <f t="shared" ref="AX78" si="537">AX75*AX73-AX77</f>
        <v>#N/A</v>
      </c>
      <c r="AY78" s="441" t="e">
        <f t="shared" ref="AY78" si="538">AY75*AY73-AY77</f>
        <v>#N/A</v>
      </c>
      <c r="AZ78" s="441" t="e">
        <f t="shared" ref="AZ78" si="539">AZ75*AZ73-AZ77</f>
        <v>#N/A</v>
      </c>
      <c r="BA78" s="441" t="e">
        <f t="shared" ref="BA78" si="540">BA75*BA73-BA77</f>
        <v>#N/A</v>
      </c>
      <c r="BB78" s="442" t="e">
        <f t="shared" ref="BB78" si="541">BB75*BB73-BB77</f>
        <v>#N/A</v>
      </c>
      <c r="BF78" s="440" t="e">
        <f t="shared" si="489"/>
        <v>#N/A</v>
      </c>
      <c r="BG78" s="441" t="e">
        <f t="shared" si="489"/>
        <v>#N/A</v>
      </c>
      <c r="BH78" s="441" t="e">
        <f t="shared" si="489"/>
        <v>#N/A</v>
      </c>
      <c r="BI78" s="441" t="e">
        <f t="shared" si="489"/>
        <v>#N/A</v>
      </c>
      <c r="BJ78" s="441" t="e">
        <f t="shared" si="489"/>
        <v>#N/A</v>
      </c>
      <c r="BK78" s="441" t="e">
        <f t="shared" si="489"/>
        <v>#N/A</v>
      </c>
      <c r="BL78" s="441" t="e">
        <f t="shared" si="489"/>
        <v>#N/A</v>
      </c>
      <c r="BM78" s="441" t="e">
        <f t="shared" si="489"/>
        <v>#N/A</v>
      </c>
      <c r="BN78" s="441" t="e">
        <f t="shared" si="489"/>
        <v>#N/A</v>
      </c>
      <c r="BO78" s="441" t="e">
        <f t="shared" si="489"/>
        <v>#N/A</v>
      </c>
      <c r="BP78" s="441" t="e">
        <f t="shared" si="489"/>
        <v>#N/A</v>
      </c>
      <c r="BQ78" s="442" t="e">
        <f t="shared" si="489"/>
        <v>#N/A</v>
      </c>
    </row>
    <row r="79" spans="1:69" x14ac:dyDescent="0.25">
      <c r="A79" s="426" t="s">
        <v>372</v>
      </c>
      <c r="B79" s="431" t="s">
        <v>396</v>
      </c>
      <c r="C79" s="434" t="e">
        <f>INDEX('Расчет инвестиций'!$E$103:$BD$241,MATCH($A79,'Расчет инвестиций'!$A$103:$A$241,0)+4,MATCH(C$2,'Расчет инвестиций'!#REF!,0))</f>
        <v>#N/A</v>
      </c>
      <c r="D79" s="427" t="e">
        <f>INDEX('Расчет инвестиций'!$E$103:$BD$241,MATCH($A79,'Расчет инвестиций'!$A$103:$A$241,0)+4,MATCH(D$2,'Расчет инвестиций'!#REF!,0))</f>
        <v>#N/A</v>
      </c>
      <c r="E79" s="427" t="e">
        <f>INDEX('Расчет инвестиций'!$E$103:$BD$241,MATCH($A79,'Расчет инвестиций'!$A$103:$A$241,0)+4,MATCH(E$2,'Расчет инвестиций'!#REF!,0))</f>
        <v>#N/A</v>
      </c>
      <c r="F79" s="427" t="e">
        <f>INDEX('Расчет инвестиций'!$E$103:$BD$241,MATCH($A79,'Расчет инвестиций'!$A$103:$A$241,0)+4,MATCH(F$2,'Расчет инвестиций'!#REF!,0))</f>
        <v>#N/A</v>
      </c>
      <c r="G79" s="427" t="e">
        <f>INDEX('Расчет инвестиций'!$E$103:$BD$241,MATCH($A79,'Расчет инвестиций'!$A$103:$A$241,0)+4,MATCH(G$2,'Расчет инвестиций'!#REF!,0))</f>
        <v>#N/A</v>
      </c>
      <c r="H79" s="427" t="e">
        <f>INDEX('Расчет инвестиций'!$E$103:$BD$241,MATCH($A79,'Расчет инвестиций'!$A$103:$A$241,0)+4,MATCH(H$2,'Расчет инвестиций'!#REF!,0))</f>
        <v>#N/A</v>
      </c>
      <c r="I79" s="427" t="e">
        <f>INDEX('Расчет инвестиций'!$E$103:$BD$241,MATCH($A79,'Расчет инвестиций'!$A$103:$A$241,0)+4,MATCH(I$2,'Расчет инвестиций'!#REF!,0))</f>
        <v>#N/A</v>
      </c>
      <c r="J79" s="427" t="e">
        <f>INDEX('Расчет инвестиций'!$E$103:$BD$241,MATCH($A79,'Расчет инвестиций'!$A$103:$A$241,0)+4,MATCH(J$2,'Расчет инвестиций'!#REF!,0))</f>
        <v>#N/A</v>
      </c>
      <c r="K79" s="427" t="e">
        <f>INDEX('Расчет инвестиций'!$E$103:$BD$241,MATCH($A79,'Расчет инвестиций'!$A$103:$A$241,0)+4,MATCH(K$2,'Расчет инвестиций'!#REF!,0))</f>
        <v>#N/A</v>
      </c>
      <c r="L79" s="427" t="e">
        <f>INDEX('Расчет инвестиций'!$E$103:$BD$241,MATCH($A79,'Расчет инвестиций'!$A$103:$A$241,0)+4,MATCH(L$2,'Расчет инвестиций'!#REF!,0))</f>
        <v>#N/A</v>
      </c>
      <c r="M79" s="427" t="e">
        <f>INDEX('Расчет инвестиций'!$E$103:$BD$241,MATCH($A79,'Расчет инвестиций'!$A$103:$A$241,0)+4,MATCH(M$2,'Расчет инвестиций'!#REF!,0))</f>
        <v>#N/A</v>
      </c>
      <c r="N79" s="427" t="e">
        <f>INDEX('Расчет инвестиций'!$E$103:$BD$241,MATCH($A79,'Расчет инвестиций'!$A$103:$A$241,0)+4,MATCH(N$2,'Расчет инвестиций'!#REF!,0))</f>
        <v>#N/A</v>
      </c>
      <c r="O79" s="427" t="e">
        <f>INDEX('Расчет инвестиций'!$E$103:$BD$241,MATCH($A79,'Расчет инвестиций'!$A$103:$A$241,0)+4,MATCH(O$2,'Расчет инвестиций'!#REF!,0))</f>
        <v>#N/A</v>
      </c>
      <c r="P79" s="427" t="e">
        <f>INDEX('Расчет инвестиций'!$E$103:$BD$241,MATCH($A79,'Расчет инвестиций'!$A$103:$A$241,0)+4,MATCH(P$2,'Расчет инвестиций'!#REF!,0))</f>
        <v>#N/A</v>
      </c>
      <c r="Q79" s="427" t="e">
        <f>INDEX('Расчет инвестиций'!$E$103:$BD$241,MATCH($A79,'Расчет инвестиций'!$A$103:$A$241,0)+4,MATCH(Q$2,'Расчет инвестиций'!#REF!,0))</f>
        <v>#N/A</v>
      </c>
      <c r="R79" s="427" t="e">
        <f>INDEX('Расчет инвестиций'!$E$103:$BD$241,MATCH($A79,'Расчет инвестиций'!$A$103:$A$241,0)+4,MATCH(R$2,'Расчет инвестиций'!#REF!,0))</f>
        <v>#N/A</v>
      </c>
      <c r="S79" s="427" t="e">
        <f>INDEX('Расчет инвестиций'!$E$103:$BD$241,MATCH($A79,'Расчет инвестиций'!$A$103:$A$241,0)+4,MATCH(S$2,'Расчет инвестиций'!#REF!,0))</f>
        <v>#N/A</v>
      </c>
      <c r="T79" s="427" t="e">
        <f>INDEX('Расчет инвестиций'!$E$103:$BD$241,MATCH($A79,'Расчет инвестиций'!$A$103:$A$241,0)+4,MATCH(T$2,'Расчет инвестиций'!#REF!,0))</f>
        <v>#N/A</v>
      </c>
      <c r="U79" s="427" t="e">
        <f>INDEX('Расчет инвестиций'!$E$103:$BD$241,MATCH($A79,'Расчет инвестиций'!$A$103:$A$241,0)+4,MATCH(U$2,'Расчет инвестиций'!#REF!,0))</f>
        <v>#N/A</v>
      </c>
      <c r="V79" s="427" t="e">
        <f>INDEX('Расчет инвестиций'!$E$103:$BD$241,MATCH($A79,'Расчет инвестиций'!$A$103:$A$241,0)+4,MATCH(V$2,'Расчет инвестиций'!#REF!,0))</f>
        <v>#N/A</v>
      </c>
      <c r="W79" s="427" t="e">
        <f>INDEX('Расчет инвестиций'!$E$103:$BD$241,MATCH($A79,'Расчет инвестиций'!$A$103:$A$241,0)+4,MATCH(W$2,'Расчет инвестиций'!#REF!,0))</f>
        <v>#N/A</v>
      </c>
      <c r="X79" s="427" t="e">
        <f>INDEX('Расчет инвестиций'!$E$103:$BD$241,MATCH($A79,'Расчет инвестиций'!$A$103:$A$241,0)+4,MATCH(X$2,'Расчет инвестиций'!#REF!,0))</f>
        <v>#N/A</v>
      </c>
      <c r="Y79" s="427" t="e">
        <f>INDEX('Расчет инвестиций'!$E$103:$BD$241,MATCH($A79,'Расчет инвестиций'!$A$103:$A$241,0)+4,MATCH(Y$2,'Расчет инвестиций'!#REF!,0))</f>
        <v>#N/A</v>
      </c>
      <c r="Z79" s="427" t="e">
        <f>INDEX('Расчет инвестиций'!$E$103:$BD$241,MATCH($A79,'Расчет инвестиций'!$A$103:$A$241,0)+4,MATCH(Z$2,'Расчет инвестиций'!#REF!,0))</f>
        <v>#N/A</v>
      </c>
      <c r="AA79" s="427" t="e">
        <f>INDEX('Расчет инвестиций'!$E$103:$BD$241,MATCH($A79,'Расчет инвестиций'!$A$103:$A$241,0)+4,MATCH(AA$2,'Расчет инвестиций'!#REF!,0))</f>
        <v>#N/A</v>
      </c>
      <c r="AB79" s="427" t="e">
        <f>INDEX('Расчет инвестиций'!$E$103:$BD$241,MATCH($A79,'Расчет инвестиций'!$A$103:$A$241,0)+4,MATCH(AB$2,'Расчет инвестиций'!#REF!,0))</f>
        <v>#N/A</v>
      </c>
      <c r="AC79" s="427" t="e">
        <f>INDEX('Расчет инвестиций'!$E$103:$BD$241,MATCH($A79,'Расчет инвестиций'!$A$103:$A$241,0)+4,MATCH(AC$2,'Расчет инвестиций'!#REF!,0))</f>
        <v>#N/A</v>
      </c>
      <c r="AD79" s="427" t="e">
        <f>INDEX('Расчет инвестиций'!$E$103:$BD$241,MATCH($A79,'Расчет инвестиций'!$A$103:$A$241,0)+4,MATCH(AD$2,'Расчет инвестиций'!#REF!,0))</f>
        <v>#N/A</v>
      </c>
      <c r="AE79" s="427" t="e">
        <f>INDEX('Расчет инвестиций'!$E$103:$BD$241,MATCH($A79,'Расчет инвестиций'!$A$103:$A$241,0)+4,MATCH(AE$2,'Расчет инвестиций'!#REF!,0))</f>
        <v>#N/A</v>
      </c>
      <c r="AF79" s="427" t="e">
        <f>INDEX('Расчет инвестиций'!$E$103:$BD$241,MATCH($A79,'Расчет инвестиций'!$A$103:$A$241,0)+4,MATCH(AF$2,'Расчет инвестиций'!#REF!,0))</f>
        <v>#N/A</v>
      </c>
      <c r="AG79" s="427" t="e">
        <f>INDEX('Расчет инвестиций'!$E$103:$BD$241,MATCH($A79,'Расчет инвестиций'!$A$103:$A$241,0)+4,MATCH(AG$2,'Расчет инвестиций'!#REF!,0))</f>
        <v>#N/A</v>
      </c>
      <c r="AH79" s="427" t="e">
        <f>INDEX('Расчет инвестиций'!$E$103:$BD$241,MATCH($A79,'Расчет инвестиций'!$A$103:$A$241,0)+4,MATCH(AH$2,'Расчет инвестиций'!#REF!,0))</f>
        <v>#N/A</v>
      </c>
      <c r="AI79" s="427" t="e">
        <f>INDEX('Расчет инвестиций'!$E$103:$BD$241,MATCH($A79,'Расчет инвестиций'!$A$103:$A$241,0)+4,MATCH(AI$2,'Расчет инвестиций'!#REF!,0))</f>
        <v>#N/A</v>
      </c>
      <c r="AJ79" s="427" t="e">
        <f>INDEX('Расчет инвестиций'!$E$103:$BD$241,MATCH($A79,'Расчет инвестиций'!$A$103:$A$241,0)+4,MATCH(AJ$2,'Расчет инвестиций'!#REF!,0))</f>
        <v>#N/A</v>
      </c>
      <c r="AK79" s="427" t="e">
        <f>INDEX('Расчет инвестиций'!$E$103:$BD$241,MATCH($A79,'Расчет инвестиций'!$A$103:$A$241,0)+4,MATCH(AK$2,'Расчет инвестиций'!#REF!,0))</f>
        <v>#N/A</v>
      </c>
      <c r="AL79" s="427" t="e">
        <f>INDEX('Расчет инвестиций'!$E$103:$BD$241,MATCH($A79,'Расчет инвестиций'!$A$103:$A$241,0)+4,MATCH(AL$2,'Расчет инвестиций'!#REF!,0))</f>
        <v>#N/A</v>
      </c>
      <c r="AM79" s="427" t="e">
        <f>INDEX('Расчет инвестиций'!$E$103:$BD$241,MATCH($A79,'Расчет инвестиций'!$A$103:$A$241,0)+4,MATCH(AM$2,'Расчет инвестиций'!#REF!,0))</f>
        <v>#N/A</v>
      </c>
      <c r="AN79" s="427" t="e">
        <f>INDEX('Расчет инвестиций'!$E$103:$BD$241,MATCH($A79,'Расчет инвестиций'!$A$103:$A$241,0)+4,MATCH(AN$2,'Расчет инвестиций'!#REF!,0))</f>
        <v>#N/A</v>
      </c>
      <c r="AO79" s="427" t="e">
        <f>INDEX('Расчет инвестиций'!$E$103:$BD$241,MATCH($A79,'Расчет инвестиций'!$A$103:$A$241,0)+4,MATCH(AO$2,'Расчет инвестиций'!#REF!,0))</f>
        <v>#N/A</v>
      </c>
      <c r="AP79" s="427" t="e">
        <f>INDEX('Расчет инвестиций'!$E$103:$BD$241,MATCH($A79,'Расчет инвестиций'!$A$103:$A$241,0)+4,MATCH(AP$2,'Расчет инвестиций'!#REF!,0))</f>
        <v>#N/A</v>
      </c>
      <c r="AQ79" s="427" t="e">
        <f>INDEX('Расчет инвестиций'!$E$103:$BD$241,MATCH($A79,'Расчет инвестиций'!$A$103:$A$241,0)+4,MATCH(AQ$2,'Расчет инвестиций'!#REF!,0))</f>
        <v>#N/A</v>
      </c>
      <c r="AR79" s="427" t="e">
        <f>INDEX('Расчет инвестиций'!$E$103:$BD$241,MATCH($A79,'Расчет инвестиций'!$A$103:$A$241,0)+4,MATCH(AR$2,'Расчет инвестиций'!#REF!,0))</f>
        <v>#N/A</v>
      </c>
      <c r="AS79" s="427" t="e">
        <f>INDEX('Расчет инвестиций'!$E$103:$BD$241,MATCH($A79,'Расчет инвестиций'!$A$103:$A$241,0)+4,MATCH(AS$2,'Расчет инвестиций'!#REF!,0))</f>
        <v>#N/A</v>
      </c>
      <c r="AT79" s="427" t="e">
        <f>INDEX('Расчет инвестиций'!$E$103:$BD$241,MATCH($A79,'Расчет инвестиций'!$A$103:$A$241,0)+4,MATCH(AT$2,'Расчет инвестиций'!#REF!,0))</f>
        <v>#N/A</v>
      </c>
      <c r="AU79" s="427" t="e">
        <f>INDEX('Расчет инвестиций'!$E$103:$BD$241,MATCH($A79,'Расчет инвестиций'!$A$103:$A$241,0)+4,MATCH(AU$2,'Расчет инвестиций'!#REF!,0))</f>
        <v>#N/A</v>
      </c>
      <c r="AV79" s="427" t="e">
        <f>INDEX('Расчет инвестиций'!$E$103:$BD$241,MATCH($A79,'Расчет инвестиций'!$A$103:$A$241,0)+4,MATCH(AV$2,'Расчет инвестиций'!#REF!,0))</f>
        <v>#N/A</v>
      </c>
      <c r="AW79" s="427" t="e">
        <f>INDEX('Расчет инвестиций'!$E$103:$BD$241,MATCH($A79,'Расчет инвестиций'!$A$103:$A$241,0)+4,MATCH(AW$2,'Расчет инвестиций'!#REF!,0))</f>
        <v>#N/A</v>
      </c>
      <c r="AX79" s="427" t="e">
        <f>INDEX('Расчет инвестиций'!$E$103:$BD$241,MATCH($A79,'Расчет инвестиций'!$A$103:$A$241,0)+4,MATCH(AX$2,'Расчет инвестиций'!#REF!,0))</f>
        <v>#N/A</v>
      </c>
      <c r="AY79" s="427" t="e">
        <f>INDEX('Расчет инвестиций'!$E$103:$BD$241,MATCH($A79,'Расчет инвестиций'!$A$103:$A$241,0)+4,MATCH(AY$2,'Расчет инвестиций'!#REF!,0))</f>
        <v>#N/A</v>
      </c>
      <c r="AZ79" s="427" t="e">
        <f>INDEX('Расчет инвестиций'!$E$103:$BD$241,MATCH($A79,'Расчет инвестиций'!$A$103:$A$241,0)+4,MATCH(AZ$2,'Расчет инвестиций'!#REF!,0))</f>
        <v>#N/A</v>
      </c>
      <c r="BA79" s="427" t="e">
        <f>INDEX('Расчет инвестиций'!$E$103:$BD$241,MATCH($A79,'Расчет инвестиций'!$A$103:$A$241,0)+4,MATCH(BA$2,'Расчет инвестиций'!#REF!,0))</f>
        <v>#N/A</v>
      </c>
      <c r="BB79" s="428" t="e">
        <f>INDEX('Расчет инвестиций'!$E$103:$BD$241,MATCH($A79,'Расчет инвестиций'!$A$103:$A$241,0)+4,MATCH(BB$2,'Расчет инвестиций'!#REF!,0))</f>
        <v>#N/A</v>
      </c>
      <c r="BF79" s="434" t="e">
        <f ca="1">MAX(INDIRECT(ADDRESS(MATCH($A79,$A$1:$A$79,0)+6,MATCH(BF$1,$A$1:$BB$1,0)),TRUE):INDIRECT(ADDRESS(MATCH($A79,$A$1:$A$79,0)+6,MATCH(BF$1,$A$1:$BB$1,0)+COUNTIF($A$1:$BB$1,BF$1)-1,TRUE)))</f>
        <v>#N/A</v>
      </c>
      <c r="BG79" s="427" t="e">
        <f ca="1">MAX(INDIRECT(ADDRESS(MATCH($A79,$A$1:$A$79,0)+6,MATCH(BG$1,$A$1:$BB$1,0)),TRUE):INDIRECT(ADDRESS(MATCH($A79,$A$1:$A$79,0)+6,MATCH(BG$1,$A$1:$BB$1,0)+COUNTIF($A$1:$BB$1,BG$1)-1,TRUE)))</f>
        <v>#N/A</v>
      </c>
      <c r="BH79" s="427" t="e">
        <f ca="1">MAX(INDIRECT(ADDRESS(MATCH($A79,$A$1:$A$79,0)+6,MATCH(BH$1,$A$1:$BB$1,0)),TRUE):INDIRECT(ADDRESS(MATCH($A79,$A$1:$A$79,0)+6,MATCH(BH$1,$A$1:$BB$1,0)+COUNTIF($A$1:$BB$1,BH$1)-1,TRUE)))</f>
        <v>#N/A</v>
      </c>
      <c r="BI79" s="427" t="e">
        <f ca="1">MAX(INDIRECT(ADDRESS(MATCH($A79,$A$1:$A$79,0)+6,MATCH(BI$1,$A$1:$BB$1,0)),TRUE):INDIRECT(ADDRESS(MATCH($A79,$A$1:$A$79,0)+6,MATCH(BI$1,$A$1:$BB$1,0)+COUNTIF($A$1:$BB$1,BI$1)-1,TRUE)))</f>
        <v>#N/A</v>
      </c>
      <c r="BJ79" s="427" t="e">
        <f ca="1">MAX(INDIRECT(ADDRESS(MATCH($A79,$A$1:$A$79,0)+6,MATCH(BJ$1,$A$1:$BB$1,0)),TRUE):INDIRECT(ADDRESS(MATCH($A79,$A$1:$A$79,0)+6,MATCH(BJ$1,$A$1:$BB$1,0)+COUNTIF($A$1:$BB$1,BJ$1)-1,TRUE)))</f>
        <v>#N/A</v>
      </c>
      <c r="BK79" s="427" t="e">
        <f ca="1">MAX(INDIRECT(ADDRESS(MATCH($A79,$A$1:$A$79,0)+6,MATCH(BK$1,$A$1:$BB$1,0)),TRUE):INDIRECT(ADDRESS(MATCH($A79,$A$1:$A$79,0)+6,MATCH(BK$1,$A$1:$BB$1,0)+COUNTIF($A$1:$BB$1,BK$1)-1,TRUE)))</f>
        <v>#N/A</v>
      </c>
      <c r="BL79" s="427" t="e">
        <f ca="1">MAX(INDIRECT(ADDRESS(MATCH($A79,$A$1:$A$79,0)+6,MATCH(BL$1,$A$1:$BB$1,0)),TRUE):INDIRECT(ADDRESS(MATCH($A79,$A$1:$A$79,0)+6,MATCH(BL$1,$A$1:$BB$1,0)+COUNTIF($A$1:$BB$1,BL$1)-1,TRUE)))</f>
        <v>#N/A</v>
      </c>
      <c r="BM79" s="427" t="e">
        <f ca="1">MAX(INDIRECT(ADDRESS(MATCH($A79,$A$1:$A$79,0)+6,MATCH(BM$1,$A$1:$BB$1,0)),TRUE):INDIRECT(ADDRESS(MATCH($A79,$A$1:$A$79,0)+6,MATCH(BM$1,$A$1:$BB$1,0)+COUNTIF($A$1:$BB$1,BM$1)-1,TRUE)))</f>
        <v>#N/A</v>
      </c>
      <c r="BN79" s="427" t="e">
        <f ca="1">MAX(INDIRECT(ADDRESS(MATCH($A79,$A$1:$A$79,0)+6,MATCH(BN$1,$A$1:$BB$1,0)),TRUE):INDIRECT(ADDRESS(MATCH($A79,$A$1:$A$79,0)+6,MATCH(BN$1,$A$1:$BB$1,0)+COUNTIF($A$1:$BB$1,BN$1)-1,TRUE)))</f>
        <v>#N/A</v>
      </c>
      <c r="BO79" s="427" t="e">
        <f ca="1">MAX(INDIRECT(ADDRESS(MATCH($A79,$A$1:$A$79,0)+6,MATCH(BO$1,$A$1:$BB$1,0)),TRUE):INDIRECT(ADDRESS(MATCH($A79,$A$1:$A$79,0)+6,MATCH(BO$1,$A$1:$BB$1,0)+COUNTIF($A$1:$BB$1,BO$1)-1,TRUE)))</f>
        <v>#N/A</v>
      </c>
      <c r="BP79" s="427" t="e">
        <f ca="1">MAX(INDIRECT(ADDRESS(MATCH($A79,$A$1:$A$79,0)+6,MATCH(BP$1,$A$1:$BB$1,0)),TRUE):INDIRECT(ADDRESS(MATCH($A79,$A$1:$A$79,0)+6,MATCH(BP$1,$A$1:$BB$1,0)+COUNTIF($A$1:$BB$1,BP$1)-1,TRUE)))</f>
        <v>#N/A</v>
      </c>
      <c r="BQ79" s="428" t="e">
        <f ca="1">MAX(INDIRECT(ADDRESS(MATCH($A79,$A$1:$A$79,0)+6,MATCH(BQ$1,$A$1:$BB$1,0)),TRUE):INDIRECT(ADDRESS(MATCH($A79,$A$1:$A$79,0)+6,MATCH(BQ$1,$A$1:$BB$1,0)+COUNTIF($A$1:$BB$1,BQ$1)-1,TRUE)))</f>
        <v>#N/A</v>
      </c>
    </row>
  </sheetData>
  <customSheetViews>
    <customSheetView guid="{594A147C-ABC4-4A12-B97F-F1566DFDCC6E}" scale="70" state="hidden">
      <pane xSplit="2" ySplit="2" topLeftCell="C3" activePane="bottomRight" state="frozen"/>
      <selection pane="bottomRight" activeCell="R38" sqref="R3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34"/>
  <sheetViews>
    <sheetView topLeftCell="E1" zoomScale="85" zoomScaleNormal="85" workbookViewId="0">
      <selection activeCell="M36" sqref="M36"/>
    </sheetView>
  </sheetViews>
  <sheetFormatPr defaultColWidth="9.140625" defaultRowHeight="15" x14ac:dyDescent="0.25"/>
  <cols>
    <col min="1" max="1" width="9.85546875" style="6" hidden="1" customWidth="1"/>
    <col min="2" max="3" width="4" style="6" hidden="1" customWidth="1"/>
    <col min="4" max="4" width="5.85546875" style="6" hidden="1" customWidth="1"/>
    <col min="5" max="5" width="20.85546875" style="6" customWidth="1"/>
    <col min="6" max="11" width="10.28515625" style="6" customWidth="1"/>
    <col min="12" max="13" width="9.140625" style="6"/>
    <col min="14" max="15" width="9.140625" style="6" hidden="1" customWidth="1"/>
    <col min="16" max="16" width="3.42578125" style="6" customWidth="1"/>
    <col min="17" max="16384" width="9.140625" style="6"/>
  </cols>
  <sheetData>
    <row r="1" spans="1:22" ht="15.75" thickBot="1" x14ac:dyDescent="0.3"/>
    <row r="2" spans="1:22" ht="15" customHeight="1" x14ac:dyDescent="0.25">
      <c r="E2" s="1542" t="s">
        <v>373</v>
      </c>
      <c r="F2" s="1545" t="s">
        <v>374</v>
      </c>
      <c r="G2" s="1546"/>
      <c r="H2" s="1546"/>
      <c r="I2" s="1547"/>
      <c r="J2" s="1551" t="s">
        <v>375</v>
      </c>
      <c r="K2" s="1552"/>
      <c r="L2" s="1552"/>
      <c r="M2" s="1553"/>
      <c r="Q2" s="1561" t="s">
        <v>488</v>
      </c>
      <c r="R2" s="1562"/>
      <c r="S2" s="1562"/>
      <c r="T2" s="1562"/>
      <c r="U2" s="1562"/>
      <c r="V2" s="1563"/>
    </row>
    <row r="3" spans="1:22" ht="15.75" customHeight="1" thickBot="1" x14ac:dyDescent="0.3">
      <c r="E3" s="1543"/>
      <c r="F3" s="1548"/>
      <c r="G3" s="1549"/>
      <c r="H3" s="1549"/>
      <c r="I3" s="1550"/>
      <c r="J3" s="1554"/>
      <c r="K3" s="1555"/>
      <c r="L3" s="1555"/>
      <c r="M3" s="1556"/>
      <c r="Q3" s="1564"/>
      <c r="R3" s="1565"/>
      <c r="S3" s="1565"/>
      <c r="T3" s="1565"/>
      <c r="U3" s="1565"/>
      <c r="V3" s="1566"/>
    </row>
    <row r="4" spans="1:22" ht="40.5" x14ac:dyDescent="0.25">
      <c r="A4" s="600">
        <f>MAX(A6:A19)</f>
        <v>11</v>
      </c>
      <c r="B4" s="600">
        <f>SUM(B6:B19)</f>
        <v>25.3</v>
      </c>
      <c r="E4" s="1543"/>
      <c r="F4" s="356" t="s">
        <v>376</v>
      </c>
      <c r="G4" s="1557" t="s">
        <v>402</v>
      </c>
      <c r="H4" s="357" t="s">
        <v>377</v>
      </c>
      <c r="I4" s="1559" t="s">
        <v>403</v>
      </c>
      <c r="J4" s="358" t="s">
        <v>378</v>
      </c>
      <c r="K4" s="359" t="s">
        <v>379</v>
      </c>
      <c r="L4" s="360" t="s">
        <v>380</v>
      </c>
      <c r="M4" s="361" t="s">
        <v>381</v>
      </c>
      <c r="Q4" s="557" t="s">
        <v>486</v>
      </c>
      <c r="R4" s="558" t="s">
        <v>60</v>
      </c>
      <c r="S4" s="557" t="s">
        <v>485</v>
      </c>
      <c r="T4" s="558" t="s">
        <v>60</v>
      </c>
      <c r="U4" s="561" t="s">
        <v>381</v>
      </c>
      <c r="V4" s="562" t="s">
        <v>381</v>
      </c>
    </row>
    <row r="5" spans="1:22" ht="15.75" customHeight="1" thickBot="1" x14ac:dyDescent="0.3">
      <c r="E5" s="1544"/>
      <c r="F5" s="362" t="s">
        <v>382</v>
      </c>
      <c r="G5" s="1558"/>
      <c r="H5" s="363" t="s">
        <v>383</v>
      </c>
      <c r="I5" s="1560"/>
      <c r="J5" s="364" t="s">
        <v>384</v>
      </c>
      <c r="K5" s="365" t="s">
        <v>384</v>
      </c>
      <c r="L5" s="366" t="s">
        <v>384</v>
      </c>
      <c r="M5" s="367" t="s">
        <v>384</v>
      </c>
      <c r="Q5" s="555" t="s">
        <v>482</v>
      </c>
      <c r="R5" s="559" t="s">
        <v>482</v>
      </c>
      <c r="S5" s="555" t="s">
        <v>483</v>
      </c>
      <c r="T5" s="559" t="s">
        <v>483</v>
      </c>
      <c r="U5" s="556" t="s">
        <v>482</v>
      </c>
      <c r="V5" s="560" t="s">
        <v>483</v>
      </c>
    </row>
    <row r="6" spans="1:22" ht="14.25" customHeight="1" x14ac:dyDescent="0.25">
      <c r="A6" s="600">
        <f t="shared" ref="A6:A8" si="0">IF(OR(F6&gt;0,G6&gt;0),A5+1,A5)</f>
        <v>1</v>
      </c>
      <c r="B6" s="600">
        <f>MAX(F6:G6,C6)</f>
        <v>2</v>
      </c>
      <c r="C6" s="600">
        <f>COUNTIFS('Ассортиментная матрица'!$G$3:$EF$3,'Расчет (АКБ, %)'!E6,'Ассортиментная матрица'!$G$6:$EF$6,"&gt;0")</f>
        <v>2</v>
      </c>
      <c r="E6" s="368" t="s">
        <v>412</v>
      </c>
      <c r="F6" s="390">
        <f>'Расчет инвестиций'!E16</f>
        <v>1.7</v>
      </c>
      <c r="G6" s="387">
        <f>'Расчет инвестиций'!E37</f>
        <v>2</v>
      </c>
      <c r="H6" s="369">
        <f>'Расчет инвестиций'!G16</f>
        <v>818</v>
      </c>
      <c r="I6" s="393">
        <f>'Расчет инвестиций'!G37</f>
        <v>100</v>
      </c>
      <c r="J6" s="377">
        <v>0.44700000000000001</v>
      </c>
      <c r="K6" s="380">
        <f>'Расчет инвестиций'!AQ16</f>
        <v>0</v>
      </c>
      <c r="L6" s="380">
        <f>'Расчет инвестиций'!AQ37</f>
        <v>0</v>
      </c>
      <c r="M6" s="381">
        <f>L6-K6</f>
        <v>0</v>
      </c>
      <c r="N6" s="6">
        <f t="shared" ref="N6:N7" si="1">IFERROR(F6*H6,0)</f>
        <v>1390.6</v>
      </c>
      <c r="O6" s="6">
        <f t="shared" ref="O6:O7" si="2">IFERROR(G6*I6,0)</f>
        <v>200</v>
      </c>
      <c r="Q6" s="569">
        <f>VLOOKUP($E6,'Расчет инвестиций'!$A$16:$AT$31,45,0)</f>
        <v>0</v>
      </c>
      <c r="R6" s="570">
        <f>VLOOKUP($E6,'Расчет инвестиций'!$AD$56:$AZ$70,18,0)</f>
        <v>0.51275618852356541</v>
      </c>
      <c r="S6" s="563">
        <v>0</v>
      </c>
      <c r="T6" s="564">
        <f>VLOOKUP($E6,'Расчет инвестиций'!$AD$56:$AZ$70,20,0)</f>
        <v>41.015367519999998</v>
      </c>
      <c r="U6" s="575">
        <f>IF(OR(Q6=0,R6=0),0,R6-Q6)</f>
        <v>0</v>
      </c>
      <c r="V6" s="576">
        <f>IF(OR(S6=0,T6=0),0,T6-S6)</f>
        <v>0</v>
      </c>
    </row>
    <row r="7" spans="1:22" ht="14.25" customHeight="1" x14ac:dyDescent="0.25">
      <c r="A7" s="600">
        <f t="shared" si="0"/>
        <v>2</v>
      </c>
      <c r="B7" s="600">
        <f t="shared" ref="B7:B8" si="3">MAX(F7:G7,C7)</f>
        <v>3</v>
      </c>
      <c r="C7" s="600">
        <f>COUNTIFS('Ассортиментная матрица'!$G$3:$EF$3,'Расчет (АКБ, %)'!E7,'Ассортиментная матрица'!$G$6:$EF$6,"&gt;0")</f>
        <v>3</v>
      </c>
      <c r="E7" s="370" t="s">
        <v>418</v>
      </c>
      <c r="F7" s="391">
        <f>'Расчет инвестиций'!E19</f>
        <v>2</v>
      </c>
      <c r="G7" s="388">
        <f>'Расчет инвестиций'!E39</f>
        <v>3</v>
      </c>
      <c r="H7" s="371">
        <f>'Расчет инвестиций'!G19</f>
        <v>1152</v>
      </c>
      <c r="I7" s="394">
        <f>'Расчет инвестиций'!G39</f>
        <v>100</v>
      </c>
      <c r="J7" s="378">
        <v>0.40400000000000003</v>
      </c>
      <c r="K7" s="382">
        <f>'Расчет инвестиций'!AQ19</f>
        <v>0</v>
      </c>
      <c r="L7" s="382">
        <f>'Расчет инвестиций'!AQ39</f>
        <v>0</v>
      </c>
      <c r="M7" s="383">
        <f t="shared" ref="M7:M21" si="4">L7-K7</f>
        <v>0</v>
      </c>
      <c r="N7" s="6">
        <f t="shared" si="1"/>
        <v>2304</v>
      </c>
      <c r="O7" s="6">
        <f t="shared" si="2"/>
        <v>300</v>
      </c>
      <c r="Q7" s="571">
        <f>VLOOKUP($E7,'Расчет инвестиций'!$A$16:$AT$31,45,0)</f>
        <v>0</v>
      </c>
      <c r="R7" s="572">
        <f>VLOOKUP($E7,'Расчет инвестиций'!$AD$56:$AZ$70,18,0)</f>
        <v>0.44076276923076918</v>
      </c>
      <c r="S7" s="565">
        <v>0</v>
      </c>
      <c r="T7" s="566">
        <f>VLOOKUP($E7,'Расчет инвестиций'!$AD$56:$AZ$70,20,0)</f>
        <v>28.649579999999997</v>
      </c>
      <c r="U7" s="577">
        <f t="shared" ref="U7:U20" si="5">IF(OR(Q7=0,R7=0),0,R7-Q7)</f>
        <v>0</v>
      </c>
      <c r="V7" s="578">
        <f t="shared" ref="V7:V19" si="6">IF(OR(S7=0,T7=0),0,T7-S7)</f>
        <v>0</v>
      </c>
    </row>
    <row r="8" spans="1:22" ht="14.25" customHeight="1" x14ac:dyDescent="0.25">
      <c r="A8" s="600">
        <f t="shared" si="0"/>
        <v>2</v>
      </c>
      <c r="B8" s="600">
        <f t="shared" si="3"/>
        <v>0</v>
      </c>
      <c r="C8" s="600">
        <f>COUNTIFS('Ассортиментная матрица'!$G$3:$EF$3,'Расчет (АКБ, %)'!E8,'Ассортиментная матрица'!$G$6:$EF$6,"&gt;0")</f>
        <v>0</v>
      </c>
      <c r="E8" s="370" t="s">
        <v>417</v>
      </c>
      <c r="F8" s="391">
        <f>'Расчет инвестиций'!E18</f>
        <v>0</v>
      </c>
      <c r="G8" s="388">
        <f>'Расчет инвестиций'!E38</f>
        <v>0</v>
      </c>
      <c r="H8" s="371">
        <f>'Расчет инвестиций'!G18</f>
        <v>361</v>
      </c>
      <c r="I8" s="394">
        <f>'Расчет инвестиций'!G38</f>
        <v>0</v>
      </c>
      <c r="J8" s="378">
        <v>0</v>
      </c>
      <c r="K8" s="382">
        <f>'Расчет инвестиций'!AQ18</f>
        <v>0</v>
      </c>
      <c r="L8" s="382">
        <f>'Расчет инвестиций'!AQ38</f>
        <v>0</v>
      </c>
      <c r="M8" s="383">
        <f t="shared" si="4"/>
        <v>0</v>
      </c>
      <c r="N8" s="6">
        <f t="shared" ref="N8:N19" si="7">IFERROR(F8*H8,0)</f>
        <v>0</v>
      </c>
      <c r="O8" s="6">
        <f t="shared" ref="O8:O19" si="8">IFERROR(G8*I8,0)</f>
        <v>0</v>
      </c>
      <c r="Q8" s="571">
        <f>VLOOKUP($E8,'Расчет инвестиций'!$A$16:$AT$31,45,0)</f>
        <v>0</v>
      </c>
      <c r="R8" s="572">
        <f>VLOOKUP($E8,'Расчет инвестиций'!$AD$56:$AZ$70,18,0)</f>
        <v>0</v>
      </c>
      <c r="S8" s="565">
        <v>0</v>
      </c>
      <c r="T8" s="566">
        <f>VLOOKUP($E8,'Расчет инвестиций'!$AD$56:$AZ$70,20,0)</f>
        <v>0</v>
      </c>
      <c r="U8" s="577">
        <f t="shared" si="5"/>
        <v>0</v>
      </c>
      <c r="V8" s="578">
        <f t="shared" si="6"/>
        <v>0</v>
      </c>
    </row>
    <row r="9" spans="1:22" ht="14.25" customHeight="1" x14ac:dyDescent="0.25">
      <c r="A9" s="600">
        <f t="shared" ref="A9:A19" si="9">IF(OR(F9&gt;0,G9&gt;0),A8+1,A8)</f>
        <v>2</v>
      </c>
      <c r="B9" s="600">
        <f t="shared" ref="B9:B19" si="10">MAX(F9:G9,C9)</f>
        <v>0</v>
      </c>
      <c r="C9" s="600">
        <f>COUNTIFS('Ассортиментная матрица'!$G$3:$EF$3,'Расчет (АКБ, %)'!E9,'Ассортиментная матрица'!$G$6:$EF$6,"&gt;0")</f>
        <v>0</v>
      </c>
      <c r="E9" s="707" t="s">
        <v>633</v>
      </c>
      <c r="F9" s="391">
        <f>'Расчет инвестиций'!E20</f>
        <v>0</v>
      </c>
      <c r="G9" s="388">
        <f>'Расчет инвестиций'!E40</f>
        <v>0</v>
      </c>
      <c r="H9" s="371">
        <f>'Расчет инвестиций'!G20</f>
        <v>0</v>
      </c>
      <c r="I9" s="394">
        <f>'Расчет инвестиций'!G40</f>
        <v>0</v>
      </c>
      <c r="J9" s="378">
        <v>0</v>
      </c>
      <c r="K9" s="382">
        <f>'Расчет инвестиций'!AQ20</f>
        <v>0</v>
      </c>
      <c r="L9" s="382">
        <f>'Расчет инвестиций'!AQ40</f>
        <v>0</v>
      </c>
      <c r="M9" s="383">
        <f t="shared" ref="M9:M10" si="11">L9-K9</f>
        <v>0</v>
      </c>
      <c r="N9" s="6">
        <f t="shared" ref="N9:N10" si="12">IFERROR(F9*H9,0)</f>
        <v>0</v>
      </c>
      <c r="O9" s="6">
        <f t="shared" ref="O9:O10" si="13">IFERROR(G9*I9,0)</f>
        <v>0</v>
      </c>
      <c r="Q9" s="571">
        <f>VLOOKUP($E9,'Расчет инвестиций'!$A$16:$AT$31,45,0)</f>
        <v>0</v>
      </c>
      <c r="R9" s="572">
        <f>VLOOKUP($E9,'Расчет инвестиций'!$AD$56:$AZ$70,18,0)</f>
        <v>0</v>
      </c>
      <c r="S9" s="565">
        <v>0</v>
      </c>
      <c r="T9" s="566">
        <f>VLOOKUP($E9,'Расчет инвестиций'!$AD$56:$AZ$70,20,0)</f>
        <v>0</v>
      </c>
      <c r="U9" s="577">
        <f t="shared" ref="U9:U10" si="14">IF(OR(Q9=0,R9=0),0,R9-Q9)</f>
        <v>0</v>
      </c>
      <c r="V9" s="578">
        <f t="shared" ref="V9:V10" si="15">IF(OR(S9=0,T9=0),0,T9-S9)</f>
        <v>0</v>
      </c>
    </row>
    <row r="10" spans="1:22" ht="14.25" customHeight="1" x14ac:dyDescent="0.25">
      <c r="A10" s="600">
        <f t="shared" si="9"/>
        <v>3</v>
      </c>
      <c r="B10" s="600">
        <f t="shared" si="10"/>
        <v>5</v>
      </c>
      <c r="C10" s="600">
        <f>COUNTIFS('Ассортиментная матрица'!$G$3:$EF$3,'Расчет (АКБ, %)'!E10,'Ассортиментная матрица'!$G$6:$EF$6,"&gt;0")</f>
        <v>5</v>
      </c>
      <c r="E10" s="707" t="s">
        <v>634</v>
      </c>
      <c r="F10" s="391">
        <f>'Расчет инвестиций'!E21</f>
        <v>0</v>
      </c>
      <c r="G10" s="388">
        <f>'Расчет инвестиций'!E41</f>
        <v>4.2034739454094296</v>
      </c>
      <c r="H10" s="371">
        <f>'Расчет инвестиций'!G21</f>
        <v>0</v>
      </c>
      <c r="I10" s="394">
        <f>'Расчет инвестиций'!G41</f>
        <v>1209</v>
      </c>
      <c r="J10" s="378">
        <v>0</v>
      </c>
      <c r="K10" s="382">
        <f>'Расчет инвестиций'!AQ21</f>
        <v>0</v>
      </c>
      <c r="L10" s="382">
        <f>'Расчет инвестиций'!AQ41</f>
        <v>0</v>
      </c>
      <c r="M10" s="383">
        <f t="shared" si="11"/>
        <v>0</v>
      </c>
      <c r="N10" s="6">
        <f t="shared" si="12"/>
        <v>0</v>
      </c>
      <c r="O10" s="6">
        <f t="shared" si="13"/>
        <v>5082</v>
      </c>
      <c r="Q10" s="571">
        <f>VLOOKUP($E10,'Расчет инвестиций'!$A$16:$AT$31,45,0)</f>
        <v>0</v>
      </c>
      <c r="R10" s="572">
        <f>VLOOKUP($E10,'Расчет инвестиций'!$AD$56:$AZ$70,18,0)</f>
        <v>0.42000533333333334</v>
      </c>
      <c r="S10" s="565">
        <v>0</v>
      </c>
      <c r="T10" s="566">
        <f>VLOOKUP($E10,'Расчет инвестиций'!$AD$56:$AZ$70,20,0)</f>
        <v>31.500399999999999</v>
      </c>
      <c r="U10" s="577">
        <f t="shared" si="14"/>
        <v>0</v>
      </c>
      <c r="V10" s="578">
        <f t="shared" si="15"/>
        <v>0</v>
      </c>
    </row>
    <row r="11" spans="1:22" ht="14.25" customHeight="1" x14ac:dyDescent="0.25">
      <c r="A11" s="600">
        <f t="shared" si="9"/>
        <v>4</v>
      </c>
      <c r="B11" s="600">
        <f t="shared" si="10"/>
        <v>1</v>
      </c>
      <c r="C11" s="600">
        <f>COUNTIFS('Ассортиментная матрица'!$G$3:$EF$3,'Расчет (АКБ, %)'!E11,'Ассортиментная матрица'!$G$6:$EF$6,"&gt;0")</f>
        <v>1</v>
      </c>
      <c r="E11" s="370" t="s">
        <v>419</v>
      </c>
      <c r="F11" s="391">
        <f>'Расчет инвестиций'!E22</f>
        <v>1</v>
      </c>
      <c r="G11" s="388">
        <f>'Расчет инвестиций'!E42</f>
        <v>1</v>
      </c>
      <c r="H11" s="371">
        <f>'Расчет инвестиций'!G22</f>
        <v>818</v>
      </c>
      <c r="I11" s="394">
        <f>'Расчет инвестиций'!G42</f>
        <v>888</v>
      </c>
      <c r="J11" s="378">
        <v>0.44500000000000001</v>
      </c>
      <c r="K11" s="382">
        <f>'Расчет инвестиций'!AQ22</f>
        <v>0</v>
      </c>
      <c r="L11" s="382">
        <f>'Расчет инвестиций'!AQ42</f>
        <v>0</v>
      </c>
      <c r="M11" s="383">
        <f t="shared" si="4"/>
        <v>0</v>
      </c>
      <c r="N11" s="6">
        <f t="shared" si="7"/>
        <v>818</v>
      </c>
      <c r="O11" s="6">
        <f t="shared" si="8"/>
        <v>888</v>
      </c>
      <c r="Q11" s="571">
        <f>VLOOKUP($E11,'Расчет инвестиций'!$A$16:$AT$31,45,0)</f>
        <v>0</v>
      </c>
      <c r="R11" s="572">
        <f>VLOOKUP($E11,'Расчет инвестиций'!$AD$56:$AZ$70,18,0)</f>
        <v>0.50085795189468085</v>
      </c>
      <c r="S11" s="565">
        <v>0</v>
      </c>
      <c r="T11" s="566">
        <f>VLOOKUP($E11,'Расчет инвестиций'!$AD$56:$AZ$70,20,0)</f>
        <v>50.085795189468087</v>
      </c>
      <c r="U11" s="577">
        <f t="shared" si="5"/>
        <v>0</v>
      </c>
      <c r="V11" s="578">
        <f t="shared" si="6"/>
        <v>0</v>
      </c>
    </row>
    <row r="12" spans="1:22" ht="14.25" customHeight="1" x14ac:dyDescent="0.25">
      <c r="A12" s="600">
        <f t="shared" si="9"/>
        <v>5</v>
      </c>
      <c r="B12" s="600">
        <f t="shared" si="10"/>
        <v>2</v>
      </c>
      <c r="C12" s="600">
        <f>COUNTIFS('Ассортиментная матрица'!$G$3:$EF$3,'Расчет (АКБ, %)'!E12,'Ассортиментная матрица'!$G$6:$EF$6,"&gt;0")</f>
        <v>2</v>
      </c>
      <c r="E12" s="370" t="s">
        <v>422</v>
      </c>
      <c r="F12" s="391">
        <f>'Расчет инвестиций'!E24</f>
        <v>0</v>
      </c>
      <c r="G12" s="388">
        <f>'Расчет инвестиций'!E44</f>
        <v>2</v>
      </c>
      <c r="H12" s="371">
        <f>'Расчет инвестиций'!G24</f>
        <v>0</v>
      </c>
      <c r="I12" s="394">
        <f>'Расчет инвестиций'!G44</f>
        <v>888</v>
      </c>
      <c r="J12" s="378">
        <v>0</v>
      </c>
      <c r="K12" s="382">
        <f>'Расчет инвестиций'!AQ24</f>
        <v>0</v>
      </c>
      <c r="L12" s="382">
        <f>'Расчет инвестиций'!AQ44</f>
        <v>0</v>
      </c>
      <c r="M12" s="383">
        <f t="shared" si="4"/>
        <v>0</v>
      </c>
      <c r="N12" s="6">
        <f t="shared" si="7"/>
        <v>0</v>
      </c>
      <c r="O12" s="6">
        <f t="shared" si="8"/>
        <v>1776</v>
      </c>
      <c r="Q12" s="571">
        <f>VLOOKUP($E12,'Расчет инвестиций'!$A$16:$AT$31,45,0)</f>
        <v>0</v>
      </c>
      <c r="R12" s="572">
        <f>VLOOKUP($E12,'Расчет инвестиций'!$AD$56:$AZ$70,18,0)</f>
        <v>0.48932414091146348</v>
      </c>
      <c r="S12" s="565">
        <v>0</v>
      </c>
      <c r="T12" s="566">
        <f>VLOOKUP($E12,'Расчет инвестиций'!$AD$56:$AZ$70,20,0)</f>
        <v>29.359448454687808</v>
      </c>
      <c r="U12" s="577">
        <f t="shared" si="5"/>
        <v>0</v>
      </c>
      <c r="V12" s="578">
        <f t="shared" si="6"/>
        <v>0</v>
      </c>
    </row>
    <row r="13" spans="1:22" ht="14.25" customHeight="1" x14ac:dyDescent="0.25">
      <c r="A13" s="600">
        <f t="shared" si="9"/>
        <v>6</v>
      </c>
      <c r="B13" s="600">
        <f t="shared" si="10"/>
        <v>4</v>
      </c>
      <c r="C13" s="600">
        <f>COUNTIFS('Ассортиментная матрица'!$G$3:$EF$3,'Расчет (АКБ, %)'!E13,'Ассортиментная матрица'!$G$6:$EF$6,"&gt;0")</f>
        <v>4</v>
      </c>
      <c r="E13" s="370" t="s">
        <v>420</v>
      </c>
      <c r="F13" s="391">
        <f>'Расчет инвестиций'!E23</f>
        <v>2</v>
      </c>
      <c r="G13" s="388">
        <f>'Расчет инвестиций'!E43</f>
        <v>2.774193548387097</v>
      </c>
      <c r="H13" s="371">
        <f>'Расчет инвестиций'!G23</f>
        <v>818</v>
      </c>
      <c r="I13" s="394">
        <f>'Расчет инвестиций'!G43</f>
        <v>1209</v>
      </c>
      <c r="J13" s="378">
        <v>0.34499999999999997</v>
      </c>
      <c r="K13" s="382">
        <f>'Расчет инвестиций'!AQ23</f>
        <v>0</v>
      </c>
      <c r="L13" s="382">
        <f>'Расчет инвестиций'!AQ43</f>
        <v>0</v>
      </c>
      <c r="M13" s="383">
        <f t="shared" si="4"/>
        <v>0</v>
      </c>
      <c r="N13" s="6">
        <f t="shared" si="7"/>
        <v>1636</v>
      </c>
      <c r="O13" s="6">
        <f t="shared" si="8"/>
        <v>3354.0000000000005</v>
      </c>
      <c r="Q13" s="571">
        <f>VLOOKUP($E13,'Расчет инвестиций'!$A$16:$AT$31,45,0)</f>
        <v>0</v>
      </c>
      <c r="R13" s="572">
        <f>VLOOKUP($E13,'Расчет инвестиций'!$AD$56:$AZ$70,18,0)</f>
        <v>0.45088762675837396</v>
      </c>
      <c r="S13" s="565">
        <v>0</v>
      </c>
      <c r="T13" s="566">
        <f>VLOOKUP($E13,'Расчет инвестиций'!$AD$56:$AZ$70,20,0)</f>
        <v>24.798819471710569</v>
      </c>
      <c r="U13" s="577">
        <f t="shared" si="5"/>
        <v>0</v>
      </c>
      <c r="V13" s="578">
        <f t="shared" si="6"/>
        <v>0</v>
      </c>
    </row>
    <row r="14" spans="1:22" ht="14.25" customHeight="1" x14ac:dyDescent="0.25">
      <c r="A14" s="600">
        <f t="shared" si="9"/>
        <v>7</v>
      </c>
      <c r="B14" s="600">
        <f t="shared" si="10"/>
        <v>2</v>
      </c>
      <c r="C14" s="600">
        <f>COUNTIFS('Ассортиментная матрица'!$G$3:$EF$3,'Расчет (АКБ, %)'!E14,'Ассортиментная матрица'!$G$6:$EF$6,"&gt;0")</f>
        <v>2</v>
      </c>
      <c r="E14" s="370" t="s">
        <v>423</v>
      </c>
      <c r="F14" s="391">
        <f>'Расчет инвестиций'!E25</f>
        <v>2</v>
      </c>
      <c r="G14" s="388">
        <f>'Расчет инвестиций'!E45</f>
        <v>2</v>
      </c>
      <c r="H14" s="371">
        <f>'Расчет инвестиций'!G25</f>
        <v>361</v>
      </c>
      <c r="I14" s="394">
        <f>'Расчет инвестиций'!G45</f>
        <v>369</v>
      </c>
      <c r="J14" s="378">
        <v>0.498</v>
      </c>
      <c r="K14" s="382">
        <f>'Расчет инвестиций'!AQ25</f>
        <v>0</v>
      </c>
      <c r="L14" s="382">
        <f>'Расчет инвестиций'!AQ45</f>
        <v>0</v>
      </c>
      <c r="M14" s="384">
        <f t="shared" si="4"/>
        <v>0</v>
      </c>
      <c r="N14" s="6">
        <f t="shared" si="7"/>
        <v>722</v>
      </c>
      <c r="O14" s="6">
        <f t="shared" si="8"/>
        <v>738</v>
      </c>
      <c r="Q14" s="571">
        <f>VLOOKUP($E14,'Расчет инвестиций'!$A$16:$AT$31,45,0)</f>
        <v>0</v>
      </c>
      <c r="R14" s="572">
        <f>VLOOKUP($E14,'Расчет инвестиций'!$AD$56:$AZ$70,18,0)</f>
        <v>0.48181376000000004</v>
      </c>
      <c r="S14" s="565">
        <v>0</v>
      </c>
      <c r="T14" s="566">
        <f>VLOOKUP($E14,'Расчет инвестиций'!$AD$56:$AZ$70,20,0)</f>
        <v>48.181376</v>
      </c>
      <c r="U14" s="577">
        <f t="shared" si="5"/>
        <v>0</v>
      </c>
      <c r="V14" s="578">
        <f t="shared" si="6"/>
        <v>0</v>
      </c>
    </row>
    <row r="15" spans="1:22" ht="14.25" customHeight="1" x14ac:dyDescent="0.25">
      <c r="A15" s="600">
        <f t="shared" si="9"/>
        <v>8</v>
      </c>
      <c r="B15" s="600">
        <f t="shared" si="10"/>
        <v>1.3</v>
      </c>
      <c r="C15" s="600">
        <f>COUNTIFS('Ассортиментная матрица'!$G$3:$EF$3,'Расчет (АКБ, %)'!E15,'Ассортиментная матрица'!$G$6:$EF$6,"&gt;0")</f>
        <v>1</v>
      </c>
      <c r="E15" s="370" t="s">
        <v>424</v>
      </c>
      <c r="F15" s="391">
        <f>'Расчет инвестиций'!E26</f>
        <v>1.3</v>
      </c>
      <c r="G15" s="388">
        <f>'Расчет инвестиций'!E46</f>
        <v>1</v>
      </c>
      <c r="H15" s="371">
        <f>'Расчет инвестиций'!G26</f>
        <v>1152</v>
      </c>
      <c r="I15" s="394">
        <f>'Расчет инвестиций'!G46</f>
        <v>888</v>
      </c>
      <c r="J15" s="378">
        <v>0.443</v>
      </c>
      <c r="K15" s="382">
        <f>'Расчет инвестиций'!AQ26</f>
        <v>0</v>
      </c>
      <c r="L15" s="382">
        <f>'Расчет инвестиций'!AQ46</f>
        <v>0</v>
      </c>
      <c r="M15" s="384">
        <f t="shared" si="4"/>
        <v>0</v>
      </c>
      <c r="N15" s="6">
        <f t="shared" si="7"/>
        <v>1497.6000000000001</v>
      </c>
      <c r="O15" s="6">
        <f t="shared" si="8"/>
        <v>888</v>
      </c>
      <c r="Q15" s="571">
        <f>VLOOKUP($E15,'Расчет инвестиций'!$A$16:$AT$31,45,0)</f>
        <v>0</v>
      </c>
      <c r="R15" s="572">
        <f>VLOOKUP($E15,'Расчет инвестиций'!$AD$56:$AZ$70,18,0)</f>
        <v>0.53369319466125753</v>
      </c>
      <c r="S15" s="565">
        <v>0</v>
      </c>
      <c r="T15" s="566">
        <f>VLOOKUP($E15,'Расчет инвестиций'!$AD$56:$AZ$70,20,0)</f>
        <v>24.01619375975659</v>
      </c>
      <c r="U15" s="577">
        <f t="shared" si="5"/>
        <v>0</v>
      </c>
      <c r="V15" s="578">
        <f t="shared" si="6"/>
        <v>0</v>
      </c>
    </row>
    <row r="16" spans="1:22" ht="14.25" customHeight="1" x14ac:dyDescent="0.25">
      <c r="A16" s="600">
        <f t="shared" si="9"/>
        <v>8</v>
      </c>
      <c r="B16" s="600">
        <f t="shared" si="10"/>
        <v>0</v>
      </c>
      <c r="C16" s="600">
        <f>COUNTIFS('Ассортиментная матрица'!$G$3:$EF$3,'Расчет (АКБ, %)'!E16,'Ассортиментная матрица'!$G$6:$EF$6,"&gt;0")</f>
        <v>0</v>
      </c>
      <c r="E16" s="370" t="s">
        <v>425</v>
      </c>
      <c r="F16" s="391">
        <f>'Расчет инвестиций'!E27</f>
        <v>0</v>
      </c>
      <c r="G16" s="388">
        <f>'Расчет инвестиций'!E47</f>
        <v>0</v>
      </c>
      <c r="H16" s="371">
        <f>'Расчет инвестиций'!G27</f>
        <v>0</v>
      </c>
      <c r="I16" s="394">
        <f>'Расчет инвестиций'!G47</f>
        <v>0</v>
      </c>
      <c r="J16" s="378">
        <v>0</v>
      </c>
      <c r="K16" s="382">
        <f>'Расчет инвестиций'!AQ27</f>
        <v>0</v>
      </c>
      <c r="L16" s="382">
        <f>'Расчет инвестиций'!AQ47</f>
        <v>0</v>
      </c>
      <c r="M16" s="384">
        <f t="shared" si="4"/>
        <v>0</v>
      </c>
      <c r="N16" s="6">
        <f t="shared" si="7"/>
        <v>0</v>
      </c>
      <c r="O16" s="6">
        <f t="shared" si="8"/>
        <v>0</v>
      </c>
      <c r="Q16" s="571">
        <f>VLOOKUP($E16,'Расчет инвестиций'!$A$16:$AT$31,45,0)</f>
        <v>0</v>
      </c>
      <c r="R16" s="572">
        <f>VLOOKUP($E16,'Расчет инвестиций'!$AD$56:$AZ$70,18,0)</f>
        <v>0</v>
      </c>
      <c r="S16" s="565">
        <v>0</v>
      </c>
      <c r="T16" s="566">
        <f>VLOOKUP($E16,'Расчет инвестиций'!$AD$56:$AZ$70,20,0)</f>
        <v>0</v>
      </c>
      <c r="U16" s="577">
        <f t="shared" si="5"/>
        <v>0</v>
      </c>
      <c r="V16" s="578">
        <f t="shared" si="6"/>
        <v>0</v>
      </c>
    </row>
    <row r="17" spans="1:22" ht="14.25" customHeight="1" x14ac:dyDescent="0.25">
      <c r="A17" s="600">
        <f t="shared" si="9"/>
        <v>9</v>
      </c>
      <c r="B17" s="600">
        <f t="shared" si="10"/>
        <v>1</v>
      </c>
      <c r="C17" s="600">
        <f>COUNTIFS('Ассортиментная матрица'!$G$3:$EF$3,'Расчет (АКБ, %)'!E17,'Ассортиментная матрица'!$G$6:$EF$6,"&gt;0")</f>
        <v>1</v>
      </c>
      <c r="E17" s="370" t="s">
        <v>426</v>
      </c>
      <c r="F17" s="391">
        <f>'Расчет инвестиций'!E28</f>
        <v>1</v>
      </c>
      <c r="G17" s="388">
        <f>'Расчет инвестиций'!E48</f>
        <v>1</v>
      </c>
      <c r="H17" s="371">
        <f>'Расчет инвестиций'!G28</f>
        <v>361</v>
      </c>
      <c r="I17" s="394">
        <f>'Расчет инвестиций'!G48</f>
        <v>369</v>
      </c>
      <c r="J17" s="378">
        <v>0.53200000000000003</v>
      </c>
      <c r="K17" s="382">
        <f>'Расчет инвестиций'!AQ28</f>
        <v>0</v>
      </c>
      <c r="L17" s="382">
        <f>'Расчет инвестиций'!AQ48</f>
        <v>0</v>
      </c>
      <c r="M17" s="384">
        <f t="shared" si="4"/>
        <v>0</v>
      </c>
      <c r="N17" s="6">
        <f t="shared" si="7"/>
        <v>361</v>
      </c>
      <c r="O17" s="6">
        <f t="shared" si="8"/>
        <v>369</v>
      </c>
      <c r="Q17" s="571">
        <f>VLOOKUP($E17,'Расчет инвестиций'!$A$16:$AT$31,45,0)</f>
        <v>0</v>
      </c>
      <c r="R17" s="572">
        <f>VLOOKUP($E17,'Расчет инвестиций'!$AD$56:$AZ$70,18,0)</f>
        <v>0.57315912689244664</v>
      </c>
      <c r="S17" s="565">
        <v>0</v>
      </c>
      <c r="T17" s="566">
        <f>VLOOKUP($E17,'Расчет инвестиций'!$AD$56:$AZ$70,20,0)</f>
        <v>45.852730151395733</v>
      </c>
      <c r="U17" s="577">
        <f t="shared" si="5"/>
        <v>0</v>
      </c>
      <c r="V17" s="578">
        <f t="shared" si="6"/>
        <v>0</v>
      </c>
    </row>
    <row r="18" spans="1:22" ht="14.25" customHeight="1" x14ac:dyDescent="0.25">
      <c r="A18" s="600">
        <f t="shared" si="9"/>
        <v>10</v>
      </c>
      <c r="B18" s="600">
        <f t="shared" si="10"/>
        <v>2</v>
      </c>
      <c r="C18" s="600">
        <f>COUNTIFS('Ассортиментная матрица'!$G$3:$EF$3,'Расчет (АКБ, %)'!E18,'Ассортиментная матрица'!$G$6:$EF$6,"&gt;0")</f>
        <v>2</v>
      </c>
      <c r="E18" s="370" t="s">
        <v>427</v>
      </c>
      <c r="F18" s="391">
        <f>'Расчет инвестиций'!E29</f>
        <v>2</v>
      </c>
      <c r="G18" s="388">
        <f>'Расчет инвестиций'!E49</f>
        <v>2</v>
      </c>
      <c r="H18" s="371">
        <f>'Расчет инвестиций'!G29</f>
        <v>1152</v>
      </c>
      <c r="I18" s="394">
        <f>'Расчет инвестиций'!G49</f>
        <v>1209</v>
      </c>
      <c r="J18" s="378">
        <v>0.40899999999999997</v>
      </c>
      <c r="K18" s="382">
        <f>'Расчет инвестиций'!AQ29</f>
        <v>0</v>
      </c>
      <c r="L18" s="382">
        <f>'Расчет инвестиций'!AQ49</f>
        <v>0</v>
      </c>
      <c r="M18" s="384">
        <f t="shared" si="4"/>
        <v>0</v>
      </c>
      <c r="N18" s="6">
        <f t="shared" si="7"/>
        <v>2304</v>
      </c>
      <c r="O18" s="6">
        <f t="shared" si="8"/>
        <v>2418</v>
      </c>
      <c r="Q18" s="571">
        <f>VLOOKUP($E18,'Расчет инвестиций'!$A$16:$AT$31,45,0)</f>
        <v>0</v>
      </c>
      <c r="R18" s="572">
        <f>VLOOKUP($E18,'Расчет инвестиций'!$AD$56:$AZ$70,18,0)</f>
        <v>0.47147528895449525</v>
      </c>
      <c r="S18" s="565">
        <v>0</v>
      </c>
      <c r="T18" s="566">
        <f>VLOOKUP($E18,'Расчет инвестиций'!$AD$56:$AZ$70,20,0)</f>
        <v>18.854296805290264</v>
      </c>
      <c r="U18" s="577">
        <f t="shared" si="5"/>
        <v>0</v>
      </c>
      <c r="V18" s="578">
        <f t="shared" si="6"/>
        <v>0</v>
      </c>
    </row>
    <row r="19" spans="1:22" ht="14.25" customHeight="1" thickBot="1" x14ac:dyDescent="0.3">
      <c r="A19" s="600">
        <f t="shared" si="9"/>
        <v>11</v>
      </c>
      <c r="B19" s="600">
        <f t="shared" si="10"/>
        <v>2</v>
      </c>
      <c r="C19" s="600">
        <f>COUNTIFS('Ассортиментная матрица'!$G$3:$EF$3,'Расчет (АКБ, %)'!E19,'Ассортиментная матрица'!$G$6:$EF$6,"&gt;0")</f>
        <v>2</v>
      </c>
      <c r="E19" s="372" t="s">
        <v>429</v>
      </c>
      <c r="F19" s="392">
        <f>'Расчет инвестиций'!E31</f>
        <v>2</v>
      </c>
      <c r="G19" s="389">
        <f>'Расчет инвестиций'!E50</f>
        <v>2</v>
      </c>
      <c r="H19" s="373">
        <f>'Расчет инвестиций'!G31</f>
        <v>818</v>
      </c>
      <c r="I19" s="395">
        <f>'Расчет инвестиций'!G50</f>
        <v>1209</v>
      </c>
      <c r="J19" s="379" t="s">
        <v>653</v>
      </c>
      <c r="K19" s="385">
        <f>'Расчет инвестиций'!AQ31</f>
        <v>0</v>
      </c>
      <c r="L19" s="385">
        <f>'Расчет инвестиций'!AQ50</f>
        <v>0</v>
      </c>
      <c r="M19" s="386">
        <f t="shared" si="4"/>
        <v>0</v>
      </c>
      <c r="N19" s="6">
        <f t="shared" si="7"/>
        <v>1636</v>
      </c>
      <c r="O19" s="6">
        <f t="shared" si="8"/>
        <v>2418</v>
      </c>
      <c r="Q19" s="573">
        <f>VLOOKUP($E19,'Расчет инвестиций'!$A$16:$AT$31,45,0)</f>
        <v>0</v>
      </c>
      <c r="R19" s="574">
        <f>VLOOKUP($E19,'Расчет инвестиций'!$AD$56:$AZ$70,18,0)</f>
        <v>0.47546043236935398</v>
      </c>
      <c r="S19" s="567">
        <v>0</v>
      </c>
      <c r="T19" s="568">
        <f>VLOOKUP($E19,'Расчет инвестиций'!$AD$56:$AZ$70,20,0)</f>
        <v>38.03207998522462</v>
      </c>
      <c r="U19" s="581">
        <f t="shared" si="5"/>
        <v>0</v>
      </c>
      <c r="V19" s="579">
        <f t="shared" si="6"/>
        <v>0</v>
      </c>
    </row>
    <row r="20" spans="1:22" ht="20.25" customHeight="1" thickBot="1" x14ac:dyDescent="0.3">
      <c r="A20" s="600"/>
      <c r="B20" s="600"/>
      <c r="C20" s="600"/>
      <c r="E20" s="1529" t="s">
        <v>385</v>
      </c>
      <c r="F20" s="1531">
        <f>SUM(F6:F19)</f>
        <v>15</v>
      </c>
      <c r="G20" s="1535">
        <f>SUM(G6:G19)</f>
        <v>22.977667493796528</v>
      </c>
      <c r="H20" s="1533">
        <f>N20</f>
        <v>12669.2</v>
      </c>
      <c r="I20" s="1537">
        <f>O20</f>
        <v>18431</v>
      </c>
      <c r="J20" s="1567">
        <v>0.38300000000000001</v>
      </c>
      <c r="K20" s="1569">
        <f>'Расчет инвестиций'!AQ32</f>
        <v>0</v>
      </c>
      <c r="L20" s="1569">
        <f>'Расчет инвестиций'!AQ51</f>
        <v>0</v>
      </c>
      <c r="M20" s="1571">
        <f t="shared" si="4"/>
        <v>0</v>
      </c>
      <c r="N20" s="6">
        <f>SUM(N6:N19)</f>
        <v>12669.2</v>
      </c>
      <c r="O20" s="6">
        <f>SUM(O6:O19)</f>
        <v>18431</v>
      </c>
      <c r="Q20" s="573">
        <f>'Расчет инвестиций'!AS32</f>
        <v>0</v>
      </c>
      <c r="R20" s="580">
        <f>'Расчет инвестиций'!AU71</f>
        <v>0.47972315720535058</v>
      </c>
      <c r="U20" s="582">
        <f t="shared" si="5"/>
        <v>0</v>
      </c>
    </row>
    <row r="21" spans="1:22" ht="3" customHeight="1" thickBot="1" x14ac:dyDescent="0.3">
      <c r="A21" s="600"/>
      <c r="B21" s="600"/>
      <c r="C21" s="600"/>
      <c r="E21" s="1530"/>
      <c r="F21" s="1532"/>
      <c r="G21" s="1536"/>
      <c r="H21" s="1534"/>
      <c r="I21" s="1538"/>
      <c r="J21" s="1568">
        <v>0</v>
      </c>
      <c r="K21" s="1570"/>
      <c r="L21" s="1570"/>
      <c r="M21" s="1572">
        <f t="shared" si="4"/>
        <v>0</v>
      </c>
    </row>
    <row r="22" spans="1:22" ht="15" customHeight="1" x14ac:dyDescent="0.25">
      <c r="A22" s="600"/>
      <c r="B22" s="600"/>
      <c r="C22" s="600"/>
      <c r="E22" s="374" t="s">
        <v>386</v>
      </c>
      <c r="I22" s="375">
        <f>I20-H20</f>
        <v>5761.7999999999993</v>
      </c>
      <c r="J22" s="376" t="s">
        <v>387</v>
      </c>
    </row>
    <row r="23" spans="1:22" x14ac:dyDescent="0.25">
      <c r="A23" s="600"/>
      <c r="B23" s="600"/>
      <c r="C23" s="600"/>
    </row>
    <row r="24" spans="1:22" ht="15.75" x14ac:dyDescent="0.25">
      <c r="A24" s="600"/>
      <c r="B24" s="600"/>
      <c r="C24" s="600"/>
      <c r="F24" s="1539" t="s">
        <v>499</v>
      </c>
      <c r="G24" s="1540"/>
      <c r="H24" s="1541"/>
      <c r="I24" s="1539" t="s">
        <v>60</v>
      </c>
      <c r="J24" s="1540"/>
      <c r="K24" s="1541"/>
    </row>
    <row r="25" spans="1:22" ht="15.75" x14ac:dyDescent="0.25">
      <c r="A25" s="600"/>
      <c r="B25" s="600"/>
      <c r="C25" s="600"/>
      <c r="E25" s="599" t="s">
        <v>476</v>
      </c>
      <c r="F25" s="1527" t="s">
        <v>382</v>
      </c>
      <c r="G25" s="1527"/>
      <c r="H25" s="599" t="s">
        <v>498</v>
      </c>
      <c r="I25" s="1527" t="s">
        <v>382</v>
      </c>
      <c r="J25" s="1527"/>
      <c r="K25" s="599" t="s">
        <v>498</v>
      </c>
      <c r="Q25" s="1522" t="s">
        <v>573</v>
      </c>
      <c r="R25" s="1523"/>
      <c r="S25" s="1520" t="s">
        <v>574</v>
      </c>
      <c r="T25" s="1521"/>
    </row>
    <row r="26" spans="1:22" ht="15" customHeight="1" x14ac:dyDescent="0.25">
      <c r="A26" s="604">
        <f>IF(A4&gt;0,1,0)</f>
        <v>1</v>
      </c>
      <c r="B26" s="604"/>
      <c r="C26" s="604">
        <f>IFERROR(VLOOKUP(E26&amp;I26,'Страт SKU'!$A:$E,5,0),0)</f>
        <v>1</v>
      </c>
      <c r="D26" s="32"/>
      <c r="E26" s="605" t="str">
        <f t="shared" ref="E26:E57" si="16">IF(A26=0,"",IFERROR(VLOOKUP(A26,$A$6:$E$19,5,0),""))</f>
        <v>E-ON 0,45 CAN</v>
      </c>
      <c r="F26" s="1528" t="s">
        <v>650</v>
      </c>
      <c r="G26" s="1528"/>
      <c r="H26" s="733">
        <v>361</v>
      </c>
      <c r="I26" s="1526" t="str">
        <f>IFERROR(MID(HLOOKUP(E26&amp;COUNTIF($E$26:E26,E26),'Ассортиментная матрица'!$G$1:$EF$5,5,0),FIND(" ",HLOOKUP(E26&amp;COUNTIF($E$26:E26,E26),'Ассортиментная матрица'!$G$1:$EF$5,5,0),1)+1,100),"")</f>
        <v>Almond Rush</v>
      </c>
      <c r="J26" s="1526"/>
      <c r="K26" s="607">
        <f>IFERROR(HLOOKUP(E26&amp;COUNTIF($E$26:E26,E26),'Ассортиментная матрица'!$G$1:$EF$6,6,0),"")</f>
        <v>100</v>
      </c>
      <c r="Q26" s="1524" t="s">
        <v>571</v>
      </c>
      <c r="R26" s="1525"/>
      <c r="S26" s="1520" t="s">
        <v>572</v>
      </c>
      <c r="T26" s="1521"/>
    </row>
    <row r="27" spans="1:22" ht="15" customHeight="1" x14ac:dyDescent="0.25">
      <c r="A27" s="604">
        <f>IF(A26=0,0,IF(COUNTIF($A$26:A26,A26)&lt;VLOOKUP(A26,$A$6:$B$19,2,0),A26,IF(A26=$A$4,0,A26+1)))</f>
        <v>1</v>
      </c>
      <c r="B27" s="604"/>
      <c r="C27" s="604">
        <f>IFERROR(VLOOKUP(E27&amp;I27,'Страт SKU'!$A:$E,5,0),0)</f>
        <v>1</v>
      </c>
      <c r="D27" s="32"/>
      <c r="E27" s="605" t="str">
        <f t="shared" si="16"/>
        <v>E-ON 0,45 CAN</v>
      </c>
      <c r="F27" s="1528" t="s">
        <v>437</v>
      </c>
      <c r="G27" s="1528"/>
      <c r="H27" s="733">
        <v>818</v>
      </c>
      <c r="I27" s="1526" t="str">
        <f>IFERROR(MID(HLOOKUP(E27&amp;COUNTIF($E$26:E27,E27),'Ассортиментная матрица'!$G$1:$EF$5,5,0),FIND(" ",HLOOKUP(E27&amp;COUNTIF($E$26:E27,E27),'Ассортиментная матрица'!$G$1:$EF$5,5,0),1)+1,100),"")</f>
        <v>Kiwi Blast</v>
      </c>
      <c r="J27" s="1526"/>
      <c r="K27" s="607">
        <f>IFERROR(HLOOKUP(E27&amp;COUNTIF($E$26:E27,E27),'Ассортиментная матрица'!$G$1:$EF$6,6,0),"")</f>
        <v>100</v>
      </c>
    </row>
    <row r="28" spans="1:22" ht="15.75" customHeight="1" x14ac:dyDescent="0.25">
      <c r="A28" s="604">
        <f>IF(A27=0,0,IF(COUNTIF($A$26:A27,A27)&lt;VLOOKUP(A27,$A$6:$B$19,2,0),A27,IF(A27=$A$4,0,A27+1)))</f>
        <v>2</v>
      </c>
      <c r="B28" s="604"/>
      <c r="C28" s="604">
        <f>IFERROR(VLOOKUP(E28&amp;I28,'Страт SKU'!$A:$E,5,0),0)</f>
        <v>1</v>
      </c>
      <c r="D28" s="32"/>
      <c r="E28" s="605" t="str">
        <f t="shared" si="16"/>
        <v>Tornado 0,45 CAN</v>
      </c>
      <c r="F28" s="1526" t="s">
        <v>651</v>
      </c>
      <c r="G28" s="1526"/>
      <c r="H28" s="606">
        <v>1152</v>
      </c>
      <c r="I28" s="1526" t="str">
        <f>IFERROR(MID(HLOOKUP(E28&amp;COUNTIF($E$26:E28,E28),'Ассортиментная матрица'!$G$1:$EF$5,5,0),FIND(" ",HLOOKUP(E28&amp;COUNTIF($E$26:E28,E28),'Ассортиментная матрица'!$G$1:$EF$5,5,0),1)+1,100),"")</f>
        <v>Storm</v>
      </c>
      <c r="J28" s="1526"/>
      <c r="K28" s="607">
        <f>IFERROR(HLOOKUP(E28&amp;COUNTIF($E$26:E28,E28),'Ассортиментная матрица'!$G$1:$EF$6,6,0),"")</f>
        <v>100</v>
      </c>
    </row>
    <row r="29" spans="1:22" x14ac:dyDescent="0.25">
      <c r="A29" s="604">
        <f>IF(A28=0,0,IF(COUNTIF($A$26:A28,A28)&lt;VLOOKUP(A28,$A$6:$B$19,2,0),A28,IF(A28=$A$4,0,A28+1)))</f>
        <v>2</v>
      </c>
      <c r="B29" s="604"/>
      <c r="C29" s="604">
        <f>IFERROR(VLOOKUP(E29&amp;I29,'Страт SKU'!$A:$E,5,0),0)</f>
        <v>1</v>
      </c>
      <c r="D29" s="32"/>
      <c r="E29" s="605" t="str">
        <f t="shared" si="16"/>
        <v>Tornado 0,45 CAN</v>
      </c>
      <c r="F29" s="1526" t="s">
        <v>652</v>
      </c>
      <c r="G29" s="1526"/>
      <c r="H29" s="606">
        <v>1152</v>
      </c>
      <c r="I29" s="1526" t="str">
        <f>IFERROR(MID(HLOOKUP(E29&amp;COUNTIF($E$26:E29,E29),'Ассортиментная матрица'!$G$1:$EF$5,5,0),FIND(" ",HLOOKUP(E29&amp;COUNTIF($E$26:E29,E29),'Ассортиментная матрица'!$G$1:$EF$5,5,0),1)+1,100),"")</f>
        <v>COCONUT</v>
      </c>
      <c r="J29" s="1526"/>
      <c r="K29" s="607">
        <f>IFERROR(HLOOKUP(E29&amp;COUNTIF($E$26:E29,E29),'Ассортиментная матрица'!$G$1:$EF$6,6,0),"")</f>
        <v>100</v>
      </c>
    </row>
    <row r="30" spans="1:22" x14ac:dyDescent="0.25">
      <c r="A30" s="604">
        <f>IF(A29=0,0,IF(COUNTIF($A$26:A29,A29)&lt;VLOOKUP(A29,$A$6:$B$19,2,0),A29,IF(A29=$A$4,0,A29+1)))</f>
        <v>2</v>
      </c>
      <c r="B30" s="604"/>
      <c r="C30" s="604">
        <f>IFERROR(VLOOKUP(E30&amp;I30,'Страт SKU'!$A:$E,5,0),0)</f>
        <v>1</v>
      </c>
      <c r="D30" s="32"/>
      <c r="E30" s="605" t="str">
        <f t="shared" si="16"/>
        <v>Tornado 0,45 CAN</v>
      </c>
      <c r="F30" s="1526" t="str">
        <f t="shared" ref="F30:F40" si="17">I30</f>
        <v>MANGO</v>
      </c>
      <c r="G30" s="1526"/>
      <c r="H30" s="606"/>
      <c r="I30" s="1526" t="str">
        <f>IFERROR(MID(HLOOKUP(E30&amp;COUNTIF($E$26:E30,E30),'Ассортиментная матрица'!$G$1:$EF$5,5,0),FIND(" ",HLOOKUP(E30&amp;COUNTIF($E$26:E30,E30),'Ассортиментная матрица'!$G$1:$EF$5,5,0),1)+1,100),"")</f>
        <v>MANGO</v>
      </c>
      <c r="J30" s="1526"/>
      <c r="K30" s="607">
        <f>IFERROR(HLOOKUP(E30&amp;COUNTIF($E$26:E30,E30),'Ассортиментная матрица'!$G$1:$EF$6,6,0),"")</f>
        <v>100</v>
      </c>
    </row>
    <row r="31" spans="1:22" x14ac:dyDescent="0.25">
      <c r="A31" s="604">
        <f>IF(A30=0,0,IF(COUNTIF($A$26:A30,A30)&lt;VLOOKUP(A30,$A$6:$B$19,2,0),A30,IF(A30=$A$4,0,A30+1)))</f>
        <v>3</v>
      </c>
      <c r="B31" s="604"/>
      <c r="C31" s="604">
        <f>IFERROR(VLOOKUP(E31&amp;I31,'Страт SKU'!$A:$E,5,0),0)</f>
        <v>0</v>
      </c>
      <c r="D31" s="32"/>
      <c r="E31" s="605" t="str">
        <f t="shared" si="16"/>
        <v>Tornado сахар 0,45 CAN</v>
      </c>
      <c r="F31" s="1526" t="str">
        <f t="shared" si="17"/>
        <v>Original</v>
      </c>
      <c r="G31" s="1526"/>
      <c r="H31" s="606"/>
      <c r="I31" s="1526" t="str">
        <f>IFERROR(MID(HLOOKUP(E31&amp;COUNTIF($E$26:E31,E31),'Ассортиментная матрица'!$G$1:$EF$5,5,0),FIND(" ",HLOOKUP(E31&amp;COUNTIF($E$26:E31,E31),'Ассортиментная матрица'!$G$1:$EF$5,5,0),1)+1,100),"")</f>
        <v>Original</v>
      </c>
      <c r="J31" s="1526"/>
      <c r="K31" s="607">
        <f>IFERROR(HLOOKUP(E31&amp;COUNTIF($E$26:E31,E31),'Ассортиментная матрица'!$G$1:$EF$6,6,0),"")</f>
        <v>1209</v>
      </c>
    </row>
    <row r="32" spans="1:22" x14ac:dyDescent="0.25">
      <c r="A32" s="604">
        <f>IF(A31=0,0,IF(COUNTIF($A$26:A31,A31)&lt;VLOOKUP(A31,$A$6:$B$19,2,0),A31,IF(A31=$A$4,0,A31+1)))</f>
        <v>3</v>
      </c>
      <c r="B32" s="604"/>
      <c r="C32" s="604">
        <f>IFERROR(VLOOKUP(E32&amp;I32,'Страт SKU'!$A:$E,5,0),0)</f>
        <v>0</v>
      </c>
      <c r="D32" s="32"/>
      <c r="E32" s="605" t="str">
        <f t="shared" si="16"/>
        <v>Tornado сахар 0,45 CAN</v>
      </c>
      <c r="F32" s="1526" t="str">
        <f t="shared" si="17"/>
        <v>Black</v>
      </c>
      <c r="G32" s="1526"/>
      <c r="H32" s="606"/>
      <c r="I32" s="1526" t="str">
        <f>IFERROR(MID(HLOOKUP(E32&amp;COUNTIF($E$26:E32,E32),'Ассортиментная матрица'!$G$1:$EF$5,5,0),FIND(" ",HLOOKUP(E32&amp;COUNTIF($E$26:E32,E32),'Ассортиментная матрица'!$G$1:$EF$5,5,0),1)+1,100),"")</f>
        <v>Black</v>
      </c>
      <c r="J32" s="1526"/>
      <c r="K32" s="607">
        <f>IFERROR(HLOOKUP(E32&amp;COUNTIF($E$26:E32,E32),'Ассортиментная матрица'!$G$1:$EF$6,6,0),"")</f>
        <v>888</v>
      </c>
    </row>
    <row r="33" spans="1:11" x14ac:dyDescent="0.25">
      <c r="A33" s="604">
        <f>IF(A32=0,0,IF(COUNTIF($A$26:A32,A32)&lt;VLOOKUP(A32,$A$6:$B$19,2,0),A32,IF(A32=$A$4,0,A32+1)))</f>
        <v>3</v>
      </c>
      <c r="B33" s="604"/>
      <c r="C33" s="604">
        <f>IFERROR(VLOOKUP(E33&amp;I33,'Страт SKU'!$A:$E,5,0),0)</f>
        <v>0</v>
      </c>
      <c r="D33" s="32"/>
      <c r="E33" s="605" t="str">
        <f t="shared" si="16"/>
        <v>Tornado сахар 0,45 CAN</v>
      </c>
      <c r="F33" s="1526" t="str">
        <f t="shared" si="17"/>
        <v>BUBBLE</v>
      </c>
      <c r="G33" s="1526"/>
      <c r="H33" s="606"/>
      <c r="I33" s="1526" t="str">
        <f>IFERROR(MID(HLOOKUP(E33&amp;COUNTIF($E$26:E33,E33),'Ассортиментная матрица'!$G$1:$EF$5,5,0),FIND(" ",HLOOKUP(E33&amp;COUNTIF($E$26:E33,E33),'Ассортиментная матрица'!$G$1:$EF$5,5,0),1)+1,100),"")</f>
        <v>BUBBLE</v>
      </c>
      <c r="J33" s="1526"/>
      <c r="K33" s="607">
        <f>IFERROR(HLOOKUP(E33&amp;COUNTIF($E$26:E33,E33),'Ассортиментная матрица'!$G$1:$EF$6,6,0),"")</f>
        <v>888</v>
      </c>
    </row>
    <row r="34" spans="1:11" x14ac:dyDescent="0.25">
      <c r="A34" s="604">
        <f>IF(A33=0,0,IF(COUNTIF($A$26:A33,A33)&lt;VLOOKUP(A33,$A$6:$B$19,2,0),A33,IF(A33=$A$4,0,A33+1)))</f>
        <v>3</v>
      </c>
      <c r="B34" s="604"/>
      <c r="C34" s="604">
        <f>IFERROR(VLOOKUP(E34&amp;I34,'Страт SKU'!$A:$E,5,0),0)</f>
        <v>0</v>
      </c>
      <c r="D34" s="32"/>
      <c r="E34" s="605" t="str">
        <f t="shared" si="16"/>
        <v>Tornado сахар 0,45 CAN</v>
      </c>
      <c r="F34" s="1526" t="str">
        <f t="shared" si="17"/>
        <v>COCONUT</v>
      </c>
      <c r="G34" s="1526"/>
      <c r="H34" s="606"/>
      <c r="I34" s="1526" t="str">
        <f>IFERROR(MID(HLOOKUP(E34&amp;COUNTIF($E$26:E34,E34),'Ассортиментная матрица'!$G$1:$EF$5,5,0),FIND(" ",HLOOKUP(E34&amp;COUNTIF($E$26:E34,E34),'Ассортиментная матрица'!$G$1:$EF$5,5,0),1)+1,100),"")</f>
        <v>COCONUT</v>
      </c>
      <c r="J34" s="1526"/>
      <c r="K34" s="607">
        <f>IFERROR(HLOOKUP(E34&amp;COUNTIF($E$26:E34,E34),'Ассортиментная матрица'!$G$1:$EF$6,6,0),"")</f>
        <v>1209</v>
      </c>
    </row>
    <row r="35" spans="1:11" x14ac:dyDescent="0.25">
      <c r="A35" s="604">
        <f>IF(A34=0,0,IF(COUNTIF($A$26:A34,A34)&lt;VLOOKUP(A34,$A$6:$B$19,2,0),A34,IF(A34=$A$4,0,A34+1)))</f>
        <v>3</v>
      </c>
      <c r="B35" s="604"/>
      <c r="C35" s="604">
        <f>IFERROR(VLOOKUP(E35&amp;I35,'Страт SKU'!$A:$E,5,0),0)</f>
        <v>0</v>
      </c>
      <c r="D35" s="32"/>
      <c r="E35" s="605" t="str">
        <f t="shared" si="16"/>
        <v>Tornado сахар 0,45 CAN</v>
      </c>
      <c r="F35" s="1526" t="str">
        <f t="shared" si="17"/>
        <v>MANGO</v>
      </c>
      <c r="G35" s="1526"/>
      <c r="H35" s="606">
        <v>818</v>
      </c>
      <c r="I35" s="1526" t="str">
        <f>IFERROR(MID(HLOOKUP(E35&amp;COUNTIF($E$26:E35,E35),'Ассортиментная матрица'!$G$1:$EF$5,5,0),FIND(" ",HLOOKUP(E35&amp;COUNTIF($E$26:E35,E35),'Ассортиментная матрица'!$G$1:$EF$5,5,0),1)+1,100),"")</f>
        <v>MANGO</v>
      </c>
      <c r="J35" s="1526"/>
      <c r="K35" s="607">
        <f>IFERROR(HLOOKUP(E35&amp;COUNTIF($E$26:E35,E35),'Ассортиментная матрица'!$G$1:$EF$6,6,0),"")</f>
        <v>888</v>
      </c>
    </row>
    <row r="36" spans="1:11" x14ac:dyDescent="0.25">
      <c r="A36" s="604">
        <f>IF(A35=0,0,IF(COUNTIF($A$26:A35,A35)&lt;VLOOKUP(A35,$A$6:$B$19,2,0),A35,IF(A35=$A$4,0,A35+1)))</f>
        <v>4</v>
      </c>
      <c r="B36" s="604"/>
      <c r="C36" s="604">
        <f>IFERROR(VLOOKUP(E36&amp;I36,'Страт SKU'!$A:$E,5,0),0)</f>
        <v>0</v>
      </c>
      <c r="D36" s="32"/>
      <c r="E36" s="605" t="str">
        <f t="shared" si="16"/>
        <v>Tornado 1,0 PET</v>
      </c>
      <c r="F36" s="1526" t="str">
        <f t="shared" si="17"/>
        <v>Original</v>
      </c>
      <c r="G36" s="1526"/>
      <c r="H36" s="606"/>
      <c r="I36" s="1526" t="str">
        <f>IFERROR(MID(HLOOKUP(E36&amp;COUNTIF($E$26:E36,E36),'Ассортиментная матрица'!$G$1:$EF$5,5,0),FIND(" ",HLOOKUP(E36&amp;COUNTIF($E$26:E36,E36),'Ассортиментная матрица'!$G$1:$EF$5,5,0),1)+1,100),"")</f>
        <v>Original</v>
      </c>
      <c r="J36" s="1526"/>
      <c r="K36" s="607">
        <f>IFERROR(HLOOKUP(E36&amp;COUNTIF($E$26:E36,E36),'Ассортиментная матрица'!$G$1:$EF$6,6,0),"")</f>
        <v>888</v>
      </c>
    </row>
    <row r="37" spans="1:11" x14ac:dyDescent="0.25">
      <c r="A37" s="604">
        <f>IF(A36=0,0,IF(COUNTIF($A$26:A36,A36)&lt;VLOOKUP(A36,$A$6:$B$19,2,0),A36,IF(A36=$A$4,0,A36+1)))</f>
        <v>5</v>
      </c>
      <c r="B37" s="604"/>
      <c r="C37" s="604">
        <f>IFERROR(VLOOKUP(E37&amp;I37,'Страт SKU'!$A:$E,5,0),0)</f>
        <v>1</v>
      </c>
      <c r="D37" s="32"/>
      <c r="E37" s="605" t="str">
        <f t="shared" si="16"/>
        <v>Fresh Bar 0,45 CAN</v>
      </c>
      <c r="F37" s="1526" t="str">
        <f t="shared" si="17"/>
        <v>Мэджик Скиллс</v>
      </c>
      <c r="G37" s="1526"/>
      <c r="H37" s="606"/>
      <c r="I37" s="1526" t="str">
        <f>IFERROR(MID(HLOOKUP(E37&amp;COUNTIF($E$26:E37,E37),'Ассортиментная матрица'!$G$1:$EF$5,5,0),FIND(" ",HLOOKUP(E37&amp;COUNTIF($E$26:E37,E37),'Ассортиментная матрица'!$G$1:$EF$5,5,0),1)+1,100),"")</f>
        <v>Мэджик Скиллс</v>
      </c>
      <c r="J37" s="1526"/>
      <c r="K37" s="607">
        <f>IFERROR(HLOOKUP(E37&amp;COUNTIF($E$26:E37,E37),'Ассортиментная матрица'!$G$1:$EF$6,6,0),"")</f>
        <v>888</v>
      </c>
    </row>
    <row r="38" spans="1:11" x14ac:dyDescent="0.25">
      <c r="A38" s="604">
        <f>IF(A37=0,0,IF(COUNTIF($A$26:A37,A37)&lt;VLOOKUP(A37,$A$6:$B$19,2,0),A37,IF(A37=$A$4,0,A37+1)))</f>
        <v>5</v>
      </c>
      <c r="B38" s="604"/>
      <c r="C38" s="604">
        <f>IFERROR(VLOOKUP(E38&amp;I38,'Страт SKU'!$A:$E,5,0),0)</f>
        <v>1</v>
      </c>
      <c r="D38" s="32"/>
      <c r="E38" s="605" t="str">
        <f t="shared" si="16"/>
        <v>Fresh Bar 0,45 CAN</v>
      </c>
      <c r="F38" s="1526" t="str">
        <f t="shared" si="17"/>
        <v>Киви Микс</v>
      </c>
      <c r="G38" s="1526"/>
      <c r="H38" s="606">
        <v>818</v>
      </c>
      <c r="I38" s="1526" t="str">
        <f>IFERROR(MID(HLOOKUP(E38&amp;COUNTIF($E$26:E38,E38),'Ассортиментная матрица'!$G$1:$EF$5,5,0),FIND(" ",HLOOKUP(E38&amp;COUNTIF($E$26:E38,E38),'Ассортиментная матрица'!$G$1:$EF$5,5,0),1)+1,100),"")</f>
        <v>Киви Микс</v>
      </c>
      <c r="J38" s="1526"/>
      <c r="K38" s="607">
        <f>IFERROR(HLOOKUP(E38&amp;COUNTIF($E$26:E38,E38),'Ассортиментная матрица'!$G$1:$EF$6,6,0),"")</f>
        <v>888</v>
      </c>
    </row>
    <row r="39" spans="1:11" x14ac:dyDescent="0.25">
      <c r="A39" s="604">
        <f>IF(A38=0,0,IF(COUNTIF($A$26:A38,A38)&lt;VLOOKUP(A38,$A$6:$B$19,2,0),A38,IF(A38=$A$4,0,A38+1)))</f>
        <v>6</v>
      </c>
      <c r="B39" s="604"/>
      <c r="C39" s="604">
        <f>IFERROR(VLOOKUP(E39&amp;I39,'Страт SKU'!$A:$E,5,0),0)</f>
        <v>1</v>
      </c>
      <c r="D39" s="32"/>
      <c r="E39" s="605" t="str">
        <f t="shared" si="16"/>
        <v>Fresh Bar 0,48 PET</v>
      </c>
      <c r="F39" s="1526" t="str">
        <f t="shared" si="17"/>
        <v>Мэджик Скиллс</v>
      </c>
      <c r="G39" s="1526"/>
      <c r="H39" s="606"/>
      <c r="I39" s="1526" t="str">
        <f>IFERROR(MID(HLOOKUP(E39&amp;COUNTIF($E$26:E39,E39),'Ассортиментная матрица'!$G$1:$EF$5,5,0),FIND(" ",HLOOKUP(E39&amp;COUNTIF($E$26:E39,E39),'Ассортиментная матрица'!$G$1:$EF$5,5,0),1)+1,100),"")</f>
        <v>Мэджик Скиллс</v>
      </c>
      <c r="J39" s="1526"/>
      <c r="K39" s="607">
        <f>IFERROR(HLOOKUP(E39&amp;COUNTIF($E$26:E39,E39),'Ассортиментная матрица'!$G$1:$EF$6,6,0),"")</f>
        <v>1209</v>
      </c>
    </row>
    <row r="40" spans="1:11" x14ac:dyDescent="0.25">
      <c r="A40" s="604">
        <f>IF(A39=0,0,IF(COUNTIF($A$26:A39,A39)&lt;VLOOKUP(A39,$A$6:$B$19,2,0),A39,IF(A39=$A$4,0,A39+1)))</f>
        <v>6</v>
      </c>
      <c r="B40" s="604"/>
      <c r="C40" s="604">
        <f>IFERROR(VLOOKUP(E40&amp;I40,'Страт SKU'!$A:$E,5,0),0)</f>
        <v>1</v>
      </c>
      <c r="D40" s="32"/>
      <c r="E40" s="605" t="str">
        <f t="shared" si="16"/>
        <v>Fresh Bar 0,48 PET</v>
      </c>
      <c r="F40" s="1526" t="str">
        <f t="shared" si="17"/>
        <v>Цитрус Айс</v>
      </c>
      <c r="G40" s="1526"/>
      <c r="H40" s="606">
        <v>818</v>
      </c>
      <c r="I40" s="1526" t="str">
        <f>IFERROR(MID(HLOOKUP(E40&amp;COUNTIF($E$26:E40,E40),'Ассортиментная матрица'!$G$1:$EF$5,5,0),FIND(" ",HLOOKUP(E40&amp;COUNTIF($E$26:E40,E40),'Ассортиментная матрица'!$G$1:$EF$5,5,0),1)+1,100),"")</f>
        <v>Цитрус Айс</v>
      </c>
      <c r="J40" s="1526"/>
      <c r="K40" s="607">
        <f>IFERROR(HLOOKUP(E40&amp;COUNTIF($E$26:E40,E40),'Ассортиментная матрица'!$G$1:$EF$6,6,0),"")</f>
        <v>369</v>
      </c>
    </row>
    <row r="41" spans="1:11" x14ac:dyDescent="0.25">
      <c r="A41" s="604">
        <f>IF(A40=0,0,IF(COUNTIF($A$26:A40,A40)&lt;VLOOKUP(A40,$A$6:$B$19,2,0),A40,IF(A40=$A$4,0,A40+1)))</f>
        <v>6</v>
      </c>
      <c r="B41" s="604"/>
      <c r="C41" s="604">
        <f>IFERROR(VLOOKUP(E41&amp;I41,'Страт SKU'!$A:$E,5,0),0)</f>
        <v>1</v>
      </c>
      <c r="D41" s="32"/>
      <c r="E41" s="605" t="str">
        <f t="shared" si="16"/>
        <v>Fresh Bar 0,48 PET</v>
      </c>
      <c r="F41" s="1526" t="str">
        <f t="shared" ref="F41:F72" si="18">I41</f>
        <v>Киви Микс</v>
      </c>
      <c r="G41" s="1526"/>
      <c r="H41" s="606"/>
      <c r="I41" s="1526" t="str">
        <f>IFERROR(MID(HLOOKUP(E41&amp;COUNTIF($E$26:E41,E41),'Ассортиментная матрица'!$G$1:$EF$5,5,0),FIND(" ",HLOOKUP(E41&amp;COUNTIF($E$26:E41,E41),'Ассортиментная матрица'!$G$1:$EF$5,5,0),1)+1,100),"")</f>
        <v>Киви Микс</v>
      </c>
      <c r="J41" s="1526"/>
      <c r="K41" s="607">
        <f>IFERROR(HLOOKUP(E41&amp;COUNTIF($E$26:E41,E41),'Ассортиментная матрица'!$G$1:$EF$6,6,0),"")</f>
        <v>888</v>
      </c>
    </row>
    <row r="42" spans="1:11" x14ac:dyDescent="0.25">
      <c r="A42" s="604">
        <f>IF(A41=0,0,IF(COUNTIF($A$26:A41,A41)&lt;VLOOKUP(A41,$A$6:$B$19,2,0),A41,IF(A41=$A$4,0,A41+1)))</f>
        <v>6</v>
      </c>
      <c r="B42" s="604"/>
      <c r="C42" s="604">
        <f>IFERROR(VLOOKUP(E42&amp;I42,'Страт SKU'!$A:$E,5,0),0)</f>
        <v>0</v>
      </c>
      <c r="D42" s="32"/>
      <c r="E42" s="605" t="str">
        <f t="shared" si="16"/>
        <v>Fresh Bar 0,48 PET</v>
      </c>
      <c r="F42" s="1526" t="str">
        <f t="shared" si="18"/>
        <v>JELLY BEARS</v>
      </c>
      <c r="G42" s="1526"/>
      <c r="H42" s="606">
        <v>361</v>
      </c>
      <c r="I42" s="1526" t="str">
        <f>IFERROR(MID(HLOOKUP(E42&amp;COUNTIF($E$26:E42,E42),'Ассортиментная матрица'!$G$1:$EF$5,5,0),FIND(" ",HLOOKUP(E42&amp;COUNTIF($E$26:E42,E42),'Ассортиментная матрица'!$G$1:$EF$5,5,0),1)+1,100),"")</f>
        <v>JELLY BEARS</v>
      </c>
      <c r="J42" s="1526"/>
      <c r="K42" s="607">
        <f>IFERROR(HLOOKUP(E42&amp;COUNTIF($E$26:E42,E42),'Ассортиментная матрица'!$G$1:$EF$6,6,0),"")</f>
        <v>888</v>
      </c>
    </row>
    <row r="43" spans="1:11" x14ac:dyDescent="0.25">
      <c r="A43" s="604">
        <f>IF(A42=0,0,IF(COUNTIF($A$26:A42,A42)&lt;VLOOKUP(A42,$A$6:$B$19,2,0),A42,IF(A42=$A$4,0,A42+1)))</f>
        <v>7</v>
      </c>
      <c r="B43" s="604"/>
      <c r="C43" s="604">
        <f>IFERROR(VLOOKUP(E43&amp;I43,'Страт SKU'!$A:$E,5,0),0)</f>
        <v>1</v>
      </c>
      <c r="D43" s="32"/>
      <c r="E43" s="605" t="str">
        <f t="shared" si="16"/>
        <v>Fresh Bar 1,5 PET</v>
      </c>
      <c r="F43" s="1526" t="str">
        <f t="shared" si="18"/>
        <v>Киви Микс</v>
      </c>
      <c r="G43" s="1526"/>
      <c r="H43" s="606">
        <v>361</v>
      </c>
      <c r="I43" s="1526" t="str">
        <f>IFERROR(MID(HLOOKUP(E43&amp;COUNTIF($E$26:E43,E43),'Ассортиментная матрица'!$G$1:$EF$5,5,0),FIND(" ",HLOOKUP(E43&amp;COUNTIF($E$26:E43,E43),'Ассортиментная матрица'!$G$1:$EF$5,5,0),1)+1,100),"")</f>
        <v>Киви Микс</v>
      </c>
      <c r="J43" s="1526"/>
      <c r="K43" s="607">
        <f>IFERROR(HLOOKUP(E43&amp;COUNTIF($E$26:E43,E43),'Ассортиментная матрица'!$G$1:$EF$6,6,0),"")</f>
        <v>369</v>
      </c>
    </row>
    <row r="44" spans="1:11" x14ac:dyDescent="0.25">
      <c r="A44" s="604">
        <f>IF(A43=0,0,IF(COUNTIF($A$26:A43,A43)&lt;VLOOKUP(A43,$A$6:$B$19,2,0),A43,IF(A43=$A$4,0,A43+1)))</f>
        <v>7</v>
      </c>
      <c r="B44" s="604"/>
      <c r="C44" s="604">
        <f>IFERROR(VLOOKUP(E44&amp;I44,'Страт SKU'!$A:$E,5,0),0)</f>
        <v>0</v>
      </c>
      <c r="D44" s="32"/>
      <c r="E44" s="605" t="str">
        <f t="shared" si="16"/>
        <v>Fresh Bar 1,5 PET</v>
      </c>
      <c r="F44" s="1526" t="str">
        <f t="shared" si="18"/>
        <v>Мэджик Скиллс</v>
      </c>
      <c r="G44" s="1526"/>
      <c r="H44" s="606">
        <v>818</v>
      </c>
      <c r="I44" s="1526" t="str">
        <f>IFERROR(MID(HLOOKUP(E44&amp;COUNTIF($E$26:E44,E44),'Ассортиментная матрица'!$G$1:$EF$5,5,0),FIND(" ",HLOOKUP(E44&amp;COUNTIF($E$26:E44,E44),'Ассортиментная матрица'!$G$1:$EF$5,5,0),1)+1,100),"")</f>
        <v>Мэджик Скиллс</v>
      </c>
      <c r="J44" s="1526"/>
      <c r="K44" s="607">
        <f>IFERROR(HLOOKUP(E44&amp;COUNTIF($E$26:E44,E44),'Ассортиментная матрица'!$G$1:$EF$6,6,0),"")</f>
        <v>369</v>
      </c>
    </row>
    <row r="45" spans="1:11" x14ac:dyDescent="0.25">
      <c r="A45" s="604">
        <f>IF(A44=0,0,IF(COUNTIF($A$26:A44,A44)&lt;VLOOKUP(A44,$A$6:$B$19,2,0),A44,IF(A44=$A$4,0,A44+1)))</f>
        <v>8</v>
      </c>
      <c r="B45" s="604"/>
      <c r="C45" s="604">
        <f>IFERROR(VLOOKUP(E45&amp;I45,'Страт SKU'!$A:$E,5,0),0)</f>
        <v>1</v>
      </c>
      <c r="D45" s="32"/>
      <c r="E45" s="605" t="str">
        <f t="shared" si="16"/>
        <v>COLA Fresh Bar 0,48 PET</v>
      </c>
      <c r="F45" s="1526" t="str">
        <f t="shared" si="18"/>
        <v>COLA Original</v>
      </c>
      <c r="G45" s="1526"/>
      <c r="H45" s="606">
        <f t="shared" ref="H45:H90" si="19">K45</f>
        <v>888</v>
      </c>
      <c r="I45" s="1526" t="str">
        <f>IFERROR(MID(HLOOKUP(E45&amp;COUNTIF($E$26:E45,E45),'Ассортиментная матрица'!$G$1:$EF$5,5,0),FIND(" ",HLOOKUP(E45&amp;COUNTIF($E$26:E45,E45),'Ассортиментная матрица'!$G$1:$EF$5,5,0),1)+1,100),"")</f>
        <v>COLA Original</v>
      </c>
      <c r="J45" s="1526"/>
      <c r="K45" s="607">
        <f>IFERROR(HLOOKUP(E45&amp;COUNTIF($E$26:E45,E45),'Ассортиментная матрица'!$G$1:$EF$6,6,0),"")</f>
        <v>888</v>
      </c>
    </row>
    <row r="46" spans="1:11" x14ac:dyDescent="0.25">
      <c r="A46" s="604">
        <f>IF(A45=0,0,IF(COUNTIF($A$26:A45,A45)&lt;VLOOKUP(A45,$A$6:$B$19,2,0),A45,IF(A45=$A$4,0,A45+1)))</f>
        <v>8</v>
      </c>
      <c r="B46" s="604"/>
      <c r="C46" s="604">
        <f>IFERROR(VLOOKUP(E46&amp;I46,'Страт SKU'!$A:$E,5,0),0)</f>
        <v>0</v>
      </c>
      <c r="D46" s="32"/>
      <c r="E46" s="605" t="str">
        <f t="shared" si="16"/>
        <v>COLA Fresh Bar 0,48 PET</v>
      </c>
      <c r="F46" s="1526" t="str">
        <f t="shared" si="18"/>
        <v/>
      </c>
      <c r="G46" s="1526"/>
      <c r="H46" s="606">
        <v>818</v>
      </c>
      <c r="I46" s="1526" t="str">
        <f>IFERROR(MID(HLOOKUP(E46&amp;COUNTIF($E$26:E46,E46),'Ассортиментная матрица'!$G$1:$EF$5,5,0),FIND(" ",HLOOKUP(E46&amp;COUNTIF($E$26:E46,E46),'Ассортиментная матрица'!$G$1:$EF$5,5,0),1)+1,100),"")</f>
        <v/>
      </c>
      <c r="J46" s="1526"/>
      <c r="K46" s="607" t="str">
        <f>IFERROR(HLOOKUP(E46&amp;COUNTIF($E$26:E46,E46),'Ассортиментная матрица'!$G$1:$EF$6,6,0),"")</f>
        <v/>
      </c>
    </row>
    <row r="47" spans="1:11" x14ac:dyDescent="0.25">
      <c r="A47" s="604">
        <f>IF(A46=0,0,IF(COUNTIF($A$26:A46,A46)&lt;VLOOKUP(A46,$A$6:$B$19,2,0),A46,IF(A46=$A$4,0,A46+1)))</f>
        <v>9</v>
      </c>
      <c r="B47" s="604"/>
      <c r="C47" s="604">
        <f>IFERROR(VLOOKUP(E47&amp;I47,'Страт SKU'!$A:$E,5,0),0)</f>
        <v>1</v>
      </c>
      <c r="D47" s="32"/>
      <c r="E47" s="605" t="str">
        <f t="shared" si="16"/>
        <v>COLA Fresh Bar 1,5 PET</v>
      </c>
      <c r="F47" s="1526" t="str">
        <f t="shared" si="18"/>
        <v>COLA Original</v>
      </c>
      <c r="G47" s="1526"/>
      <c r="H47" s="606">
        <v>1152</v>
      </c>
      <c r="I47" s="1526" t="str">
        <f>IFERROR(MID(HLOOKUP(E47&amp;COUNTIF($E$26:E47,E47),'Ассортиментная матрица'!$G$1:$EF$5,5,0),FIND(" ",HLOOKUP(E47&amp;COUNTIF($E$26:E47,E47),'Ассортиментная матрица'!$G$1:$EF$5,5,0),1)+1,100),"")</f>
        <v>COLA Original</v>
      </c>
      <c r="J47" s="1526"/>
      <c r="K47" s="607">
        <f>IFERROR(HLOOKUP(E47&amp;COUNTIF($E$26:E47,E47),'Ассортиментная матрица'!$G$1:$EF$6,6,0),"")</f>
        <v>369</v>
      </c>
    </row>
    <row r="48" spans="1:11" x14ac:dyDescent="0.25">
      <c r="A48" s="604">
        <f>IF(A47=0,0,IF(COUNTIF($A$26:A47,A47)&lt;VLOOKUP(A47,$A$6:$B$19,2,0),A47,IF(A47=$A$4,0,A47+1)))</f>
        <v>10</v>
      </c>
      <c r="B48" s="604"/>
      <c r="C48" s="604">
        <f>IFERROR(VLOOKUP(E48&amp;I48,'Страт SKU'!$A:$E,5,0),0)</f>
        <v>1</v>
      </c>
      <c r="D48" s="32"/>
      <c r="E48" s="605" t="str">
        <f t="shared" si="16"/>
        <v>ИЛ 0,48 PET</v>
      </c>
      <c r="F48" s="1526" t="str">
        <f t="shared" si="18"/>
        <v>Слива Жимолость</v>
      </c>
      <c r="G48" s="1526"/>
      <c r="H48" s="606">
        <v>1152</v>
      </c>
      <c r="I48" s="1526" t="str">
        <f>IFERROR(MID(HLOOKUP(E48&amp;COUNTIF($E$26:E48,E48),'Ассортиментная матрица'!$G$1:$EF$5,5,0),FIND(" ",HLOOKUP(E48&amp;COUNTIF($E$26:E48,E48),'Ассортиментная матрица'!$G$1:$EF$5,5,0),1)+1,100),"")</f>
        <v>Слива Жимолость</v>
      </c>
      <c r="J48" s="1526"/>
      <c r="K48" s="607">
        <f>IFERROR(HLOOKUP(E48&amp;COUNTIF($E$26:E48,E48),'Ассортиментная матрица'!$G$1:$EF$6,6,0),"")</f>
        <v>1209</v>
      </c>
    </row>
    <row r="49" spans="1:11" x14ac:dyDescent="0.25">
      <c r="A49" s="604">
        <f>IF(A48=0,0,IF(COUNTIF($A$26:A48,A48)&lt;VLOOKUP(A48,$A$6:$B$19,2,0),A48,IF(A48=$A$4,0,A48+1)))</f>
        <v>10</v>
      </c>
      <c r="B49" s="604"/>
      <c r="C49" s="604">
        <f>IFERROR(VLOOKUP(E49&amp;I49,'Страт SKU'!$A:$E,5,0),0)</f>
        <v>1</v>
      </c>
      <c r="D49" s="32"/>
      <c r="E49" s="605" t="str">
        <f t="shared" si="16"/>
        <v>ИЛ 0,48 PET</v>
      </c>
      <c r="F49" s="1526" t="str">
        <f t="shared" si="18"/>
        <v>Малина Карамель</v>
      </c>
      <c r="G49" s="1526"/>
      <c r="H49" s="606">
        <v>1152</v>
      </c>
      <c r="I49" s="1526" t="str">
        <f>IFERROR(MID(HLOOKUP(E49&amp;COUNTIF($E$26:E49,E49),'Ассортиментная матрица'!$G$1:$EF$5,5,0),FIND(" ",HLOOKUP(E49&amp;COUNTIF($E$26:E49,E49),'Ассортиментная матрица'!$G$1:$EF$5,5,0),1)+1,100),"")</f>
        <v>Малина Карамель</v>
      </c>
      <c r="J49" s="1526"/>
      <c r="K49" s="607">
        <f>IFERROR(HLOOKUP(E49&amp;COUNTIF($E$26:E49,E49),'Ассортиментная матрица'!$G$1:$EF$6,6,0),"")</f>
        <v>1209</v>
      </c>
    </row>
    <row r="50" spans="1:11" x14ac:dyDescent="0.25">
      <c r="A50" s="604">
        <f>IF(A49=0,0,IF(COUNTIF($A$26:A49,A49)&lt;VLOOKUP(A49,$A$6:$B$19,2,0),A49,IF(A49=$A$4,0,A49+1)))</f>
        <v>11</v>
      </c>
      <c r="B50" s="604"/>
      <c r="C50" s="604">
        <f>IFERROR(VLOOKUP(E50&amp;I50,'Страт SKU'!$A:$E,5,0),0)</f>
        <v>1</v>
      </c>
      <c r="D50" s="32"/>
      <c r="E50" s="605" t="str">
        <f t="shared" si="16"/>
        <v>ИЛ 1,42 PET</v>
      </c>
      <c r="F50" s="1526" t="str">
        <f t="shared" si="18"/>
        <v>Фейхоа</v>
      </c>
      <c r="G50" s="1526"/>
      <c r="H50" s="606">
        <v>1152</v>
      </c>
      <c r="I50" s="1526" t="str">
        <f>IFERROR(MID(HLOOKUP(E50&amp;COUNTIF($E$26:E50,E50),'Ассортиментная матрица'!$G$1:$EF$5,5,0),FIND(" ",HLOOKUP(E50&amp;COUNTIF($E$26:E50,E50),'Ассортиментная матрица'!$G$1:$EF$5,5,0),1)+1,100),"")</f>
        <v>Фейхоа</v>
      </c>
      <c r="J50" s="1526"/>
      <c r="K50" s="607">
        <f>IFERROR(HLOOKUP(E50&amp;COUNTIF($E$26:E50,E50),'Ассортиментная матрица'!$G$1:$EF$6,6,0),"")</f>
        <v>1209</v>
      </c>
    </row>
    <row r="51" spans="1:11" x14ac:dyDescent="0.25">
      <c r="A51" s="604">
        <f>IF(A50=0,0,IF(COUNTIF($A$26:A50,A50)&lt;VLOOKUP(A50,$A$6:$B$19,2,0),A50,IF(A50=$A$4,0,A50+1)))</f>
        <v>11</v>
      </c>
      <c r="B51" s="604"/>
      <c r="C51" s="604">
        <f>IFERROR(VLOOKUP(E51&amp;I51,'Страт SKU'!$A:$E,5,0),0)</f>
        <v>1</v>
      </c>
      <c r="D51" s="32"/>
      <c r="E51" s="605" t="str">
        <f t="shared" si="16"/>
        <v>ИЛ 1,42 PET</v>
      </c>
      <c r="F51" s="1526" t="str">
        <f t="shared" si="18"/>
        <v>Слива Жимолость</v>
      </c>
      <c r="G51" s="1526"/>
      <c r="H51" s="606">
        <f t="shared" si="19"/>
        <v>1209</v>
      </c>
      <c r="I51" s="1526" t="str">
        <f>IFERROR(MID(HLOOKUP(E51&amp;COUNTIF($E$26:E51,E51),'Ассортиментная матрица'!$G$1:$EF$5,5,0),FIND(" ",HLOOKUP(E51&amp;COUNTIF($E$26:E51,E51),'Ассортиментная матрица'!$G$1:$EF$5,5,0),1)+1,100),"")</f>
        <v>Слива Жимолость</v>
      </c>
      <c r="J51" s="1526"/>
      <c r="K51" s="607">
        <f>IFERROR(HLOOKUP(E51&amp;COUNTIF($E$26:E51,E51),'Ассортиментная матрица'!$G$1:$EF$6,6,0),"")</f>
        <v>1209</v>
      </c>
    </row>
    <row r="52" spans="1:11" x14ac:dyDescent="0.25">
      <c r="A52" s="604">
        <f>IF(A51=0,0,IF(COUNTIF($A$26:A51,A51)&lt;VLOOKUP(A51,$A$6:$B$19,2,0),A51,IF(A51=$A$4,0,A51+1)))</f>
        <v>0</v>
      </c>
      <c r="B52" s="604"/>
      <c r="C52" s="604">
        <f>IFERROR(VLOOKUP(E52&amp;I52,'Страт SKU'!$A:$E,5,0),0)</f>
        <v>0</v>
      </c>
      <c r="D52" s="32"/>
      <c r="E52" s="605" t="str">
        <f t="shared" si="16"/>
        <v/>
      </c>
      <c r="F52" s="1526" t="str">
        <f t="shared" si="18"/>
        <v/>
      </c>
      <c r="G52" s="1526"/>
      <c r="H52" s="606" t="str">
        <f t="shared" si="19"/>
        <v/>
      </c>
      <c r="I52" s="1526" t="str">
        <f>IFERROR(MID(HLOOKUP(E52&amp;COUNTIF($E$26:E52,E52),'Ассортиментная матрица'!$G$1:$EF$5,5,0),FIND(" ",HLOOKUP(E52&amp;COUNTIF($E$26:E52,E52),'Ассортиментная матрица'!$G$1:$EF$5,5,0),1)+1,100),"")</f>
        <v/>
      </c>
      <c r="J52" s="1526"/>
      <c r="K52" s="607" t="str">
        <f>IFERROR(HLOOKUP(E52&amp;COUNTIF($E$26:E52,E52),'Ассортиментная матрица'!$G$1:$EF$6,6,0),"")</f>
        <v/>
      </c>
    </row>
    <row r="53" spans="1:11" x14ac:dyDescent="0.25">
      <c r="A53" s="604">
        <f>IF(A52=0,0,IF(COUNTIF($A$26:A52,A52)&lt;VLOOKUP(A52,$A$6:$B$19,2,0),A52,IF(A52=$A$4,0,A52+1)))</f>
        <v>0</v>
      </c>
      <c r="B53" s="604"/>
      <c r="C53" s="604">
        <f>IFERROR(VLOOKUP(E53&amp;I53,'Страт SKU'!$A:$E,5,0),0)</f>
        <v>0</v>
      </c>
      <c r="D53" s="32"/>
      <c r="E53" s="605" t="str">
        <f t="shared" si="16"/>
        <v/>
      </c>
      <c r="F53" s="1526" t="str">
        <f t="shared" si="18"/>
        <v/>
      </c>
      <c r="G53" s="1526"/>
      <c r="H53" s="606" t="str">
        <f t="shared" si="19"/>
        <v/>
      </c>
      <c r="I53" s="1526" t="str">
        <f>IFERROR(MID(HLOOKUP(E53&amp;COUNTIF($E$26:E53,E53),'Ассортиментная матрица'!$G$1:$EF$5,5,0),FIND(" ",HLOOKUP(E53&amp;COUNTIF($E$26:E53,E53),'Ассортиментная матрица'!$G$1:$EF$5,5,0),1)+1,100),"")</f>
        <v/>
      </c>
      <c r="J53" s="1526"/>
      <c r="K53" s="607" t="str">
        <f>IFERROR(HLOOKUP(E53&amp;COUNTIF($E$26:E53,E53),'Ассортиментная матрица'!$G$1:$EF$6,6,0),"")</f>
        <v/>
      </c>
    </row>
    <row r="54" spans="1:11" x14ac:dyDescent="0.25">
      <c r="A54" s="604">
        <f>IF(A53=0,0,IF(COUNTIF($A$26:A53,A53)&lt;VLOOKUP(A53,$A$6:$B$19,2,0),A53,IF(A53=$A$4,0,A53+1)))</f>
        <v>0</v>
      </c>
      <c r="B54" s="604"/>
      <c r="C54" s="604">
        <f>IFERROR(VLOOKUP(E54&amp;I54,'Страт SKU'!$A:$E,5,0),0)</f>
        <v>0</v>
      </c>
      <c r="D54" s="32"/>
      <c r="E54" s="605" t="str">
        <f t="shared" si="16"/>
        <v/>
      </c>
      <c r="F54" s="1526" t="str">
        <f t="shared" si="18"/>
        <v/>
      </c>
      <c r="G54" s="1526"/>
      <c r="H54" s="606" t="str">
        <f t="shared" si="19"/>
        <v/>
      </c>
      <c r="I54" s="1526" t="str">
        <f>IFERROR(MID(HLOOKUP(E54&amp;COUNTIF($E$26:E54,E54),'Ассортиментная матрица'!$G$1:$EF$5,5,0),FIND(" ",HLOOKUP(E54&amp;COUNTIF($E$26:E54,E54),'Ассортиментная матрица'!$G$1:$EF$5,5,0),1)+1,100),"")</f>
        <v/>
      </c>
      <c r="J54" s="1526"/>
      <c r="K54" s="607" t="str">
        <f>IFERROR(HLOOKUP(E54&amp;COUNTIF($E$26:E54,E54),'Ассортиментная матрица'!$G$1:$EF$6,6,0),"")</f>
        <v/>
      </c>
    </row>
    <row r="55" spans="1:11" x14ac:dyDescent="0.25">
      <c r="A55" s="604">
        <f>IF(A54=0,0,IF(COUNTIF($A$26:A54,A54)&lt;VLOOKUP(A54,$A$6:$B$19,2,0),A54,IF(A54=$A$4,0,A54+1)))</f>
        <v>0</v>
      </c>
      <c r="B55" s="604"/>
      <c r="C55" s="604">
        <f>IFERROR(VLOOKUP(E55&amp;I55,'Страт SKU'!$A:$E,5,0),0)</f>
        <v>0</v>
      </c>
      <c r="D55" s="32"/>
      <c r="E55" s="605" t="str">
        <f t="shared" si="16"/>
        <v/>
      </c>
      <c r="F55" s="1526" t="str">
        <f t="shared" si="18"/>
        <v/>
      </c>
      <c r="G55" s="1526"/>
      <c r="H55" s="606" t="str">
        <f t="shared" si="19"/>
        <v/>
      </c>
      <c r="I55" s="1526" t="str">
        <f>IFERROR(MID(HLOOKUP(E55&amp;COUNTIF($E$26:E55,E55),'Ассортиментная матрица'!$G$1:$EF$5,5,0),FIND(" ",HLOOKUP(E55&amp;COUNTIF($E$26:E55,E55),'Ассортиментная матрица'!$G$1:$EF$5,5,0),1)+1,100),"")</f>
        <v/>
      </c>
      <c r="J55" s="1526"/>
      <c r="K55" s="607" t="str">
        <f>IFERROR(HLOOKUP(E55&amp;COUNTIF($E$26:E55,E55),'Ассортиментная матрица'!$G$1:$EF$6,6,0),"")</f>
        <v/>
      </c>
    </row>
    <row r="56" spans="1:11" x14ac:dyDescent="0.25">
      <c r="A56" s="604">
        <f>IF(A55=0,0,IF(COUNTIF($A$26:A55,A55)&lt;VLOOKUP(A55,$A$6:$B$19,2,0),A55,IF(A55=$A$4,0,A55+1)))</f>
        <v>0</v>
      </c>
      <c r="B56" s="604"/>
      <c r="C56" s="604">
        <f>IFERROR(VLOOKUP(E56&amp;I56,'Страт SKU'!$A:$E,5,0),0)</f>
        <v>0</v>
      </c>
      <c r="D56" s="32"/>
      <c r="E56" s="605" t="str">
        <f t="shared" si="16"/>
        <v/>
      </c>
      <c r="F56" s="1526" t="str">
        <f t="shared" si="18"/>
        <v/>
      </c>
      <c r="G56" s="1526"/>
      <c r="H56" s="606" t="str">
        <f t="shared" si="19"/>
        <v/>
      </c>
      <c r="I56" s="1526" t="str">
        <f>IFERROR(MID(HLOOKUP(E56&amp;COUNTIF($E$26:E56,E56),'Ассортиментная матрица'!$G$1:$EF$5,5,0),FIND(" ",HLOOKUP(E56&amp;COUNTIF($E$26:E56,E56),'Ассортиментная матрица'!$G$1:$EF$5,5,0),1)+1,100),"")</f>
        <v/>
      </c>
      <c r="J56" s="1526"/>
      <c r="K56" s="607" t="str">
        <f>IFERROR(HLOOKUP(E56&amp;COUNTIF($E$26:E56,E56),'Ассортиментная матрица'!$G$1:$EF$6,6,0),"")</f>
        <v/>
      </c>
    </row>
    <row r="57" spans="1:11" x14ac:dyDescent="0.25">
      <c r="A57" s="604">
        <f>IF(A56=0,0,IF(COUNTIF($A$26:A56,A56)&lt;VLOOKUP(A56,$A$6:$B$19,2,0),A56,IF(A56=$A$4,0,A56+1)))</f>
        <v>0</v>
      </c>
      <c r="B57" s="604"/>
      <c r="C57" s="604">
        <f>IFERROR(VLOOKUP(E57&amp;I57,'Страт SKU'!$A:$E,5,0),0)</f>
        <v>0</v>
      </c>
      <c r="D57" s="32"/>
      <c r="E57" s="605" t="str">
        <f t="shared" si="16"/>
        <v/>
      </c>
      <c r="F57" s="1526" t="str">
        <f t="shared" si="18"/>
        <v/>
      </c>
      <c r="G57" s="1526"/>
      <c r="H57" s="606" t="str">
        <f t="shared" si="19"/>
        <v/>
      </c>
      <c r="I57" s="1526" t="str">
        <f>IFERROR(MID(HLOOKUP(E57&amp;COUNTIF($E$26:E57,E57),'Ассортиментная матрица'!$G$1:$EF$5,5,0),FIND(" ",HLOOKUP(E57&amp;COUNTIF($E$26:E57,E57),'Ассортиментная матрица'!$G$1:$EF$5,5,0),1)+1,100),"")</f>
        <v/>
      </c>
      <c r="J57" s="1526"/>
      <c r="K57" s="607" t="str">
        <f>IFERROR(HLOOKUP(E57&amp;COUNTIF($E$26:E57,E57),'Ассортиментная матрица'!$G$1:$EF$6,6,0),"")</f>
        <v/>
      </c>
    </row>
    <row r="58" spans="1:11" x14ac:dyDescent="0.25">
      <c r="A58" s="604">
        <f>IF(A57=0,0,IF(COUNTIF($A$26:A57,A57)&lt;VLOOKUP(A57,$A$6:$B$19,2,0),A57,IF(A57=$A$4,0,A57+1)))</f>
        <v>0</v>
      </c>
      <c r="B58" s="604"/>
      <c r="C58" s="604">
        <f>IFERROR(VLOOKUP(E58&amp;I58,'Страт SKU'!$A:$E,5,0),0)</f>
        <v>0</v>
      </c>
      <c r="D58" s="32"/>
      <c r="E58" s="605" t="str">
        <f t="shared" ref="E58:E89" si="20">IF(A58=0,"",IFERROR(VLOOKUP(A58,$A$6:$E$19,5,0),""))</f>
        <v/>
      </c>
      <c r="F58" s="1526" t="str">
        <f t="shared" si="18"/>
        <v/>
      </c>
      <c r="G58" s="1526"/>
      <c r="H58" s="606" t="str">
        <f t="shared" si="19"/>
        <v/>
      </c>
      <c r="I58" s="1526" t="str">
        <f>IFERROR(MID(HLOOKUP(E58&amp;COUNTIF($E$26:E58,E58),'Ассортиментная матрица'!$G$1:$EF$5,5,0),FIND(" ",HLOOKUP(E58&amp;COUNTIF($E$26:E58,E58),'Ассортиментная матрица'!$G$1:$EF$5,5,0),1)+1,100),"")</f>
        <v/>
      </c>
      <c r="J58" s="1526"/>
      <c r="K58" s="607" t="str">
        <f>IFERROR(HLOOKUP(E58&amp;COUNTIF($E$26:E58,E58),'Ассортиментная матрица'!$G$1:$EF$6,6,0),"")</f>
        <v/>
      </c>
    </row>
    <row r="59" spans="1:11" x14ac:dyDescent="0.25">
      <c r="A59" s="604">
        <f>IF(A58=0,0,IF(COUNTIF($A$26:A58,A58)&lt;VLOOKUP(A58,$A$6:$B$19,2,0),A58,IF(A58=$A$4,0,A58+1)))</f>
        <v>0</v>
      </c>
      <c r="B59" s="604"/>
      <c r="C59" s="604">
        <f>IFERROR(VLOOKUP(E59&amp;I59,'Страт SKU'!$A:$E,5,0),0)</f>
        <v>0</v>
      </c>
      <c r="D59" s="32"/>
      <c r="E59" s="605" t="str">
        <f t="shared" si="20"/>
        <v/>
      </c>
      <c r="F59" s="1526" t="str">
        <f t="shared" si="18"/>
        <v/>
      </c>
      <c r="G59" s="1526"/>
      <c r="H59" s="606" t="str">
        <f t="shared" si="19"/>
        <v/>
      </c>
      <c r="I59" s="1526" t="str">
        <f>IFERROR(MID(HLOOKUP(E59&amp;COUNTIF($E$26:E59,E59),'Ассортиментная матрица'!$G$1:$EF$5,5,0),FIND(" ",HLOOKUP(E59&amp;COUNTIF($E$26:E59,E59),'Ассортиментная матрица'!$G$1:$EF$5,5,0),1)+1,100),"")</f>
        <v/>
      </c>
      <c r="J59" s="1526"/>
      <c r="K59" s="607" t="str">
        <f>IFERROR(HLOOKUP(E59&amp;COUNTIF($E$26:E59,E59),'Ассортиментная матрица'!$G$1:$EF$6,6,0),"")</f>
        <v/>
      </c>
    </row>
    <row r="60" spans="1:11" x14ac:dyDescent="0.25">
      <c r="A60" s="604">
        <f>IF(A59=0,0,IF(COUNTIF($A$26:A59,A59)&lt;VLOOKUP(A59,$A$6:$B$19,2,0),A59,IF(A59=$A$4,0,A59+1)))</f>
        <v>0</v>
      </c>
      <c r="B60" s="604"/>
      <c r="C60" s="604">
        <f>IFERROR(VLOOKUP(E60&amp;I60,'Страт SKU'!$A:$E,5,0),0)</f>
        <v>0</v>
      </c>
      <c r="D60" s="32"/>
      <c r="E60" s="605" t="str">
        <f t="shared" si="20"/>
        <v/>
      </c>
      <c r="F60" s="1526" t="str">
        <f t="shared" si="18"/>
        <v/>
      </c>
      <c r="G60" s="1526"/>
      <c r="H60" s="606" t="str">
        <f t="shared" si="19"/>
        <v/>
      </c>
      <c r="I60" s="1526" t="str">
        <f>IFERROR(MID(HLOOKUP(E60&amp;COUNTIF($E$26:E60,E60),'Ассортиментная матрица'!$G$1:$EF$5,5,0),FIND(" ",HLOOKUP(E60&amp;COUNTIF($E$26:E60,E60),'Ассортиментная матрица'!$G$1:$EF$5,5,0),1)+1,100),"")</f>
        <v/>
      </c>
      <c r="J60" s="1526"/>
      <c r="K60" s="607" t="str">
        <f>IFERROR(HLOOKUP(E60&amp;COUNTIF($E$26:E60,E60),'Ассортиментная матрица'!$G$1:$EF$6,6,0),"")</f>
        <v/>
      </c>
    </row>
    <row r="61" spans="1:11" x14ac:dyDescent="0.25">
      <c r="A61" s="604">
        <f>IF(A60=0,0,IF(COUNTIF($A$26:A60,A60)&lt;VLOOKUP(A60,$A$6:$B$19,2,0),A60,IF(A60=$A$4,0,A60+1)))</f>
        <v>0</v>
      </c>
      <c r="B61" s="604"/>
      <c r="C61" s="604">
        <f>IFERROR(VLOOKUP(E61&amp;I61,'Страт SKU'!$A:$E,5,0),0)</f>
        <v>0</v>
      </c>
      <c r="D61" s="32"/>
      <c r="E61" s="605" t="str">
        <f t="shared" si="20"/>
        <v/>
      </c>
      <c r="F61" s="1526" t="str">
        <f t="shared" si="18"/>
        <v/>
      </c>
      <c r="G61" s="1526"/>
      <c r="H61" s="606" t="str">
        <f t="shared" si="19"/>
        <v/>
      </c>
      <c r="I61" s="1526" t="str">
        <f>IFERROR(MID(HLOOKUP(E61&amp;COUNTIF($E$26:E61,E61),'Ассортиментная матрица'!$G$1:$EF$5,5,0),FIND(" ",HLOOKUP(E61&amp;COUNTIF($E$26:E61,E61),'Ассортиментная матрица'!$G$1:$EF$5,5,0),1)+1,100),"")</f>
        <v/>
      </c>
      <c r="J61" s="1526"/>
      <c r="K61" s="607" t="str">
        <f>IFERROR(HLOOKUP(E61&amp;COUNTIF($E$26:E61,E61),'Ассортиментная матрица'!$G$1:$EF$6,6,0),"")</f>
        <v/>
      </c>
    </row>
    <row r="62" spans="1:11" x14ac:dyDescent="0.25">
      <c r="A62" s="604">
        <f>IF(A61=0,0,IF(COUNTIF($A$26:A61,A61)&lt;VLOOKUP(A61,$A$6:$B$19,2,0),A61,IF(A61=$A$4,0,A61+1)))</f>
        <v>0</v>
      </c>
      <c r="B62" s="604"/>
      <c r="C62" s="604">
        <f>IFERROR(VLOOKUP(E62&amp;I62,'Страт SKU'!$A:$E,5,0),0)</f>
        <v>0</v>
      </c>
      <c r="D62" s="32"/>
      <c r="E62" s="605" t="str">
        <f t="shared" si="20"/>
        <v/>
      </c>
      <c r="F62" s="1526" t="str">
        <f t="shared" si="18"/>
        <v/>
      </c>
      <c r="G62" s="1526"/>
      <c r="H62" s="606" t="str">
        <f t="shared" si="19"/>
        <v/>
      </c>
      <c r="I62" s="1526" t="str">
        <f>IFERROR(MID(HLOOKUP(E62&amp;COUNTIF($E$26:E62,E62),'Ассортиментная матрица'!$G$1:$EF$5,5,0),FIND(" ",HLOOKUP(E62&amp;COUNTIF($E$26:E62,E62),'Ассортиментная матрица'!$G$1:$EF$5,5,0),1)+1,100),"")</f>
        <v/>
      </c>
      <c r="J62" s="1526"/>
      <c r="K62" s="607" t="str">
        <f>IFERROR(HLOOKUP(E62&amp;COUNTIF($E$26:E62,E62),'Ассортиментная матрица'!$G$1:$EF$6,6,0),"")</f>
        <v/>
      </c>
    </row>
    <row r="63" spans="1:11" x14ac:dyDescent="0.25">
      <c r="A63" s="604">
        <f>IF(A62=0,0,IF(COUNTIF($A$26:A62,A62)&lt;VLOOKUP(A62,$A$6:$B$19,2,0),A62,IF(A62=$A$4,0,A62+1)))</f>
        <v>0</v>
      </c>
      <c r="B63" s="604"/>
      <c r="C63" s="604">
        <f>IFERROR(VLOOKUP(E63&amp;I63,'Страт SKU'!$A:$E,5,0),0)</f>
        <v>0</v>
      </c>
      <c r="D63" s="32"/>
      <c r="E63" s="605" t="str">
        <f t="shared" si="20"/>
        <v/>
      </c>
      <c r="F63" s="1526" t="str">
        <f t="shared" si="18"/>
        <v/>
      </c>
      <c r="G63" s="1526"/>
      <c r="H63" s="606" t="str">
        <f t="shared" si="19"/>
        <v/>
      </c>
      <c r="I63" s="1526" t="str">
        <f>IFERROR(MID(HLOOKUP(E63&amp;COUNTIF($E$26:E63,E63),'Ассортиментная матрица'!$G$1:$EF$5,5,0),FIND(" ",HLOOKUP(E63&amp;COUNTIF($E$26:E63,E63),'Ассортиментная матрица'!$G$1:$EF$5,5,0),1)+1,100),"")</f>
        <v/>
      </c>
      <c r="J63" s="1526"/>
      <c r="K63" s="607" t="str">
        <f>IFERROR(HLOOKUP(E63&amp;COUNTIF($E$26:E63,E63),'Ассортиментная матрица'!$G$1:$EF$6,6,0),"")</f>
        <v/>
      </c>
    </row>
    <row r="64" spans="1:11" x14ac:dyDescent="0.25">
      <c r="A64" s="604">
        <f>IF(A63=0,0,IF(COUNTIF($A$26:A63,A63)&lt;VLOOKUP(A63,$A$6:$B$19,2,0),A63,IF(A63=$A$4,0,A63+1)))</f>
        <v>0</v>
      </c>
      <c r="B64" s="604"/>
      <c r="C64" s="604">
        <f>IFERROR(VLOOKUP(E64&amp;I64,'Страт SKU'!$A:$E,5,0),0)</f>
        <v>0</v>
      </c>
      <c r="D64" s="32"/>
      <c r="E64" s="605" t="str">
        <f t="shared" si="20"/>
        <v/>
      </c>
      <c r="F64" s="1526" t="str">
        <f t="shared" si="18"/>
        <v/>
      </c>
      <c r="G64" s="1526"/>
      <c r="H64" s="606" t="str">
        <f t="shared" si="19"/>
        <v/>
      </c>
      <c r="I64" s="1526" t="str">
        <f>IFERROR(MID(HLOOKUP(E64&amp;COUNTIF($E$26:E64,E64),'Ассортиментная матрица'!$G$1:$EF$5,5,0),FIND(" ",HLOOKUP(E64&amp;COUNTIF($E$26:E64,E64),'Ассортиментная матрица'!$G$1:$EF$5,5,0),1)+1,100),"")</f>
        <v/>
      </c>
      <c r="J64" s="1526"/>
      <c r="K64" s="607" t="str">
        <f>IFERROR(HLOOKUP(E64&amp;COUNTIF($E$26:E64,E64),'Ассортиментная матрица'!$G$1:$EF$6,6,0),"")</f>
        <v/>
      </c>
    </row>
    <row r="65" spans="1:11" x14ac:dyDescent="0.25">
      <c r="A65" s="604">
        <f>IF(A64=0,0,IF(COUNTIF($A$26:A64,A64)&lt;VLOOKUP(A64,$A$6:$B$19,2,0),A64,IF(A64=$A$4,0,A64+1)))</f>
        <v>0</v>
      </c>
      <c r="B65" s="604"/>
      <c r="C65" s="604">
        <f>IFERROR(VLOOKUP(E65&amp;I65,'Страт SKU'!$A:$E,5,0),0)</f>
        <v>0</v>
      </c>
      <c r="D65" s="32"/>
      <c r="E65" s="605" t="str">
        <f t="shared" si="20"/>
        <v/>
      </c>
      <c r="F65" s="1526" t="str">
        <f t="shared" si="18"/>
        <v/>
      </c>
      <c r="G65" s="1526"/>
      <c r="H65" s="606" t="str">
        <f t="shared" si="19"/>
        <v/>
      </c>
      <c r="I65" s="1526" t="str">
        <f>IFERROR(MID(HLOOKUP(E65&amp;COUNTIF($E$26:E65,E65),'Ассортиментная матрица'!$G$1:$EF$5,5,0),FIND(" ",HLOOKUP(E65&amp;COUNTIF($E$26:E65,E65),'Ассортиментная матрица'!$G$1:$EF$5,5,0),1)+1,100),"")</f>
        <v/>
      </c>
      <c r="J65" s="1526"/>
      <c r="K65" s="607" t="str">
        <f>IFERROR(HLOOKUP(E65&amp;COUNTIF($E$26:E65,E65),'Ассортиментная матрица'!$G$1:$EF$6,6,0),"")</f>
        <v/>
      </c>
    </row>
    <row r="66" spans="1:11" x14ac:dyDescent="0.25">
      <c r="A66" s="604">
        <f>IF(A65=0,0,IF(COUNTIF($A$26:A65,A65)&lt;VLOOKUP(A65,$A$6:$B$19,2,0),A65,IF(A65=$A$4,0,A65+1)))</f>
        <v>0</v>
      </c>
      <c r="B66" s="604"/>
      <c r="C66" s="604">
        <f>IFERROR(VLOOKUP(E66&amp;I66,'Страт SKU'!$A:$E,5,0),0)</f>
        <v>0</v>
      </c>
      <c r="D66" s="32"/>
      <c r="E66" s="605" t="str">
        <f t="shared" si="20"/>
        <v/>
      </c>
      <c r="F66" s="1526" t="str">
        <f t="shared" si="18"/>
        <v/>
      </c>
      <c r="G66" s="1526"/>
      <c r="H66" s="606" t="str">
        <f t="shared" si="19"/>
        <v/>
      </c>
      <c r="I66" s="1526" t="str">
        <f>IFERROR(MID(HLOOKUP(E66&amp;COUNTIF($E$26:E66,E66),'Ассортиментная матрица'!$G$1:$EF$5,5,0),FIND(" ",HLOOKUP(E66&amp;COUNTIF($E$26:E66,E66),'Ассортиментная матрица'!$G$1:$EF$5,5,0),1)+1,100),"")</f>
        <v/>
      </c>
      <c r="J66" s="1526"/>
      <c r="K66" s="607" t="str">
        <f>IFERROR(HLOOKUP(E66&amp;COUNTIF($E$26:E66,E66),'Ассортиментная матрица'!$G$1:$EF$6,6,0),"")</f>
        <v/>
      </c>
    </row>
    <row r="67" spans="1:11" x14ac:dyDescent="0.25">
      <c r="A67" s="604">
        <f>IF(A66=0,0,IF(COUNTIF($A$26:A66,A66)&lt;VLOOKUP(A66,$A$6:$B$19,2,0),A66,IF(A66=$A$4,0,A66+1)))</f>
        <v>0</v>
      </c>
      <c r="B67" s="604"/>
      <c r="C67" s="604">
        <f>IFERROR(VLOOKUP(E67&amp;I67,'Страт SKU'!$A:$E,5,0),0)</f>
        <v>0</v>
      </c>
      <c r="D67" s="32"/>
      <c r="E67" s="605" t="str">
        <f t="shared" si="20"/>
        <v/>
      </c>
      <c r="F67" s="1526" t="str">
        <f t="shared" si="18"/>
        <v/>
      </c>
      <c r="G67" s="1526"/>
      <c r="H67" s="606" t="str">
        <f t="shared" si="19"/>
        <v/>
      </c>
      <c r="I67" s="1526" t="str">
        <f>IFERROR(MID(HLOOKUP(E67&amp;COUNTIF($E$26:E67,E67),'Ассортиментная матрица'!$G$1:$EF$5,5,0),FIND(" ",HLOOKUP(E67&amp;COUNTIF($E$26:E67,E67),'Ассортиментная матрица'!$G$1:$EF$5,5,0),1)+1,100),"")</f>
        <v/>
      </c>
      <c r="J67" s="1526"/>
      <c r="K67" s="607" t="str">
        <f>IFERROR(HLOOKUP(E67&amp;COUNTIF($E$26:E67,E67),'Ассортиментная матрица'!$G$1:$EF$6,6,0),"")</f>
        <v/>
      </c>
    </row>
    <row r="68" spans="1:11" x14ac:dyDescent="0.25">
      <c r="A68" s="604">
        <f>IF(A67=0,0,IF(COUNTIF($A$26:A67,A67)&lt;VLOOKUP(A67,$A$6:$B$19,2,0),A67,IF(A67=$A$4,0,A67+1)))</f>
        <v>0</v>
      </c>
      <c r="B68" s="604"/>
      <c r="C68" s="604">
        <f>IFERROR(VLOOKUP(E68&amp;I68,'Страт SKU'!$A:$E,5,0),0)</f>
        <v>0</v>
      </c>
      <c r="D68" s="32"/>
      <c r="E68" s="605" t="str">
        <f t="shared" si="20"/>
        <v/>
      </c>
      <c r="F68" s="1526" t="str">
        <f t="shared" si="18"/>
        <v/>
      </c>
      <c r="G68" s="1526"/>
      <c r="H68" s="606" t="str">
        <f t="shared" si="19"/>
        <v/>
      </c>
      <c r="I68" s="1526" t="str">
        <f>IFERROR(MID(HLOOKUP(E68&amp;COUNTIF($E$26:E68,E68),'Ассортиментная матрица'!$G$1:$EF$5,5,0),FIND(" ",HLOOKUP(E68&amp;COUNTIF($E$26:E68,E68),'Ассортиментная матрица'!$G$1:$EF$5,5,0),1)+1,100),"")</f>
        <v/>
      </c>
      <c r="J68" s="1526"/>
      <c r="K68" s="607" t="str">
        <f>IFERROR(HLOOKUP(E68&amp;COUNTIF($E$26:E68,E68),'Ассортиментная матрица'!$G$1:$EF$6,6,0),"")</f>
        <v/>
      </c>
    </row>
    <row r="69" spans="1:11" x14ac:dyDescent="0.25">
      <c r="A69" s="604">
        <f>IF(A68=0,0,IF(COUNTIF($A$26:A68,A68)&lt;VLOOKUP(A68,$A$6:$B$19,2,0),A68,IF(A68=$A$4,0,A68+1)))</f>
        <v>0</v>
      </c>
      <c r="B69" s="604"/>
      <c r="C69" s="604">
        <f>IFERROR(VLOOKUP(E69&amp;I69,'Страт SKU'!$A:$E,5,0),0)</f>
        <v>0</v>
      </c>
      <c r="D69" s="32"/>
      <c r="E69" s="605" t="str">
        <f t="shared" si="20"/>
        <v/>
      </c>
      <c r="F69" s="1526" t="str">
        <f t="shared" si="18"/>
        <v/>
      </c>
      <c r="G69" s="1526"/>
      <c r="H69" s="606" t="str">
        <f t="shared" si="19"/>
        <v/>
      </c>
      <c r="I69" s="1526" t="str">
        <f>IFERROR(MID(HLOOKUP(E69&amp;COUNTIF($E$26:E69,E69),'Ассортиментная матрица'!$G$1:$EF$5,5,0),FIND(" ",HLOOKUP(E69&amp;COUNTIF($E$26:E69,E69),'Ассортиментная матрица'!$G$1:$EF$5,5,0),1)+1,100),"")</f>
        <v/>
      </c>
      <c r="J69" s="1526"/>
      <c r="K69" s="607" t="str">
        <f>IFERROR(HLOOKUP(E69&amp;COUNTIF($E$26:E69,E69),'Ассортиментная матрица'!$G$1:$EF$6,6,0),"")</f>
        <v/>
      </c>
    </row>
    <row r="70" spans="1:11" x14ac:dyDescent="0.25">
      <c r="A70" s="604">
        <f>IF(A69=0,0,IF(COUNTIF($A$26:A69,A69)&lt;VLOOKUP(A69,$A$6:$B$19,2,0),A69,IF(A69=$A$4,0,A69+1)))</f>
        <v>0</v>
      </c>
      <c r="B70" s="604"/>
      <c r="C70" s="604">
        <f>IFERROR(VLOOKUP(E70&amp;I70,'Страт SKU'!$A:$E,5,0),0)</f>
        <v>0</v>
      </c>
      <c r="D70" s="32"/>
      <c r="E70" s="605" t="str">
        <f t="shared" si="20"/>
        <v/>
      </c>
      <c r="F70" s="1526" t="str">
        <f t="shared" si="18"/>
        <v/>
      </c>
      <c r="G70" s="1526"/>
      <c r="H70" s="606" t="str">
        <f t="shared" si="19"/>
        <v/>
      </c>
      <c r="I70" s="1526" t="str">
        <f>IFERROR(MID(HLOOKUP(E70&amp;COUNTIF($E$26:E70,E70),'Ассортиментная матрица'!$G$1:$EF$5,5,0),FIND(" ",HLOOKUP(E70&amp;COUNTIF($E$26:E70,E70),'Ассортиментная матрица'!$G$1:$EF$5,5,0),1)+1,100),"")</f>
        <v/>
      </c>
      <c r="J70" s="1526"/>
      <c r="K70" s="607" t="str">
        <f>IFERROR(HLOOKUP(E70&amp;COUNTIF($E$26:E70,E70),'Ассортиментная матрица'!$G$1:$EF$6,6,0),"")</f>
        <v/>
      </c>
    </row>
    <row r="71" spans="1:11" x14ac:dyDescent="0.25">
      <c r="A71" s="604">
        <f>IF(A70=0,0,IF(COUNTIF($A$26:A70,A70)&lt;VLOOKUP(A70,$A$6:$B$19,2,0),A70,IF(A70=$A$4,0,A70+1)))</f>
        <v>0</v>
      </c>
      <c r="B71" s="604"/>
      <c r="C71" s="604">
        <f>IFERROR(VLOOKUP(E71&amp;I71,'Страт SKU'!$A:$E,5,0),0)</f>
        <v>0</v>
      </c>
      <c r="D71" s="32"/>
      <c r="E71" s="605" t="str">
        <f t="shared" si="20"/>
        <v/>
      </c>
      <c r="F71" s="1526" t="str">
        <f t="shared" si="18"/>
        <v/>
      </c>
      <c r="G71" s="1526"/>
      <c r="H71" s="606" t="str">
        <f t="shared" si="19"/>
        <v/>
      </c>
      <c r="I71" s="1526" t="str">
        <f>IFERROR(MID(HLOOKUP(E71&amp;COUNTIF($E$26:E71,E71),'Ассортиментная матрица'!$G$1:$EF$5,5,0),FIND(" ",HLOOKUP(E71&amp;COUNTIF($E$26:E71,E71),'Ассортиментная матрица'!$G$1:$EF$5,5,0),1)+1,100),"")</f>
        <v/>
      </c>
      <c r="J71" s="1526"/>
      <c r="K71" s="607" t="str">
        <f>IFERROR(HLOOKUP(E71&amp;COUNTIF($E$26:E71,E71),'Ассортиментная матрица'!$G$1:$EF$6,6,0),"")</f>
        <v/>
      </c>
    </row>
    <row r="72" spans="1:11" x14ac:dyDescent="0.25">
      <c r="A72" s="604">
        <f>IF(A71=0,0,IF(COUNTIF($A$26:A71,A71)&lt;VLOOKUP(A71,$A$6:$B$19,2,0),A71,IF(A71=$A$4,0,A71+1)))</f>
        <v>0</v>
      </c>
      <c r="B72" s="604"/>
      <c r="C72" s="604">
        <f>IFERROR(VLOOKUP(E72&amp;I72,'Страт SKU'!$A:$E,5,0),0)</f>
        <v>0</v>
      </c>
      <c r="D72" s="32"/>
      <c r="E72" s="605" t="str">
        <f t="shared" si="20"/>
        <v/>
      </c>
      <c r="F72" s="1526" t="str">
        <f t="shared" si="18"/>
        <v/>
      </c>
      <c r="G72" s="1526"/>
      <c r="H72" s="606" t="str">
        <f t="shared" si="19"/>
        <v/>
      </c>
      <c r="I72" s="1526" t="str">
        <f>IFERROR(MID(HLOOKUP(E72&amp;COUNTIF($E$26:E72,E72),'Ассортиментная матрица'!$G$1:$EF$5,5,0),FIND(" ",HLOOKUP(E72&amp;COUNTIF($E$26:E72,E72),'Ассортиментная матрица'!$G$1:$EF$5,5,0),1)+1,100),"")</f>
        <v/>
      </c>
      <c r="J72" s="1526"/>
      <c r="K72" s="607" t="str">
        <f>IFERROR(HLOOKUP(E72&amp;COUNTIF($E$26:E72,E72),'Ассортиментная матрица'!$G$1:$EF$6,6,0),"")</f>
        <v/>
      </c>
    </row>
    <row r="73" spans="1:11" x14ac:dyDescent="0.25">
      <c r="A73" s="604">
        <f>IF(A72=0,0,IF(COUNTIF($A$26:A72,A72)&lt;VLOOKUP(A72,$A$6:$B$19,2,0),A72,IF(A72=$A$4,0,A72+1)))</f>
        <v>0</v>
      </c>
      <c r="B73" s="604"/>
      <c r="C73" s="604">
        <f>IFERROR(VLOOKUP(E73&amp;I73,'Страт SKU'!$A:$E,5,0),0)</f>
        <v>0</v>
      </c>
      <c r="D73" s="32"/>
      <c r="E73" s="605" t="str">
        <f t="shared" si="20"/>
        <v/>
      </c>
      <c r="F73" s="1526" t="str">
        <f t="shared" ref="F73:F104" si="21">I73</f>
        <v/>
      </c>
      <c r="G73" s="1526"/>
      <c r="H73" s="606" t="str">
        <f t="shared" si="19"/>
        <v/>
      </c>
      <c r="I73" s="1526" t="str">
        <f>IFERROR(MID(HLOOKUP(E73&amp;COUNTIF($E$26:E73,E73),'Ассортиментная матрица'!$G$1:$EF$5,5,0),FIND(" ",HLOOKUP(E73&amp;COUNTIF($E$26:E73,E73),'Ассортиментная матрица'!$G$1:$EF$5,5,0),1)+1,100),"")</f>
        <v/>
      </c>
      <c r="J73" s="1526"/>
      <c r="K73" s="607" t="str">
        <f>IFERROR(HLOOKUP(E73&amp;COUNTIF($E$26:E73,E73),'Ассортиментная матрица'!$G$1:$EF$6,6,0),"")</f>
        <v/>
      </c>
    </row>
    <row r="74" spans="1:11" x14ac:dyDescent="0.25">
      <c r="A74" s="604">
        <f>IF(A73=0,0,IF(COUNTIF($A$26:A73,A73)&lt;VLOOKUP(A73,$A$6:$B$19,2,0),A73,IF(A73=$A$4,0,A73+1)))</f>
        <v>0</v>
      </c>
      <c r="B74" s="604"/>
      <c r="C74" s="604">
        <f>IFERROR(VLOOKUP(E74&amp;I74,'Страт SKU'!$A:$E,5,0),0)</f>
        <v>0</v>
      </c>
      <c r="D74" s="32"/>
      <c r="E74" s="605" t="str">
        <f t="shared" si="20"/>
        <v/>
      </c>
      <c r="F74" s="1526" t="str">
        <f t="shared" si="21"/>
        <v/>
      </c>
      <c r="G74" s="1526"/>
      <c r="H74" s="606" t="str">
        <f t="shared" si="19"/>
        <v/>
      </c>
      <c r="I74" s="1526" t="str">
        <f>IFERROR(MID(HLOOKUP(E74&amp;COUNTIF($E$26:E74,E74),'Ассортиментная матрица'!$G$1:$EF$5,5,0),FIND(" ",HLOOKUP(E74&amp;COUNTIF($E$26:E74,E74),'Ассортиментная матрица'!$G$1:$EF$5,5,0),1)+1,100),"")</f>
        <v/>
      </c>
      <c r="J74" s="1526"/>
      <c r="K74" s="607" t="str">
        <f>IFERROR(HLOOKUP(E74&amp;COUNTIF($E$26:E74,E74),'Ассортиментная матрица'!$G$1:$EF$6,6,0),"")</f>
        <v/>
      </c>
    </row>
    <row r="75" spans="1:11" x14ac:dyDescent="0.25">
      <c r="A75" s="604">
        <f>IF(A74=0,0,IF(COUNTIF($A$26:A74,A74)&lt;VLOOKUP(A74,$A$6:$B$19,2,0),A74,IF(A74=$A$4,0,A74+1)))</f>
        <v>0</v>
      </c>
      <c r="B75" s="604"/>
      <c r="C75" s="604">
        <f>IFERROR(VLOOKUP(E75&amp;I75,'Страт SKU'!$A:$E,5,0),0)</f>
        <v>0</v>
      </c>
      <c r="D75" s="32"/>
      <c r="E75" s="605" t="str">
        <f t="shared" si="20"/>
        <v/>
      </c>
      <c r="F75" s="1526" t="str">
        <f t="shared" si="21"/>
        <v/>
      </c>
      <c r="G75" s="1526"/>
      <c r="H75" s="606" t="str">
        <f t="shared" si="19"/>
        <v/>
      </c>
      <c r="I75" s="1526" t="str">
        <f>IFERROR(MID(HLOOKUP(E75&amp;COUNTIF($E$26:E75,E75),'Ассортиментная матрица'!$G$1:$EF$5,5,0),FIND(" ",HLOOKUP(E75&amp;COUNTIF($E$26:E75,E75),'Ассортиментная матрица'!$G$1:$EF$5,5,0),1)+1,100),"")</f>
        <v/>
      </c>
      <c r="J75" s="1526"/>
      <c r="K75" s="607" t="str">
        <f>IFERROR(HLOOKUP(E75&amp;COUNTIF($E$26:E75,E75),'Ассортиментная матрица'!$G$1:$EF$6,6,0),"")</f>
        <v/>
      </c>
    </row>
    <row r="76" spans="1:11" x14ac:dyDescent="0.25">
      <c r="A76" s="604">
        <f>IF(A75=0,0,IF(COUNTIF($A$26:A75,A75)&lt;VLOOKUP(A75,$A$6:$B$19,2,0),A75,IF(A75=$A$4,0,A75+1)))</f>
        <v>0</v>
      </c>
      <c r="B76" s="604"/>
      <c r="C76" s="604">
        <f>IFERROR(VLOOKUP(E76&amp;I76,'Страт SKU'!$A:$E,5,0),0)</f>
        <v>0</v>
      </c>
      <c r="D76" s="32"/>
      <c r="E76" s="605" t="str">
        <f t="shared" si="20"/>
        <v/>
      </c>
      <c r="F76" s="1526" t="str">
        <f t="shared" si="21"/>
        <v/>
      </c>
      <c r="G76" s="1526"/>
      <c r="H76" s="606" t="str">
        <f t="shared" si="19"/>
        <v/>
      </c>
      <c r="I76" s="1526" t="str">
        <f>IFERROR(MID(HLOOKUP(E76&amp;COUNTIF($E$26:E76,E76),'Ассортиментная матрица'!$G$1:$EF$5,5,0),FIND(" ",HLOOKUP(E76&amp;COUNTIF($E$26:E76,E76),'Ассортиментная матрица'!$G$1:$EF$5,5,0),1)+1,100),"")</f>
        <v/>
      </c>
      <c r="J76" s="1526"/>
      <c r="K76" s="607" t="str">
        <f>IFERROR(HLOOKUP(E76&amp;COUNTIF($E$26:E76,E76),'Ассортиментная матрица'!$G$1:$EF$6,6,0),"")</f>
        <v/>
      </c>
    </row>
    <row r="77" spans="1:11" x14ac:dyDescent="0.25">
      <c r="A77" s="604">
        <f>IF(A76=0,0,IF(COUNTIF($A$26:A76,A76)&lt;VLOOKUP(A76,$A$6:$B$19,2,0),A76,IF(A76=$A$4,0,A76+1)))</f>
        <v>0</v>
      </c>
      <c r="B77" s="604"/>
      <c r="C77" s="604">
        <f>IFERROR(VLOOKUP(E77&amp;I77,'Страт SKU'!$A:$E,5,0),0)</f>
        <v>0</v>
      </c>
      <c r="D77" s="32"/>
      <c r="E77" s="605" t="str">
        <f t="shared" si="20"/>
        <v/>
      </c>
      <c r="F77" s="1526" t="str">
        <f t="shared" si="21"/>
        <v/>
      </c>
      <c r="G77" s="1526"/>
      <c r="H77" s="606" t="str">
        <f t="shared" si="19"/>
        <v/>
      </c>
      <c r="I77" s="1526" t="str">
        <f>IFERROR(MID(HLOOKUP(E77&amp;COUNTIF($E$26:E77,E77),'Ассортиментная матрица'!$G$1:$EF$5,5,0),FIND(" ",HLOOKUP(E77&amp;COUNTIF($E$26:E77,E77),'Ассортиментная матрица'!$G$1:$EF$5,5,0),1)+1,100),"")</f>
        <v/>
      </c>
      <c r="J77" s="1526"/>
      <c r="K77" s="607" t="str">
        <f>IFERROR(HLOOKUP(E77&amp;COUNTIF($E$26:E77,E77),'Ассортиментная матрица'!$G$1:$EF$6,6,0),"")</f>
        <v/>
      </c>
    </row>
    <row r="78" spans="1:11" x14ac:dyDescent="0.25">
      <c r="A78" s="604">
        <f>IF(A77=0,0,IF(COUNTIF($A$26:A77,A77)&lt;VLOOKUP(A77,$A$6:$B$19,2,0),A77,IF(A77=$A$4,0,A77+1)))</f>
        <v>0</v>
      </c>
      <c r="B78" s="604"/>
      <c r="C78" s="604">
        <f>IFERROR(VLOOKUP(E78&amp;I78,'Страт SKU'!$A:$E,5,0),0)</f>
        <v>0</v>
      </c>
      <c r="D78" s="32"/>
      <c r="E78" s="605" t="str">
        <f t="shared" si="20"/>
        <v/>
      </c>
      <c r="F78" s="1526" t="str">
        <f t="shared" si="21"/>
        <v/>
      </c>
      <c r="G78" s="1526"/>
      <c r="H78" s="606" t="str">
        <f t="shared" si="19"/>
        <v/>
      </c>
      <c r="I78" s="1526" t="str">
        <f>IFERROR(MID(HLOOKUP(E78&amp;COUNTIF($E$26:E78,E78),'Ассортиментная матрица'!$G$1:$EF$5,5,0),FIND(" ",HLOOKUP(E78&amp;COUNTIF($E$26:E78,E78),'Ассортиментная матрица'!$G$1:$EF$5,5,0),1)+1,100),"")</f>
        <v/>
      </c>
      <c r="J78" s="1526"/>
      <c r="K78" s="607" t="str">
        <f>IFERROR(HLOOKUP(E78&amp;COUNTIF($E$26:E78,E78),'Ассортиментная матрица'!$G$1:$EF$6,6,0),"")</f>
        <v/>
      </c>
    </row>
    <row r="79" spans="1:11" x14ac:dyDescent="0.25">
      <c r="A79" s="604">
        <f>IF(A78=0,0,IF(COUNTIF($A$26:A78,A78)&lt;VLOOKUP(A78,$A$6:$B$19,2,0),A78,IF(A78=$A$4,0,A78+1)))</f>
        <v>0</v>
      </c>
      <c r="B79" s="604"/>
      <c r="C79" s="604">
        <f>IFERROR(VLOOKUP(E79&amp;I79,'Страт SKU'!$A:$E,5,0),0)</f>
        <v>0</v>
      </c>
      <c r="D79" s="32"/>
      <c r="E79" s="605" t="str">
        <f t="shared" si="20"/>
        <v/>
      </c>
      <c r="F79" s="1526" t="str">
        <f t="shared" si="21"/>
        <v/>
      </c>
      <c r="G79" s="1526"/>
      <c r="H79" s="606" t="str">
        <f t="shared" si="19"/>
        <v/>
      </c>
      <c r="I79" s="1526" t="str">
        <f>IFERROR(MID(HLOOKUP(E79&amp;COUNTIF($E$26:E79,E79),'Ассортиментная матрица'!$G$1:$EF$5,5,0),FIND(" ",HLOOKUP(E79&amp;COUNTIF($E$26:E79,E79),'Ассортиментная матрица'!$G$1:$EF$5,5,0),1)+1,100),"")</f>
        <v/>
      </c>
      <c r="J79" s="1526"/>
      <c r="K79" s="607" t="str">
        <f>IFERROR(HLOOKUP(E79&amp;COUNTIF($E$26:E79,E79),'Ассортиментная матрица'!$G$1:$EF$6,6,0),"")</f>
        <v/>
      </c>
    </row>
    <row r="80" spans="1:11" x14ac:dyDescent="0.25">
      <c r="A80" s="604">
        <f>IF(A79=0,0,IF(COUNTIF($A$26:A79,A79)&lt;VLOOKUP(A79,$A$6:$B$19,2,0),A79,IF(A79=$A$4,0,A79+1)))</f>
        <v>0</v>
      </c>
      <c r="B80" s="604"/>
      <c r="C80" s="604">
        <f>IFERROR(VLOOKUP(E80&amp;I80,'Страт SKU'!$A:$E,5,0),0)</f>
        <v>0</v>
      </c>
      <c r="D80" s="32"/>
      <c r="E80" s="605" t="str">
        <f t="shared" si="20"/>
        <v/>
      </c>
      <c r="F80" s="1526" t="str">
        <f t="shared" si="21"/>
        <v/>
      </c>
      <c r="G80" s="1526"/>
      <c r="H80" s="606" t="str">
        <f t="shared" si="19"/>
        <v/>
      </c>
      <c r="I80" s="1526" t="str">
        <f>IFERROR(MID(HLOOKUP(E80&amp;COUNTIF($E$26:E80,E80),'Ассортиментная матрица'!$G$1:$EF$5,5,0),FIND(" ",HLOOKUP(E80&amp;COUNTIF($E$26:E80,E80),'Ассортиментная матрица'!$G$1:$EF$5,5,0),1)+1,100),"")</f>
        <v/>
      </c>
      <c r="J80" s="1526"/>
      <c r="K80" s="607" t="str">
        <f>IFERROR(HLOOKUP(E80&amp;COUNTIF($E$26:E80,E80),'Ассортиментная матрица'!$G$1:$EF$6,6,0),"")</f>
        <v/>
      </c>
    </row>
    <row r="81" spans="1:11" x14ac:dyDescent="0.25">
      <c r="A81" s="604">
        <f>IF(A80=0,0,IF(COUNTIF($A$26:A80,A80)&lt;VLOOKUP(A80,$A$6:$B$19,2,0),A80,IF(A80=$A$4,0,A80+1)))</f>
        <v>0</v>
      </c>
      <c r="B81" s="604"/>
      <c r="C81" s="604">
        <f>IFERROR(VLOOKUP(E81&amp;I81,'Страт SKU'!$A:$E,5,0),0)</f>
        <v>0</v>
      </c>
      <c r="D81" s="32"/>
      <c r="E81" s="605" t="str">
        <f t="shared" si="20"/>
        <v/>
      </c>
      <c r="F81" s="1526" t="str">
        <f t="shared" si="21"/>
        <v/>
      </c>
      <c r="G81" s="1526"/>
      <c r="H81" s="606" t="str">
        <f t="shared" si="19"/>
        <v/>
      </c>
      <c r="I81" s="1526" t="str">
        <f>IFERROR(MID(HLOOKUP(E81&amp;COUNTIF($E$26:E81,E81),'Ассортиментная матрица'!$G$1:$EF$5,5,0),FIND(" ",HLOOKUP(E81&amp;COUNTIF($E$26:E81,E81),'Ассортиментная матрица'!$G$1:$EF$5,5,0),1)+1,100),"")</f>
        <v/>
      </c>
      <c r="J81" s="1526"/>
      <c r="K81" s="607" t="str">
        <f>IFERROR(HLOOKUP(E81&amp;COUNTIF($E$26:E81,E81),'Ассортиментная матрица'!$G$1:$EF$6,6,0),"")</f>
        <v/>
      </c>
    </row>
    <row r="82" spans="1:11" x14ac:dyDescent="0.25">
      <c r="A82" s="604">
        <f>IF(A81=0,0,IF(COUNTIF($A$26:A81,A81)&lt;VLOOKUP(A81,$A$6:$B$19,2,0),A81,IF(A81=$A$4,0,A81+1)))</f>
        <v>0</v>
      </c>
      <c r="B82" s="604"/>
      <c r="C82" s="604">
        <f>IFERROR(VLOOKUP(E82&amp;I82,'Страт SKU'!$A:$E,5,0),0)</f>
        <v>0</v>
      </c>
      <c r="D82" s="32"/>
      <c r="E82" s="605" t="str">
        <f t="shared" si="20"/>
        <v/>
      </c>
      <c r="F82" s="1526" t="str">
        <f t="shared" si="21"/>
        <v/>
      </c>
      <c r="G82" s="1526"/>
      <c r="H82" s="606" t="str">
        <f t="shared" si="19"/>
        <v/>
      </c>
      <c r="I82" s="1526" t="str">
        <f>IFERROR(MID(HLOOKUP(E82&amp;COUNTIF($E$26:E82,E82),'Ассортиментная матрица'!$G$1:$EF$5,5,0),FIND(" ",HLOOKUP(E82&amp;COUNTIF($E$26:E82,E82),'Ассортиментная матрица'!$G$1:$EF$5,5,0),1)+1,100),"")</f>
        <v/>
      </c>
      <c r="J82" s="1526"/>
      <c r="K82" s="607" t="str">
        <f>IFERROR(HLOOKUP(E82&amp;COUNTIF($E$26:E82,E82),'Ассортиментная матрица'!$G$1:$EF$6,6,0),"")</f>
        <v/>
      </c>
    </row>
    <row r="83" spans="1:11" x14ac:dyDescent="0.25">
      <c r="A83" s="604">
        <f>IF(A82=0,0,IF(COUNTIF($A$26:A82,A82)&lt;VLOOKUP(A82,$A$6:$B$19,2,0),A82,IF(A82=$A$4,0,A82+1)))</f>
        <v>0</v>
      </c>
      <c r="B83" s="604"/>
      <c r="C83" s="604">
        <f>IFERROR(VLOOKUP(E83&amp;I83,'Страт SKU'!$A:$E,5,0),0)</f>
        <v>0</v>
      </c>
      <c r="D83" s="32"/>
      <c r="E83" s="605" t="str">
        <f t="shared" si="20"/>
        <v/>
      </c>
      <c r="F83" s="1526" t="str">
        <f t="shared" si="21"/>
        <v/>
      </c>
      <c r="G83" s="1526"/>
      <c r="H83" s="606" t="str">
        <f t="shared" si="19"/>
        <v/>
      </c>
      <c r="I83" s="1526" t="str">
        <f>IFERROR(MID(HLOOKUP(E83&amp;COUNTIF($E$26:E83,E83),'Ассортиментная матрица'!$G$1:$EF$5,5,0),FIND(" ",HLOOKUP(E83&amp;COUNTIF($E$26:E83,E83),'Ассортиментная матрица'!$G$1:$EF$5,5,0),1)+1,100),"")</f>
        <v/>
      </c>
      <c r="J83" s="1526"/>
      <c r="K83" s="607" t="str">
        <f>IFERROR(HLOOKUP(E83&amp;COUNTIF($E$26:E83,E83),'Ассортиментная матрица'!$G$1:$EF$6,6,0),"")</f>
        <v/>
      </c>
    </row>
    <row r="84" spans="1:11" x14ac:dyDescent="0.25">
      <c r="A84" s="604">
        <f>IF(A83=0,0,IF(COUNTIF($A$26:A83,A83)&lt;VLOOKUP(A83,$A$6:$B$19,2,0),A83,IF(A83=$A$4,0,A83+1)))</f>
        <v>0</v>
      </c>
      <c r="B84" s="604"/>
      <c r="C84" s="604">
        <f>IFERROR(VLOOKUP(E84&amp;I84,'Страт SKU'!$A:$E,5,0),0)</f>
        <v>0</v>
      </c>
      <c r="D84" s="32"/>
      <c r="E84" s="605" t="str">
        <f t="shared" si="20"/>
        <v/>
      </c>
      <c r="F84" s="1526" t="str">
        <f t="shared" si="21"/>
        <v/>
      </c>
      <c r="G84" s="1526"/>
      <c r="H84" s="606" t="str">
        <f t="shared" si="19"/>
        <v/>
      </c>
      <c r="I84" s="1526" t="str">
        <f>IFERROR(MID(HLOOKUP(E84&amp;COUNTIF($E$26:E84,E84),'Ассортиментная матрица'!$G$1:$EF$5,5,0),FIND(" ",HLOOKUP(E84&amp;COUNTIF($E$26:E84,E84),'Ассортиментная матрица'!$G$1:$EF$5,5,0),1)+1,100),"")</f>
        <v/>
      </c>
      <c r="J84" s="1526"/>
      <c r="K84" s="607" t="str">
        <f>IFERROR(HLOOKUP(E84&amp;COUNTIF($E$26:E84,E84),'Ассортиментная матрица'!$G$1:$EF$6,6,0),"")</f>
        <v/>
      </c>
    </row>
    <row r="85" spans="1:11" x14ac:dyDescent="0.25">
      <c r="A85" s="604">
        <f>IF(A84=0,0,IF(COUNTIF($A$26:A84,A84)&lt;VLOOKUP(A84,$A$6:$B$19,2,0),A84,IF(A84=$A$4,0,A84+1)))</f>
        <v>0</v>
      </c>
      <c r="B85" s="604"/>
      <c r="C85" s="604">
        <f>IFERROR(VLOOKUP(E85&amp;I85,'Страт SKU'!$A:$E,5,0),0)</f>
        <v>0</v>
      </c>
      <c r="D85" s="32"/>
      <c r="E85" s="605" t="str">
        <f t="shared" si="20"/>
        <v/>
      </c>
      <c r="F85" s="1526" t="str">
        <f t="shared" si="21"/>
        <v/>
      </c>
      <c r="G85" s="1526"/>
      <c r="H85" s="606" t="str">
        <f t="shared" si="19"/>
        <v/>
      </c>
      <c r="I85" s="1526" t="str">
        <f>IFERROR(MID(HLOOKUP(E85&amp;COUNTIF($E$26:E85,E85),'Ассортиментная матрица'!$G$1:$EF$5,5,0),FIND(" ",HLOOKUP(E85&amp;COUNTIF($E$26:E85,E85),'Ассортиментная матрица'!$G$1:$EF$5,5,0),1)+1,100),"")</f>
        <v/>
      </c>
      <c r="J85" s="1526"/>
      <c r="K85" s="607" t="str">
        <f>IFERROR(HLOOKUP(E85&amp;COUNTIF($E$26:E85,E85),'Ассортиментная матрица'!$G$1:$EF$6,6,0),"")</f>
        <v/>
      </c>
    </row>
    <row r="86" spans="1:11" x14ac:dyDescent="0.25">
      <c r="A86" s="604">
        <f>IF(A85=0,0,IF(COUNTIF($A$26:A85,A85)&lt;VLOOKUP(A85,$A$6:$B$19,2,0),A85,IF(A85=$A$4,0,A85+1)))</f>
        <v>0</v>
      </c>
      <c r="B86" s="604"/>
      <c r="C86" s="604">
        <f>IFERROR(VLOOKUP(E86&amp;I86,'Страт SKU'!$A:$E,5,0),0)</f>
        <v>0</v>
      </c>
      <c r="D86" s="32"/>
      <c r="E86" s="605" t="str">
        <f t="shared" si="20"/>
        <v/>
      </c>
      <c r="F86" s="1526" t="str">
        <f t="shared" si="21"/>
        <v/>
      </c>
      <c r="G86" s="1526"/>
      <c r="H86" s="606" t="str">
        <f t="shared" si="19"/>
        <v/>
      </c>
      <c r="I86" s="1526" t="str">
        <f>IFERROR(MID(HLOOKUP(E86&amp;COUNTIF($E$26:E86,E86),'Ассортиментная матрица'!$G$1:$EF$5,5,0),FIND(" ",HLOOKUP(E86&amp;COUNTIF($E$26:E86,E86),'Ассортиментная матрица'!$G$1:$EF$5,5,0),1)+1,100),"")</f>
        <v/>
      </c>
      <c r="J86" s="1526"/>
      <c r="K86" s="607" t="str">
        <f>IFERROR(HLOOKUP(E86&amp;COUNTIF($E$26:E86,E86),'Ассортиментная матрица'!$G$1:$EF$6,6,0),"")</f>
        <v/>
      </c>
    </row>
    <row r="87" spans="1:11" x14ac:dyDescent="0.25">
      <c r="A87" s="604">
        <f>IF(A86=0,0,IF(COUNTIF($A$26:A86,A86)&lt;VLOOKUP(A86,$A$6:$B$19,2,0),A86,IF(A86=$A$4,0,A86+1)))</f>
        <v>0</v>
      </c>
      <c r="B87" s="604"/>
      <c r="C87" s="604">
        <f>IFERROR(VLOOKUP(E87&amp;I87,'Страт SKU'!$A:$E,5,0),0)</f>
        <v>0</v>
      </c>
      <c r="D87" s="32"/>
      <c r="E87" s="605" t="str">
        <f t="shared" si="20"/>
        <v/>
      </c>
      <c r="F87" s="1526" t="str">
        <f t="shared" si="21"/>
        <v/>
      </c>
      <c r="G87" s="1526"/>
      <c r="H87" s="606" t="str">
        <f t="shared" si="19"/>
        <v/>
      </c>
      <c r="I87" s="1526" t="str">
        <f>IFERROR(MID(HLOOKUP(E87&amp;COUNTIF($E$26:E87,E87),'Ассортиментная матрица'!$G$1:$EF$5,5,0),FIND(" ",HLOOKUP(E87&amp;COUNTIF($E$26:E87,E87),'Ассортиментная матрица'!$G$1:$EF$5,5,0),1)+1,100),"")</f>
        <v/>
      </c>
      <c r="J87" s="1526"/>
      <c r="K87" s="607" t="str">
        <f>IFERROR(HLOOKUP(E87&amp;COUNTIF($E$26:E87,E87),'Ассортиментная матрица'!$G$1:$EF$6,6,0),"")</f>
        <v/>
      </c>
    </row>
    <row r="88" spans="1:11" x14ac:dyDescent="0.25">
      <c r="A88" s="604">
        <f>IF(A87=0,0,IF(COUNTIF($A$26:A87,A87)&lt;VLOOKUP(A87,$A$6:$B$19,2,0),A87,IF(A87=$A$4,0,A87+1)))</f>
        <v>0</v>
      </c>
      <c r="B88" s="604"/>
      <c r="C88" s="604">
        <f>IFERROR(VLOOKUP(E88&amp;I88,'Страт SKU'!$A:$E,5,0),0)</f>
        <v>0</v>
      </c>
      <c r="D88" s="32"/>
      <c r="E88" s="605" t="str">
        <f t="shared" si="20"/>
        <v/>
      </c>
      <c r="F88" s="1526" t="str">
        <f t="shared" si="21"/>
        <v/>
      </c>
      <c r="G88" s="1526"/>
      <c r="H88" s="606" t="str">
        <f t="shared" si="19"/>
        <v/>
      </c>
      <c r="I88" s="1526" t="str">
        <f>IFERROR(MID(HLOOKUP(E88&amp;COUNTIF($E$26:E88,E88),'Ассортиментная матрица'!$G$1:$EF$5,5,0),FIND(" ",HLOOKUP(E88&amp;COUNTIF($E$26:E88,E88),'Ассортиментная матрица'!$G$1:$EF$5,5,0),1)+1,100),"")</f>
        <v/>
      </c>
      <c r="J88" s="1526"/>
      <c r="K88" s="607" t="str">
        <f>IFERROR(HLOOKUP(E88&amp;COUNTIF($E$26:E88,E88),'Ассортиментная матрица'!$G$1:$EF$6,6,0),"")</f>
        <v/>
      </c>
    </row>
    <row r="89" spans="1:11" x14ac:dyDescent="0.25">
      <c r="A89" s="604">
        <f>IF(A88=0,0,IF(COUNTIF($A$26:A88,A88)&lt;VLOOKUP(A88,$A$6:$B$19,2,0),A88,IF(A88=$A$4,0,A88+1)))</f>
        <v>0</v>
      </c>
      <c r="B89" s="604"/>
      <c r="C89" s="604">
        <f>IFERROR(VLOOKUP(E89&amp;I89,'Страт SKU'!$A:$E,5,0),0)</f>
        <v>0</v>
      </c>
      <c r="D89" s="32"/>
      <c r="E89" s="605" t="str">
        <f t="shared" si="20"/>
        <v/>
      </c>
      <c r="F89" s="1526" t="str">
        <f t="shared" si="21"/>
        <v/>
      </c>
      <c r="G89" s="1526"/>
      <c r="H89" s="606" t="str">
        <f t="shared" si="19"/>
        <v/>
      </c>
      <c r="I89" s="1526" t="str">
        <f>IFERROR(MID(HLOOKUP(E89&amp;COUNTIF($E$26:E89,E89),'Ассортиментная матрица'!$G$1:$EF$5,5,0),FIND(" ",HLOOKUP(E89&amp;COUNTIF($E$26:E89,E89),'Ассортиментная матрица'!$G$1:$EF$5,5,0),1)+1,100),"")</f>
        <v/>
      </c>
      <c r="J89" s="1526"/>
      <c r="K89" s="607" t="str">
        <f>IFERROR(HLOOKUP(E89&amp;COUNTIF($E$26:E89,E89),'Ассортиментная матрица'!$G$1:$EF$6,6,0),"")</f>
        <v/>
      </c>
    </row>
    <row r="90" spans="1:11" x14ac:dyDescent="0.25">
      <c r="A90" s="604">
        <f>IF(A89=0,0,IF(COUNTIF($A$26:A89,A89)&lt;VLOOKUP(A89,$A$6:$B$19,2,0),A89,IF(A89=$A$4,0,A89+1)))</f>
        <v>0</v>
      </c>
      <c r="B90" s="604"/>
      <c r="C90" s="604">
        <f>IFERROR(VLOOKUP(E90&amp;I90,'Страт SKU'!$A:$E,5,0),0)</f>
        <v>0</v>
      </c>
      <c r="D90" s="32"/>
      <c r="E90" s="605" t="str">
        <f t="shared" ref="E90:E125" si="22">IF(A90=0,"",IFERROR(VLOOKUP(A90,$A$6:$E$19,5,0),""))</f>
        <v/>
      </c>
      <c r="F90" s="1526" t="str">
        <f t="shared" si="21"/>
        <v/>
      </c>
      <c r="G90" s="1526"/>
      <c r="H90" s="606" t="str">
        <f t="shared" si="19"/>
        <v/>
      </c>
      <c r="I90" s="1526" t="str">
        <f>IFERROR(MID(HLOOKUP(E90&amp;COUNTIF($E$26:E90,E90),'Ассортиментная матрица'!$G$1:$EF$5,5,0),FIND(" ",HLOOKUP(E90&amp;COUNTIF($E$26:E90,E90),'Ассортиментная матрица'!$G$1:$EF$5,5,0),1)+1,100),"")</f>
        <v/>
      </c>
      <c r="J90" s="1526"/>
      <c r="K90" s="607" t="str">
        <f>IFERROR(HLOOKUP(E90&amp;COUNTIF($E$26:E90,E90),'Ассортиментная матрица'!$G$1:$EF$6,6,0),"")</f>
        <v/>
      </c>
    </row>
    <row r="91" spans="1:11" x14ac:dyDescent="0.25">
      <c r="A91" s="604">
        <f>IF(A90=0,0,IF(COUNTIF($A$26:A90,A90)&lt;VLOOKUP(A90,$A$6:$B$19,2,0),A90,IF(A90=$A$4,0,A90+1)))</f>
        <v>0</v>
      </c>
      <c r="B91" s="604"/>
      <c r="C91" s="604">
        <f>IFERROR(VLOOKUP(E91&amp;I91,'Страт SKU'!$A:$E,5,0),0)</f>
        <v>0</v>
      </c>
      <c r="D91" s="32"/>
      <c r="E91" s="605" t="str">
        <f t="shared" si="22"/>
        <v/>
      </c>
      <c r="F91" s="1526" t="str">
        <f t="shared" si="21"/>
        <v/>
      </c>
      <c r="G91" s="1526"/>
      <c r="H91" s="606" t="str">
        <f t="shared" ref="H91:H125" si="23">K91</f>
        <v/>
      </c>
      <c r="I91" s="1526" t="str">
        <f>IFERROR(MID(HLOOKUP(E91&amp;COUNTIF($E$26:E91,E91),'Ассортиментная матрица'!$G$1:$EF$5,5,0),FIND(" ",HLOOKUP(E91&amp;COUNTIF($E$26:E91,E91),'Ассортиментная матрица'!$G$1:$EF$5,5,0),1)+1,100),"")</f>
        <v/>
      </c>
      <c r="J91" s="1526"/>
      <c r="K91" s="607" t="str">
        <f>IFERROR(HLOOKUP(E91&amp;COUNTIF($E$26:E91,E91),'Ассортиментная матрица'!$G$1:$EF$6,6,0),"")</f>
        <v/>
      </c>
    </row>
    <row r="92" spans="1:11" x14ac:dyDescent="0.25">
      <c r="A92" s="604">
        <f>IF(A91=0,0,IF(COUNTIF($A$26:A91,A91)&lt;VLOOKUP(A91,$A$6:$B$19,2,0),A91,IF(A91=$A$4,0,A91+1)))</f>
        <v>0</v>
      </c>
      <c r="B92" s="604"/>
      <c r="C92" s="604">
        <f>IFERROR(VLOOKUP(E92&amp;I92,'Страт SKU'!$A:$E,5,0),0)</f>
        <v>0</v>
      </c>
      <c r="D92" s="32"/>
      <c r="E92" s="605" t="str">
        <f t="shared" si="22"/>
        <v/>
      </c>
      <c r="F92" s="1526" t="str">
        <f t="shared" si="21"/>
        <v/>
      </c>
      <c r="G92" s="1526"/>
      <c r="H92" s="606" t="str">
        <f t="shared" si="23"/>
        <v/>
      </c>
      <c r="I92" s="1526" t="str">
        <f>IFERROR(MID(HLOOKUP(E92&amp;COUNTIF($E$26:E92,E92),'Ассортиментная матрица'!$G$1:$EF$5,5,0),FIND(" ",HLOOKUP(E92&amp;COUNTIF($E$26:E92,E92),'Ассортиментная матрица'!$G$1:$EF$5,5,0),1)+1,100),"")</f>
        <v/>
      </c>
      <c r="J92" s="1526"/>
      <c r="K92" s="607" t="str">
        <f>IFERROR(HLOOKUP(E92&amp;COUNTIF($E$26:E92,E92),'Ассортиментная матрица'!$G$1:$EF$6,6,0),"")</f>
        <v/>
      </c>
    </row>
    <row r="93" spans="1:11" x14ac:dyDescent="0.25">
      <c r="A93" s="604">
        <f>IF(A92=0,0,IF(COUNTIF($A$26:A92,A92)&lt;VLOOKUP(A92,$A$6:$B$19,2,0),A92,IF(A92=$A$4,0,A92+1)))</f>
        <v>0</v>
      </c>
      <c r="B93" s="604"/>
      <c r="C93" s="604">
        <f>IFERROR(VLOOKUP(E93&amp;I93,'Страт SKU'!$A:$E,5,0),0)</f>
        <v>0</v>
      </c>
      <c r="D93" s="32"/>
      <c r="E93" s="605" t="str">
        <f t="shared" si="22"/>
        <v/>
      </c>
      <c r="F93" s="1526" t="str">
        <f t="shared" si="21"/>
        <v/>
      </c>
      <c r="G93" s="1526"/>
      <c r="H93" s="606" t="str">
        <f t="shared" si="23"/>
        <v/>
      </c>
      <c r="I93" s="1526" t="str">
        <f>IFERROR(MID(HLOOKUP(E93&amp;COUNTIF($E$26:E93,E93),'Ассортиментная матрица'!$G$1:$EF$5,5,0),FIND(" ",HLOOKUP(E93&amp;COUNTIF($E$26:E93,E93),'Ассортиментная матрица'!$G$1:$EF$5,5,0),1)+1,100),"")</f>
        <v/>
      </c>
      <c r="J93" s="1526"/>
      <c r="K93" s="607" t="str">
        <f>IFERROR(HLOOKUP(E93&amp;COUNTIF($E$26:E93,E93),'Ассортиментная матрица'!$G$1:$EF$6,6,0),"")</f>
        <v/>
      </c>
    </row>
    <row r="94" spans="1:11" x14ac:dyDescent="0.25">
      <c r="A94" s="604">
        <f>IF(A93=0,0,IF(COUNTIF($A$26:A93,A93)&lt;VLOOKUP(A93,$A$6:$B$19,2,0),A93,IF(A93=$A$4,0,A93+1)))</f>
        <v>0</v>
      </c>
      <c r="B94" s="604"/>
      <c r="C94" s="604">
        <f>IFERROR(VLOOKUP(E94&amp;I94,'Страт SKU'!$A:$E,5,0),0)</f>
        <v>0</v>
      </c>
      <c r="D94" s="32"/>
      <c r="E94" s="605" t="str">
        <f t="shared" si="22"/>
        <v/>
      </c>
      <c r="F94" s="1526" t="str">
        <f t="shared" si="21"/>
        <v/>
      </c>
      <c r="G94" s="1526"/>
      <c r="H94" s="606" t="str">
        <f t="shared" si="23"/>
        <v/>
      </c>
      <c r="I94" s="1526" t="str">
        <f>IFERROR(MID(HLOOKUP(E94&amp;COUNTIF($E$26:E94,E94),'Ассортиментная матрица'!$G$1:$EF$5,5,0),FIND(" ",HLOOKUP(E94&amp;COUNTIF($E$26:E94,E94),'Ассортиментная матрица'!$G$1:$EF$5,5,0),1)+1,100),"")</f>
        <v/>
      </c>
      <c r="J94" s="1526"/>
      <c r="K94" s="607" t="str">
        <f>IFERROR(HLOOKUP(E94&amp;COUNTIF($E$26:E94,E94),'Ассортиментная матрица'!$G$1:$EF$6,6,0),"")</f>
        <v/>
      </c>
    </row>
    <row r="95" spans="1:11" x14ac:dyDescent="0.25">
      <c r="A95" s="604">
        <f>IF(A94=0,0,IF(COUNTIF($A$26:A94,A94)&lt;VLOOKUP(A94,$A$6:$B$19,2,0),A94,IF(A94=$A$4,0,A94+1)))</f>
        <v>0</v>
      </c>
      <c r="B95" s="604"/>
      <c r="C95" s="604">
        <f>IFERROR(VLOOKUP(E95&amp;I95,'Страт SKU'!$A:$E,5,0),0)</f>
        <v>0</v>
      </c>
      <c r="D95" s="32"/>
      <c r="E95" s="605" t="str">
        <f t="shared" si="22"/>
        <v/>
      </c>
      <c r="F95" s="1526" t="str">
        <f t="shared" si="21"/>
        <v/>
      </c>
      <c r="G95" s="1526"/>
      <c r="H95" s="606" t="str">
        <f t="shared" si="23"/>
        <v/>
      </c>
      <c r="I95" s="1526" t="str">
        <f>IFERROR(MID(HLOOKUP(E95&amp;COUNTIF($E$26:E95,E95),'Ассортиментная матрица'!$G$1:$EF$5,5,0),FIND(" ",HLOOKUP(E95&amp;COUNTIF($E$26:E95,E95),'Ассортиментная матрица'!$G$1:$EF$5,5,0),1)+1,100),"")</f>
        <v/>
      </c>
      <c r="J95" s="1526"/>
      <c r="K95" s="607" t="str">
        <f>IFERROR(HLOOKUP(E95&amp;COUNTIF($E$26:E95,E95),'Ассортиментная матрица'!$G$1:$EF$6,6,0),"")</f>
        <v/>
      </c>
    </row>
    <row r="96" spans="1:11" x14ac:dyDescent="0.25">
      <c r="A96" s="604">
        <f>IF(A95=0,0,IF(COUNTIF($A$26:A95,A95)&lt;VLOOKUP(A95,$A$6:$B$19,2,0),A95,IF(A95=$A$4,0,A95+1)))</f>
        <v>0</v>
      </c>
      <c r="B96" s="604"/>
      <c r="C96" s="604">
        <f>IFERROR(VLOOKUP(E96&amp;I96,'Страт SKU'!$A:$E,5,0),0)</f>
        <v>0</v>
      </c>
      <c r="D96" s="32"/>
      <c r="E96" s="605" t="str">
        <f t="shared" si="22"/>
        <v/>
      </c>
      <c r="F96" s="1526" t="str">
        <f t="shared" si="21"/>
        <v/>
      </c>
      <c r="G96" s="1526"/>
      <c r="H96" s="606" t="str">
        <f t="shared" si="23"/>
        <v/>
      </c>
      <c r="I96" s="1526" t="str">
        <f>IFERROR(MID(HLOOKUP(E96&amp;COUNTIF($E$26:E96,E96),'Ассортиментная матрица'!$G$1:$EF$5,5,0),FIND(" ",HLOOKUP(E96&amp;COUNTIF($E$26:E96,E96),'Ассортиментная матрица'!$G$1:$EF$5,5,0),1)+1,100),"")</f>
        <v/>
      </c>
      <c r="J96" s="1526"/>
      <c r="K96" s="607" t="str">
        <f>IFERROR(HLOOKUP(E96&amp;COUNTIF($E$26:E96,E96),'Ассортиментная матрица'!$G$1:$EF$6,6,0),"")</f>
        <v/>
      </c>
    </row>
    <row r="97" spans="1:11" x14ac:dyDescent="0.25">
      <c r="A97" s="604">
        <f>IF(A96=0,0,IF(COUNTIF($A$26:A96,A96)&lt;VLOOKUP(A96,$A$6:$B$19,2,0),A96,IF(A96=$A$4,0,A96+1)))</f>
        <v>0</v>
      </c>
      <c r="B97" s="604"/>
      <c r="C97" s="604">
        <f>IFERROR(VLOOKUP(E97&amp;I97,'Страт SKU'!$A:$E,5,0),0)</f>
        <v>0</v>
      </c>
      <c r="D97" s="32"/>
      <c r="E97" s="605" t="str">
        <f t="shared" si="22"/>
        <v/>
      </c>
      <c r="F97" s="1526" t="str">
        <f t="shared" si="21"/>
        <v/>
      </c>
      <c r="G97" s="1526"/>
      <c r="H97" s="606" t="str">
        <f t="shared" si="23"/>
        <v/>
      </c>
      <c r="I97" s="1526" t="str">
        <f>IFERROR(MID(HLOOKUP(E97&amp;COUNTIF($E$26:E97,E97),'Ассортиментная матрица'!$G$1:$EF$5,5,0),FIND(" ",HLOOKUP(E97&amp;COUNTIF($E$26:E97,E97),'Ассортиментная матрица'!$G$1:$EF$5,5,0),1)+1,100),"")</f>
        <v/>
      </c>
      <c r="J97" s="1526"/>
      <c r="K97" s="607" t="str">
        <f>IFERROR(HLOOKUP(E97&amp;COUNTIF($E$26:E97,E97),'Ассортиментная матрица'!$G$1:$EF$6,6,0),"")</f>
        <v/>
      </c>
    </row>
    <row r="98" spans="1:11" x14ac:dyDescent="0.25">
      <c r="A98" s="604">
        <f>IF(A97=0,0,IF(COUNTIF($A$26:A97,A97)&lt;VLOOKUP(A97,$A$6:$B$19,2,0),A97,IF(A97=$A$4,0,A97+1)))</f>
        <v>0</v>
      </c>
      <c r="B98" s="604"/>
      <c r="C98" s="604">
        <f>IFERROR(VLOOKUP(E98&amp;I98,'Страт SKU'!$A:$E,5,0),0)</f>
        <v>0</v>
      </c>
      <c r="D98" s="32"/>
      <c r="E98" s="605" t="str">
        <f t="shared" si="22"/>
        <v/>
      </c>
      <c r="F98" s="1526" t="str">
        <f t="shared" si="21"/>
        <v/>
      </c>
      <c r="G98" s="1526"/>
      <c r="H98" s="606" t="str">
        <f t="shared" si="23"/>
        <v/>
      </c>
      <c r="I98" s="1526" t="str">
        <f>IFERROR(MID(HLOOKUP(E98&amp;COUNTIF($E$26:E98,E98),'Ассортиментная матрица'!$G$1:$EF$5,5,0),FIND(" ",HLOOKUP(E98&amp;COUNTIF($E$26:E98,E98),'Ассортиментная матрица'!$G$1:$EF$5,5,0),1)+1,100),"")</f>
        <v/>
      </c>
      <c r="J98" s="1526"/>
      <c r="K98" s="607" t="str">
        <f>IFERROR(HLOOKUP(E98&amp;COUNTIF($E$26:E98,E98),'Ассортиментная матрица'!$G$1:$EF$6,6,0),"")</f>
        <v/>
      </c>
    </row>
    <row r="99" spans="1:11" x14ac:dyDescent="0.25">
      <c r="A99" s="604">
        <f>IF(A98=0,0,IF(COUNTIF($A$26:A98,A98)&lt;VLOOKUP(A98,$A$6:$B$19,2,0),A98,IF(A98=$A$4,0,A98+1)))</f>
        <v>0</v>
      </c>
      <c r="B99" s="604"/>
      <c r="C99" s="604">
        <f>IFERROR(VLOOKUP(E99&amp;I99,'Страт SKU'!$A:$E,5,0),0)</f>
        <v>0</v>
      </c>
      <c r="D99" s="32"/>
      <c r="E99" s="605" t="str">
        <f t="shared" si="22"/>
        <v/>
      </c>
      <c r="F99" s="1526" t="str">
        <f t="shared" si="21"/>
        <v/>
      </c>
      <c r="G99" s="1526"/>
      <c r="H99" s="606" t="str">
        <f t="shared" si="23"/>
        <v/>
      </c>
      <c r="I99" s="1526" t="str">
        <f>IFERROR(MID(HLOOKUP(E99&amp;COUNTIF($E$26:E99,E99),'Ассортиментная матрица'!$G$1:$EF$5,5,0),FIND(" ",HLOOKUP(E99&amp;COUNTIF($E$26:E99,E99),'Ассортиментная матрица'!$G$1:$EF$5,5,0),1)+1,100),"")</f>
        <v/>
      </c>
      <c r="J99" s="1526"/>
      <c r="K99" s="607" t="str">
        <f>IFERROR(HLOOKUP(E99&amp;COUNTIF($E$26:E99,E99),'Ассортиментная матрица'!$G$1:$EF$6,6,0),"")</f>
        <v/>
      </c>
    </row>
    <row r="100" spans="1:11" x14ac:dyDescent="0.25">
      <c r="A100" s="604">
        <f>IF(A99=0,0,IF(COUNTIF($A$26:A99,A99)&lt;VLOOKUP(A99,$A$6:$B$19,2,0),A99,IF(A99=$A$4,0,A99+1)))</f>
        <v>0</v>
      </c>
      <c r="B100" s="604"/>
      <c r="C100" s="604">
        <f>IFERROR(VLOOKUP(E100&amp;I100,'Страт SKU'!$A:$E,5,0),0)</f>
        <v>0</v>
      </c>
      <c r="D100" s="32"/>
      <c r="E100" s="605" t="str">
        <f t="shared" si="22"/>
        <v/>
      </c>
      <c r="F100" s="1526" t="str">
        <f t="shared" si="21"/>
        <v/>
      </c>
      <c r="G100" s="1526"/>
      <c r="H100" s="606" t="str">
        <f t="shared" si="23"/>
        <v/>
      </c>
      <c r="I100" s="1526" t="str">
        <f>IFERROR(MID(HLOOKUP(E100&amp;COUNTIF($E$26:E100,E100),'Ассортиментная матрица'!$G$1:$EF$5,5,0),FIND(" ",HLOOKUP(E100&amp;COUNTIF($E$26:E100,E100),'Ассортиментная матрица'!$G$1:$EF$5,5,0),1)+1,100),"")</f>
        <v/>
      </c>
      <c r="J100" s="1526"/>
      <c r="K100" s="607" t="str">
        <f>IFERROR(HLOOKUP(E100&amp;COUNTIF($E$26:E100,E100),'Ассортиментная матрица'!$G$1:$EF$6,6,0),"")</f>
        <v/>
      </c>
    </row>
    <row r="101" spans="1:11" x14ac:dyDescent="0.25">
      <c r="A101" s="604">
        <f>IF(A100=0,0,IF(COUNTIF($A$26:A100,A100)&lt;VLOOKUP(A100,$A$6:$B$19,2,0),A100,IF(A100=$A$4,0,A100+1)))</f>
        <v>0</v>
      </c>
      <c r="B101" s="604"/>
      <c r="C101" s="604">
        <f>IFERROR(VLOOKUP(E101&amp;I101,'Страт SKU'!$A:$E,5,0),0)</f>
        <v>0</v>
      </c>
      <c r="D101" s="32"/>
      <c r="E101" s="605" t="str">
        <f t="shared" si="22"/>
        <v/>
      </c>
      <c r="F101" s="1526" t="str">
        <f t="shared" si="21"/>
        <v/>
      </c>
      <c r="G101" s="1526"/>
      <c r="H101" s="606" t="str">
        <f t="shared" si="23"/>
        <v/>
      </c>
      <c r="I101" s="1526" t="str">
        <f>IFERROR(MID(HLOOKUP(E101&amp;COUNTIF($E$26:E101,E101),'Ассортиментная матрица'!$G$1:$EF$5,5,0),FIND(" ",HLOOKUP(E101&amp;COUNTIF($E$26:E101,E101),'Ассортиментная матрица'!$G$1:$EF$5,5,0),1)+1,100),"")</f>
        <v/>
      </c>
      <c r="J101" s="1526"/>
      <c r="K101" s="607" t="str">
        <f>IFERROR(HLOOKUP(E101&amp;COUNTIF($E$26:E101,E101),'Ассортиментная матрица'!$G$1:$EF$6,6,0),"")</f>
        <v/>
      </c>
    </row>
    <row r="102" spans="1:11" x14ac:dyDescent="0.25">
      <c r="A102" s="604">
        <f>IF(A101=0,0,IF(COUNTIF($A$26:A101,A101)&lt;VLOOKUP(A101,$A$6:$B$19,2,0),A101,IF(A101=$A$4,0,A101+1)))</f>
        <v>0</v>
      </c>
      <c r="B102" s="604"/>
      <c r="C102" s="604">
        <f>IFERROR(VLOOKUP(E102&amp;I102,'Страт SKU'!$A:$E,5,0),0)</f>
        <v>0</v>
      </c>
      <c r="D102" s="32"/>
      <c r="E102" s="605" t="str">
        <f t="shared" si="22"/>
        <v/>
      </c>
      <c r="F102" s="1526" t="str">
        <f t="shared" si="21"/>
        <v/>
      </c>
      <c r="G102" s="1526"/>
      <c r="H102" s="606" t="str">
        <f t="shared" si="23"/>
        <v/>
      </c>
      <c r="I102" s="1526" t="str">
        <f>IFERROR(MID(HLOOKUP(E102&amp;COUNTIF($E$26:E102,E102),'Ассортиментная матрица'!$G$1:$EF$5,5,0),FIND(" ",HLOOKUP(E102&amp;COUNTIF($E$26:E102,E102),'Ассортиментная матрица'!$G$1:$EF$5,5,0),1)+1,100),"")</f>
        <v/>
      </c>
      <c r="J102" s="1526"/>
      <c r="K102" s="607" t="str">
        <f>IFERROR(HLOOKUP(E102&amp;COUNTIF($E$26:E102,E102),'Ассортиментная матрица'!$G$1:$EF$6,6,0),"")</f>
        <v/>
      </c>
    </row>
    <row r="103" spans="1:11" x14ac:dyDescent="0.25">
      <c r="A103" s="604">
        <f>IF(A102=0,0,IF(COUNTIF($A$26:A102,A102)&lt;VLOOKUP(A102,$A$6:$B$19,2,0),A102,IF(A102=$A$4,0,A102+1)))</f>
        <v>0</v>
      </c>
      <c r="B103" s="604"/>
      <c r="C103" s="604">
        <f>IFERROR(VLOOKUP(E103&amp;I103,'Страт SKU'!$A:$E,5,0),0)</f>
        <v>0</v>
      </c>
      <c r="D103" s="32"/>
      <c r="E103" s="605" t="str">
        <f t="shared" si="22"/>
        <v/>
      </c>
      <c r="F103" s="1526" t="str">
        <f t="shared" si="21"/>
        <v/>
      </c>
      <c r="G103" s="1526"/>
      <c r="H103" s="606" t="str">
        <f t="shared" si="23"/>
        <v/>
      </c>
      <c r="I103" s="1526" t="str">
        <f>IFERROR(MID(HLOOKUP(E103&amp;COUNTIF($E$26:E103,E103),'Ассортиментная матрица'!$G$1:$EF$5,5,0),FIND(" ",HLOOKUP(E103&amp;COUNTIF($E$26:E103,E103),'Ассортиментная матрица'!$G$1:$EF$5,5,0),1)+1,100),"")</f>
        <v/>
      </c>
      <c r="J103" s="1526"/>
      <c r="K103" s="607" t="str">
        <f>IFERROR(HLOOKUP(E103&amp;COUNTIF($E$26:E103,E103),'Ассортиментная матрица'!$G$1:$EF$6,6,0),"")</f>
        <v/>
      </c>
    </row>
    <row r="104" spans="1:11" x14ac:dyDescent="0.25">
      <c r="A104" s="604">
        <f>IF(A103=0,0,IF(COUNTIF($A$26:A103,A103)&lt;VLOOKUP(A103,$A$6:$B$19,2,0),A103,IF(A103=$A$4,0,A103+1)))</f>
        <v>0</v>
      </c>
      <c r="B104" s="604"/>
      <c r="C104" s="604">
        <f>IFERROR(VLOOKUP(E104&amp;I104,'Страт SKU'!$A:$E,5,0),0)</f>
        <v>0</v>
      </c>
      <c r="D104" s="32"/>
      <c r="E104" s="605" t="str">
        <f t="shared" si="22"/>
        <v/>
      </c>
      <c r="F104" s="1526" t="str">
        <f t="shared" si="21"/>
        <v/>
      </c>
      <c r="G104" s="1526"/>
      <c r="H104" s="606" t="str">
        <f t="shared" si="23"/>
        <v/>
      </c>
      <c r="I104" s="1526" t="str">
        <f>IFERROR(MID(HLOOKUP(E104&amp;COUNTIF($E$26:E104,E104),'Ассортиментная матрица'!$G$1:$EF$5,5,0),FIND(" ",HLOOKUP(E104&amp;COUNTIF($E$26:E104,E104),'Ассортиментная матрица'!$G$1:$EF$5,5,0),1)+1,100),"")</f>
        <v/>
      </c>
      <c r="J104" s="1526"/>
      <c r="K104" s="607" t="str">
        <f>IFERROR(HLOOKUP(E104&amp;COUNTIF($E$26:E104,E104),'Ассортиментная матрица'!$G$1:$EF$6,6,0),"")</f>
        <v/>
      </c>
    </row>
    <row r="105" spans="1:11" x14ac:dyDescent="0.25">
      <c r="A105" s="604">
        <f>IF(A104=0,0,IF(COUNTIF($A$26:A104,A104)&lt;VLOOKUP(A104,$A$6:$B$19,2,0),A104,IF(A104=$A$4,0,A104+1)))</f>
        <v>0</v>
      </c>
      <c r="B105" s="604"/>
      <c r="C105" s="604">
        <f>IFERROR(VLOOKUP(E105&amp;I105,'Страт SKU'!$A:$E,5,0),0)</f>
        <v>0</v>
      </c>
      <c r="D105" s="32"/>
      <c r="E105" s="605" t="str">
        <f t="shared" si="22"/>
        <v/>
      </c>
      <c r="F105" s="1526" t="str">
        <f t="shared" ref="F105:F125" si="24">I105</f>
        <v/>
      </c>
      <c r="G105" s="1526"/>
      <c r="H105" s="606" t="str">
        <f t="shared" si="23"/>
        <v/>
      </c>
      <c r="I105" s="1526" t="str">
        <f>IFERROR(MID(HLOOKUP(E105&amp;COUNTIF($E$26:E105,E105),'Ассортиментная матрица'!$G$1:$EF$5,5,0),FIND(" ",HLOOKUP(E105&amp;COUNTIF($E$26:E105,E105),'Ассортиментная матрица'!$G$1:$EF$5,5,0),1)+1,100),"")</f>
        <v/>
      </c>
      <c r="J105" s="1526"/>
      <c r="K105" s="607" t="str">
        <f>IFERROR(HLOOKUP(E105&amp;COUNTIF($E$26:E105,E105),'Ассортиментная матрица'!$G$1:$EF$6,6,0),"")</f>
        <v/>
      </c>
    </row>
    <row r="106" spans="1:11" x14ac:dyDescent="0.25">
      <c r="A106" s="604">
        <f>IF(A105=0,0,IF(COUNTIF($A$26:A105,A105)&lt;VLOOKUP(A105,$A$6:$B$19,2,0),A105,IF(A105=$A$4,0,A105+1)))</f>
        <v>0</v>
      </c>
      <c r="B106" s="604"/>
      <c r="C106" s="604">
        <f>IFERROR(VLOOKUP(E106&amp;I106,'Страт SKU'!$A:$E,5,0),0)</f>
        <v>0</v>
      </c>
      <c r="D106" s="32"/>
      <c r="E106" s="605" t="str">
        <f t="shared" si="22"/>
        <v/>
      </c>
      <c r="F106" s="1526" t="str">
        <f t="shared" si="24"/>
        <v/>
      </c>
      <c r="G106" s="1526"/>
      <c r="H106" s="606" t="str">
        <f t="shared" si="23"/>
        <v/>
      </c>
      <c r="I106" s="1526" t="str">
        <f>IFERROR(MID(HLOOKUP(E106&amp;COUNTIF($E$26:E106,E106),'Ассортиментная матрица'!$G$1:$EF$5,5,0),FIND(" ",HLOOKUP(E106&amp;COUNTIF($E$26:E106,E106),'Ассортиментная матрица'!$G$1:$EF$5,5,0),1)+1,100),"")</f>
        <v/>
      </c>
      <c r="J106" s="1526"/>
      <c r="K106" s="607" t="str">
        <f>IFERROR(HLOOKUP(E106&amp;COUNTIF($E$26:E106,E106),'Ассортиментная матрица'!$G$1:$EF$6,6,0),"")</f>
        <v/>
      </c>
    </row>
    <row r="107" spans="1:11" x14ac:dyDescent="0.25">
      <c r="A107" s="604">
        <f>IF(A106=0,0,IF(COUNTIF($A$26:A106,A106)&lt;VLOOKUP(A106,$A$6:$B$19,2,0),A106,IF(A106=$A$4,0,A106+1)))</f>
        <v>0</v>
      </c>
      <c r="B107" s="604"/>
      <c r="C107" s="604">
        <f>IFERROR(VLOOKUP(E107&amp;I107,'Страт SKU'!$A:$E,5,0),0)</f>
        <v>0</v>
      </c>
      <c r="D107" s="32"/>
      <c r="E107" s="605" t="str">
        <f t="shared" si="22"/>
        <v/>
      </c>
      <c r="F107" s="1526" t="str">
        <f t="shared" si="24"/>
        <v/>
      </c>
      <c r="G107" s="1526"/>
      <c r="H107" s="606" t="str">
        <f t="shared" si="23"/>
        <v/>
      </c>
      <c r="I107" s="1526" t="str">
        <f>IFERROR(MID(HLOOKUP(E107&amp;COUNTIF($E$26:E107,E107),'Ассортиментная матрица'!$G$1:$EF$5,5,0),FIND(" ",HLOOKUP(E107&amp;COUNTIF($E$26:E107,E107),'Ассортиментная матрица'!$G$1:$EF$5,5,0),1)+1,100),"")</f>
        <v/>
      </c>
      <c r="J107" s="1526"/>
      <c r="K107" s="607" t="str">
        <f>IFERROR(HLOOKUP(E107&amp;COUNTIF($E$26:E107,E107),'Ассортиментная матрица'!$G$1:$EF$6,6,0),"")</f>
        <v/>
      </c>
    </row>
    <row r="108" spans="1:11" x14ac:dyDescent="0.25">
      <c r="A108" s="604">
        <f>IF(A107=0,0,IF(COUNTIF($A$26:A107,A107)&lt;VLOOKUP(A107,$A$6:$B$19,2,0),A107,IF(A107=$A$4,0,A107+1)))</f>
        <v>0</v>
      </c>
      <c r="B108" s="604"/>
      <c r="C108" s="604">
        <f>IFERROR(VLOOKUP(E108&amp;I108,'Страт SKU'!$A:$E,5,0),0)</f>
        <v>0</v>
      </c>
      <c r="D108" s="32"/>
      <c r="E108" s="605" t="str">
        <f t="shared" si="22"/>
        <v/>
      </c>
      <c r="F108" s="1526" t="str">
        <f t="shared" si="24"/>
        <v/>
      </c>
      <c r="G108" s="1526"/>
      <c r="H108" s="606" t="str">
        <f t="shared" si="23"/>
        <v/>
      </c>
      <c r="I108" s="1526" t="str">
        <f>IFERROR(MID(HLOOKUP(E108&amp;COUNTIF($E$26:E108,E108),'Ассортиментная матрица'!$G$1:$EF$5,5,0),FIND(" ",HLOOKUP(E108&amp;COUNTIF($E$26:E108,E108),'Ассортиментная матрица'!$G$1:$EF$5,5,0),1)+1,100),"")</f>
        <v/>
      </c>
      <c r="J108" s="1526"/>
      <c r="K108" s="607" t="str">
        <f>IFERROR(HLOOKUP(E108&amp;COUNTIF($E$26:E108,E108),'Ассортиментная матрица'!$G$1:$EF$6,6,0),"")</f>
        <v/>
      </c>
    </row>
    <row r="109" spans="1:11" x14ac:dyDescent="0.25">
      <c r="A109" s="604">
        <f>IF(A108=0,0,IF(COUNTIF($A$26:A108,A108)&lt;VLOOKUP(A108,$A$6:$B$19,2,0),A108,IF(A108=$A$4,0,A108+1)))</f>
        <v>0</v>
      </c>
      <c r="B109" s="604"/>
      <c r="C109" s="604">
        <f>IFERROR(VLOOKUP(E109&amp;I109,'Страт SKU'!$A:$E,5,0),0)</f>
        <v>0</v>
      </c>
      <c r="D109" s="32"/>
      <c r="E109" s="605" t="str">
        <f t="shared" si="22"/>
        <v/>
      </c>
      <c r="F109" s="1526" t="str">
        <f t="shared" si="24"/>
        <v/>
      </c>
      <c r="G109" s="1526"/>
      <c r="H109" s="606" t="str">
        <f t="shared" si="23"/>
        <v/>
      </c>
      <c r="I109" s="1526" t="str">
        <f>IFERROR(MID(HLOOKUP(E109&amp;COUNTIF($E$26:E109,E109),'Ассортиментная матрица'!$G$1:$EF$5,5,0),FIND(" ",HLOOKUP(E109&amp;COUNTIF($E$26:E109,E109),'Ассортиментная матрица'!$G$1:$EF$5,5,0),1)+1,100),"")</f>
        <v/>
      </c>
      <c r="J109" s="1526"/>
      <c r="K109" s="607" t="str">
        <f>IFERROR(HLOOKUP(E109&amp;COUNTIF($E$26:E109,E109),'Ассортиментная матрица'!$G$1:$EF$6,6,0),"")</f>
        <v/>
      </c>
    </row>
    <row r="110" spans="1:11" x14ac:dyDescent="0.25">
      <c r="A110" s="604">
        <f>IF(A109=0,0,IF(COUNTIF($A$26:A109,A109)&lt;VLOOKUP(A109,$A$6:$B$19,2,0),A109,IF(A109=$A$4,0,A109+1)))</f>
        <v>0</v>
      </c>
      <c r="B110" s="604"/>
      <c r="C110" s="604">
        <f>IFERROR(VLOOKUP(E110&amp;I110,'Страт SKU'!$A:$E,5,0),0)</f>
        <v>0</v>
      </c>
      <c r="D110" s="32"/>
      <c r="E110" s="605" t="str">
        <f t="shared" si="22"/>
        <v/>
      </c>
      <c r="F110" s="1526" t="str">
        <f t="shared" si="24"/>
        <v/>
      </c>
      <c r="G110" s="1526"/>
      <c r="H110" s="606" t="str">
        <f t="shared" si="23"/>
        <v/>
      </c>
      <c r="I110" s="1526" t="str">
        <f>IFERROR(MID(HLOOKUP(E110&amp;COUNTIF($E$26:E110,E110),'Ассортиментная матрица'!$G$1:$EF$5,5,0),FIND(" ",HLOOKUP(E110&amp;COUNTIF($E$26:E110,E110),'Ассортиментная матрица'!$G$1:$EF$5,5,0),1)+1,100),"")</f>
        <v/>
      </c>
      <c r="J110" s="1526"/>
      <c r="K110" s="607" t="str">
        <f>IFERROR(HLOOKUP(E110&amp;COUNTIF($E$26:E110,E110),'Ассортиментная матрица'!$G$1:$EF$6,6,0),"")</f>
        <v/>
      </c>
    </row>
    <row r="111" spans="1:11" x14ac:dyDescent="0.25">
      <c r="A111" s="604">
        <f>IF(A110=0,0,IF(COUNTIF($A$26:A110,A110)&lt;VLOOKUP(A110,$A$6:$B$19,2,0),A110,IF(A110=$A$4,0,A110+1)))</f>
        <v>0</v>
      </c>
      <c r="B111" s="604"/>
      <c r="C111" s="604">
        <f>IFERROR(VLOOKUP(E111&amp;I111,'Страт SKU'!$A:$E,5,0),0)</f>
        <v>0</v>
      </c>
      <c r="D111" s="32"/>
      <c r="E111" s="605" t="str">
        <f t="shared" si="22"/>
        <v/>
      </c>
      <c r="F111" s="1526" t="str">
        <f t="shared" si="24"/>
        <v/>
      </c>
      <c r="G111" s="1526"/>
      <c r="H111" s="606" t="str">
        <f t="shared" si="23"/>
        <v/>
      </c>
      <c r="I111" s="1526" t="str">
        <f>IFERROR(MID(HLOOKUP(E111&amp;COUNTIF($E$26:E111,E111),'Ассортиментная матрица'!$G$1:$EF$5,5,0),FIND(" ",HLOOKUP(E111&amp;COUNTIF($E$26:E111,E111),'Ассортиментная матрица'!$G$1:$EF$5,5,0),1)+1,100),"")</f>
        <v/>
      </c>
      <c r="J111" s="1526"/>
      <c r="K111" s="607" t="str">
        <f>IFERROR(HLOOKUP(E111&amp;COUNTIF($E$26:E111,E111),'Ассортиментная матрица'!$G$1:$EF$6,6,0),"")</f>
        <v/>
      </c>
    </row>
    <row r="112" spans="1:11" x14ac:dyDescent="0.25">
      <c r="A112" s="604">
        <f>IF(A111=0,0,IF(COUNTIF($A$26:A111,A111)&lt;VLOOKUP(A111,$A$6:$B$19,2,0),A111,IF(A111=$A$4,0,A111+1)))</f>
        <v>0</v>
      </c>
      <c r="B112" s="604"/>
      <c r="C112" s="604">
        <f>IFERROR(VLOOKUP(E112&amp;I112,'Страт SKU'!$A:$E,5,0),0)</f>
        <v>0</v>
      </c>
      <c r="D112" s="32"/>
      <c r="E112" s="605" t="str">
        <f t="shared" si="22"/>
        <v/>
      </c>
      <c r="F112" s="1526" t="str">
        <f t="shared" si="24"/>
        <v/>
      </c>
      <c r="G112" s="1526"/>
      <c r="H112" s="606" t="str">
        <f t="shared" si="23"/>
        <v/>
      </c>
      <c r="I112" s="1526" t="str">
        <f>IFERROR(MID(HLOOKUP(E112&amp;COUNTIF($E$26:E112,E112),'Ассортиментная матрица'!$G$1:$EF$5,5,0),FIND(" ",HLOOKUP(E112&amp;COUNTIF($E$26:E112,E112),'Ассортиментная матрица'!$G$1:$EF$5,5,0),1)+1,100),"")</f>
        <v/>
      </c>
      <c r="J112" s="1526"/>
      <c r="K112" s="607" t="str">
        <f>IFERROR(HLOOKUP(E112&amp;COUNTIF($E$26:E112,E112),'Ассортиментная матрица'!$G$1:$EF$6,6,0),"")</f>
        <v/>
      </c>
    </row>
    <row r="113" spans="1:11" x14ac:dyDescent="0.25">
      <c r="A113" s="604">
        <f>IF(A112=0,0,IF(COUNTIF($A$26:A112,A112)&lt;VLOOKUP(A112,$A$6:$B$19,2,0),A112,IF(A112=$A$4,0,A112+1)))</f>
        <v>0</v>
      </c>
      <c r="B113" s="604"/>
      <c r="C113" s="604">
        <f>IFERROR(VLOOKUP(E113&amp;I113,'Страт SKU'!$A:$E,5,0),0)</f>
        <v>0</v>
      </c>
      <c r="D113" s="32"/>
      <c r="E113" s="605" t="str">
        <f t="shared" si="22"/>
        <v/>
      </c>
      <c r="F113" s="1526" t="str">
        <f t="shared" si="24"/>
        <v/>
      </c>
      <c r="G113" s="1526"/>
      <c r="H113" s="606" t="str">
        <f t="shared" si="23"/>
        <v/>
      </c>
      <c r="I113" s="1526" t="str">
        <f>IFERROR(MID(HLOOKUP(E113&amp;COUNTIF($E$26:E113,E113),'Ассортиментная матрица'!$G$1:$EF$5,5,0),FIND(" ",HLOOKUP(E113&amp;COUNTIF($E$26:E113,E113),'Ассортиментная матрица'!$G$1:$EF$5,5,0),1)+1,100),"")</f>
        <v/>
      </c>
      <c r="J113" s="1526"/>
      <c r="K113" s="607" t="str">
        <f>IFERROR(HLOOKUP(E113&amp;COUNTIF($E$26:E113,E113),'Ассортиментная матрица'!$G$1:$EF$6,6,0),"")</f>
        <v/>
      </c>
    </row>
    <row r="114" spans="1:11" x14ac:dyDescent="0.25">
      <c r="A114" s="604">
        <f>IF(A113=0,0,IF(COUNTIF($A$26:A113,A113)&lt;VLOOKUP(A113,$A$6:$B$19,2,0),A113,IF(A113=$A$4,0,A113+1)))</f>
        <v>0</v>
      </c>
      <c r="B114" s="604"/>
      <c r="C114" s="604">
        <f>IFERROR(VLOOKUP(E114&amp;I114,'Страт SKU'!$A:$E,5,0),0)</f>
        <v>0</v>
      </c>
      <c r="D114" s="32"/>
      <c r="E114" s="605" t="str">
        <f t="shared" si="22"/>
        <v/>
      </c>
      <c r="F114" s="1526" t="str">
        <f t="shared" si="24"/>
        <v/>
      </c>
      <c r="G114" s="1526"/>
      <c r="H114" s="606" t="str">
        <f t="shared" si="23"/>
        <v/>
      </c>
      <c r="I114" s="1526" t="str">
        <f>IFERROR(MID(HLOOKUP(E114&amp;COUNTIF($E$26:E114,E114),'Ассортиментная матрица'!$G$1:$EF$5,5,0),FIND(" ",HLOOKUP(E114&amp;COUNTIF($E$26:E114,E114),'Ассортиментная матрица'!$G$1:$EF$5,5,0),1)+1,100),"")</f>
        <v/>
      </c>
      <c r="J114" s="1526"/>
      <c r="K114" s="607" t="str">
        <f>IFERROR(HLOOKUP(E114&amp;COUNTIF($E$26:E114,E114),'Ассортиментная матрица'!$G$1:$EF$6,6,0),"")</f>
        <v/>
      </c>
    </row>
    <row r="115" spans="1:11" x14ac:dyDescent="0.25">
      <c r="A115" s="604">
        <f>IF(A114=0,0,IF(COUNTIF($A$26:A114,A114)&lt;VLOOKUP(A114,$A$6:$B$19,2,0),A114,IF(A114=$A$4,0,A114+1)))</f>
        <v>0</v>
      </c>
      <c r="B115" s="604"/>
      <c r="C115" s="604">
        <f>IFERROR(VLOOKUP(E115&amp;I115,'Страт SKU'!$A:$E,5,0),0)</f>
        <v>0</v>
      </c>
      <c r="D115" s="32"/>
      <c r="E115" s="605" t="str">
        <f t="shared" si="22"/>
        <v/>
      </c>
      <c r="F115" s="1526" t="str">
        <f t="shared" si="24"/>
        <v/>
      </c>
      <c r="G115" s="1526"/>
      <c r="H115" s="606" t="str">
        <f t="shared" si="23"/>
        <v/>
      </c>
      <c r="I115" s="1526" t="str">
        <f>IFERROR(MID(HLOOKUP(E115&amp;COUNTIF($E$26:E115,E115),'Ассортиментная матрица'!$G$1:$EF$5,5,0),FIND(" ",HLOOKUP(E115&amp;COUNTIF($E$26:E115,E115),'Ассортиментная матрица'!$G$1:$EF$5,5,0),1)+1,100),"")</f>
        <v/>
      </c>
      <c r="J115" s="1526"/>
      <c r="K115" s="607" t="str">
        <f>IFERROR(HLOOKUP(E115&amp;COUNTIF($E$26:E115,E115),'Ассортиментная матрица'!$G$1:$EF$6,6,0),"")</f>
        <v/>
      </c>
    </row>
    <row r="116" spans="1:11" x14ac:dyDescent="0.25">
      <c r="A116" s="604">
        <f>IF(A115=0,0,IF(COUNTIF($A$26:A115,A115)&lt;VLOOKUP(A115,$A$6:$B$19,2,0),A115,IF(A115=$A$4,0,A115+1)))</f>
        <v>0</v>
      </c>
      <c r="B116" s="604"/>
      <c r="C116" s="604">
        <f>IFERROR(VLOOKUP(E116&amp;I116,'Страт SKU'!$A:$E,5,0),0)</f>
        <v>0</v>
      </c>
      <c r="D116" s="32"/>
      <c r="E116" s="605" t="str">
        <f t="shared" si="22"/>
        <v/>
      </c>
      <c r="F116" s="1526" t="str">
        <f t="shared" si="24"/>
        <v/>
      </c>
      <c r="G116" s="1526"/>
      <c r="H116" s="606" t="str">
        <f t="shared" si="23"/>
        <v/>
      </c>
      <c r="I116" s="1526" t="str">
        <f>IFERROR(MID(HLOOKUP(E116&amp;COUNTIF($E$26:E116,E116),'Ассортиментная матрица'!$G$1:$EF$5,5,0),FIND(" ",HLOOKUP(E116&amp;COUNTIF($E$26:E116,E116),'Ассортиментная матрица'!$G$1:$EF$5,5,0),1)+1,100),"")</f>
        <v/>
      </c>
      <c r="J116" s="1526"/>
      <c r="K116" s="607" t="str">
        <f>IFERROR(HLOOKUP(E116&amp;COUNTIF($E$26:E116,E116),'Ассортиментная матрица'!$G$1:$EF$6,6,0),"")</f>
        <v/>
      </c>
    </row>
    <row r="117" spans="1:11" x14ac:dyDescent="0.25">
      <c r="A117" s="604">
        <f>IF(A116=0,0,IF(COUNTIF($A$26:A116,A116)&lt;VLOOKUP(A116,$A$6:$B$19,2,0),A116,IF(A116=$A$4,0,A116+1)))</f>
        <v>0</v>
      </c>
      <c r="B117" s="604"/>
      <c r="C117" s="604">
        <f>IFERROR(VLOOKUP(E117&amp;I117,'Страт SKU'!$A:$E,5,0),0)</f>
        <v>0</v>
      </c>
      <c r="D117" s="32"/>
      <c r="E117" s="605" t="str">
        <f t="shared" si="22"/>
        <v/>
      </c>
      <c r="F117" s="1526" t="str">
        <f t="shared" si="24"/>
        <v/>
      </c>
      <c r="G117" s="1526"/>
      <c r="H117" s="606" t="str">
        <f t="shared" si="23"/>
        <v/>
      </c>
      <c r="I117" s="1526" t="str">
        <f>IFERROR(MID(HLOOKUP(E117&amp;COUNTIF($E$26:E117,E117),'Ассортиментная матрица'!$G$1:$EF$5,5,0),FIND(" ",HLOOKUP(E117&amp;COUNTIF($E$26:E117,E117),'Ассортиментная матрица'!$G$1:$EF$5,5,0),1)+1,100),"")</f>
        <v/>
      </c>
      <c r="J117" s="1526"/>
      <c r="K117" s="607" t="str">
        <f>IFERROR(HLOOKUP(E117&amp;COUNTIF($E$26:E117,E117),'Ассортиментная матрица'!$G$1:$EF$6,6,0),"")</f>
        <v/>
      </c>
    </row>
    <row r="118" spans="1:11" x14ac:dyDescent="0.25">
      <c r="A118" s="604">
        <f>IF(A117=0,0,IF(COUNTIF($A$26:A117,A117)&lt;VLOOKUP(A117,$A$6:$B$19,2,0),A117,IF(A117=$A$4,0,A117+1)))</f>
        <v>0</v>
      </c>
      <c r="B118" s="604"/>
      <c r="C118" s="604">
        <f>IFERROR(VLOOKUP(E118&amp;I118,'Страт SKU'!$A:$E,5,0),0)</f>
        <v>0</v>
      </c>
      <c r="D118" s="32"/>
      <c r="E118" s="605" t="str">
        <f t="shared" si="22"/>
        <v/>
      </c>
      <c r="F118" s="1526" t="str">
        <f t="shared" si="24"/>
        <v/>
      </c>
      <c r="G118" s="1526"/>
      <c r="H118" s="606" t="str">
        <f t="shared" si="23"/>
        <v/>
      </c>
      <c r="I118" s="1526" t="str">
        <f>IFERROR(MID(HLOOKUP(E118&amp;COUNTIF($E$26:E118,E118),'Ассортиментная матрица'!$G$1:$EF$5,5,0),FIND(" ",HLOOKUP(E118&amp;COUNTIF($E$26:E118,E118),'Ассортиментная матрица'!$G$1:$EF$5,5,0),1)+1,100),"")</f>
        <v/>
      </c>
      <c r="J118" s="1526"/>
      <c r="K118" s="607" t="str">
        <f>IFERROR(HLOOKUP(E118&amp;COUNTIF($E$26:E118,E118),'Ассортиментная матрица'!$G$1:$EF$6,6,0),"")</f>
        <v/>
      </c>
    </row>
    <row r="119" spans="1:11" x14ac:dyDescent="0.25">
      <c r="A119" s="604">
        <f>IF(A118=0,0,IF(COUNTIF($A$26:A118,A118)&lt;VLOOKUP(A118,$A$6:$B$19,2,0),A118,IF(A118=$A$4,0,A118+1)))</f>
        <v>0</v>
      </c>
      <c r="B119" s="604"/>
      <c r="C119" s="604">
        <f>IFERROR(VLOOKUP(E119&amp;I119,'Страт SKU'!$A:$E,5,0),0)</f>
        <v>0</v>
      </c>
      <c r="D119" s="32"/>
      <c r="E119" s="605" t="str">
        <f t="shared" si="22"/>
        <v/>
      </c>
      <c r="F119" s="1526" t="str">
        <f t="shared" si="24"/>
        <v/>
      </c>
      <c r="G119" s="1526"/>
      <c r="H119" s="606" t="str">
        <f t="shared" si="23"/>
        <v/>
      </c>
      <c r="I119" s="1526" t="str">
        <f>IFERROR(MID(HLOOKUP(E119&amp;COUNTIF($E$26:E119,E119),'Ассортиментная матрица'!$G$1:$EF$5,5,0),FIND(" ",HLOOKUP(E119&amp;COUNTIF($E$26:E119,E119),'Ассортиментная матрица'!$G$1:$EF$5,5,0),1)+1,100),"")</f>
        <v/>
      </c>
      <c r="J119" s="1526"/>
      <c r="K119" s="607" t="str">
        <f>IFERROR(HLOOKUP(E119&amp;COUNTIF($E$26:E119,E119),'Ассортиментная матрица'!$G$1:$EF$6,6,0),"")</f>
        <v/>
      </c>
    </row>
    <row r="120" spans="1:11" x14ac:dyDescent="0.25">
      <c r="A120" s="604">
        <f>IF(A119=0,0,IF(COUNTIF($A$26:A119,A119)&lt;VLOOKUP(A119,$A$6:$B$19,2,0),A119,IF(A119=$A$4,0,A119+1)))</f>
        <v>0</v>
      </c>
      <c r="B120" s="604"/>
      <c r="C120" s="604">
        <f>IFERROR(VLOOKUP(E120&amp;I120,'Страт SKU'!$A:$E,5,0),0)</f>
        <v>0</v>
      </c>
      <c r="D120" s="32"/>
      <c r="E120" s="605" t="str">
        <f t="shared" si="22"/>
        <v/>
      </c>
      <c r="F120" s="1526" t="str">
        <f t="shared" si="24"/>
        <v/>
      </c>
      <c r="G120" s="1526"/>
      <c r="H120" s="606" t="str">
        <f t="shared" si="23"/>
        <v/>
      </c>
      <c r="I120" s="1526" t="str">
        <f>IFERROR(MID(HLOOKUP(E120&amp;COUNTIF($E$26:E120,E120),'Ассортиментная матрица'!$G$1:$EF$5,5,0),FIND(" ",HLOOKUP(E120&amp;COUNTIF($E$26:E120,E120),'Ассортиментная матрица'!$G$1:$EF$5,5,0),1)+1,100),"")</f>
        <v/>
      </c>
      <c r="J120" s="1526"/>
      <c r="K120" s="607" t="str">
        <f>IFERROR(HLOOKUP(E120&amp;COUNTIF($E$26:E120,E120),'Ассортиментная матрица'!$G$1:$EF$6,6,0),"")</f>
        <v/>
      </c>
    </row>
    <row r="121" spans="1:11" x14ac:dyDescent="0.25">
      <c r="A121" s="604">
        <f>IF(A120=0,0,IF(COUNTIF($A$26:A120,A120)&lt;VLOOKUP(A120,$A$6:$B$19,2,0),A120,IF(A120=$A$4,0,A120+1)))</f>
        <v>0</v>
      </c>
      <c r="B121" s="604"/>
      <c r="C121" s="604">
        <f>IFERROR(VLOOKUP(E121&amp;I121,'Страт SKU'!$A:$E,5,0),0)</f>
        <v>0</v>
      </c>
      <c r="D121" s="32"/>
      <c r="E121" s="605" t="str">
        <f t="shared" si="22"/>
        <v/>
      </c>
      <c r="F121" s="1526" t="str">
        <f t="shared" si="24"/>
        <v/>
      </c>
      <c r="G121" s="1526"/>
      <c r="H121" s="606" t="str">
        <f t="shared" si="23"/>
        <v/>
      </c>
      <c r="I121" s="1526" t="str">
        <f>IFERROR(MID(HLOOKUP(E121&amp;COUNTIF($E$26:E121,E121),'Ассортиментная матрица'!$G$1:$EF$5,5,0),FIND(" ",HLOOKUP(E121&amp;COUNTIF($E$26:E121,E121),'Ассортиментная матрица'!$G$1:$EF$5,5,0),1)+1,100),"")</f>
        <v/>
      </c>
      <c r="J121" s="1526"/>
      <c r="K121" s="607" t="str">
        <f>IFERROR(HLOOKUP(E121&amp;COUNTIF($E$26:E121,E121),'Ассортиментная матрица'!$G$1:$EF$6,6,0),"")</f>
        <v/>
      </c>
    </row>
    <row r="122" spans="1:11" x14ac:dyDescent="0.25">
      <c r="A122" s="604">
        <f>IF(A121=0,0,IF(COUNTIF($A$26:A121,A121)&lt;VLOOKUP(A121,$A$6:$B$19,2,0),A121,IF(A121=$A$4,0,A121+1)))</f>
        <v>0</v>
      </c>
      <c r="B122" s="604"/>
      <c r="C122" s="604">
        <f>IFERROR(VLOOKUP(E122&amp;I122,'Страт SKU'!$A:$E,5,0),0)</f>
        <v>0</v>
      </c>
      <c r="D122" s="32"/>
      <c r="E122" s="605" t="str">
        <f t="shared" si="22"/>
        <v/>
      </c>
      <c r="F122" s="1526" t="str">
        <f t="shared" si="24"/>
        <v/>
      </c>
      <c r="G122" s="1526"/>
      <c r="H122" s="606" t="str">
        <f t="shared" si="23"/>
        <v/>
      </c>
      <c r="I122" s="1526" t="str">
        <f>IFERROR(MID(HLOOKUP(E122&amp;COUNTIF($E$26:E122,E122),'Ассортиментная матрица'!$G$1:$EF$5,5,0),FIND(" ",HLOOKUP(E122&amp;COUNTIF($E$26:E122,E122),'Ассортиментная матрица'!$G$1:$EF$5,5,0),1)+1,100),"")</f>
        <v/>
      </c>
      <c r="J122" s="1526"/>
      <c r="K122" s="607" t="str">
        <f>IFERROR(HLOOKUP(E122&amp;COUNTIF($E$26:E122,E122),'Ассортиментная матрица'!$G$1:$EF$6,6,0),"")</f>
        <v/>
      </c>
    </row>
    <row r="123" spans="1:11" x14ac:dyDescent="0.25">
      <c r="A123" s="604">
        <f>IF(A122=0,0,IF(COUNTIF($A$26:A122,A122)&lt;VLOOKUP(A122,$A$6:$B$19,2,0),A122,IF(A122=$A$4,0,A122+1)))</f>
        <v>0</v>
      </c>
      <c r="B123" s="604"/>
      <c r="C123" s="604">
        <f>IFERROR(VLOOKUP(E123&amp;I123,'Страт SKU'!$A:$E,5,0),0)</f>
        <v>0</v>
      </c>
      <c r="D123" s="32"/>
      <c r="E123" s="605" t="str">
        <f t="shared" si="22"/>
        <v/>
      </c>
      <c r="F123" s="1526" t="str">
        <f t="shared" si="24"/>
        <v/>
      </c>
      <c r="G123" s="1526"/>
      <c r="H123" s="606" t="str">
        <f t="shared" si="23"/>
        <v/>
      </c>
      <c r="I123" s="1526" t="str">
        <f>IFERROR(MID(HLOOKUP(E123&amp;COUNTIF($E$26:E123,E123),'Ассортиментная матрица'!$G$1:$EF$5,5,0),FIND(" ",HLOOKUP(E123&amp;COUNTIF($E$26:E123,E123),'Ассортиментная матрица'!$G$1:$EF$5,5,0),1)+1,100),"")</f>
        <v/>
      </c>
      <c r="J123" s="1526"/>
      <c r="K123" s="607" t="str">
        <f>IFERROR(HLOOKUP(E123&amp;COUNTIF($E$26:E123,E123),'Ассортиментная матрица'!$G$1:$EF$6,6,0),"")</f>
        <v/>
      </c>
    </row>
    <row r="124" spans="1:11" x14ac:dyDescent="0.25">
      <c r="A124" s="604">
        <f>IF(A123=0,0,IF(COUNTIF($A$26:A123,A123)&lt;VLOOKUP(A123,$A$6:$B$19,2,0),A123,IF(A123=$A$4,0,A123+1)))</f>
        <v>0</v>
      </c>
      <c r="B124" s="604"/>
      <c r="C124" s="604">
        <f>IFERROR(VLOOKUP(E124&amp;I124,'Страт SKU'!$A:$E,5,0),0)</f>
        <v>0</v>
      </c>
      <c r="D124" s="32"/>
      <c r="E124" s="605" t="str">
        <f t="shared" si="22"/>
        <v/>
      </c>
      <c r="F124" s="1526" t="str">
        <f t="shared" si="24"/>
        <v/>
      </c>
      <c r="G124" s="1526"/>
      <c r="H124" s="606" t="str">
        <f t="shared" si="23"/>
        <v/>
      </c>
      <c r="I124" s="1526" t="str">
        <f>IFERROR(MID(HLOOKUP(E124&amp;COUNTIF($E$26:E124,E124),'Ассортиментная матрица'!$G$1:$EF$5,5,0),FIND(" ",HLOOKUP(E124&amp;COUNTIF($E$26:E124,E124),'Ассортиментная матрица'!$G$1:$EF$5,5,0),1)+1,100),"")</f>
        <v/>
      </c>
      <c r="J124" s="1526"/>
      <c r="K124" s="607" t="str">
        <f>IFERROR(HLOOKUP(E124&amp;COUNTIF($E$26:E124,E124),'Ассортиментная матрица'!$G$1:$EF$6,6,0),"")</f>
        <v/>
      </c>
    </row>
    <row r="125" spans="1:11" x14ac:dyDescent="0.25">
      <c r="A125" s="604">
        <f>IF(A124=0,0,IF(COUNTIF($A$26:A124,A124)&lt;VLOOKUP(A124,$A$6:$B$19,2,0),A124,IF(A124=$A$4,0,A124+1)))</f>
        <v>0</v>
      </c>
      <c r="B125" s="604"/>
      <c r="C125" s="604">
        <f>IFERROR(VLOOKUP(E125&amp;I125,'Страт SKU'!$A:$E,5,0),0)</f>
        <v>0</v>
      </c>
      <c r="D125" s="32"/>
      <c r="E125" s="605" t="str">
        <f t="shared" si="22"/>
        <v/>
      </c>
      <c r="F125" s="1526" t="str">
        <f t="shared" si="24"/>
        <v/>
      </c>
      <c r="G125" s="1526"/>
      <c r="H125" s="606" t="str">
        <f t="shared" si="23"/>
        <v/>
      </c>
      <c r="I125" s="1526" t="str">
        <f>IFERROR(MID(HLOOKUP(E125&amp;COUNTIF($E$26:E125,E125),'Ассортиментная матрица'!$G$1:$EF$5,5,0),FIND(" ",HLOOKUP(E125&amp;COUNTIF($E$26:E125,E125),'Ассортиментная матрица'!$G$1:$EF$5,5,0),1)+1,100),"")</f>
        <v/>
      </c>
      <c r="J125" s="1526"/>
      <c r="K125" s="607" t="str">
        <f>IFERROR(HLOOKUP(E125&amp;COUNTIF($E$26:E125,E125),'Ассортиментная матрица'!$G$1:$EF$6,6,0),"")</f>
        <v/>
      </c>
    </row>
    <row r="126" spans="1:11" x14ac:dyDescent="0.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</row>
    <row r="127" spans="1:11" x14ac:dyDescent="0.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</row>
    <row r="128" spans="1:11" x14ac:dyDescent="0.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</row>
    <row r="129" spans="1:11" x14ac:dyDescent="0.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</row>
    <row r="130" spans="1:11" x14ac:dyDescent="0.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</row>
    <row r="131" spans="1:11" x14ac:dyDescent="0.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</row>
    <row r="132" spans="1:11" x14ac:dyDescent="0.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</row>
    <row r="133" spans="1:11" x14ac:dyDescent="0.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</row>
    <row r="134" spans="1:11" x14ac:dyDescent="0.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</row>
  </sheetData>
  <customSheetViews>
    <customSheetView guid="{594A147C-ABC4-4A12-B97F-F1566DFDCC6E}" scale="85" hiddenColumns="1" topLeftCell="D1">
      <selection activeCell="Y14" sqref="Y14"/>
      <pageMargins left="0.7" right="0.7" top="0.75" bottom="0.75" header="0.3" footer="0.3"/>
      <pageSetup paperSize="9" orientation="portrait" r:id="rId1"/>
    </customSheetView>
  </customSheetViews>
  <mergeCells count="223">
    <mergeCell ref="E2:E5"/>
    <mergeCell ref="F2:I3"/>
    <mergeCell ref="J2:M3"/>
    <mergeCell ref="G4:G5"/>
    <mergeCell ref="I4:I5"/>
    <mergeCell ref="Q2:V3"/>
    <mergeCell ref="J20:J21"/>
    <mergeCell ref="K20:K21"/>
    <mergeCell ref="L20:L21"/>
    <mergeCell ref="M20:M21"/>
    <mergeCell ref="F25:G25"/>
    <mergeCell ref="I25:J25"/>
    <mergeCell ref="F26:G26"/>
    <mergeCell ref="F27:G27"/>
    <mergeCell ref="F28:G28"/>
    <mergeCell ref="I26:J26"/>
    <mergeCell ref="I27:J27"/>
    <mergeCell ref="I28:J28"/>
    <mergeCell ref="E20:E21"/>
    <mergeCell ref="F20:F21"/>
    <mergeCell ref="H20:H21"/>
    <mergeCell ref="G20:G21"/>
    <mergeCell ref="I20:I21"/>
    <mergeCell ref="F24:H24"/>
    <mergeCell ref="I24:K24"/>
    <mergeCell ref="F34:G34"/>
    <mergeCell ref="I34:J34"/>
    <mergeCell ref="F35:G35"/>
    <mergeCell ref="I35:J35"/>
    <mergeCell ref="F36:G36"/>
    <mergeCell ref="I36:J36"/>
    <mergeCell ref="I29:J29"/>
    <mergeCell ref="I30:J30"/>
    <mergeCell ref="I31:J31"/>
    <mergeCell ref="I32:J32"/>
    <mergeCell ref="I33:J33"/>
    <mergeCell ref="F29:G29"/>
    <mergeCell ref="F30:G30"/>
    <mergeCell ref="F31:G31"/>
    <mergeCell ref="F32:G32"/>
    <mergeCell ref="F33:G33"/>
    <mergeCell ref="F40:G40"/>
    <mergeCell ref="I40:J40"/>
    <mergeCell ref="F41:G41"/>
    <mergeCell ref="I41:J41"/>
    <mergeCell ref="F42:G42"/>
    <mergeCell ref="I42:J42"/>
    <mergeCell ref="F37:G37"/>
    <mergeCell ref="I37:J37"/>
    <mergeCell ref="F38:G38"/>
    <mergeCell ref="I38:J38"/>
    <mergeCell ref="F39:G39"/>
    <mergeCell ref="I39:J39"/>
    <mergeCell ref="F46:G46"/>
    <mergeCell ref="I46:J46"/>
    <mergeCell ref="F47:G47"/>
    <mergeCell ref="I47:J47"/>
    <mergeCell ref="F48:G48"/>
    <mergeCell ref="I48:J48"/>
    <mergeCell ref="F43:G43"/>
    <mergeCell ref="I43:J43"/>
    <mergeCell ref="F44:G44"/>
    <mergeCell ref="I44:J44"/>
    <mergeCell ref="F45:G45"/>
    <mergeCell ref="I45:J45"/>
    <mergeCell ref="F52:G52"/>
    <mergeCell ref="I52:J52"/>
    <mergeCell ref="F53:G53"/>
    <mergeCell ref="I53:J53"/>
    <mergeCell ref="F54:G54"/>
    <mergeCell ref="I54:J54"/>
    <mergeCell ref="F49:G49"/>
    <mergeCell ref="I49:J49"/>
    <mergeCell ref="F50:G50"/>
    <mergeCell ref="I50:J50"/>
    <mergeCell ref="F51:G51"/>
    <mergeCell ref="I51:J51"/>
    <mergeCell ref="F58:G58"/>
    <mergeCell ref="I58:J58"/>
    <mergeCell ref="F59:G59"/>
    <mergeCell ref="I59:J59"/>
    <mergeCell ref="F60:G60"/>
    <mergeCell ref="I60:J60"/>
    <mergeCell ref="F55:G55"/>
    <mergeCell ref="I55:J55"/>
    <mergeCell ref="F56:G56"/>
    <mergeCell ref="I56:J56"/>
    <mergeCell ref="F57:G57"/>
    <mergeCell ref="I57:J57"/>
    <mergeCell ref="F64:G64"/>
    <mergeCell ref="I64:J64"/>
    <mergeCell ref="F65:G65"/>
    <mergeCell ref="I65:J65"/>
    <mergeCell ref="F66:G66"/>
    <mergeCell ref="I66:J66"/>
    <mergeCell ref="F61:G61"/>
    <mergeCell ref="I61:J61"/>
    <mergeCell ref="F62:G62"/>
    <mergeCell ref="I62:J62"/>
    <mergeCell ref="F63:G63"/>
    <mergeCell ref="I63:J63"/>
    <mergeCell ref="F70:G70"/>
    <mergeCell ref="I70:J70"/>
    <mergeCell ref="F71:G71"/>
    <mergeCell ref="I71:J71"/>
    <mergeCell ref="F72:G72"/>
    <mergeCell ref="I72:J72"/>
    <mergeCell ref="F67:G67"/>
    <mergeCell ref="I67:J67"/>
    <mergeCell ref="F68:G68"/>
    <mergeCell ref="I68:J68"/>
    <mergeCell ref="F69:G69"/>
    <mergeCell ref="I69:J69"/>
    <mergeCell ref="F76:G76"/>
    <mergeCell ref="I76:J76"/>
    <mergeCell ref="F77:G77"/>
    <mergeCell ref="I77:J77"/>
    <mergeCell ref="F78:G78"/>
    <mergeCell ref="I78:J78"/>
    <mergeCell ref="F73:G73"/>
    <mergeCell ref="I73:J73"/>
    <mergeCell ref="F74:G74"/>
    <mergeCell ref="I74:J74"/>
    <mergeCell ref="F75:G75"/>
    <mergeCell ref="I75:J75"/>
    <mergeCell ref="F82:G82"/>
    <mergeCell ref="I82:J82"/>
    <mergeCell ref="F83:G83"/>
    <mergeCell ref="I83:J83"/>
    <mergeCell ref="F84:G84"/>
    <mergeCell ref="I84:J84"/>
    <mergeCell ref="F79:G79"/>
    <mergeCell ref="I79:J79"/>
    <mergeCell ref="F80:G80"/>
    <mergeCell ref="I80:J80"/>
    <mergeCell ref="F81:G81"/>
    <mergeCell ref="I81:J81"/>
    <mergeCell ref="F88:G88"/>
    <mergeCell ref="I88:J88"/>
    <mergeCell ref="F89:G89"/>
    <mergeCell ref="I89:J89"/>
    <mergeCell ref="F90:G90"/>
    <mergeCell ref="I90:J90"/>
    <mergeCell ref="F85:G85"/>
    <mergeCell ref="I85:J85"/>
    <mergeCell ref="F86:G86"/>
    <mergeCell ref="I86:J86"/>
    <mergeCell ref="F87:G87"/>
    <mergeCell ref="I87:J87"/>
    <mergeCell ref="F94:G94"/>
    <mergeCell ref="I94:J94"/>
    <mergeCell ref="F95:G95"/>
    <mergeCell ref="I95:J95"/>
    <mergeCell ref="F96:G96"/>
    <mergeCell ref="I96:J96"/>
    <mergeCell ref="F91:G91"/>
    <mergeCell ref="I91:J91"/>
    <mergeCell ref="F92:G92"/>
    <mergeCell ref="I92:J92"/>
    <mergeCell ref="F93:G93"/>
    <mergeCell ref="I93:J93"/>
    <mergeCell ref="F100:G100"/>
    <mergeCell ref="I100:J100"/>
    <mergeCell ref="F101:G101"/>
    <mergeCell ref="I101:J101"/>
    <mergeCell ref="F102:G102"/>
    <mergeCell ref="I102:J102"/>
    <mergeCell ref="F97:G97"/>
    <mergeCell ref="I97:J97"/>
    <mergeCell ref="F98:G98"/>
    <mergeCell ref="I98:J98"/>
    <mergeCell ref="F99:G99"/>
    <mergeCell ref="I99:J99"/>
    <mergeCell ref="F106:G106"/>
    <mergeCell ref="I106:J106"/>
    <mergeCell ref="F107:G107"/>
    <mergeCell ref="I107:J107"/>
    <mergeCell ref="F108:G108"/>
    <mergeCell ref="I108:J108"/>
    <mergeCell ref="F103:G103"/>
    <mergeCell ref="I103:J103"/>
    <mergeCell ref="F104:G104"/>
    <mergeCell ref="I104:J104"/>
    <mergeCell ref="F105:G105"/>
    <mergeCell ref="I105:J105"/>
    <mergeCell ref="F117:G117"/>
    <mergeCell ref="I117:J117"/>
    <mergeCell ref="F112:G112"/>
    <mergeCell ref="I112:J112"/>
    <mergeCell ref="F113:G113"/>
    <mergeCell ref="I113:J113"/>
    <mergeCell ref="F114:G114"/>
    <mergeCell ref="I114:J114"/>
    <mergeCell ref="F109:G109"/>
    <mergeCell ref="I109:J109"/>
    <mergeCell ref="F110:G110"/>
    <mergeCell ref="I110:J110"/>
    <mergeCell ref="F111:G111"/>
    <mergeCell ref="I111:J111"/>
    <mergeCell ref="S25:T25"/>
    <mergeCell ref="S26:T26"/>
    <mergeCell ref="Q25:R25"/>
    <mergeCell ref="Q26:R26"/>
    <mergeCell ref="F124:G124"/>
    <mergeCell ref="I124:J124"/>
    <mergeCell ref="F125:G125"/>
    <mergeCell ref="I125:J125"/>
    <mergeCell ref="F121:G121"/>
    <mergeCell ref="I121:J121"/>
    <mergeCell ref="F122:G122"/>
    <mergeCell ref="I122:J122"/>
    <mergeCell ref="F123:G123"/>
    <mergeCell ref="I123:J123"/>
    <mergeCell ref="F118:G118"/>
    <mergeCell ref="I118:J118"/>
    <mergeCell ref="F119:G119"/>
    <mergeCell ref="I119:J119"/>
    <mergeCell ref="F120:G120"/>
    <mergeCell ref="I120:J120"/>
    <mergeCell ref="F115:G115"/>
    <mergeCell ref="I115:J115"/>
    <mergeCell ref="F116:G116"/>
    <mergeCell ref="I116:J116"/>
  </mergeCells>
  <conditionalFormatting sqref="G6:G19">
    <cfRule type="cellIs" dxfId="59" priority="15" operator="lessThan">
      <formula>F6</formula>
    </cfRule>
    <cfRule type="cellIs" dxfId="58" priority="17" operator="greaterThan">
      <formula>F6</formula>
    </cfRule>
  </conditionalFormatting>
  <conditionalFormatting sqref="M6:M21">
    <cfRule type="expression" dxfId="57" priority="12" stopIfTrue="1">
      <formula>K6=0</formula>
    </cfRule>
    <cfRule type="cellIs" dxfId="56" priority="13" operator="greaterThan">
      <formula>0.01</formula>
    </cfRule>
    <cfRule type="cellIs" dxfId="55" priority="14" operator="lessThan">
      <formula>0</formula>
    </cfRule>
  </conditionalFormatting>
  <conditionalFormatting sqref="I6:I19">
    <cfRule type="cellIs" dxfId="54" priority="297" operator="greaterThan">
      <formula>H6</formula>
    </cfRule>
  </conditionalFormatting>
  <conditionalFormatting sqref="U6:V20">
    <cfRule type="cellIs" dxfId="53" priority="8" operator="greaterThan">
      <formula>0</formula>
    </cfRule>
    <cfRule type="cellIs" dxfId="52" priority="9" operator="lessThanOrEqual">
      <formula>0</formula>
    </cfRule>
  </conditionalFormatting>
  <conditionalFormatting sqref="F28:K125 I26:K27">
    <cfRule type="cellIs" dxfId="51" priority="7" operator="equal">
      <formula>0</formula>
    </cfRule>
  </conditionalFormatting>
  <conditionalFormatting sqref="I26:K125">
    <cfRule type="cellIs" dxfId="50" priority="6" operator="notEqual">
      <formula>F26</formula>
    </cfRule>
  </conditionalFormatting>
  <conditionalFormatting sqref="E28:K125 E26:E27 I26:K27">
    <cfRule type="expression" dxfId="49" priority="4">
      <formula>$A26&gt;=1</formula>
    </cfRule>
  </conditionalFormatting>
  <conditionalFormatting sqref="I26:J125">
    <cfRule type="expression" dxfId="48" priority="3">
      <formula>$C26=1</formula>
    </cfRule>
  </conditionalFormatting>
  <conditionalFormatting sqref="F26:H27">
    <cfRule type="cellIs" dxfId="47" priority="2" operator="equal">
      <formula>0</formula>
    </cfRule>
  </conditionalFormatting>
  <conditionalFormatting sqref="F26:H27">
    <cfRule type="expression" dxfId="46" priority="1">
      <formula>$A26&gt;=1</formula>
    </cfRule>
  </conditionalFormatting>
  <pageMargins left="0.7" right="0.7" top="0.75" bottom="0.75" header="0.3" footer="0.3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pageSetUpPr fitToPage="1"/>
  </sheetPr>
  <dimension ref="A1:CP115"/>
  <sheetViews>
    <sheetView topLeftCell="A34" zoomScale="80" zoomScaleNormal="80" zoomScaleSheetLayoutView="80" workbookViewId="0">
      <selection activeCell="K65" sqref="K65"/>
    </sheetView>
  </sheetViews>
  <sheetFormatPr defaultColWidth="9.140625" defaultRowHeight="15" x14ac:dyDescent="0.25"/>
  <cols>
    <col min="1" max="1" width="3.5703125" style="79" customWidth="1"/>
    <col min="2" max="2" width="22.42578125" style="6" customWidth="1"/>
    <col min="3" max="3" width="16.5703125" style="6" customWidth="1"/>
    <col min="4" max="4" width="6" style="6" customWidth="1"/>
    <col min="5" max="5" width="6.140625" style="6" customWidth="1"/>
    <col min="6" max="6" width="7.28515625" style="6" customWidth="1"/>
    <col min="7" max="7" width="7.42578125" style="6" customWidth="1"/>
    <col min="8" max="8" width="6.5703125" style="6" customWidth="1"/>
    <col min="9" max="11" width="6.7109375" style="6" customWidth="1"/>
    <col min="12" max="12" width="7" style="6" customWidth="1"/>
    <col min="13" max="15" width="5.42578125" style="6" customWidth="1"/>
    <col min="16" max="20" width="7.140625" style="6" customWidth="1"/>
    <col min="21" max="45" width="5.42578125" style="6" customWidth="1"/>
    <col min="46" max="47" width="5.5703125" style="6" customWidth="1"/>
    <col min="48" max="48" width="9.140625" style="6" customWidth="1"/>
    <col min="49" max="50" width="9.140625" style="6" hidden="1" customWidth="1"/>
    <col min="51" max="51" width="9.5703125" style="6" hidden="1" customWidth="1"/>
    <col min="52" max="94" width="9.140625" style="6" hidden="1" customWidth="1"/>
    <col min="95" max="95" width="9.140625" style="6" customWidth="1"/>
    <col min="96" max="16384" width="9.140625" style="6"/>
  </cols>
  <sheetData>
    <row r="1" spans="1:48" ht="21" customHeight="1" thickBot="1" x14ac:dyDescent="0.45">
      <c r="B1" s="1587" t="s">
        <v>181</v>
      </c>
      <c r="C1" s="1588"/>
      <c r="D1" s="1588"/>
      <c r="E1" s="1588"/>
      <c r="F1" s="1588"/>
      <c r="G1" s="1588"/>
      <c r="H1" s="1588"/>
      <c r="I1" s="1588"/>
      <c r="J1" s="1588"/>
      <c r="K1" s="1588"/>
      <c r="L1" s="1588"/>
      <c r="M1" s="1588"/>
      <c r="N1" s="1588"/>
      <c r="O1" s="1588"/>
      <c r="P1" s="1588"/>
      <c r="Q1" s="1588"/>
      <c r="R1" s="1588"/>
      <c r="S1" s="1588"/>
      <c r="T1" s="1588"/>
      <c r="U1" s="1588"/>
      <c r="V1" s="1588"/>
      <c r="W1" s="1588"/>
      <c r="X1" s="1588"/>
      <c r="Y1" s="1588"/>
      <c r="Z1" s="1588"/>
      <c r="AA1" s="1588"/>
      <c r="AB1" s="1588"/>
      <c r="AC1" s="1588"/>
      <c r="AD1" s="1588"/>
      <c r="AE1" s="1588"/>
      <c r="AF1" s="1588"/>
      <c r="AG1" s="1588"/>
      <c r="AH1" s="1588"/>
      <c r="AI1" s="1588"/>
      <c r="AJ1" s="1588"/>
      <c r="AK1" s="1588"/>
      <c r="AL1" s="1588"/>
      <c r="AM1" s="1588"/>
      <c r="AN1" s="1588"/>
      <c r="AO1" s="1588"/>
      <c r="AP1" s="1588"/>
      <c r="AQ1" s="1588"/>
      <c r="AR1" s="1588"/>
      <c r="AS1" s="1588"/>
      <c r="AT1" s="1588"/>
      <c r="AU1" s="1588"/>
      <c r="AV1" s="1589"/>
    </row>
    <row r="2" spans="1:48" ht="4.5" customHeight="1" thickBot="1" x14ac:dyDescent="0.3"/>
    <row r="3" spans="1:48" ht="23.25" customHeight="1" thickBot="1" x14ac:dyDescent="0.35">
      <c r="A3" s="143"/>
      <c r="B3" s="1584" t="s">
        <v>130</v>
      </c>
      <c r="C3" s="1585"/>
      <c r="D3" s="1585"/>
      <c r="E3" s="1585"/>
      <c r="F3" s="1585"/>
      <c r="G3" s="1585"/>
      <c r="H3" s="1585"/>
      <c r="I3" s="1585"/>
      <c r="J3" s="1585"/>
      <c r="K3" s="1585"/>
      <c r="L3" s="1585"/>
      <c r="M3" s="1585"/>
      <c r="N3" s="1585"/>
      <c r="O3" s="1585"/>
      <c r="P3" s="1585"/>
      <c r="Q3" s="1585"/>
      <c r="R3" s="1585"/>
      <c r="S3" s="1585"/>
      <c r="T3" s="1585"/>
      <c r="U3" s="1585"/>
      <c r="V3" s="1585"/>
      <c r="W3" s="1585"/>
      <c r="X3" s="1585"/>
      <c r="Y3" s="1585"/>
      <c r="Z3" s="1585"/>
      <c r="AA3" s="1585"/>
      <c r="AB3" s="1585"/>
      <c r="AC3" s="1585"/>
      <c r="AD3" s="1585"/>
      <c r="AE3" s="1585"/>
      <c r="AF3" s="1585"/>
      <c r="AG3" s="1585"/>
      <c r="AH3" s="1585"/>
      <c r="AI3" s="1585"/>
      <c r="AJ3" s="1585"/>
      <c r="AK3" s="1585"/>
      <c r="AL3" s="1585"/>
      <c r="AM3" s="1585"/>
      <c r="AN3" s="1585"/>
      <c r="AO3" s="1585"/>
      <c r="AP3" s="1585"/>
      <c r="AQ3" s="1585"/>
      <c r="AR3" s="1585"/>
      <c r="AS3" s="1585"/>
      <c r="AT3" s="1585"/>
      <c r="AU3" s="1585"/>
      <c r="AV3" s="1586"/>
    </row>
    <row r="4" spans="1:48" ht="2.25" customHeight="1" thickBot="1" x14ac:dyDescent="0.3"/>
    <row r="5" spans="1:48" ht="15" customHeight="1" x14ac:dyDescent="0.25">
      <c r="A5" s="144"/>
      <c r="B5" s="1575" t="s">
        <v>649</v>
      </c>
      <c r="C5" s="1576"/>
      <c r="D5" s="1576"/>
      <c r="E5" s="1576"/>
      <c r="F5" s="1576"/>
      <c r="G5" s="1576"/>
      <c r="H5" s="1576"/>
      <c r="I5" s="1576"/>
      <c r="J5" s="1576"/>
      <c r="K5" s="1576"/>
      <c r="L5" s="1576"/>
      <c r="M5" s="1576"/>
      <c r="N5" s="1576"/>
      <c r="O5" s="1576"/>
      <c r="P5" s="1576"/>
      <c r="Q5" s="1576"/>
      <c r="R5" s="1576"/>
      <c r="S5" s="1576"/>
      <c r="T5" s="1576"/>
      <c r="U5" s="1576"/>
      <c r="V5" s="1576"/>
      <c r="W5" s="1576"/>
      <c r="X5" s="1576"/>
      <c r="Y5" s="1576"/>
      <c r="Z5" s="1576"/>
      <c r="AA5" s="1576"/>
      <c r="AB5" s="1576"/>
      <c r="AC5" s="1576"/>
      <c r="AD5" s="1576"/>
      <c r="AE5" s="1576"/>
      <c r="AF5" s="1576"/>
      <c r="AG5" s="1576"/>
      <c r="AH5" s="1576"/>
      <c r="AI5" s="1576"/>
      <c r="AJ5" s="1576"/>
      <c r="AK5" s="1576"/>
      <c r="AL5" s="1576"/>
      <c r="AM5" s="1576"/>
      <c r="AN5" s="1576"/>
      <c r="AO5" s="1576"/>
      <c r="AP5" s="1576"/>
      <c r="AQ5" s="1576"/>
      <c r="AR5" s="1576"/>
      <c r="AS5" s="1576"/>
      <c r="AT5" s="1576"/>
      <c r="AU5" s="1576"/>
      <c r="AV5" s="1577"/>
    </row>
    <row r="6" spans="1:48" x14ac:dyDescent="0.25">
      <c r="A6" s="144"/>
      <c r="B6" s="1578"/>
      <c r="C6" s="1579"/>
      <c r="D6" s="1579"/>
      <c r="E6" s="1579"/>
      <c r="F6" s="1579"/>
      <c r="G6" s="1579"/>
      <c r="H6" s="1579"/>
      <c r="I6" s="1579"/>
      <c r="J6" s="1579"/>
      <c r="K6" s="1579"/>
      <c r="L6" s="1579"/>
      <c r="M6" s="1579"/>
      <c r="N6" s="1579"/>
      <c r="O6" s="1579"/>
      <c r="P6" s="1579"/>
      <c r="Q6" s="1579"/>
      <c r="R6" s="1579"/>
      <c r="S6" s="1579"/>
      <c r="T6" s="1579"/>
      <c r="U6" s="1579"/>
      <c r="V6" s="1579"/>
      <c r="W6" s="1579"/>
      <c r="X6" s="1579"/>
      <c r="Y6" s="1579"/>
      <c r="Z6" s="1579"/>
      <c r="AA6" s="1579"/>
      <c r="AB6" s="1579"/>
      <c r="AC6" s="1579"/>
      <c r="AD6" s="1579"/>
      <c r="AE6" s="1579"/>
      <c r="AF6" s="1579"/>
      <c r="AG6" s="1579"/>
      <c r="AH6" s="1579"/>
      <c r="AI6" s="1579"/>
      <c r="AJ6" s="1579"/>
      <c r="AK6" s="1579"/>
      <c r="AL6" s="1579"/>
      <c r="AM6" s="1579"/>
      <c r="AN6" s="1579"/>
      <c r="AO6" s="1579"/>
      <c r="AP6" s="1579"/>
      <c r="AQ6" s="1579"/>
      <c r="AR6" s="1579"/>
      <c r="AS6" s="1579"/>
      <c r="AT6" s="1579"/>
      <c r="AU6" s="1579"/>
      <c r="AV6" s="1580"/>
    </row>
    <row r="7" spans="1:48" x14ac:dyDescent="0.25">
      <c r="A7" s="144"/>
      <c r="B7" s="1578"/>
      <c r="C7" s="1579"/>
      <c r="D7" s="1579"/>
      <c r="E7" s="1579"/>
      <c r="F7" s="1579"/>
      <c r="G7" s="1579"/>
      <c r="H7" s="1579"/>
      <c r="I7" s="1579"/>
      <c r="J7" s="1579"/>
      <c r="K7" s="1579"/>
      <c r="L7" s="1579"/>
      <c r="M7" s="1579"/>
      <c r="N7" s="1579"/>
      <c r="O7" s="1579"/>
      <c r="P7" s="1579"/>
      <c r="Q7" s="1579"/>
      <c r="R7" s="1579"/>
      <c r="S7" s="1579"/>
      <c r="T7" s="1579"/>
      <c r="U7" s="1579"/>
      <c r="V7" s="1579"/>
      <c r="W7" s="1579"/>
      <c r="X7" s="1579"/>
      <c r="Y7" s="1579"/>
      <c r="Z7" s="1579"/>
      <c r="AA7" s="1579"/>
      <c r="AB7" s="1579"/>
      <c r="AC7" s="1579"/>
      <c r="AD7" s="1579"/>
      <c r="AE7" s="1579"/>
      <c r="AF7" s="1579"/>
      <c r="AG7" s="1579"/>
      <c r="AH7" s="1579"/>
      <c r="AI7" s="1579"/>
      <c r="AJ7" s="1579"/>
      <c r="AK7" s="1579"/>
      <c r="AL7" s="1579"/>
      <c r="AM7" s="1579"/>
      <c r="AN7" s="1579"/>
      <c r="AO7" s="1579"/>
      <c r="AP7" s="1579"/>
      <c r="AQ7" s="1579"/>
      <c r="AR7" s="1579"/>
      <c r="AS7" s="1579"/>
      <c r="AT7" s="1579"/>
      <c r="AU7" s="1579"/>
      <c r="AV7" s="1580"/>
    </row>
    <row r="8" spans="1:48" x14ac:dyDescent="0.25">
      <c r="A8" s="144"/>
      <c r="B8" s="1578"/>
      <c r="C8" s="1579"/>
      <c r="D8" s="1579"/>
      <c r="E8" s="1579"/>
      <c r="F8" s="1579"/>
      <c r="G8" s="1579"/>
      <c r="H8" s="1579"/>
      <c r="I8" s="1579"/>
      <c r="J8" s="1579"/>
      <c r="K8" s="1579"/>
      <c r="L8" s="1579"/>
      <c r="M8" s="1579"/>
      <c r="N8" s="1579"/>
      <c r="O8" s="1579"/>
      <c r="P8" s="1579"/>
      <c r="Q8" s="1579"/>
      <c r="R8" s="1579"/>
      <c r="S8" s="1579"/>
      <c r="T8" s="1579"/>
      <c r="U8" s="1579"/>
      <c r="V8" s="1579"/>
      <c r="W8" s="1579"/>
      <c r="X8" s="1579"/>
      <c r="Y8" s="1579"/>
      <c r="Z8" s="1579"/>
      <c r="AA8" s="1579"/>
      <c r="AB8" s="1579"/>
      <c r="AC8" s="1579"/>
      <c r="AD8" s="1579"/>
      <c r="AE8" s="1579"/>
      <c r="AF8" s="1579"/>
      <c r="AG8" s="1579"/>
      <c r="AH8" s="1579"/>
      <c r="AI8" s="1579"/>
      <c r="AJ8" s="1579"/>
      <c r="AK8" s="1579"/>
      <c r="AL8" s="1579"/>
      <c r="AM8" s="1579"/>
      <c r="AN8" s="1579"/>
      <c r="AO8" s="1579"/>
      <c r="AP8" s="1579"/>
      <c r="AQ8" s="1579"/>
      <c r="AR8" s="1579"/>
      <c r="AS8" s="1579"/>
      <c r="AT8" s="1579"/>
      <c r="AU8" s="1579"/>
      <c r="AV8" s="1580"/>
    </row>
    <row r="9" spans="1:48" x14ac:dyDescent="0.25">
      <c r="A9" s="144"/>
      <c r="B9" s="1578"/>
      <c r="C9" s="1579"/>
      <c r="D9" s="1579"/>
      <c r="E9" s="1579"/>
      <c r="F9" s="1579"/>
      <c r="G9" s="1579"/>
      <c r="H9" s="1579"/>
      <c r="I9" s="1579"/>
      <c r="J9" s="1579"/>
      <c r="K9" s="1579"/>
      <c r="L9" s="1579"/>
      <c r="M9" s="1579"/>
      <c r="N9" s="1579"/>
      <c r="O9" s="1579"/>
      <c r="P9" s="1579"/>
      <c r="Q9" s="1579"/>
      <c r="R9" s="1579"/>
      <c r="S9" s="1579"/>
      <c r="T9" s="1579"/>
      <c r="U9" s="1579"/>
      <c r="V9" s="1579"/>
      <c r="W9" s="1579"/>
      <c r="X9" s="1579"/>
      <c r="Y9" s="1579"/>
      <c r="Z9" s="1579"/>
      <c r="AA9" s="1579"/>
      <c r="AB9" s="1579"/>
      <c r="AC9" s="1579"/>
      <c r="AD9" s="1579"/>
      <c r="AE9" s="1579"/>
      <c r="AF9" s="1579"/>
      <c r="AG9" s="1579"/>
      <c r="AH9" s="1579"/>
      <c r="AI9" s="1579"/>
      <c r="AJ9" s="1579"/>
      <c r="AK9" s="1579"/>
      <c r="AL9" s="1579"/>
      <c r="AM9" s="1579"/>
      <c r="AN9" s="1579"/>
      <c r="AO9" s="1579"/>
      <c r="AP9" s="1579"/>
      <c r="AQ9" s="1579"/>
      <c r="AR9" s="1579"/>
      <c r="AS9" s="1579"/>
      <c r="AT9" s="1579"/>
      <c r="AU9" s="1579"/>
      <c r="AV9" s="1580"/>
    </row>
    <row r="10" spans="1:48" x14ac:dyDescent="0.25">
      <c r="A10" s="144"/>
      <c r="B10" s="1578"/>
      <c r="C10" s="1579"/>
      <c r="D10" s="1579"/>
      <c r="E10" s="1579"/>
      <c r="F10" s="1579"/>
      <c r="G10" s="1579"/>
      <c r="H10" s="1579"/>
      <c r="I10" s="1579"/>
      <c r="J10" s="1579"/>
      <c r="K10" s="1579"/>
      <c r="L10" s="1579"/>
      <c r="M10" s="1579"/>
      <c r="N10" s="1579"/>
      <c r="O10" s="1579"/>
      <c r="P10" s="1579"/>
      <c r="Q10" s="1579"/>
      <c r="R10" s="1579"/>
      <c r="S10" s="1579"/>
      <c r="T10" s="1579"/>
      <c r="U10" s="1579"/>
      <c r="V10" s="1579"/>
      <c r="W10" s="1579"/>
      <c r="X10" s="1579"/>
      <c r="Y10" s="1579"/>
      <c r="Z10" s="1579"/>
      <c r="AA10" s="1579"/>
      <c r="AB10" s="1579"/>
      <c r="AC10" s="1579"/>
      <c r="AD10" s="1579"/>
      <c r="AE10" s="1579"/>
      <c r="AF10" s="1579"/>
      <c r="AG10" s="1579"/>
      <c r="AH10" s="1579"/>
      <c r="AI10" s="1579"/>
      <c r="AJ10" s="1579"/>
      <c r="AK10" s="1579"/>
      <c r="AL10" s="1579"/>
      <c r="AM10" s="1579"/>
      <c r="AN10" s="1579"/>
      <c r="AO10" s="1579"/>
      <c r="AP10" s="1579"/>
      <c r="AQ10" s="1579"/>
      <c r="AR10" s="1579"/>
      <c r="AS10" s="1579"/>
      <c r="AT10" s="1579"/>
      <c r="AU10" s="1579"/>
      <c r="AV10" s="1580"/>
    </row>
    <row r="11" spans="1:48" x14ac:dyDescent="0.25">
      <c r="A11" s="144"/>
      <c r="B11" s="1578"/>
      <c r="C11" s="1579"/>
      <c r="D11" s="1579"/>
      <c r="E11" s="1579"/>
      <c r="F11" s="1579"/>
      <c r="G11" s="1579"/>
      <c r="H11" s="1579"/>
      <c r="I11" s="1579"/>
      <c r="J11" s="1579"/>
      <c r="K11" s="1579"/>
      <c r="L11" s="1579"/>
      <c r="M11" s="1579"/>
      <c r="N11" s="1579"/>
      <c r="O11" s="1579"/>
      <c r="P11" s="1579"/>
      <c r="Q11" s="1579"/>
      <c r="R11" s="1579"/>
      <c r="S11" s="1579"/>
      <c r="T11" s="1579"/>
      <c r="U11" s="1579"/>
      <c r="V11" s="1579"/>
      <c r="W11" s="1579"/>
      <c r="X11" s="1579"/>
      <c r="Y11" s="1579"/>
      <c r="Z11" s="1579"/>
      <c r="AA11" s="1579"/>
      <c r="AB11" s="1579"/>
      <c r="AC11" s="1579"/>
      <c r="AD11" s="1579"/>
      <c r="AE11" s="1579"/>
      <c r="AF11" s="1579"/>
      <c r="AG11" s="1579"/>
      <c r="AH11" s="1579"/>
      <c r="AI11" s="1579"/>
      <c r="AJ11" s="1579"/>
      <c r="AK11" s="1579"/>
      <c r="AL11" s="1579"/>
      <c r="AM11" s="1579"/>
      <c r="AN11" s="1579"/>
      <c r="AO11" s="1579"/>
      <c r="AP11" s="1579"/>
      <c r="AQ11" s="1579"/>
      <c r="AR11" s="1579"/>
      <c r="AS11" s="1579"/>
      <c r="AT11" s="1579"/>
      <c r="AU11" s="1579"/>
      <c r="AV11" s="1580"/>
    </row>
    <row r="12" spans="1:48" x14ac:dyDescent="0.25">
      <c r="A12" s="144"/>
      <c r="B12" s="1578"/>
      <c r="C12" s="1579"/>
      <c r="D12" s="1579"/>
      <c r="E12" s="1579"/>
      <c r="F12" s="1579"/>
      <c r="G12" s="1579"/>
      <c r="H12" s="1579"/>
      <c r="I12" s="1579"/>
      <c r="J12" s="1579"/>
      <c r="K12" s="1579"/>
      <c r="L12" s="1579"/>
      <c r="M12" s="1579"/>
      <c r="N12" s="1579"/>
      <c r="O12" s="1579"/>
      <c r="P12" s="1579"/>
      <c r="Q12" s="1579"/>
      <c r="R12" s="1579"/>
      <c r="S12" s="1579"/>
      <c r="T12" s="1579"/>
      <c r="U12" s="1579"/>
      <c r="V12" s="1579"/>
      <c r="W12" s="1579"/>
      <c r="X12" s="1579"/>
      <c r="Y12" s="1579"/>
      <c r="Z12" s="1579"/>
      <c r="AA12" s="1579"/>
      <c r="AB12" s="1579"/>
      <c r="AC12" s="1579"/>
      <c r="AD12" s="1579"/>
      <c r="AE12" s="1579"/>
      <c r="AF12" s="1579"/>
      <c r="AG12" s="1579"/>
      <c r="AH12" s="1579"/>
      <c r="AI12" s="1579"/>
      <c r="AJ12" s="1579"/>
      <c r="AK12" s="1579"/>
      <c r="AL12" s="1579"/>
      <c r="AM12" s="1579"/>
      <c r="AN12" s="1579"/>
      <c r="AO12" s="1579"/>
      <c r="AP12" s="1579"/>
      <c r="AQ12" s="1579"/>
      <c r="AR12" s="1579"/>
      <c r="AS12" s="1579"/>
      <c r="AT12" s="1579"/>
      <c r="AU12" s="1579"/>
      <c r="AV12" s="1580"/>
    </row>
    <row r="13" spans="1:48" x14ac:dyDescent="0.25">
      <c r="A13" s="144"/>
      <c r="B13" s="1578"/>
      <c r="C13" s="1579"/>
      <c r="D13" s="1579"/>
      <c r="E13" s="1579"/>
      <c r="F13" s="1579"/>
      <c r="G13" s="1579"/>
      <c r="H13" s="1579"/>
      <c r="I13" s="1579"/>
      <c r="J13" s="1579"/>
      <c r="K13" s="1579"/>
      <c r="L13" s="1579"/>
      <c r="M13" s="1579"/>
      <c r="N13" s="1579"/>
      <c r="O13" s="1579"/>
      <c r="P13" s="1579"/>
      <c r="Q13" s="1579"/>
      <c r="R13" s="1579"/>
      <c r="S13" s="1579"/>
      <c r="T13" s="1579"/>
      <c r="U13" s="1579"/>
      <c r="V13" s="1579"/>
      <c r="W13" s="1579"/>
      <c r="X13" s="1579"/>
      <c r="Y13" s="1579"/>
      <c r="Z13" s="1579"/>
      <c r="AA13" s="1579"/>
      <c r="AB13" s="1579"/>
      <c r="AC13" s="1579"/>
      <c r="AD13" s="1579"/>
      <c r="AE13" s="1579"/>
      <c r="AF13" s="1579"/>
      <c r="AG13" s="1579"/>
      <c r="AH13" s="1579"/>
      <c r="AI13" s="1579"/>
      <c r="AJ13" s="1579"/>
      <c r="AK13" s="1579"/>
      <c r="AL13" s="1579"/>
      <c r="AM13" s="1579"/>
      <c r="AN13" s="1579"/>
      <c r="AO13" s="1579"/>
      <c r="AP13" s="1579"/>
      <c r="AQ13" s="1579"/>
      <c r="AR13" s="1579"/>
      <c r="AS13" s="1579"/>
      <c r="AT13" s="1579"/>
      <c r="AU13" s="1579"/>
      <c r="AV13" s="1580"/>
    </row>
    <row r="14" spans="1:48" ht="15.75" thickBot="1" x14ac:dyDescent="0.3">
      <c r="A14" s="144"/>
      <c r="B14" s="1581"/>
      <c r="C14" s="1582"/>
      <c r="D14" s="1582"/>
      <c r="E14" s="1582"/>
      <c r="F14" s="1582"/>
      <c r="G14" s="1582"/>
      <c r="H14" s="1582"/>
      <c r="I14" s="1582"/>
      <c r="J14" s="1582"/>
      <c r="K14" s="1582"/>
      <c r="L14" s="1582"/>
      <c r="M14" s="1582"/>
      <c r="N14" s="1582"/>
      <c r="O14" s="1582"/>
      <c r="P14" s="1582"/>
      <c r="Q14" s="1582"/>
      <c r="R14" s="1582"/>
      <c r="S14" s="1582"/>
      <c r="T14" s="1582"/>
      <c r="U14" s="1582"/>
      <c r="V14" s="1582"/>
      <c r="W14" s="1582"/>
      <c r="X14" s="1582"/>
      <c r="Y14" s="1582"/>
      <c r="Z14" s="1582"/>
      <c r="AA14" s="1582"/>
      <c r="AB14" s="1582"/>
      <c r="AC14" s="1582"/>
      <c r="AD14" s="1582"/>
      <c r="AE14" s="1582"/>
      <c r="AF14" s="1582"/>
      <c r="AG14" s="1582"/>
      <c r="AH14" s="1582"/>
      <c r="AI14" s="1582"/>
      <c r="AJ14" s="1582"/>
      <c r="AK14" s="1582"/>
      <c r="AL14" s="1582"/>
      <c r="AM14" s="1582"/>
      <c r="AN14" s="1582"/>
      <c r="AO14" s="1582"/>
      <c r="AP14" s="1582"/>
      <c r="AQ14" s="1582"/>
      <c r="AR14" s="1582"/>
      <c r="AS14" s="1582"/>
      <c r="AT14" s="1582"/>
      <c r="AU14" s="1582"/>
      <c r="AV14" s="1583"/>
    </row>
    <row r="15" spans="1:48" ht="3" customHeight="1" thickBot="1" x14ac:dyDescent="0.3"/>
    <row r="16" spans="1:48" ht="20.25" thickBot="1" x14ac:dyDescent="0.35">
      <c r="A16" s="143"/>
      <c r="B16" s="1609" t="s">
        <v>131</v>
      </c>
      <c r="C16" s="1610"/>
      <c r="D16" s="1610"/>
      <c r="E16" s="1610"/>
      <c r="F16" s="1610"/>
      <c r="G16" s="1610"/>
      <c r="H16" s="1610"/>
      <c r="I16" s="1610"/>
      <c r="J16" s="1610"/>
      <c r="K16" s="1610"/>
      <c r="L16" s="1610"/>
      <c r="M16" s="1610"/>
      <c r="N16" s="1610"/>
      <c r="O16" s="1610"/>
      <c r="P16" s="1610"/>
      <c r="Q16" s="1610"/>
      <c r="R16" s="1610"/>
      <c r="S16" s="1610"/>
      <c r="T16" s="1610"/>
      <c r="U16" s="1610"/>
      <c r="V16" s="1610"/>
      <c r="W16" s="1610"/>
      <c r="X16" s="1610"/>
      <c r="Y16" s="1610"/>
      <c r="Z16" s="1610"/>
      <c r="AA16" s="1610"/>
      <c r="AB16" s="1610"/>
      <c r="AC16" s="1610"/>
      <c r="AD16" s="1610"/>
      <c r="AE16" s="1610"/>
      <c r="AF16" s="1610"/>
      <c r="AG16" s="1610"/>
      <c r="AH16" s="1610"/>
      <c r="AI16" s="1610"/>
      <c r="AJ16" s="1610"/>
      <c r="AK16" s="1610"/>
      <c r="AL16" s="1610"/>
      <c r="AM16" s="1610"/>
      <c r="AN16" s="1610"/>
      <c r="AO16" s="1610"/>
      <c r="AP16" s="1610"/>
      <c r="AQ16" s="1610"/>
      <c r="AR16" s="1610"/>
      <c r="AS16" s="1610"/>
      <c r="AT16" s="1610"/>
      <c r="AU16" s="1610"/>
      <c r="AV16" s="1611"/>
    </row>
    <row r="17" spans="1:48" ht="5.25" customHeight="1" thickBot="1" x14ac:dyDescent="0.3"/>
    <row r="18" spans="1:48" x14ac:dyDescent="0.25">
      <c r="A18" s="145"/>
      <c r="B18" s="1591" t="s">
        <v>135</v>
      </c>
      <c r="C18" s="1592"/>
      <c r="D18" s="1592"/>
      <c r="E18" s="1592"/>
      <c r="F18" s="1592"/>
      <c r="G18" s="1592"/>
      <c r="H18" s="1592"/>
      <c r="I18" s="1592"/>
      <c r="J18" s="1592"/>
      <c r="K18" s="1592"/>
      <c r="L18" s="1592"/>
      <c r="M18" s="1592"/>
      <c r="N18" s="1592"/>
      <c r="O18" s="1592"/>
      <c r="P18" s="1592"/>
      <c r="Q18" s="1593"/>
      <c r="R18" s="1591" t="s">
        <v>136</v>
      </c>
      <c r="S18" s="1592"/>
      <c r="T18" s="1592"/>
      <c r="U18" s="1592"/>
      <c r="V18" s="1592"/>
      <c r="W18" s="1592"/>
      <c r="X18" s="1592"/>
      <c r="Y18" s="1592"/>
      <c r="Z18" s="1592"/>
      <c r="AA18" s="1592"/>
      <c r="AB18" s="1592"/>
      <c r="AC18" s="1592"/>
      <c r="AD18" s="1592"/>
      <c r="AE18" s="1592"/>
      <c r="AF18" s="1592"/>
      <c r="AG18" s="1592"/>
      <c r="AH18" s="1592"/>
      <c r="AI18" s="1592"/>
      <c r="AJ18" s="1592"/>
      <c r="AK18" s="1592"/>
      <c r="AL18" s="1592"/>
      <c r="AM18" s="1592"/>
      <c r="AN18" s="1592"/>
      <c r="AO18" s="1592"/>
      <c r="AP18" s="1592"/>
      <c r="AQ18" s="1592"/>
      <c r="AR18" s="1592"/>
      <c r="AS18" s="1592"/>
      <c r="AT18" s="1592"/>
      <c r="AU18" s="1592"/>
      <c r="AV18" s="1593"/>
    </row>
    <row r="19" spans="1:48" x14ac:dyDescent="0.25">
      <c r="A19" s="145"/>
      <c r="B19" s="1594"/>
      <c r="C19" s="1595"/>
      <c r="D19" s="1595"/>
      <c r="E19" s="1595"/>
      <c r="F19" s="1595"/>
      <c r="G19" s="1595"/>
      <c r="H19" s="1595"/>
      <c r="I19" s="1595"/>
      <c r="J19" s="1595"/>
      <c r="K19" s="1595"/>
      <c r="L19" s="1595"/>
      <c r="M19" s="1595"/>
      <c r="N19" s="1595"/>
      <c r="O19" s="1595"/>
      <c r="P19" s="1595"/>
      <c r="Q19" s="1596"/>
      <c r="R19" s="1594"/>
      <c r="S19" s="1595"/>
      <c r="T19" s="1595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5"/>
      <c r="AI19" s="1595"/>
      <c r="AJ19" s="1595"/>
      <c r="AK19" s="1595"/>
      <c r="AL19" s="1595"/>
      <c r="AM19" s="1595"/>
      <c r="AN19" s="1595"/>
      <c r="AO19" s="1595"/>
      <c r="AP19" s="1595"/>
      <c r="AQ19" s="1595"/>
      <c r="AR19" s="1595"/>
      <c r="AS19" s="1595"/>
      <c r="AT19" s="1595"/>
      <c r="AU19" s="1595"/>
      <c r="AV19" s="1596"/>
    </row>
    <row r="20" spans="1:48" x14ac:dyDescent="0.25">
      <c r="A20" s="145"/>
      <c r="B20" s="1594"/>
      <c r="C20" s="1595"/>
      <c r="D20" s="1595"/>
      <c r="E20" s="1595"/>
      <c r="F20" s="1595"/>
      <c r="G20" s="1595"/>
      <c r="H20" s="1595"/>
      <c r="I20" s="1595"/>
      <c r="J20" s="1595"/>
      <c r="K20" s="1595"/>
      <c r="L20" s="1595"/>
      <c r="M20" s="1595"/>
      <c r="N20" s="1595"/>
      <c r="O20" s="1595"/>
      <c r="P20" s="1595"/>
      <c r="Q20" s="1596"/>
      <c r="R20" s="1594"/>
      <c r="S20" s="1595"/>
      <c r="T20" s="1595"/>
      <c r="U20" s="1595"/>
      <c r="V20" s="1595"/>
      <c r="W20" s="1595"/>
      <c r="X20" s="1595"/>
      <c r="Y20" s="1595"/>
      <c r="Z20" s="1595"/>
      <c r="AA20" s="1595"/>
      <c r="AB20" s="1595"/>
      <c r="AC20" s="1595"/>
      <c r="AD20" s="1595"/>
      <c r="AE20" s="1595"/>
      <c r="AF20" s="1595"/>
      <c r="AG20" s="1595"/>
      <c r="AH20" s="1595"/>
      <c r="AI20" s="1595"/>
      <c r="AJ20" s="1595"/>
      <c r="AK20" s="1595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6"/>
    </row>
    <row r="21" spans="1:48" x14ac:dyDescent="0.25">
      <c r="A21" s="145"/>
      <c r="B21" s="1594"/>
      <c r="C21" s="1595"/>
      <c r="D21" s="1595"/>
      <c r="E21" s="1595"/>
      <c r="F21" s="1595"/>
      <c r="G21" s="1595"/>
      <c r="H21" s="1595"/>
      <c r="I21" s="1595"/>
      <c r="J21" s="1595"/>
      <c r="K21" s="1595"/>
      <c r="L21" s="1595"/>
      <c r="M21" s="1595"/>
      <c r="N21" s="1595"/>
      <c r="O21" s="1595"/>
      <c r="P21" s="1595"/>
      <c r="Q21" s="1596"/>
      <c r="R21" s="1594"/>
      <c r="S21" s="1595"/>
      <c r="T21" s="1595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5"/>
      <c r="AI21" s="1595"/>
      <c r="AJ21" s="1595"/>
      <c r="AK21" s="1595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6"/>
    </row>
    <row r="22" spans="1:48" x14ac:dyDescent="0.25">
      <c r="A22" s="145"/>
      <c r="B22" s="1594"/>
      <c r="C22" s="1595"/>
      <c r="D22" s="1595"/>
      <c r="E22" s="1595"/>
      <c r="F22" s="1595"/>
      <c r="G22" s="1595"/>
      <c r="H22" s="1595"/>
      <c r="I22" s="1595"/>
      <c r="J22" s="1595"/>
      <c r="K22" s="1595"/>
      <c r="L22" s="1595"/>
      <c r="M22" s="1595"/>
      <c r="N22" s="1595"/>
      <c r="O22" s="1595"/>
      <c r="P22" s="1595"/>
      <c r="Q22" s="1596"/>
      <c r="R22" s="1594"/>
      <c r="S22" s="1595"/>
      <c r="T22" s="1595"/>
      <c r="U22" s="1595"/>
      <c r="V22" s="1595"/>
      <c r="W22" s="1595"/>
      <c r="X22" s="1595"/>
      <c r="Y22" s="1595"/>
      <c r="Z22" s="1595"/>
      <c r="AA22" s="1595"/>
      <c r="AB22" s="1595"/>
      <c r="AC22" s="1595"/>
      <c r="AD22" s="1595"/>
      <c r="AE22" s="1595"/>
      <c r="AF22" s="1595"/>
      <c r="AG22" s="1595"/>
      <c r="AH22" s="1595"/>
      <c r="AI22" s="1595"/>
      <c r="AJ22" s="1595"/>
      <c r="AK22" s="1595"/>
      <c r="AL22" s="1595"/>
      <c r="AM22" s="1595"/>
      <c r="AN22" s="1595"/>
      <c r="AO22" s="1595"/>
      <c r="AP22" s="1595"/>
      <c r="AQ22" s="1595"/>
      <c r="AR22" s="1595"/>
      <c r="AS22" s="1595"/>
      <c r="AT22" s="1595"/>
      <c r="AU22" s="1595"/>
      <c r="AV22" s="1596"/>
    </row>
    <row r="23" spans="1:48" x14ac:dyDescent="0.25">
      <c r="A23" s="145"/>
      <c r="B23" s="1594"/>
      <c r="C23" s="1595"/>
      <c r="D23" s="1595"/>
      <c r="E23" s="1595"/>
      <c r="F23" s="1595"/>
      <c r="G23" s="1595"/>
      <c r="H23" s="1595"/>
      <c r="I23" s="1595"/>
      <c r="J23" s="1595"/>
      <c r="K23" s="1595"/>
      <c r="L23" s="1595"/>
      <c r="M23" s="1595"/>
      <c r="N23" s="1595"/>
      <c r="O23" s="1595"/>
      <c r="P23" s="1595"/>
      <c r="Q23" s="1596"/>
      <c r="R23" s="1594"/>
      <c r="S23" s="1595"/>
      <c r="T23" s="1595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5"/>
      <c r="AI23" s="1595"/>
      <c r="AJ23" s="1595"/>
      <c r="AK23" s="1595"/>
      <c r="AL23" s="1595"/>
      <c r="AM23" s="1595"/>
      <c r="AN23" s="1595"/>
      <c r="AO23" s="1595"/>
      <c r="AP23" s="1595"/>
      <c r="AQ23" s="1595"/>
      <c r="AR23" s="1595"/>
      <c r="AS23" s="1595"/>
      <c r="AT23" s="1595"/>
      <c r="AU23" s="1595"/>
      <c r="AV23" s="1596"/>
    </row>
    <row r="24" spans="1:48" x14ac:dyDescent="0.25">
      <c r="A24" s="145"/>
      <c r="B24" s="1594"/>
      <c r="C24" s="1595"/>
      <c r="D24" s="1595"/>
      <c r="E24" s="1595"/>
      <c r="F24" s="1595"/>
      <c r="G24" s="1595"/>
      <c r="H24" s="1595"/>
      <c r="I24" s="1595"/>
      <c r="J24" s="1595"/>
      <c r="K24" s="1595"/>
      <c r="L24" s="1595"/>
      <c r="M24" s="1595"/>
      <c r="N24" s="1595"/>
      <c r="O24" s="1595"/>
      <c r="P24" s="1595"/>
      <c r="Q24" s="1596"/>
      <c r="R24" s="1594"/>
      <c r="S24" s="1595"/>
      <c r="T24" s="1595"/>
      <c r="U24" s="1595"/>
      <c r="V24" s="1595"/>
      <c r="W24" s="1595"/>
      <c r="X24" s="1595"/>
      <c r="Y24" s="1595"/>
      <c r="Z24" s="1595"/>
      <c r="AA24" s="1595"/>
      <c r="AB24" s="1595"/>
      <c r="AC24" s="1595"/>
      <c r="AD24" s="1595"/>
      <c r="AE24" s="1595"/>
      <c r="AF24" s="1595"/>
      <c r="AG24" s="1595"/>
      <c r="AH24" s="1595"/>
      <c r="AI24" s="1595"/>
      <c r="AJ24" s="1595"/>
      <c r="AK24" s="1595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6"/>
    </row>
    <row r="25" spans="1:48" x14ac:dyDescent="0.25">
      <c r="A25" s="145"/>
      <c r="B25" s="1594"/>
      <c r="C25" s="1595"/>
      <c r="D25" s="1595"/>
      <c r="E25" s="1595"/>
      <c r="F25" s="1595"/>
      <c r="G25" s="1595"/>
      <c r="H25" s="1595"/>
      <c r="I25" s="1595"/>
      <c r="J25" s="1595"/>
      <c r="K25" s="1595"/>
      <c r="L25" s="1595"/>
      <c r="M25" s="1595"/>
      <c r="N25" s="1595"/>
      <c r="O25" s="1595"/>
      <c r="P25" s="1595"/>
      <c r="Q25" s="1596"/>
      <c r="R25" s="1594"/>
      <c r="S25" s="1595"/>
      <c r="T25" s="1595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5"/>
      <c r="AI25" s="1595"/>
      <c r="AJ25" s="1595"/>
      <c r="AK25" s="1595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6"/>
    </row>
    <row r="26" spans="1:48" x14ac:dyDescent="0.25">
      <c r="A26" s="145"/>
      <c r="B26" s="1594"/>
      <c r="C26" s="1595"/>
      <c r="D26" s="1595"/>
      <c r="E26" s="1595"/>
      <c r="F26" s="1595"/>
      <c r="G26" s="1595"/>
      <c r="H26" s="1595"/>
      <c r="I26" s="1595"/>
      <c r="J26" s="1595"/>
      <c r="K26" s="1595"/>
      <c r="L26" s="1595"/>
      <c r="M26" s="1595"/>
      <c r="N26" s="1595"/>
      <c r="O26" s="1595"/>
      <c r="P26" s="1595"/>
      <c r="Q26" s="1596"/>
      <c r="R26" s="1594"/>
      <c r="S26" s="1595"/>
      <c r="T26" s="1595"/>
      <c r="U26" s="1595"/>
      <c r="V26" s="1595"/>
      <c r="W26" s="1595"/>
      <c r="X26" s="1595"/>
      <c r="Y26" s="1595"/>
      <c r="Z26" s="1595"/>
      <c r="AA26" s="1595"/>
      <c r="AB26" s="1595"/>
      <c r="AC26" s="1595"/>
      <c r="AD26" s="1595"/>
      <c r="AE26" s="1595"/>
      <c r="AF26" s="1595"/>
      <c r="AG26" s="1595"/>
      <c r="AH26" s="1595"/>
      <c r="AI26" s="1595"/>
      <c r="AJ26" s="1595"/>
      <c r="AK26" s="1595"/>
      <c r="AL26" s="1595"/>
      <c r="AM26" s="1595"/>
      <c r="AN26" s="1595"/>
      <c r="AO26" s="1595"/>
      <c r="AP26" s="1595"/>
      <c r="AQ26" s="1595"/>
      <c r="AR26" s="1595"/>
      <c r="AS26" s="1595"/>
      <c r="AT26" s="1595"/>
      <c r="AU26" s="1595"/>
      <c r="AV26" s="1596"/>
    </row>
    <row r="27" spans="1:48" x14ac:dyDescent="0.25">
      <c r="A27" s="145"/>
      <c r="B27" s="1594"/>
      <c r="C27" s="1595"/>
      <c r="D27" s="1595"/>
      <c r="E27" s="1595"/>
      <c r="F27" s="1595"/>
      <c r="G27" s="1595"/>
      <c r="H27" s="1595"/>
      <c r="I27" s="1595"/>
      <c r="J27" s="1595"/>
      <c r="K27" s="1595"/>
      <c r="L27" s="1595"/>
      <c r="M27" s="1595"/>
      <c r="N27" s="1595"/>
      <c r="O27" s="1595"/>
      <c r="P27" s="1595"/>
      <c r="Q27" s="1596"/>
      <c r="R27" s="1594"/>
      <c r="S27" s="1595"/>
      <c r="T27" s="1595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5"/>
      <c r="AI27" s="1595"/>
      <c r="AJ27" s="1595"/>
      <c r="AK27" s="1595"/>
      <c r="AL27" s="1595"/>
      <c r="AM27" s="1595"/>
      <c r="AN27" s="1595"/>
      <c r="AO27" s="1595"/>
      <c r="AP27" s="1595"/>
      <c r="AQ27" s="1595"/>
      <c r="AR27" s="1595"/>
      <c r="AS27" s="1595"/>
      <c r="AT27" s="1595"/>
      <c r="AU27" s="1595"/>
      <c r="AV27" s="1596"/>
    </row>
    <row r="28" spans="1:48" x14ac:dyDescent="0.25">
      <c r="A28" s="145"/>
      <c r="B28" s="1594"/>
      <c r="C28" s="1595"/>
      <c r="D28" s="1595"/>
      <c r="E28" s="1595"/>
      <c r="F28" s="1595"/>
      <c r="G28" s="1595"/>
      <c r="H28" s="1595"/>
      <c r="I28" s="1595"/>
      <c r="J28" s="1595"/>
      <c r="K28" s="1595"/>
      <c r="L28" s="1595"/>
      <c r="M28" s="1595"/>
      <c r="N28" s="1595"/>
      <c r="O28" s="1595"/>
      <c r="P28" s="1595"/>
      <c r="Q28" s="1596"/>
      <c r="R28" s="1594"/>
      <c r="S28" s="1595"/>
      <c r="T28" s="1595"/>
      <c r="U28" s="1595"/>
      <c r="V28" s="1595"/>
      <c r="W28" s="1595"/>
      <c r="X28" s="1595"/>
      <c r="Y28" s="1595"/>
      <c r="Z28" s="1595"/>
      <c r="AA28" s="1595"/>
      <c r="AB28" s="1595"/>
      <c r="AC28" s="1595"/>
      <c r="AD28" s="1595"/>
      <c r="AE28" s="1595"/>
      <c r="AF28" s="1595"/>
      <c r="AG28" s="1595"/>
      <c r="AH28" s="1595"/>
      <c r="AI28" s="1595"/>
      <c r="AJ28" s="1595"/>
      <c r="AK28" s="1595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6"/>
    </row>
    <row r="29" spans="1:48" x14ac:dyDescent="0.25">
      <c r="A29" s="145"/>
      <c r="B29" s="1594"/>
      <c r="C29" s="1595"/>
      <c r="D29" s="1595"/>
      <c r="E29" s="1595"/>
      <c r="F29" s="1595"/>
      <c r="G29" s="1595"/>
      <c r="H29" s="1595"/>
      <c r="I29" s="1595"/>
      <c r="J29" s="1595"/>
      <c r="K29" s="1595"/>
      <c r="L29" s="1595"/>
      <c r="M29" s="1595"/>
      <c r="N29" s="1595"/>
      <c r="O29" s="1595"/>
      <c r="P29" s="1595"/>
      <c r="Q29" s="1596"/>
      <c r="R29" s="1594"/>
      <c r="S29" s="1595"/>
      <c r="T29" s="1595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5"/>
      <c r="AI29" s="1595"/>
      <c r="AJ29" s="1595"/>
      <c r="AK29" s="1595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6"/>
    </row>
    <row r="30" spans="1:48" x14ac:dyDescent="0.25">
      <c r="A30" s="145"/>
      <c r="B30" s="1594"/>
      <c r="C30" s="1595"/>
      <c r="D30" s="1595"/>
      <c r="E30" s="1595"/>
      <c r="F30" s="1595"/>
      <c r="G30" s="1595"/>
      <c r="H30" s="1595"/>
      <c r="I30" s="1595"/>
      <c r="J30" s="1595"/>
      <c r="K30" s="1595"/>
      <c r="L30" s="1595"/>
      <c r="M30" s="1595"/>
      <c r="N30" s="1595"/>
      <c r="O30" s="1595"/>
      <c r="P30" s="1595"/>
      <c r="Q30" s="1596"/>
      <c r="R30" s="1594"/>
      <c r="S30" s="1595"/>
      <c r="T30" s="1595"/>
      <c r="U30" s="1595"/>
      <c r="V30" s="1595"/>
      <c r="W30" s="1595"/>
      <c r="X30" s="1595"/>
      <c r="Y30" s="1595"/>
      <c r="Z30" s="1595"/>
      <c r="AA30" s="1595"/>
      <c r="AB30" s="1595"/>
      <c r="AC30" s="1595"/>
      <c r="AD30" s="1595"/>
      <c r="AE30" s="1595"/>
      <c r="AF30" s="1595"/>
      <c r="AG30" s="1595"/>
      <c r="AH30" s="1595"/>
      <c r="AI30" s="1595"/>
      <c r="AJ30" s="1595"/>
      <c r="AK30" s="1595"/>
      <c r="AL30" s="1595"/>
      <c r="AM30" s="1595"/>
      <c r="AN30" s="1595"/>
      <c r="AO30" s="1595"/>
      <c r="AP30" s="1595"/>
      <c r="AQ30" s="1595"/>
      <c r="AR30" s="1595"/>
      <c r="AS30" s="1595"/>
      <c r="AT30" s="1595"/>
      <c r="AU30" s="1595"/>
      <c r="AV30" s="1596"/>
    </row>
    <row r="31" spans="1:48" x14ac:dyDescent="0.25">
      <c r="A31" s="145"/>
      <c r="B31" s="1594"/>
      <c r="C31" s="1595"/>
      <c r="D31" s="1595"/>
      <c r="E31" s="1595"/>
      <c r="F31" s="1595"/>
      <c r="G31" s="1595"/>
      <c r="H31" s="1595"/>
      <c r="I31" s="1595"/>
      <c r="J31" s="1595"/>
      <c r="K31" s="1595"/>
      <c r="L31" s="1595"/>
      <c r="M31" s="1595"/>
      <c r="N31" s="1595"/>
      <c r="O31" s="1595"/>
      <c r="P31" s="1595"/>
      <c r="Q31" s="1596"/>
      <c r="R31" s="1594"/>
      <c r="S31" s="1595"/>
      <c r="T31" s="1595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5"/>
      <c r="AI31" s="1595"/>
      <c r="AJ31" s="1595"/>
      <c r="AK31" s="1595"/>
      <c r="AL31" s="1595"/>
      <c r="AM31" s="1595"/>
      <c r="AN31" s="1595"/>
      <c r="AO31" s="1595"/>
      <c r="AP31" s="1595"/>
      <c r="AQ31" s="1595"/>
      <c r="AR31" s="1595"/>
      <c r="AS31" s="1595"/>
      <c r="AT31" s="1595"/>
      <c r="AU31" s="1595"/>
      <c r="AV31" s="1596"/>
    </row>
    <row r="32" spans="1:48" x14ac:dyDescent="0.25">
      <c r="A32" s="145"/>
      <c r="B32" s="1594"/>
      <c r="C32" s="1595"/>
      <c r="D32" s="1595"/>
      <c r="E32" s="1595"/>
      <c r="F32" s="1595"/>
      <c r="G32" s="1595"/>
      <c r="H32" s="1595"/>
      <c r="I32" s="1595"/>
      <c r="J32" s="1595"/>
      <c r="K32" s="1595"/>
      <c r="L32" s="1595"/>
      <c r="M32" s="1595"/>
      <c r="N32" s="1595"/>
      <c r="O32" s="1595"/>
      <c r="P32" s="1595"/>
      <c r="Q32" s="1596"/>
      <c r="R32" s="1594"/>
      <c r="S32" s="1595"/>
      <c r="T32" s="1595"/>
      <c r="U32" s="1595"/>
      <c r="V32" s="1595"/>
      <c r="W32" s="1595"/>
      <c r="X32" s="1595"/>
      <c r="Y32" s="1595"/>
      <c r="Z32" s="1595"/>
      <c r="AA32" s="1595"/>
      <c r="AB32" s="1595"/>
      <c r="AC32" s="1595"/>
      <c r="AD32" s="1595"/>
      <c r="AE32" s="1595"/>
      <c r="AF32" s="1595"/>
      <c r="AG32" s="1595"/>
      <c r="AH32" s="1595"/>
      <c r="AI32" s="1595"/>
      <c r="AJ32" s="1595"/>
      <c r="AK32" s="1595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6"/>
    </row>
    <row r="33" spans="1:48" x14ac:dyDescent="0.25">
      <c r="A33" s="145"/>
      <c r="B33" s="1594"/>
      <c r="C33" s="1595"/>
      <c r="D33" s="1595"/>
      <c r="E33" s="1595"/>
      <c r="F33" s="1595"/>
      <c r="G33" s="1595"/>
      <c r="H33" s="1595"/>
      <c r="I33" s="1595"/>
      <c r="J33" s="1595"/>
      <c r="K33" s="1595"/>
      <c r="L33" s="1595"/>
      <c r="M33" s="1595"/>
      <c r="N33" s="1595"/>
      <c r="O33" s="1595"/>
      <c r="P33" s="1595"/>
      <c r="Q33" s="1596"/>
      <c r="R33" s="1594"/>
      <c r="S33" s="1595"/>
      <c r="T33" s="1595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5"/>
      <c r="AI33" s="1595"/>
      <c r="AJ33" s="1595"/>
      <c r="AK33" s="1595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6"/>
    </row>
    <row r="34" spans="1:48" x14ac:dyDescent="0.25">
      <c r="A34" s="145"/>
      <c r="B34" s="1594"/>
      <c r="C34" s="1595"/>
      <c r="D34" s="1595"/>
      <c r="E34" s="1595"/>
      <c r="F34" s="1595"/>
      <c r="G34" s="1595"/>
      <c r="H34" s="1595"/>
      <c r="I34" s="1595"/>
      <c r="J34" s="1595"/>
      <c r="K34" s="1595"/>
      <c r="L34" s="1595"/>
      <c r="M34" s="1595"/>
      <c r="N34" s="1595"/>
      <c r="O34" s="1595"/>
      <c r="P34" s="1595"/>
      <c r="Q34" s="1596"/>
      <c r="R34" s="1594"/>
      <c r="S34" s="1595"/>
      <c r="T34" s="1595"/>
      <c r="U34" s="1595"/>
      <c r="V34" s="1595"/>
      <c r="W34" s="1595"/>
      <c r="X34" s="1595"/>
      <c r="Y34" s="1595"/>
      <c r="Z34" s="1595"/>
      <c r="AA34" s="1595"/>
      <c r="AB34" s="1595"/>
      <c r="AC34" s="1595"/>
      <c r="AD34" s="1595"/>
      <c r="AE34" s="1595"/>
      <c r="AF34" s="1595"/>
      <c r="AG34" s="1595"/>
      <c r="AH34" s="1595"/>
      <c r="AI34" s="1595"/>
      <c r="AJ34" s="1595"/>
      <c r="AK34" s="1595"/>
      <c r="AL34" s="1595"/>
      <c r="AM34" s="1595"/>
      <c r="AN34" s="1595"/>
      <c r="AO34" s="1595"/>
      <c r="AP34" s="1595"/>
      <c r="AQ34" s="1595"/>
      <c r="AR34" s="1595"/>
      <c r="AS34" s="1595"/>
      <c r="AT34" s="1595"/>
      <c r="AU34" s="1595"/>
      <c r="AV34" s="1596"/>
    </row>
    <row r="35" spans="1:48" x14ac:dyDescent="0.25">
      <c r="A35" s="145"/>
      <c r="B35" s="1594"/>
      <c r="C35" s="1595"/>
      <c r="D35" s="1595"/>
      <c r="E35" s="1595"/>
      <c r="F35" s="1595"/>
      <c r="G35" s="1595"/>
      <c r="H35" s="1595"/>
      <c r="I35" s="1595"/>
      <c r="J35" s="1595"/>
      <c r="K35" s="1595"/>
      <c r="L35" s="1595"/>
      <c r="M35" s="1595"/>
      <c r="N35" s="1595"/>
      <c r="O35" s="1595"/>
      <c r="P35" s="1595"/>
      <c r="Q35" s="1596"/>
      <c r="R35" s="1594"/>
      <c r="S35" s="1595"/>
      <c r="T35" s="1595"/>
      <c r="U35" s="1595"/>
      <c r="V35" s="1595"/>
      <c r="W35" s="1595"/>
      <c r="X35" s="1595"/>
      <c r="Y35" s="1595"/>
      <c r="Z35" s="1595"/>
      <c r="AA35" s="1595"/>
      <c r="AB35" s="1595"/>
      <c r="AC35" s="1595"/>
      <c r="AD35" s="1595"/>
      <c r="AE35" s="1595"/>
      <c r="AF35" s="1595"/>
      <c r="AG35" s="1595"/>
      <c r="AH35" s="1595"/>
      <c r="AI35" s="1595"/>
      <c r="AJ35" s="1595"/>
      <c r="AK35" s="1595"/>
      <c r="AL35" s="1595"/>
      <c r="AM35" s="1595"/>
      <c r="AN35" s="1595"/>
      <c r="AO35" s="1595"/>
      <c r="AP35" s="1595"/>
      <c r="AQ35" s="1595"/>
      <c r="AR35" s="1595"/>
      <c r="AS35" s="1595"/>
      <c r="AT35" s="1595"/>
      <c r="AU35" s="1595"/>
      <c r="AV35" s="1596"/>
    </row>
    <row r="36" spans="1:48" ht="15.75" thickBot="1" x14ac:dyDescent="0.3">
      <c r="A36" s="145"/>
      <c r="B36" s="1597"/>
      <c r="C36" s="1598"/>
      <c r="D36" s="1598"/>
      <c r="E36" s="1598"/>
      <c r="F36" s="1598"/>
      <c r="G36" s="1598"/>
      <c r="H36" s="1598"/>
      <c r="I36" s="1598"/>
      <c r="J36" s="1598"/>
      <c r="K36" s="1598"/>
      <c r="L36" s="1598"/>
      <c r="M36" s="1598"/>
      <c r="N36" s="1598"/>
      <c r="O36" s="1598"/>
      <c r="P36" s="1598"/>
      <c r="Q36" s="1599"/>
      <c r="R36" s="1597"/>
      <c r="S36" s="1598"/>
      <c r="T36" s="1598"/>
      <c r="U36" s="1598"/>
      <c r="V36" s="1598"/>
      <c r="W36" s="1598"/>
      <c r="X36" s="1598"/>
      <c r="Y36" s="1598"/>
      <c r="Z36" s="1598"/>
      <c r="AA36" s="1598"/>
      <c r="AB36" s="1598"/>
      <c r="AC36" s="1598"/>
      <c r="AD36" s="1598"/>
      <c r="AE36" s="1598"/>
      <c r="AF36" s="1598"/>
      <c r="AG36" s="1598"/>
      <c r="AH36" s="1598"/>
      <c r="AI36" s="1598"/>
      <c r="AJ36" s="1598"/>
      <c r="AK36" s="1598"/>
      <c r="AL36" s="1598"/>
      <c r="AM36" s="1598"/>
      <c r="AN36" s="1598"/>
      <c r="AO36" s="1598"/>
      <c r="AP36" s="1598"/>
      <c r="AQ36" s="1598"/>
      <c r="AR36" s="1598"/>
      <c r="AS36" s="1598"/>
      <c r="AT36" s="1598"/>
      <c r="AU36" s="1598"/>
      <c r="AV36" s="1599"/>
    </row>
    <row r="37" spans="1:48" x14ac:dyDescent="0.25">
      <c r="A37" s="145"/>
      <c r="B37" s="1591" t="s">
        <v>137</v>
      </c>
      <c r="C37" s="1592"/>
      <c r="D37" s="1592"/>
      <c r="E37" s="1592"/>
      <c r="F37" s="1592"/>
      <c r="G37" s="1592"/>
      <c r="H37" s="1592"/>
      <c r="I37" s="1592"/>
      <c r="J37" s="1592"/>
      <c r="K37" s="1592"/>
      <c r="L37" s="1592"/>
      <c r="M37" s="1592"/>
      <c r="N37" s="1592"/>
      <c r="O37" s="1592"/>
      <c r="P37" s="1592"/>
      <c r="Q37" s="1593"/>
      <c r="R37" s="1591" t="s">
        <v>137</v>
      </c>
      <c r="S37" s="1592"/>
      <c r="T37" s="1592"/>
      <c r="U37" s="1592"/>
      <c r="V37" s="1592"/>
      <c r="W37" s="1592"/>
      <c r="X37" s="1592"/>
      <c r="Y37" s="1592"/>
      <c r="Z37" s="1592"/>
      <c r="AA37" s="1592"/>
      <c r="AB37" s="1592"/>
      <c r="AC37" s="1592"/>
      <c r="AD37" s="1592"/>
      <c r="AE37" s="1592"/>
      <c r="AF37" s="1592"/>
      <c r="AG37" s="1592"/>
      <c r="AH37" s="1592"/>
      <c r="AI37" s="1592"/>
      <c r="AJ37" s="1592"/>
      <c r="AK37" s="1592"/>
      <c r="AL37" s="1592"/>
      <c r="AM37" s="1592"/>
      <c r="AN37" s="1592"/>
      <c r="AO37" s="1592"/>
      <c r="AP37" s="1592"/>
      <c r="AQ37" s="1592"/>
      <c r="AR37" s="1592"/>
      <c r="AS37" s="1592"/>
      <c r="AT37" s="1592"/>
      <c r="AU37" s="1592"/>
      <c r="AV37" s="1593"/>
    </row>
    <row r="38" spans="1:48" x14ac:dyDescent="0.25">
      <c r="A38" s="145"/>
      <c r="B38" s="1594"/>
      <c r="C38" s="1595"/>
      <c r="D38" s="1595"/>
      <c r="E38" s="1595"/>
      <c r="F38" s="1595"/>
      <c r="G38" s="1595"/>
      <c r="H38" s="1595"/>
      <c r="I38" s="1595"/>
      <c r="J38" s="1595"/>
      <c r="K38" s="1595"/>
      <c r="L38" s="1595"/>
      <c r="M38" s="1595"/>
      <c r="N38" s="1595"/>
      <c r="O38" s="1595"/>
      <c r="P38" s="1595"/>
      <c r="Q38" s="1596"/>
      <c r="R38" s="1594"/>
      <c r="S38" s="1595"/>
      <c r="T38" s="1595"/>
      <c r="U38" s="1595"/>
      <c r="V38" s="1595"/>
      <c r="W38" s="1595"/>
      <c r="X38" s="1595"/>
      <c r="Y38" s="1595"/>
      <c r="Z38" s="1595"/>
      <c r="AA38" s="1595"/>
      <c r="AB38" s="1595"/>
      <c r="AC38" s="1595"/>
      <c r="AD38" s="1595"/>
      <c r="AE38" s="1595"/>
      <c r="AF38" s="1595"/>
      <c r="AG38" s="1595"/>
      <c r="AH38" s="1595"/>
      <c r="AI38" s="1595"/>
      <c r="AJ38" s="1595"/>
      <c r="AK38" s="1595"/>
      <c r="AL38" s="1595"/>
      <c r="AM38" s="1595"/>
      <c r="AN38" s="1595"/>
      <c r="AO38" s="1595"/>
      <c r="AP38" s="1595"/>
      <c r="AQ38" s="1595"/>
      <c r="AR38" s="1595"/>
      <c r="AS38" s="1595"/>
      <c r="AT38" s="1595"/>
      <c r="AU38" s="1595"/>
      <c r="AV38" s="1596"/>
    </row>
    <row r="39" spans="1:48" x14ac:dyDescent="0.25">
      <c r="A39" s="145"/>
      <c r="B39" s="1594"/>
      <c r="C39" s="1595"/>
      <c r="D39" s="1595"/>
      <c r="E39" s="1595"/>
      <c r="F39" s="1595"/>
      <c r="G39" s="1595"/>
      <c r="H39" s="1595"/>
      <c r="I39" s="1595"/>
      <c r="J39" s="1595"/>
      <c r="K39" s="1595"/>
      <c r="L39" s="1595"/>
      <c r="M39" s="1595"/>
      <c r="N39" s="1595"/>
      <c r="O39" s="1595"/>
      <c r="P39" s="1595"/>
      <c r="Q39" s="1596"/>
      <c r="R39" s="1594"/>
      <c r="S39" s="1595"/>
      <c r="T39" s="1595"/>
      <c r="U39" s="1595"/>
      <c r="V39" s="1595"/>
      <c r="W39" s="1595"/>
      <c r="X39" s="1595"/>
      <c r="Y39" s="1595"/>
      <c r="Z39" s="1595"/>
      <c r="AA39" s="1595"/>
      <c r="AB39" s="1595"/>
      <c r="AC39" s="1595"/>
      <c r="AD39" s="1595"/>
      <c r="AE39" s="1595"/>
      <c r="AF39" s="1595"/>
      <c r="AG39" s="1595"/>
      <c r="AH39" s="1595"/>
      <c r="AI39" s="1595"/>
      <c r="AJ39" s="1595"/>
      <c r="AK39" s="1595"/>
      <c r="AL39" s="1595"/>
      <c r="AM39" s="1595"/>
      <c r="AN39" s="1595"/>
      <c r="AO39" s="1595"/>
      <c r="AP39" s="1595"/>
      <c r="AQ39" s="1595"/>
      <c r="AR39" s="1595"/>
      <c r="AS39" s="1595"/>
      <c r="AT39" s="1595"/>
      <c r="AU39" s="1595"/>
      <c r="AV39" s="1596"/>
    </row>
    <row r="40" spans="1:48" x14ac:dyDescent="0.25">
      <c r="A40" s="145"/>
      <c r="B40" s="1594"/>
      <c r="C40" s="1595"/>
      <c r="D40" s="1595"/>
      <c r="E40" s="1595"/>
      <c r="F40" s="1595"/>
      <c r="G40" s="1595"/>
      <c r="H40" s="1595"/>
      <c r="I40" s="1595"/>
      <c r="J40" s="1595"/>
      <c r="K40" s="1595"/>
      <c r="L40" s="1595"/>
      <c r="M40" s="1595"/>
      <c r="N40" s="1595"/>
      <c r="O40" s="1595"/>
      <c r="P40" s="1595"/>
      <c r="Q40" s="1596"/>
      <c r="R40" s="1594"/>
      <c r="S40" s="1595"/>
      <c r="T40" s="1595"/>
      <c r="U40" s="1595"/>
      <c r="V40" s="1595"/>
      <c r="W40" s="1595"/>
      <c r="X40" s="1595"/>
      <c r="Y40" s="1595"/>
      <c r="Z40" s="1595"/>
      <c r="AA40" s="1595"/>
      <c r="AB40" s="1595"/>
      <c r="AC40" s="1595"/>
      <c r="AD40" s="1595"/>
      <c r="AE40" s="1595"/>
      <c r="AF40" s="1595"/>
      <c r="AG40" s="1595"/>
      <c r="AH40" s="1595"/>
      <c r="AI40" s="1595"/>
      <c r="AJ40" s="1595"/>
      <c r="AK40" s="1595"/>
      <c r="AL40" s="1595"/>
      <c r="AM40" s="1595"/>
      <c r="AN40" s="1595"/>
      <c r="AO40" s="1595"/>
      <c r="AP40" s="1595"/>
      <c r="AQ40" s="1595"/>
      <c r="AR40" s="1595"/>
      <c r="AS40" s="1595"/>
      <c r="AT40" s="1595"/>
      <c r="AU40" s="1595"/>
      <c r="AV40" s="1596"/>
    </row>
    <row r="41" spans="1:48" x14ac:dyDescent="0.25">
      <c r="A41" s="145"/>
      <c r="B41" s="1594"/>
      <c r="C41" s="1595"/>
      <c r="D41" s="1595"/>
      <c r="E41" s="1595"/>
      <c r="F41" s="1595"/>
      <c r="G41" s="1595"/>
      <c r="H41" s="1595"/>
      <c r="I41" s="1595"/>
      <c r="J41" s="1595"/>
      <c r="K41" s="1595"/>
      <c r="L41" s="1595"/>
      <c r="M41" s="1595"/>
      <c r="N41" s="1595"/>
      <c r="O41" s="1595"/>
      <c r="P41" s="1595"/>
      <c r="Q41" s="1596"/>
      <c r="R41" s="1594"/>
      <c r="S41" s="1595"/>
      <c r="T41" s="1595"/>
      <c r="U41" s="1595"/>
      <c r="V41" s="1595"/>
      <c r="W41" s="1595"/>
      <c r="X41" s="1595"/>
      <c r="Y41" s="1595"/>
      <c r="Z41" s="1595"/>
      <c r="AA41" s="1595"/>
      <c r="AB41" s="1595"/>
      <c r="AC41" s="1595"/>
      <c r="AD41" s="1595"/>
      <c r="AE41" s="1595"/>
      <c r="AF41" s="1595"/>
      <c r="AG41" s="1595"/>
      <c r="AH41" s="1595"/>
      <c r="AI41" s="1595"/>
      <c r="AJ41" s="1595"/>
      <c r="AK41" s="1595"/>
      <c r="AL41" s="1595"/>
      <c r="AM41" s="1595"/>
      <c r="AN41" s="1595"/>
      <c r="AO41" s="1595"/>
      <c r="AP41" s="1595"/>
      <c r="AQ41" s="1595"/>
      <c r="AR41" s="1595"/>
      <c r="AS41" s="1595"/>
      <c r="AT41" s="1595"/>
      <c r="AU41" s="1595"/>
      <c r="AV41" s="1596"/>
    </row>
    <row r="42" spans="1:48" x14ac:dyDescent="0.25">
      <c r="A42" s="145"/>
      <c r="B42" s="1594"/>
      <c r="C42" s="1595"/>
      <c r="D42" s="1595"/>
      <c r="E42" s="1595"/>
      <c r="F42" s="1595"/>
      <c r="G42" s="1595"/>
      <c r="H42" s="1595"/>
      <c r="I42" s="1595"/>
      <c r="J42" s="1595"/>
      <c r="K42" s="1595"/>
      <c r="L42" s="1595"/>
      <c r="M42" s="1595"/>
      <c r="N42" s="1595"/>
      <c r="O42" s="1595"/>
      <c r="P42" s="1595"/>
      <c r="Q42" s="1596"/>
      <c r="R42" s="1594"/>
      <c r="S42" s="1595"/>
      <c r="T42" s="1595"/>
      <c r="U42" s="1595"/>
      <c r="V42" s="1595"/>
      <c r="W42" s="1595"/>
      <c r="X42" s="1595"/>
      <c r="Y42" s="1595"/>
      <c r="Z42" s="1595"/>
      <c r="AA42" s="1595"/>
      <c r="AB42" s="1595"/>
      <c r="AC42" s="1595"/>
      <c r="AD42" s="1595"/>
      <c r="AE42" s="1595"/>
      <c r="AF42" s="1595"/>
      <c r="AG42" s="1595"/>
      <c r="AH42" s="1595"/>
      <c r="AI42" s="1595"/>
      <c r="AJ42" s="1595"/>
      <c r="AK42" s="1595"/>
      <c r="AL42" s="1595"/>
      <c r="AM42" s="1595"/>
      <c r="AN42" s="1595"/>
      <c r="AO42" s="1595"/>
      <c r="AP42" s="1595"/>
      <c r="AQ42" s="1595"/>
      <c r="AR42" s="1595"/>
      <c r="AS42" s="1595"/>
      <c r="AT42" s="1595"/>
      <c r="AU42" s="1595"/>
      <c r="AV42" s="1596"/>
    </row>
    <row r="43" spans="1:48" x14ac:dyDescent="0.25">
      <c r="A43" s="145"/>
      <c r="B43" s="1594"/>
      <c r="C43" s="1595"/>
      <c r="D43" s="1595"/>
      <c r="E43" s="1595"/>
      <c r="F43" s="1595"/>
      <c r="G43" s="1595"/>
      <c r="H43" s="1595"/>
      <c r="I43" s="1595"/>
      <c r="J43" s="1595"/>
      <c r="K43" s="1595"/>
      <c r="L43" s="1595"/>
      <c r="M43" s="1595"/>
      <c r="N43" s="1595"/>
      <c r="O43" s="1595"/>
      <c r="P43" s="1595"/>
      <c r="Q43" s="1596"/>
      <c r="R43" s="1594"/>
      <c r="S43" s="1595"/>
      <c r="T43" s="1595"/>
      <c r="U43" s="1595"/>
      <c r="V43" s="1595"/>
      <c r="W43" s="1595"/>
      <c r="X43" s="1595"/>
      <c r="Y43" s="1595"/>
      <c r="Z43" s="1595"/>
      <c r="AA43" s="1595"/>
      <c r="AB43" s="1595"/>
      <c r="AC43" s="1595"/>
      <c r="AD43" s="1595"/>
      <c r="AE43" s="1595"/>
      <c r="AF43" s="1595"/>
      <c r="AG43" s="1595"/>
      <c r="AH43" s="1595"/>
      <c r="AI43" s="1595"/>
      <c r="AJ43" s="1595"/>
      <c r="AK43" s="1595"/>
      <c r="AL43" s="1595"/>
      <c r="AM43" s="1595"/>
      <c r="AN43" s="1595"/>
      <c r="AO43" s="1595"/>
      <c r="AP43" s="1595"/>
      <c r="AQ43" s="1595"/>
      <c r="AR43" s="1595"/>
      <c r="AS43" s="1595"/>
      <c r="AT43" s="1595"/>
      <c r="AU43" s="1595"/>
      <c r="AV43" s="1596"/>
    </row>
    <row r="44" spans="1:48" x14ac:dyDescent="0.25">
      <c r="A44" s="145"/>
      <c r="B44" s="1594"/>
      <c r="C44" s="1595"/>
      <c r="D44" s="1595"/>
      <c r="E44" s="1595"/>
      <c r="F44" s="1595"/>
      <c r="G44" s="1595"/>
      <c r="H44" s="1595"/>
      <c r="I44" s="1595"/>
      <c r="J44" s="1595"/>
      <c r="K44" s="1595"/>
      <c r="L44" s="1595"/>
      <c r="M44" s="1595"/>
      <c r="N44" s="1595"/>
      <c r="O44" s="1595"/>
      <c r="P44" s="1595"/>
      <c r="Q44" s="1596"/>
      <c r="R44" s="1594"/>
      <c r="S44" s="1595"/>
      <c r="T44" s="1595"/>
      <c r="U44" s="1595"/>
      <c r="V44" s="1595"/>
      <c r="W44" s="1595"/>
      <c r="X44" s="1595"/>
      <c r="Y44" s="1595"/>
      <c r="Z44" s="1595"/>
      <c r="AA44" s="1595"/>
      <c r="AB44" s="1595"/>
      <c r="AC44" s="1595"/>
      <c r="AD44" s="1595"/>
      <c r="AE44" s="1595"/>
      <c r="AF44" s="1595"/>
      <c r="AG44" s="1595"/>
      <c r="AH44" s="1595"/>
      <c r="AI44" s="1595"/>
      <c r="AJ44" s="1595"/>
      <c r="AK44" s="1595"/>
      <c r="AL44" s="1595"/>
      <c r="AM44" s="1595"/>
      <c r="AN44" s="1595"/>
      <c r="AO44" s="1595"/>
      <c r="AP44" s="1595"/>
      <c r="AQ44" s="1595"/>
      <c r="AR44" s="1595"/>
      <c r="AS44" s="1595"/>
      <c r="AT44" s="1595"/>
      <c r="AU44" s="1595"/>
      <c r="AV44" s="1596"/>
    </row>
    <row r="45" spans="1:48" x14ac:dyDescent="0.25">
      <c r="A45" s="145"/>
      <c r="B45" s="1594"/>
      <c r="C45" s="1595"/>
      <c r="D45" s="1595"/>
      <c r="E45" s="1595"/>
      <c r="F45" s="1595"/>
      <c r="G45" s="1595"/>
      <c r="H45" s="1595"/>
      <c r="I45" s="1595"/>
      <c r="J45" s="1595"/>
      <c r="K45" s="1595"/>
      <c r="L45" s="1595"/>
      <c r="M45" s="1595"/>
      <c r="N45" s="1595"/>
      <c r="O45" s="1595"/>
      <c r="P45" s="1595"/>
      <c r="Q45" s="1596"/>
      <c r="R45" s="1594"/>
      <c r="S45" s="1595"/>
      <c r="T45" s="1595"/>
      <c r="U45" s="1595"/>
      <c r="V45" s="1595"/>
      <c r="W45" s="1595"/>
      <c r="X45" s="1595"/>
      <c r="Y45" s="1595"/>
      <c r="Z45" s="1595"/>
      <c r="AA45" s="1595"/>
      <c r="AB45" s="1595"/>
      <c r="AC45" s="1595"/>
      <c r="AD45" s="1595"/>
      <c r="AE45" s="1595"/>
      <c r="AF45" s="1595"/>
      <c r="AG45" s="1595"/>
      <c r="AH45" s="1595"/>
      <c r="AI45" s="1595"/>
      <c r="AJ45" s="1595"/>
      <c r="AK45" s="1595"/>
      <c r="AL45" s="1595"/>
      <c r="AM45" s="1595"/>
      <c r="AN45" s="1595"/>
      <c r="AO45" s="1595"/>
      <c r="AP45" s="1595"/>
      <c r="AQ45" s="1595"/>
      <c r="AR45" s="1595"/>
      <c r="AS45" s="1595"/>
      <c r="AT45" s="1595"/>
      <c r="AU45" s="1595"/>
      <c r="AV45" s="1596"/>
    </row>
    <row r="46" spans="1:48" x14ac:dyDescent="0.25">
      <c r="A46" s="145"/>
      <c r="B46" s="1594"/>
      <c r="C46" s="1595"/>
      <c r="D46" s="1595"/>
      <c r="E46" s="1595"/>
      <c r="F46" s="1595"/>
      <c r="G46" s="1595"/>
      <c r="H46" s="1595"/>
      <c r="I46" s="1595"/>
      <c r="J46" s="1595"/>
      <c r="K46" s="1595"/>
      <c r="L46" s="1595"/>
      <c r="M46" s="1595"/>
      <c r="N46" s="1595"/>
      <c r="O46" s="1595"/>
      <c r="P46" s="1595"/>
      <c r="Q46" s="1596"/>
      <c r="R46" s="1594"/>
      <c r="S46" s="1595"/>
      <c r="T46" s="1595"/>
      <c r="U46" s="1595"/>
      <c r="V46" s="1595"/>
      <c r="W46" s="1595"/>
      <c r="X46" s="1595"/>
      <c r="Y46" s="1595"/>
      <c r="Z46" s="1595"/>
      <c r="AA46" s="1595"/>
      <c r="AB46" s="1595"/>
      <c r="AC46" s="1595"/>
      <c r="AD46" s="1595"/>
      <c r="AE46" s="1595"/>
      <c r="AF46" s="1595"/>
      <c r="AG46" s="1595"/>
      <c r="AH46" s="1595"/>
      <c r="AI46" s="1595"/>
      <c r="AJ46" s="1595"/>
      <c r="AK46" s="1595"/>
      <c r="AL46" s="1595"/>
      <c r="AM46" s="1595"/>
      <c r="AN46" s="1595"/>
      <c r="AO46" s="1595"/>
      <c r="AP46" s="1595"/>
      <c r="AQ46" s="1595"/>
      <c r="AR46" s="1595"/>
      <c r="AS46" s="1595"/>
      <c r="AT46" s="1595"/>
      <c r="AU46" s="1595"/>
      <c r="AV46" s="1596"/>
    </row>
    <row r="47" spans="1:48" x14ac:dyDescent="0.25">
      <c r="A47" s="145"/>
      <c r="B47" s="1594"/>
      <c r="C47" s="1595"/>
      <c r="D47" s="1595"/>
      <c r="E47" s="1595"/>
      <c r="F47" s="1595"/>
      <c r="G47" s="1595"/>
      <c r="H47" s="1595"/>
      <c r="I47" s="1595"/>
      <c r="J47" s="1595"/>
      <c r="K47" s="1595"/>
      <c r="L47" s="1595"/>
      <c r="M47" s="1595"/>
      <c r="N47" s="1595"/>
      <c r="O47" s="1595"/>
      <c r="P47" s="1595"/>
      <c r="Q47" s="1596"/>
      <c r="R47" s="1594"/>
      <c r="S47" s="1595"/>
      <c r="T47" s="1595"/>
      <c r="U47" s="1595"/>
      <c r="V47" s="1595"/>
      <c r="W47" s="1595"/>
      <c r="X47" s="1595"/>
      <c r="Y47" s="1595"/>
      <c r="Z47" s="1595"/>
      <c r="AA47" s="1595"/>
      <c r="AB47" s="1595"/>
      <c r="AC47" s="1595"/>
      <c r="AD47" s="1595"/>
      <c r="AE47" s="1595"/>
      <c r="AF47" s="1595"/>
      <c r="AG47" s="1595"/>
      <c r="AH47" s="1595"/>
      <c r="AI47" s="1595"/>
      <c r="AJ47" s="1595"/>
      <c r="AK47" s="1595"/>
      <c r="AL47" s="1595"/>
      <c r="AM47" s="1595"/>
      <c r="AN47" s="1595"/>
      <c r="AO47" s="1595"/>
      <c r="AP47" s="1595"/>
      <c r="AQ47" s="1595"/>
      <c r="AR47" s="1595"/>
      <c r="AS47" s="1595"/>
      <c r="AT47" s="1595"/>
      <c r="AU47" s="1595"/>
      <c r="AV47" s="1596"/>
    </row>
    <row r="48" spans="1:48" x14ac:dyDescent="0.25">
      <c r="A48" s="145"/>
      <c r="B48" s="1594"/>
      <c r="C48" s="1595"/>
      <c r="D48" s="1595"/>
      <c r="E48" s="1595"/>
      <c r="F48" s="1595"/>
      <c r="G48" s="1595"/>
      <c r="H48" s="1595"/>
      <c r="I48" s="1595"/>
      <c r="J48" s="1595"/>
      <c r="K48" s="1595"/>
      <c r="L48" s="1595"/>
      <c r="M48" s="1595"/>
      <c r="N48" s="1595"/>
      <c r="O48" s="1595"/>
      <c r="P48" s="1595"/>
      <c r="Q48" s="1596"/>
      <c r="R48" s="1594"/>
      <c r="S48" s="1595"/>
      <c r="T48" s="1595"/>
      <c r="U48" s="1595"/>
      <c r="V48" s="1595"/>
      <c r="W48" s="1595"/>
      <c r="X48" s="1595"/>
      <c r="Y48" s="1595"/>
      <c r="Z48" s="1595"/>
      <c r="AA48" s="1595"/>
      <c r="AB48" s="1595"/>
      <c r="AC48" s="1595"/>
      <c r="AD48" s="1595"/>
      <c r="AE48" s="1595"/>
      <c r="AF48" s="1595"/>
      <c r="AG48" s="1595"/>
      <c r="AH48" s="1595"/>
      <c r="AI48" s="1595"/>
      <c r="AJ48" s="1595"/>
      <c r="AK48" s="1595"/>
      <c r="AL48" s="1595"/>
      <c r="AM48" s="1595"/>
      <c r="AN48" s="1595"/>
      <c r="AO48" s="1595"/>
      <c r="AP48" s="1595"/>
      <c r="AQ48" s="1595"/>
      <c r="AR48" s="1595"/>
      <c r="AS48" s="1595"/>
      <c r="AT48" s="1595"/>
      <c r="AU48" s="1595"/>
      <c r="AV48" s="1596"/>
    </row>
    <row r="49" spans="1:94" x14ac:dyDescent="0.25">
      <c r="A49" s="145"/>
      <c r="B49" s="1594"/>
      <c r="C49" s="1595"/>
      <c r="D49" s="1595"/>
      <c r="E49" s="1595"/>
      <c r="F49" s="1595"/>
      <c r="G49" s="1595"/>
      <c r="H49" s="1595"/>
      <c r="I49" s="1595"/>
      <c r="J49" s="1595"/>
      <c r="K49" s="1595"/>
      <c r="L49" s="1595"/>
      <c r="M49" s="1595"/>
      <c r="N49" s="1595"/>
      <c r="O49" s="1595"/>
      <c r="P49" s="1595"/>
      <c r="Q49" s="1596"/>
      <c r="R49" s="1594"/>
      <c r="S49" s="1595"/>
      <c r="T49" s="1595"/>
      <c r="U49" s="1595"/>
      <c r="V49" s="1595"/>
      <c r="W49" s="1595"/>
      <c r="X49" s="1595"/>
      <c r="Y49" s="1595"/>
      <c r="Z49" s="1595"/>
      <c r="AA49" s="1595"/>
      <c r="AB49" s="1595"/>
      <c r="AC49" s="1595"/>
      <c r="AD49" s="1595"/>
      <c r="AE49" s="1595"/>
      <c r="AF49" s="1595"/>
      <c r="AG49" s="1595"/>
      <c r="AH49" s="1595"/>
      <c r="AI49" s="1595"/>
      <c r="AJ49" s="1595"/>
      <c r="AK49" s="1595"/>
      <c r="AL49" s="1595"/>
      <c r="AM49" s="1595"/>
      <c r="AN49" s="1595"/>
      <c r="AO49" s="1595"/>
      <c r="AP49" s="1595"/>
      <c r="AQ49" s="1595"/>
      <c r="AR49" s="1595"/>
      <c r="AS49" s="1595"/>
      <c r="AT49" s="1595"/>
      <c r="AU49" s="1595"/>
      <c r="AV49" s="1596"/>
    </row>
    <row r="50" spans="1:94" x14ac:dyDescent="0.25">
      <c r="A50" s="145"/>
      <c r="B50" s="1594"/>
      <c r="C50" s="1595"/>
      <c r="D50" s="1595"/>
      <c r="E50" s="1595"/>
      <c r="F50" s="1595"/>
      <c r="G50" s="1595"/>
      <c r="H50" s="1595"/>
      <c r="I50" s="1595"/>
      <c r="J50" s="1595"/>
      <c r="K50" s="1595"/>
      <c r="L50" s="1595"/>
      <c r="M50" s="1595"/>
      <c r="N50" s="1595"/>
      <c r="O50" s="1595"/>
      <c r="P50" s="1595"/>
      <c r="Q50" s="1596"/>
      <c r="R50" s="1594"/>
      <c r="S50" s="1595"/>
      <c r="T50" s="1595"/>
      <c r="U50" s="1595"/>
      <c r="V50" s="1595"/>
      <c r="W50" s="1595"/>
      <c r="X50" s="1595"/>
      <c r="Y50" s="1595"/>
      <c r="Z50" s="1595"/>
      <c r="AA50" s="1595"/>
      <c r="AB50" s="1595"/>
      <c r="AC50" s="1595"/>
      <c r="AD50" s="1595"/>
      <c r="AE50" s="1595"/>
      <c r="AF50" s="1595"/>
      <c r="AG50" s="1595"/>
      <c r="AH50" s="1595"/>
      <c r="AI50" s="1595"/>
      <c r="AJ50" s="1595"/>
      <c r="AK50" s="1595"/>
      <c r="AL50" s="1595"/>
      <c r="AM50" s="1595"/>
      <c r="AN50" s="1595"/>
      <c r="AO50" s="1595"/>
      <c r="AP50" s="1595"/>
      <c r="AQ50" s="1595"/>
      <c r="AR50" s="1595"/>
      <c r="AS50" s="1595"/>
      <c r="AT50" s="1595"/>
      <c r="AU50" s="1595"/>
      <c r="AV50" s="1596"/>
    </row>
    <row r="51" spans="1:94" x14ac:dyDescent="0.25">
      <c r="A51" s="145"/>
      <c r="B51" s="1594"/>
      <c r="C51" s="1595"/>
      <c r="D51" s="1595"/>
      <c r="E51" s="1595"/>
      <c r="F51" s="1595"/>
      <c r="G51" s="1595"/>
      <c r="H51" s="1595"/>
      <c r="I51" s="1595"/>
      <c r="J51" s="1595"/>
      <c r="K51" s="1595"/>
      <c r="L51" s="1595"/>
      <c r="M51" s="1595"/>
      <c r="N51" s="1595"/>
      <c r="O51" s="1595"/>
      <c r="P51" s="1595"/>
      <c r="Q51" s="1596"/>
      <c r="R51" s="1594"/>
      <c r="S51" s="1595"/>
      <c r="T51" s="1595"/>
      <c r="U51" s="1595"/>
      <c r="V51" s="1595"/>
      <c r="W51" s="1595"/>
      <c r="X51" s="1595"/>
      <c r="Y51" s="1595"/>
      <c r="Z51" s="1595"/>
      <c r="AA51" s="1595"/>
      <c r="AB51" s="1595"/>
      <c r="AC51" s="1595"/>
      <c r="AD51" s="1595"/>
      <c r="AE51" s="1595"/>
      <c r="AF51" s="1595"/>
      <c r="AG51" s="1595"/>
      <c r="AH51" s="1595"/>
      <c r="AI51" s="1595"/>
      <c r="AJ51" s="1595"/>
      <c r="AK51" s="1595"/>
      <c r="AL51" s="1595"/>
      <c r="AM51" s="1595"/>
      <c r="AN51" s="1595"/>
      <c r="AO51" s="1595"/>
      <c r="AP51" s="1595"/>
      <c r="AQ51" s="1595"/>
      <c r="AR51" s="1595"/>
      <c r="AS51" s="1595"/>
      <c r="AT51" s="1595"/>
      <c r="AU51" s="1595"/>
      <c r="AV51" s="1596"/>
      <c r="AX51" s="152" t="s">
        <v>267</v>
      </c>
    </row>
    <row r="52" spans="1:94" x14ac:dyDescent="0.25">
      <c r="A52" s="145"/>
      <c r="B52" s="1594"/>
      <c r="C52" s="1595"/>
      <c r="D52" s="1595"/>
      <c r="E52" s="1595"/>
      <c r="F52" s="1595"/>
      <c r="G52" s="1595"/>
      <c r="H52" s="1595"/>
      <c r="I52" s="1595"/>
      <c r="J52" s="1595"/>
      <c r="K52" s="1595"/>
      <c r="L52" s="1595"/>
      <c r="M52" s="1595"/>
      <c r="N52" s="1595"/>
      <c r="O52" s="1595"/>
      <c r="P52" s="1595"/>
      <c r="Q52" s="1596"/>
      <c r="R52" s="1594"/>
      <c r="S52" s="1595"/>
      <c r="T52" s="1595"/>
      <c r="U52" s="1595"/>
      <c r="V52" s="1595"/>
      <c r="W52" s="1595"/>
      <c r="X52" s="1595"/>
      <c r="Y52" s="1595"/>
      <c r="Z52" s="1595"/>
      <c r="AA52" s="1595"/>
      <c r="AB52" s="1595"/>
      <c r="AC52" s="1595"/>
      <c r="AD52" s="1595"/>
      <c r="AE52" s="1595"/>
      <c r="AF52" s="1595"/>
      <c r="AG52" s="1595"/>
      <c r="AH52" s="1595"/>
      <c r="AI52" s="1595"/>
      <c r="AJ52" s="1595"/>
      <c r="AK52" s="1595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6"/>
    </row>
    <row r="53" spans="1:94" x14ac:dyDescent="0.25">
      <c r="A53" s="145"/>
      <c r="B53" s="1594"/>
      <c r="C53" s="1595"/>
      <c r="D53" s="1595"/>
      <c r="E53" s="1595"/>
      <c r="F53" s="1595"/>
      <c r="G53" s="1595"/>
      <c r="H53" s="1595"/>
      <c r="I53" s="1595"/>
      <c r="J53" s="1595"/>
      <c r="K53" s="1595"/>
      <c r="L53" s="1595"/>
      <c r="M53" s="1595"/>
      <c r="N53" s="1595"/>
      <c r="O53" s="1595"/>
      <c r="P53" s="1595"/>
      <c r="Q53" s="1596"/>
      <c r="R53" s="1594"/>
      <c r="S53" s="1595"/>
      <c r="T53" s="1595"/>
      <c r="U53" s="1595"/>
      <c r="V53" s="1595"/>
      <c r="W53" s="1595"/>
      <c r="X53" s="1595"/>
      <c r="Y53" s="1595"/>
      <c r="Z53" s="1595"/>
      <c r="AA53" s="1595"/>
      <c r="AB53" s="1595"/>
      <c r="AC53" s="1595"/>
      <c r="AD53" s="1595"/>
      <c r="AE53" s="1595"/>
      <c r="AF53" s="1595"/>
      <c r="AG53" s="1595"/>
      <c r="AH53" s="1595"/>
      <c r="AI53" s="1595"/>
      <c r="AJ53" s="1595"/>
      <c r="AK53" s="1595"/>
      <c r="AL53" s="1595"/>
      <c r="AM53" s="1595"/>
      <c r="AN53" s="1595"/>
      <c r="AO53" s="1595"/>
      <c r="AP53" s="1595"/>
      <c r="AQ53" s="1595"/>
      <c r="AR53" s="1595"/>
      <c r="AS53" s="1595"/>
      <c r="AT53" s="1595"/>
      <c r="AU53" s="1595"/>
      <c r="AV53" s="1596"/>
    </row>
    <row r="54" spans="1:94" x14ac:dyDescent="0.25">
      <c r="A54" s="145"/>
      <c r="B54" s="1594"/>
      <c r="C54" s="1595"/>
      <c r="D54" s="1595"/>
      <c r="E54" s="1595"/>
      <c r="F54" s="1595"/>
      <c r="G54" s="1595"/>
      <c r="H54" s="1595"/>
      <c r="I54" s="1595"/>
      <c r="J54" s="1595"/>
      <c r="K54" s="1595"/>
      <c r="L54" s="1595"/>
      <c r="M54" s="1595"/>
      <c r="N54" s="1595"/>
      <c r="O54" s="1595"/>
      <c r="P54" s="1595"/>
      <c r="Q54" s="1596"/>
      <c r="R54" s="1594"/>
      <c r="S54" s="1595"/>
      <c r="T54" s="1595"/>
      <c r="U54" s="1595"/>
      <c r="V54" s="1595"/>
      <c r="W54" s="1595"/>
      <c r="X54" s="1595"/>
      <c r="Y54" s="1595"/>
      <c r="Z54" s="1595"/>
      <c r="AA54" s="1595"/>
      <c r="AB54" s="1595"/>
      <c r="AC54" s="1595"/>
      <c r="AD54" s="1595"/>
      <c r="AE54" s="1595"/>
      <c r="AF54" s="1595"/>
      <c r="AG54" s="1595"/>
      <c r="AH54" s="1595"/>
      <c r="AI54" s="1595"/>
      <c r="AJ54" s="1595"/>
      <c r="AK54" s="1595"/>
      <c r="AL54" s="1595"/>
      <c r="AM54" s="1595"/>
      <c r="AN54" s="1595"/>
      <c r="AO54" s="1595"/>
      <c r="AP54" s="1595"/>
      <c r="AQ54" s="1595"/>
      <c r="AR54" s="1595"/>
      <c r="AS54" s="1595"/>
      <c r="AT54" s="1595"/>
      <c r="AU54" s="1595"/>
      <c r="AV54" s="1596"/>
    </row>
    <row r="55" spans="1:94" x14ac:dyDescent="0.25">
      <c r="A55" s="145"/>
      <c r="B55" s="1594"/>
      <c r="C55" s="1595"/>
      <c r="D55" s="1595"/>
      <c r="E55" s="1595"/>
      <c r="F55" s="1595"/>
      <c r="G55" s="1595"/>
      <c r="H55" s="1595"/>
      <c r="I55" s="1595"/>
      <c r="J55" s="1595"/>
      <c r="K55" s="1595"/>
      <c r="L55" s="1595"/>
      <c r="M55" s="1595"/>
      <c r="N55" s="1595"/>
      <c r="O55" s="1595"/>
      <c r="P55" s="1595"/>
      <c r="Q55" s="1596"/>
      <c r="R55" s="1594"/>
      <c r="S55" s="1595"/>
      <c r="T55" s="1595"/>
      <c r="U55" s="1595"/>
      <c r="V55" s="1595"/>
      <c r="W55" s="1595"/>
      <c r="X55" s="1595"/>
      <c r="Y55" s="1595"/>
      <c r="Z55" s="1595"/>
      <c r="AA55" s="1595"/>
      <c r="AB55" s="1595"/>
      <c r="AC55" s="1595"/>
      <c r="AD55" s="1595"/>
      <c r="AE55" s="1595"/>
      <c r="AF55" s="1595"/>
      <c r="AG55" s="1595"/>
      <c r="AH55" s="1595"/>
      <c r="AI55" s="1595"/>
      <c r="AJ55" s="1595"/>
      <c r="AK55" s="1595"/>
      <c r="AL55" s="1595"/>
      <c r="AM55" s="1595"/>
      <c r="AN55" s="1595"/>
      <c r="AO55" s="1595"/>
      <c r="AP55" s="1595"/>
      <c r="AQ55" s="1595"/>
      <c r="AR55" s="1595"/>
      <c r="AS55" s="1595"/>
      <c r="AT55" s="1595"/>
      <c r="AU55" s="1595"/>
      <c r="AV55" s="1596"/>
    </row>
    <row r="56" spans="1:94" ht="15.75" thickBot="1" x14ac:dyDescent="0.3">
      <c r="B56" s="1597"/>
      <c r="C56" s="1598"/>
      <c r="D56" s="1598"/>
      <c r="E56" s="1598"/>
      <c r="F56" s="1598"/>
      <c r="G56" s="1598"/>
      <c r="H56" s="1598"/>
      <c r="I56" s="1598"/>
      <c r="J56" s="1598"/>
      <c r="K56" s="1598"/>
      <c r="L56" s="1598"/>
      <c r="M56" s="1598"/>
      <c r="N56" s="1598"/>
      <c r="O56" s="1598"/>
      <c r="P56" s="1598"/>
      <c r="Q56" s="1599"/>
      <c r="R56" s="1597"/>
      <c r="S56" s="1598"/>
      <c r="T56" s="1598"/>
      <c r="U56" s="1598"/>
      <c r="V56" s="1598"/>
      <c r="W56" s="1598"/>
      <c r="X56" s="1598"/>
      <c r="Y56" s="1598"/>
      <c r="Z56" s="1598"/>
      <c r="AA56" s="1598"/>
      <c r="AB56" s="1598"/>
      <c r="AC56" s="1598"/>
      <c r="AD56" s="1598"/>
      <c r="AE56" s="1598"/>
      <c r="AF56" s="1598"/>
      <c r="AG56" s="1598"/>
      <c r="AH56" s="1598"/>
      <c r="AI56" s="1598"/>
      <c r="AJ56" s="1598"/>
      <c r="AK56" s="1598"/>
      <c r="AL56" s="1598"/>
      <c r="AM56" s="1598"/>
      <c r="AN56" s="1598"/>
      <c r="AO56" s="1598"/>
      <c r="AP56" s="1598"/>
      <c r="AQ56" s="1598"/>
      <c r="AR56" s="1598"/>
      <c r="AS56" s="1598"/>
      <c r="AT56" s="1598"/>
      <c r="AU56" s="1598"/>
      <c r="AV56" s="1599"/>
    </row>
    <row r="57" spans="1:94" ht="6" customHeight="1" thickBot="1" x14ac:dyDescent="0.3"/>
    <row r="58" spans="1:94" ht="23.25" customHeight="1" thickBot="1" x14ac:dyDescent="0.35">
      <c r="A58" s="143"/>
      <c r="B58" s="1584" t="s">
        <v>134</v>
      </c>
      <c r="C58" s="1585"/>
      <c r="D58" s="1585"/>
      <c r="E58" s="1585"/>
      <c r="F58" s="1585"/>
      <c r="G58" s="1585"/>
      <c r="H58" s="1585"/>
      <c r="I58" s="1585"/>
      <c r="J58" s="1585"/>
      <c r="K58" s="1585"/>
      <c r="L58" s="1585"/>
      <c r="M58" s="1585"/>
      <c r="N58" s="1585"/>
      <c r="O58" s="1585"/>
      <c r="P58" s="1585"/>
      <c r="Q58" s="1585"/>
      <c r="R58" s="1585"/>
      <c r="S58" s="1585"/>
      <c r="T58" s="1585"/>
      <c r="U58" s="1585"/>
      <c r="V58" s="1585"/>
      <c r="W58" s="1585"/>
      <c r="X58" s="1585"/>
      <c r="Y58" s="1585"/>
      <c r="Z58" s="1585"/>
      <c r="AA58" s="1585"/>
      <c r="AB58" s="1585"/>
      <c r="AC58" s="1585"/>
      <c r="AD58" s="1585"/>
      <c r="AE58" s="1585"/>
      <c r="AF58" s="1585"/>
      <c r="AG58" s="1585"/>
      <c r="AH58" s="1585"/>
      <c r="AI58" s="1585"/>
      <c r="AJ58" s="1585"/>
      <c r="AK58" s="1585"/>
      <c r="AL58" s="1585"/>
      <c r="AM58" s="1585"/>
      <c r="AN58" s="1585"/>
      <c r="AO58" s="1585"/>
      <c r="AP58" s="1585"/>
      <c r="AQ58" s="1585"/>
      <c r="AR58" s="1585"/>
      <c r="AS58" s="1585"/>
      <c r="AT58" s="1585"/>
      <c r="AU58" s="1585"/>
      <c r="AV58" s="1586"/>
    </row>
    <row r="59" spans="1:94" ht="5.25" customHeight="1" thickBot="1" x14ac:dyDescent="0.3"/>
    <row r="60" spans="1:94" ht="24" customHeight="1" thickBot="1" x14ac:dyDescent="0.3">
      <c r="A60" s="1590"/>
      <c r="B60" s="111"/>
      <c r="C60" s="1600" t="s">
        <v>6</v>
      </c>
      <c r="D60" s="1601"/>
      <c r="E60" s="1601"/>
      <c r="F60" s="1601"/>
      <c r="G60" s="1601"/>
      <c r="H60" s="1601"/>
      <c r="I60" s="1601"/>
      <c r="J60" s="1601"/>
      <c r="K60" s="1601"/>
      <c r="L60" s="1601"/>
      <c r="M60" s="1601"/>
      <c r="N60" s="1601"/>
      <c r="O60" s="1601"/>
      <c r="P60" s="1601"/>
      <c r="Q60" s="1601"/>
      <c r="R60" s="1601"/>
      <c r="S60" s="1601"/>
      <c r="T60" s="1601"/>
      <c r="U60" s="1601"/>
      <c r="V60" s="1601"/>
      <c r="W60" s="1601"/>
      <c r="X60" s="1601"/>
      <c r="Y60" s="1602"/>
      <c r="Z60" s="1600" t="s">
        <v>132</v>
      </c>
      <c r="AA60" s="1601"/>
      <c r="AB60" s="1601"/>
      <c r="AC60" s="1601"/>
      <c r="AD60" s="1601"/>
      <c r="AE60" s="1601"/>
      <c r="AF60" s="1601"/>
      <c r="AG60" s="1601"/>
      <c r="AH60" s="1601"/>
      <c r="AI60" s="1601"/>
      <c r="AJ60" s="1601"/>
      <c r="AK60" s="1601"/>
      <c r="AL60" s="1601"/>
      <c r="AM60" s="1601"/>
      <c r="AN60" s="1602"/>
      <c r="AO60" s="1600" t="s">
        <v>275</v>
      </c>
      <c r="AP60" s="1601"/>
      <c r="AQ60" s="1601"/>
      <c r="AR60" s="1601"/>
      <c r="AS60" s="1601"/>
      <c r="AT60" s="1601"/>
      <c r="AU60" s="1601"/>
      <c r="AV60" s="1602"/>
    </row>
    <row r="61" spans="1:94" ht="118.5" customHeight="1" x14ac:dyDescent="0.25">
      <c r="A61" s="1590"/>
      <c r="B61" s="110" t="s">
        <v>133</v>
      </c>
      <c r="C61" s="95" t="s">
        <v>607</v>
      </c>
      <c r="D61" s="77" t="s">
        <v>459</v>
      </c>
      <c r="E61" s="77" t="s">
        <v>608</v>
      </c>
      <c r="F61" s="77" t="s">
        <v>11</v>
      </c>
      <c r="G61" s="77" t="s">
        <v>458</v>
      </c>
      <c r="H61" s="77" t="s">
        <v>12</v>
      </c>
      <c r="I61" s="77" t="s">
        <v>13</v>
      </c>
      <c r="J61" s="78" t="s">
        <v>412</v>
      </c>
      <c r="K61" s="78" t="s">
        <v>416</v>
      </c>
      <c r="L61" s="77" t="s">
        <v>460</v>
      </c>
      <c r="M61" s="78" t="s">
        <v>417</v>
      </c>
      <c r="N61" s="78" t="s">
        <v>633</v>
      </c>
      <c r="O61" s="77" t="s">
        <v>227</v>
      </c>
      <c r="P61" s="77" t="s">
        <v>457</v>
      </c>
      <c r="Q61" s="77" t="s">
        <v>229</v>
      </c>
      <c r="R61" s="78" t="s">
        <v>418</v>
      </c>
      <c r="S61" s="78" t="s">
        <v>634</v>
      </c>
      <c r="T61" s="77" t="s">
        <v>184</v>
      </c>
      <c r="U61" s="77" t="s">
        <v>185</v>
      </c>
      <c r="V61" s="77" t="s">
        <v>186</v>
      </c>
      <c r="W61" s="78" t="s">
        <v>419</v>
      </c>
      <c r="X61" s="127" t="s">
        <v>257</v>
      </c>
      <c r="Y61" s="127" t="s">
        <v>253</v>
      </c>
      <c r="Z61" s="99" t="s">
        <v>420</v>
      </c>
      <c r="AA61" s="263" t="s">
        <v>422</v>
      </c>
      <c r="AB61" s="78" t="s">
        <v>427</v>
      </c>
      <c r="AC61" s="78" t="s">
        <v>428</v>
      </c>
      <c r="AD61" s="78" t="s">
        <v>424</v>
      </c>
      <c r="AE61" s="78" t="s">
        <v>425</v>
      </c>
      <c r="AF61" s="77" t="s">
        <v>262</v>
      </c>
      <c r="AG61" s="77" t="s">
        <v>263</v>
      </c>
      <c r="AH61" s="77" t="s">
        <v>467</v>
      </c>
      <c r="AI61" s="77" t="s">
        <v>462</v>
      </c>
      <c r="AJ61" s="549" t="s">
        <v>463</v>
      </c>
      <c r="AK61" s="549" t="s">
        <v>464</v>
      </c>
      <c r="AL61" s="549" t="s">
        <v>465</v>
      </c>
      <c r="AM61" s="549" t="s">
        <v>466</v>
      </c>
      <c r="AN61" s="127" t="s">
        <v>461</v>
      </c>
      <c r="AO61" s="99" t="s">
        <v>423</v>
      </c>
      <c r="AP61" s="263" t="s">
        <v>429</v>
      </c>
      <c r="AQ61" s="263" t="s">
        <v>426</v>
      </c>
      <c r="AR61" s="162" t="s">
        <v>468</v>
      </c>
      <c r="AS61" s="551" t="s">
        <v>469</v>
      </c>
      <c r="AT61" s="551" t="s">
        <v>470</v>
      </c>
      <c r="AU61" s="552" t="s">
        <v>472</v>
      </c>
      <c r="AV61" s="553" t="s">
        <v>471</v>
      </c>
      <c r="BE61" s="95" t="s">
        <v>8</v>
      </c>
      <c r="BF61" s="77" t="s">
        <v>9</v>
      </c>
      <c r="BG61" s="78" t="s">
        <v>10</v>
      </c>
      <c r="BH61" s="77" t="s">
        <v>11</v>
      </c>
      <c r="BI61" s="77" t="s">
        <v>205</v>
      </c>
      <c r="BJ61" s="77" t="s">
        <v>12</v>
      </c>
      <c r="BK61" s="77" t="s">
        <v>13</v>
      </c>
      <c r="BL61" s="78" t="s">
        <v>413</v>
      </c>
      <c r="BM61" s="78" t="s">
        <v>414</v>
      </c>
      <c r="BN61" s="77" t="s">
        <v>261</v>
      </c>
      <c r="BO61" s="78" t="s">
        <v>226</v>
      </c>
      <c r="BP61" s="77" t="s">
        <v>227</v>
      </c>
      <c r="BQ61" s="77" t="s">
        <v>228</v>
      </c>
      <c r="BR61" s="77" t="s">
        <v>229</v>
      </c>
      <c r="BS61" s="78" t="s">
        <v>183</v>
      </c>
      <c r="BT61" s="77" t="s">
        <v>184</v>
      </c>
      <c r="BU61" s="77" t="s">
        <v>185</v>
      </c>
      <c r="BV61" s="77" t="s">
        <v>186</v>
      </c>
      <c r="BW61" s="78" t="s">
        <v>419</v>
      </c>
      <c r="BX61" s="127" t="s">
        <v>257</v>
      </c>
      <c r="BY61" s="127" t="s">
        <v>253</v>
      </c>
      <c r="BZ61" s="99" t="s">
        <v>421</v>
      </c>
      <c r="CA61" s="458" t="s">
        <v>427</v>
      </c>
      <c r="CB61" s="77" t="s">
        <v>262</v>
      </c>
      <c r="CC61" s="77" t="s">
        <v>263</v>
      </c>
      <c r="CD61" s="77" t="s">
        <v>14</v>
      </c>
      <c r="CE61" s="77" t="s">
        <v>15</v>
      </c>
      <c r="CF61" s="77" t="s">
        <v>16</v>
      </c>
      <c r="CG61" s="77" t="s">
        <v>17</v>
      </c>
      <c r="CH61" s="77" t="s">
        <v>21</v>
      </c>
      <c r="CI61" s="77" t="s">
        <v>22</v>
      </c>
      <c r="CJ61" s="77" t="s">
        <v>225</v>
      </c>
      <c r="CK61" s="157" t="s">
        <v>7</v>
      </c>
      <c r="CL61" s="99" t="s">
        <v>269</v>
      </c>
      <c r="CM61" s="162" t="s">
        <v>271</v>
      </c>
      <c r="CN61" s="162" t="s">
        <v>272</v>
      </c>
      <c r="CO61" s="162" t="s">
        <v>273</v>
      </c>
      <c r="CP61" s="163" t="s">
        <v>274</v>
      </c>
    </row>
    <row r="62" spans="1:94" ht="48.75" customHeight="1" x14ac:dyDescent="0.25">
      <c r="A62" s="146"/>
      <c r="B62" s="93" t="s">
        <v>169</v>
      </c>
      <c r="C62" s="96">
        <v>99.79</v>
      </c>
      <c r="D62" s="48">
        <v>89.99</v>
      </c>
      <c r="E62" s="48"/>
      <c r="F62" s="48">
        <v>119.99</v>
      </c>
      <c r="G62" s="48">
        <v>72.989999999999995</v>
      </c>
      <c r="H62" s="48"/>
      <c r="I62" s="48"/>
      <c r="J62" s="49">
        <v>79.989999999999995</v>
      </c>
      <c r="K62" s="49"/>
      <c r="L62" s="48"/>
      <c r="M62" s="49"/>
      <c r="N62" s="49"/>
      <c r="O62" s="48">
        <v>52.99</v>
      </c>
      <c r="P62" s="48"/>
      <c r="Q62" s="48"/>
      <c r="R62" s="49">
        <v>65</v>
      </c>
      <c r="S62" s="49">
        <v>75</v>
      </c>
      <c r="T62" s="48"/>
      <c r="U62" s="48">
        <v>89.99</v>
      </c>
      <c r="V62" s="48">
        <v>89.99</v>
      </c>
      <c r="W62" s="49">
        <v>100</v>
      </c>
      <c r="X62" s="128"/>
      <c r="Y62" s="128">
        <v>89.99</v>
      </c>
      <c r="Z62" s="323">
        <v>55</v>
      </c>
      <c r="AA62" s="49">
        <v>60</v>
      </c>
      <c r="AB62" s="49">
        <v>39.99</v>
      </c>
      <c r="AC62" s="49"/>
      <c r="AD62" s="49">
        <v>45</v>
      </c>
      <c r="AE62" s="49"/>
      <c r="AF62" s="48">
        <v>62.99</v>
      </c>
      <c r="AG62" s="48"/>
      <c r="AH62" s="48"/>
      <c r="AI62" s="48"/>
      <c r="AJ62" s="48"/>
      <c r="AK62" s="48"/>
      <c r="AL62" s="48"/>
      <c r="AM62" s="48"/>
      <c r="AN62" s="158"/>
      <c r="AO62" s="131">
        <v>100</v>
      </c>
      <c r="AP62" s="267">
        <v>79.989999999999995</v>
      </c>
      <c r="AQ62" s="267">
        <v>80</v>
      </c>
      <c r="AR62" s="48">
        <v>109.99</v>
      </c>
      <c r="AS62" s="319"/>
      <c r="AT62" s="48"/>
      <c r="AU62" s="158"/>
      <c r="AV62" s="57"/>
      <c r="AW62" s="6">
        <f>IF($C$62="",IF($E$62&gt;$BG$68,1,0),0)</f>
        <v>0</v>
      </c>
      <c r="AZ62" s="101" t="s">
        <v>415</v>
      </c>
      <c r="BA62" s="102">
        <f>IFERROR(J62/F62-1,0%)</f>
        <v>-0.33336111342611885</v>
      </c>
      <c r="BB62" s="102">
        <f>IFERROR(K62/J62-1,0%)</f>
        <v>-1</v>
      </c>
      <c r="BD62" s="101"/>
      <c r="BE62" s="102"/>
    </row>
    <row r="63" spans="1:94" ht="43.5" customHeight="1" x14ac:dyDescent="0.25">
      <c r="A63" s="147"/>
      <c r="B63" s="274" t="s">
        <v>359</v>
      </c>
      <c r="C63" s="117"/>
      <c r="D63" s="118"/>
      <c r="E63" s="118"/>
      <c r="F63" s="118"/>
      <c r="G63" s="118"/>
      <c r="H63" s="118"/>
      <c r="I63" s="118"/>
      <c r="J63" s="120"/>
      <c r="K63" s="120"/>
      <c r="L63" s="118"/>
      <c r="M63" s="51"/>
      <c r="N63" s="51"/>
      <c r="O63" s="50"/>
      <c r="P63" s="50"/>
      <c r="Q63" s="50"/>
      <c r="R63" s="120"/>
      <c r="S63" s="120"/>
      <c r="T63" s="50"/>
      <c r="U63" s="50"/>
      <c r="V63" s="50"/>
      <c r="W63" s="51"/>
      <c r="X63" s="129"/>
      <c r="Y63" s="140"/>
      <c r="Z63" s="119"/>
      <c r="AA63" s="264"/>
      <c r="AB63" s="120"/>
      <c r="AC63" s="120"/>
      <c r="AD63" s="120"/>
      <c r="AE63" s="120"/>
      <c r="AF63" s="50"/>
      <c r="AG63" s="50"/>
      <c r="AH63" s="50"/>
      <c r="AI63" s="118"/>
      <c r="AJ63" s="118"/>
      <c r="AK63" s="118"/>
      <c r="AL63" s="118"/>
      <c r="AM63" s="50"/>
      <c r="AN63" s="159"/>
      <c r="AO63" s="119"/>
      <c r="AP63" s="264"/>
      <c r="AQ63" s="264"/>
      <c r="AR63" s="50"/>
      <c r="AS63" s="118"/>
      <c r="AT63" s="118"/>
      <c r="AU63" s="550"/>
      <c r="AV63" s="58"/>
      <c r="AW63" s="6">
        <f>IF($F$62="",IF($J$62&gt;$BL$68,1,0),0)</f>
        <v>0</v>
      </c>
      <c r="AZ63" s="101" t="s">
        <v>232</v>
      </c>
      <c r="BA63" s="103">
        <f>IFERROR(E62/C62-1,0%)</f>
        <v>-1</v>
      </c>
      <c r="BD63" s="101"/>
      <c r="BE63" s="103"/>
    </row>
    <row r="64" spans="1:94" ht="49.5" customHeight="1" x14ac:dyDescent="0.25">
      <c r="A64" s="147"/>
      <c r="B64" s="94" t="s">
        <v>23</v>
      </c>
      <c r="C64" s="97" t="str">
        <f t="shared" ref="C64:Y64" si="0">IFERROR((C65/SUM($C$65:$Y$65)),"0%")</f>
        <v>0%</v>
      </c>
      <c r="D64" s="52" t="str">
        <f t="shared" si="0"/>
        <v>0%</v>
      </c>
      <c r="E64" s="52" t="str">
        <f t="shared" si="0"/>
        <v>0%</v>
      </c>
      <c r="F64" s="52" t="str">
        <f t="shared" si="0"/>
        <v>0%</v>
      </c>
      <c r="G64" s="52" t="str">
        <f t="shared" si="0"/>
        <v>0%</v>
      </c>
      <c r="H64" s="52" t="str">
        <f t="shared" si="0"/>
        <v>0%</v>
      </c>
      <c r="I64" s="52" t="str">
        <f t="shared" si="0"/>
        <v>0%</v>
      </c>
      <c r="J64" s="53" t="str">
        <f t="shared" si="0"/>
        <v>0%</v>
      </c>
      <c r="K64" s="53" t="str">
        <f t="shared" si="0"/>
        <v>0%</v>
      </c>
      <c r="L64" s="118" t="str">
        <f t="shared" si="0"/>
        <v>0%</v>
      </c>
      <c r="M64" s="53" t="str">
        <f t="shared" si="0"/>
        <v>0%</v>
      </c>
      <c r="N64" s="53" t="str">
        <f t="shared" si="0"/>
        <v>0%</v>
      </c>
      <c r="O64" s="52" t="str">
        <f t="shared" si="0"/>
        <v>0%</v>
      </c>
      <c r="P64" s="52" t="str">
        <f t="shared" si="0"/>
        <v>0%</v>
      </c>
      <c r="Q64" s="52" t="str">
        <f t="shared" si="0"/>
        <v>0%</v>
      </c>
      <c r="R64" s="53" t="str">
        <f t="shared" si="0"/>
        <v>0%</v>
      </c>
      <c r="S64" s="53" t="str">
        <f t="shared" si="0"/>
        <v>0%</v>
      </c>
      <c r="T64" s="52" t="str">
        <f t="shared" si="0"/>
        <v>0%</v>
      </c>
      <c r="U64" s="52" t="str">
        <f t="shared" si="0"/>
        <v>0%</v>
      </c>
      <c r="V64" s="52" t="str">
        <f t="shared" si="0"/>
        <v>0%</v>
      </c>
      <c r="W64" s="53" t="str">
        <f t="shared" si="0"/>
        <v>0%</v>
      </c>
      <c r="X64" s="130" t="str">
        <f t="shared" si="0"/>
        <v>0%</v>
      </c>
      <c r="Y64" s="130" t="str">
        <f t="shared" si="0"/>
        <v>0%</v>
      </c>
      <c r="Z64" s="62" t="str">
        <f t="shared" ref="Z64:AN64" si="1">IFERROR((Z65/SUM($Z$65:$AN$65)),"0%")</f>
        <v>0%</v>
      </c>
      <c r="AA64" s="265" t="str">
        <f t="shared" si="1"/>
        <v>0%</v>
      </c>
      <c r="AB64" s="53" t="str">
        <f t="shared" si="1"/>
        <v>0%</v>
      </c>
      <c r="AC64" s="53" t="str">
        <f t="shared" si="1"/>
        <v>0%</v>
      </c>
      <c r="AD64" s="53" t="str">
        <f t="shared" si="1"/>
        <v>0%</v>
      </c>
      <c r="AE64" s="53" t="str">
        <f t="shared" si="1"/>
        <v>0%</v>
      </c>
      <c r="AF64" s="52" t="str">
        <f t="shared" si="1"/>
        <v>0%</v>
      </c>
      <c r="AG64" s="52" t="str">
        <f t="shared" si="1"/>
        <v>0%</v>
      </c>
      <c r="AH64" s="52" t="str">
        <f t="shared" si="1"/>
        <v>0%</v>
      </c>
      <c r="AI64" s="52" t="str">
        <f t="shared" si="1"/>
        <v>0%</v>
      </c>
      <c r="AJ64" s="52" t="str">
        <f t="shared" si="1"/>
        <v>0%</v>
      </c>
      <c r="AK64" s="52" t="str">
        <f t="shared" si="1"/>
        <v>0%</v>
      </c>
      <c r="AL64" s="52" t="str">
        <f t="shared" si="1"/>
        <v>0%</v>
      </c>
      <c r="AM64" s="52" t="str">
        <f t="shared" si="1"/>
        <v>0%</v>
      </c>
      <c r="AN64" s="160" t="str">
        <f t="shared" si="1"/>
        <v>0%</v>
      </c>
      <c r="AO64" s="62" t="str">
        <f t="shared" ref="AO64:AV64" si="2">IFERROR((AO65/SUM($AO$65:$AV$65)),"0%")</f>
        <v>0%</v>
      </c>
      <c r="AP64" s="265" t="str">
        <f t="shared" si="2"/>
        <v>0%</v>
      </c>
      <c r="AQ64" s="265" t="str">
        <f t="shared" si="2"/>
        <v>0%</v>
      </c>
      <c r="AR64" s="52" t="str">
        <f t="shared" si="2"/>
        <v>0%</v>
      </c>
      <c r="AS64" s="52" t="str">
        <f t="shared" si="2"/>
        <v>0%</v>
      </c>
      <c r="AT64" s="52" t="str">
        <f t="shared" si="2"/>
        <v>0%</v>
      </c>
      <c r="AU64" s="52" t="str">
        <f t="shared" si="2"/>
        <v>0%</v>
      </c>
      <c r="AV64" s="59" t="str">
        <f t="shared" si="2"/>
        <v>0%</v>
      </c>
      <c r="AW64" s="6">
        <f>IF($O$62="",IF($L$62&gt;$BL$68,1,0),0)</f>
        <v>0</v>
      </c>
      <c r="AZ64" s="101" t="s">
        <v>233</v>
      </c>
      <c r="BA64" s="103">
        <f>IFERROR(M62/P62-1,0%)</f>
        <v>0</v>
      </c>
      <c r="BB64" s="103">
        <f>IFERROR(Q62/V62-1,0%)</f>
        <v>-1</v>
      </c>
      <c r="BC64" s="103">
        <f>IFERROR(W62/Y62-1,0%)</f>
        <v>0.11123458162018007</v>
      </c>
      <c r="BD64" s="101"/>
      <c r="BE64" s="103"/>
      <c r="BF64" s="103"/>
    </row>
    <row r="65" spans="1:94" ht="41.25" customHeight="1" thickBot="1" x14ac:dyDescent="0.3">
      <c r="A65" s="147"/>
      <c r="B65" s="109" t="s">
        <v>230</v>
      </c>
      <c r="C65" s="98"/>
      <c r="D65" s="60"/>
      <c r="E65" s="60"/>
      <c r="F65" s="60"/>
      <c r="G65" s="60"/>
      <c r="H65" s="60"/>
      <c r="I65" s="60"/>
      <c r="J65" s="61"/>
      <c r="K65" s="61"/>
      <c r="L65" s="60"/>
      <c r="M65" s="61"/>
      <c r="N65" s="61"/>
      <c r="O65" s="60"/>
      <c r="P65" s="60"/>
      <c r="Q65" s="60"/>
      <c r="R65" s="61"/>
      <c r="S65" s="61"/>
      <c r="T65" s="60"/>
      <c r="U65" s="60"/>
      <c r="V65" s="60"/>
      <c r="W65" s="61"/>
      <c r="X65" s="320"/>
      <c r="Y65" s="320"/>
      <c r="Z65" s="132"/>
      <c r="AA65" s="266"/>
      <c r="AB65" s="61"/>
      <c r="AC65" s="61"/>
      <c r="AD65" s="61"/>
      <c r="AE65" s="61"/>
      <c r="AF65" s="60"/>
      <c r="AG65" s="60"/>
      <c r="AH65" s="60"/>
      <c r="AI65" s="60"/>
      <c r="AJ65" s="60"/>
      <c r="AK65" s="60"/>
      <c r="AL65" s="60"/>
      <c r="AM65" s="60"/>
      <c r="AN65" s="161"/>
      <c r="AO65" s="132"/>
      <c r="AP65" s="266"/>
      <c r="AQ65" s="266"/>
      <c r="AR65" s="60"/>
      <c r="AS65" s="60"/>
      <c r="AT65" s="60"/>
      <c r="AU65" s="161"/>
      <c r="AV65" s="133"/>
      <c r="AW65" s="6">
        <f>IF($AR$62="",IF($AN$62&gt;$BL$68,1,0),0)</f>
        <v>0</v>
      </c>
      <c r="AZ65" s="101" t="s">
        <v>234</v>
      </c>
      <c r="BA65" s="103">
        <f>IFERROR(Z62/AJ62-1,0%)</f>
        <v>0</v>
      </c>
      <c r="BB65" s="103">
        <f>IFERROR(AO62/AS62-1,0%)</f>
        <v>0</v>
      </c>
      <c r="BD65" s="101"/>
      <c r="BE65" s="103"/>
      <c r="BF65" s="103"/>
    </row>
    <row r="66" spans="1:94" ht="18" customHeight="1" thickBot="1" x14ac:dyDescent="0.3">
      <c r="A66" s="147"/>
      <c r="B66" s="1603" t="s">
        <v>235</v>
      </c>
      <c r="C66" s="1604"/>
      <c r="D66" s="1604"/>
      <c r="E66" s="1604"/>
      <c r="F66" s="1604"/>
      <c r="G66" s="1604"/>
      <c r="H66" s="1604"/>
      <c r="I66" s="1604"/>
      <c r="J66" s="1604"/>
      <c r="K66" s="1604"/>
      <c r="L66" s="1604"/>
      <c r="M66" s="1604"/>
      <c r="N66" s="1604"/>
      <c r="O66" s="1604"/>
      <c r="P66" s="1604"/>
      <c r="Q66" s="1604"/>
      <c r="R66" s="1604"/>
      <c r="S66" s="1604"/>
      <c r="T66" s="1604"/>
      <c r="U66" s="1604"/>
      <c r="V66" s="1604"/>
      <c r="W66" s="1604"/>
      <c r="X66" s="1604"/>
      <c r="Y66" s="1604"/>
      <c r="Z66" s="1604"/>
      <c r="AA66" s="1604"/>
      <c r="AB66" s="1604"/>
      <c r="AC66" s="1604"/>
      <c r="AD66" s="1604"/>
      <c r="AE66" s="1604"/>
      <c r="AF66" s="1604"/>
      <c r="AG66" s="1604"/>
      <c r="AH66" s="1604"/>
      <c r="AI66" s="1604"/>
      <c r="AJ66" s="1604"/>
      <c r="AK66" s="1604"/>
      <c r="AL66" s="1604"/>
      <c r="AM66" s="1604"/>
      <c r="AN66" s="1604"/>
      <c r="AO66" s="1604"/>
      <c r="AP66" s="1604"/>
      <c r="AQ66" s="1604"/>
      <c r="AR66" s="1604"/>
      <c r="AS66" s="1604"/>
      <c r="AT66" s="1604"/>
      <c r="AU66" s="1604"/>
      <c r="AV66" s="1605"/>
      <c r="AZ66" s="101"/>
      <c r="BA66" s="103"/>
      <c r="BB66" s="103"/>
    </row>
    <row r="67" spans="1:94" s="31" customFormat="1" ht="41.25" customHeight="1" thickBot="1" x14ac:dyDescent="0.3">
      <c r="A67" s="146"/>
      <c r="B67" s="1606"/>
      <c r="C67" s="1607"/>
      <c r="D67" s="1607"/>
      <c r="E67" s="1607"/>
      <c r="F67" s="1607"/>
      <c r="G67" s="1607"/>
      <c r="H67" s="1607"/>
      <c r="I67" s="1607"/>
      <c r="J67" s="1607"/>
      <c r="K67" s="1607"/>
      <c r="L67" s="1607"/>
      <c r="M67" s="1607"/>
      <c r="N67" s="1607"/>
      <c r="O67" s="1607"/>
      <c r="P67" s="1607"/>
      <c r="Q67" s="1607"/>
      <c r="R67" s="1607"/>
      <c r="S67" s="1607"/>
      <c r="T67" s="1607"/>
      <c r="U67" s="1607"/>
      <c r="V67" s="1607"/>
      <c r="W67" s="1607"/>
      <c r="X67" s="1607"/>
      <c r="Y67" s="1607"/>
      <c r="Z67" s="1607"/>
      <c r="AA67" s="1607"/>
      <c r="AB67" s="1607"/>
      <c r="AC67" s="1607"/>
      <c r="AD67" s="1607"/>
      <c r="AE67" s="1607"/>
      <c r="AF67" s="1607"/>
      <c r="AG67" s="1607"/>
      <c r="AH67" s="1607"/>
      <c r="AI67" s="1607"/>
      <c r="AJ67" s="1607"/>
      <c r="AK67" s="1607"/>
      <c r="AL67" s="1607"/>
      <c r="AM67" s="1607"/>
      <c r="AN67" s="1607"/>
      <c r="AO67" s="1607"/>
      <c r="AP67" s="1607"/>
      <c r="AQ67" s="1607"/>
      <c r="AR67" s="1607"/>
      <c r="AS67" s="1607"/>
      <c r="AT67" s="1607"/>
      <c r="AU67" s="1607"/>
      <c r="AV67" s="1608"/>
      <c r="AZ67" s="104"/>
      <c r="BA67" s="105"/>
      <c r="BB67" s="105"/>
    </row>
    <row r="68" spans="1:94" ht="24.75" customHeight="1" x14ac:dyDescent="0.25">
      <c r="A68" s="141"/>
      <c r="B68" s="32"/>
      <c r="BE68" s="6">
        <f>IFERROR(INDEX($A$70:$K$115,MATCH('Расчет инвестиций'!$AM$6&amp;'Расчет инвестиций'!$AA$6,$A$70:$A$115,0),MATCH(C$61,$A$70:$K$70,0)),C$62)</f>
        <v>99.79</v>
      </c>
      <c r="BF68" s="6">
        <f>IFERROR(INDEX($A$70:$K$115,MATCH('Расчет инвестиций'!$AM$6&amp;'Расчет инвестиций'!$AA$6,$A$70:$A$115,0),MATCH(D$61,$A$70:$K$70,0)),D$62)</f>
        <v>89.99</v>
      </c>
      <c r="BG68" s="6">
        <f>IFERROR(INDEX($A$70:$K$115,MATCH('Расчет инвестиций'!$AM$6&amp;'Расчет инвестиций'!$AA$6,$A$70:$A$115,0),MATCH(E$61,$A$70:$K$70,0)),E$62)</f>
        <v>0</v>
      </c>
      <c r="BH68" s="6">
        <f>IFERROR(INDEX($A$70:$K$115,MATCH('Расчет инвестиций'!$AM$6&amp;'Расчет инвестиций'!$AA$6,$A$70:$A$115,0),MATCH(F$61,$A$70:$K$70,0)),F$62)</f>
        <v>119.99</v>
      </c>
      <c r="BI68" s="6">
        <f>IFERROR(INDEX($A$70:$K$115,MATCH('Расчет инвестиций'!$AM$6&amp;'Расчет инвестиций'!$AA$6,$A$70:$A$115,0),MATCH(G$61,$A$70:$K$70,0)),G$62)</f>
        <v>72.989999999999995</v>
      </c>
      <c r="BJ68" s="6">
        <f>IFERROR(INDEX($A$70:$K$115,MATCH('Расчет инвестиций'!$AM$6&amp;'Расчет инвестиций'!$AA$6,$A$70:$A$115,0),MATCH(H$61,$A$70:$K$70,0)),H$62)</f>
        <v>0</v>
      </c>
      <c r="BK68" s="6">
        <f>IFERROR(INDEX($A$70:$K$115,MATCH('Расчет инвестиций'!$AM$6&amp;'Расчет инвестиций'!$AA$6,$A$70:$A$115,0),MATCH(I$61,$A$70:$K$70,0)),I$62)</f>
        <v>0</v>
      </c>
      <c r="BL68" s="6">
        <f>IFERROR(INDEX($A$70:$K$115,MATCH('Расчет инвестиций'!$AM$6&amp;'Расчет инвестиций'!$AA$6,$A$70:$A$115,0),MATCH(J$61,$A$70:$K$70,0)),J$62)</f>
        <v>79.989999999999995</v>
      </c>
      <c r="BM68" s="6">
        <f>IFERROR(INDEX($A$70:$K$115,MATCH('Расчет инвестиций'!$AM$6&amp;'Расчет инвестиций'!$AA$6,$A$70:$A$115,0),MATCH(K$61,$A$70:$K$70,0)),K$62)</f>
        <v>0</v>
      </c>
      <c r="BN68" s="6">
        <f>IFERROR(INDEX($A$70:$K$115,MATCH('Расчет инвестиций'!$AM$6&amp;'Расчет инвестиций'!$AA$6,$A$70:$A$115,0),MATCH(L$61,$A$70:$K$70,0)),L$62)</f>
        <v>0</v>
      </c>
      <c r="BO68" s="6">
        <f>IFERROR(INDEX($A$70:$K$115,MATCH('Расчет инвестиций'!$AM$6&amp;'Расчет инвестиций'!$AA$6,$A$70:$A$115,0),MATCH(M$61,$A$70:$K$70,0)),M$62)</f>
        <v>0</v>
      </c>
      <c r="BP68" s="6">
        <f>IFERROR(INDEX($A$70:$K$115,MATCH('Расчет инвестиций'!$AM$6&amp;'Расчет инвестиций'!$AA$6,$A$70:$A$115,0),MATCH(N$61,$A$70:$K$70,0)),N$62)</f>
        <v>0</v>
      </c>
      <c r="BQ68" s="6">
        <f>IFERROR(INDEX($A$70:$K$115,MATCH('Расчет инвестиций'!$AM$6&amp;'Расчет инвестиций'!$AA$6,$A$70:$A$115,0),MATCH(O$61,$A$70:$K$70,0)),O$62)</f>
        <v>52.99</v>
      </c>
      <c r="BR68" s="6">
        <f>IFERROR(INDEX($A$70:$K$115,MATCH('Расчет инвестиций'!$AM$6&amp;'Расчет инвестиций'!$AA$6,$A$70:$A$115,0),MATCH(P$61,$A$70:$K$70,0)),P$62)</f>
        <v>0</v>
      </c>
      <c r="BS68" s="6">
        <f>IFERROR(INDEX($A$70:$K$115,MATCH('Расчет инвестиций'!$AM$6&amp;'Расчет инвестиций'!$AA$6,$A$70:$A$115,0),MATCH(Q$61,$A$70:$K$70,0)),Q$62)</f>
        <v>0</v>
      </c>
      <c r="BT68" s="6">
        <f>IFERROR(INDEX($A$70:$K$115,MATCH('Расчет инвестиций'!$AM$6&amp;'Расчет инвестиций'!$AA$6,$A$70:$A$115,0),MATCH(R$61,$A$70:$K$70,0)),R$62)</f>
        <v>65</v>
      </c>
      <c r="BU68" s="6">
        <f>IFERROR(INDEX($A$70:$K$115,MATCH('Расчет инвестиций'!$AM$6&amp;'Расчет инвестиций'!$AA$6,$A$70:$A$115,0),MATCH(U$61,$A$70:$K$70,0)),U$62)</f>
        <v>89.99</v>
      </c>
      <c r="BV68" s="6">
        <f>IFERROR(INDEX($A$70:$K$115,MATCH('Расчет инвестиций'!$AM$6&amp;'Расчет инвестиций'!$AA$6,$A$70:$A$115,0),MATCH(V$61,$A$70:$K$70,0)),V$62)</f>
        <v>89.99</v>
      </c>
      <c r="BW68" s="6">
        <f>IFERROR(INDEX($A$70:$K$115,MATCH('Расчет инвестиций'!$AM$6&amp;'Расчет инвестиций'!$AA$6,$A$70:$A$115,0),MATCH(W$61,$A$70:$K$70,0)),W$62)</f>
        <v>100</v>
      </c>
      <c r="BX68" s="6">
        <f>IFERROR(INDEX($A$70:$K$115,MATCH('Расчет инвестиций'!$AM$6&amp;'Расчет инвестиций'!$AA$6,$A$70:$A$115,0),MATCH(X$61,$A$70:$K$70,0)),X$62)</f>
        <v>0</v>
      </c>
      <c r="BY68" s="6">
        <f>IFERROR(INDEX($A$70:$K$115,MATCH('Расчет инвестиций'!$AM$6&amp;'Расчет инвестиций'!$AA$6,$A$70:$A$115,0),MATCH(Y$61,$A$70:$K$70,0)),Y$62)</f>
        <v>89.99</v>
      </c>
      <c r="BZ68" s="6">
        <f>IFERROR(INDEX($A$70:$K$115,MATCH('Расчет инвестиций'!$AM$6&amp;'Расчет инвестиций'!$AA$6,$A$70:$A$115,0),MATCH(Z$61,$A$70:$K$70,0)),Z$62)</f>
        <v>55</v>
      </c>
      <c r="CA68" s="6">
        <f>IFERROR(INDEX($A$70:$K$115,MATCH('Расчет инвестиций'!$AM$6&amp;'Расчет инвестиций'!$AA$6,$A$70:$A$115,0),MATCH(AB$61,$A$70:$K$70,0)),AB$62)</f>
        <v>39.99</v>
      </c>
      <c r="CB68" s="6">
        <f>IFERROR(INDEX($A$70:$K$115,MATCH('Расчет инвестиций'!$AM$6&amp;'Расчет инвестиций'!$AA$6,$A$70:$A$115,0),MATCH(AC$61,$A$70:$K$70,0)),AC$62)</f>
        <v>0</v>
      </c>
      <c r="CC68" s="6">
        <f>IFERROR(INDEX($A$70:$K$115,MATCH('Расчет инвестиций'!$AM$6&amp;'Расчет инвестиций'!$AA$6,$A$70:$A$115,0),MATCH(AF$61,$A$70:$K$70,0)),AF$62)</f>
        <v>62.99</v>
      </c>
      <c r="CD68" s="6">
        <f>IFERROR(INDEX($A$70:$K$115,MATCH('Расчет инвестиций'!$AM$6&amp;'Расчет инвестиций'!$AA$6,$A$70:$A$115,0),MATCH(AG$61,$A$70:$K$70,0)),AG$62)</f>
        <v>0</v>
      </c>
      <c r="CE68" s="6">
        <f>IFERROR(INDEX($A$70:$K$115,MATCH('Расчет инвестиций'!$AM$6&amp;'Расчет инвестиций'!$AA$6,$A$70:$A$115,0),MATCH(AH$61,$A$70:$K$70,0)),AH$62)</f>
        <v>0</v>
      </c>
      <c r="CF68" s="6">
        <f>IFERROR(INDEX($A$70:$K$115,MATCH('Расчет инвестиций'!$AM$6&amp;'Расчет инвестиций'!$AA$6,$A$70:$A$115,0),MATCH(AI$61,$A$70:$K$70,0)),AI$62)</f>
        <v>0</v>
      </c>
      <c r="CG68" s="6">
        <f>IFERROR(INDEX($A$70:$K$115,MATCH('Расчет инвестиций'!$AM$6&amp;'Расчет инвестиций'!$AA$6,$A$70:$A$115,0),MATCH(AJ$61,$A$70:$K$70,0)),AJ$62)</f>
        <v>0</v>
      </c>
      <c r="CH68" s="6">
        <f>IFERROR(INDEX($A$70:$K$115,MATCH('Расчет инвестиций'!$AM$6&amp;'Расчет инвестиций'!$AA$6,$A$70:$A$115,0),MATCH(AK$61,$A$70:$K$70,0)),AK$62)</f>
        <v>0</v>
      </c>
      <c r="CI68" s="6">
        <f>IFERROR(INDEX($A$70:$K$115,MATCH('Расчет инвестиций'!$AM$6&amp;'Расчет инвестиций'!$AA$6,$A$70:$A$115,0),MATCH(AL$61,$A$70:$K$70,0)),AL$62)</f>
        <v>0</v>
      </c>
      <c r="CJ68" s="6">
        <f>IFERROR(INDEX($A$70:$K$115,MATCH('Расчет инвестиций'!$AM$6&amp;'Расчет инвестиций'!$AA$6,$A$70:$A$115,0),MATCH(AM$61,$A$70:$K$70,0)),AM$62)</f>
        <v>0</v>
      </c>
      <c r="CK68" s="6">
        <f>IFERROR(INDEX($A$70:$K$115,MATCH('Расчет инвестиций'!$AM$6&amp;'Расчет инвестиций'!$AA$6,$A$70:$A$115,0),MATCH(AN$61,$A$70:$K$70,0)),AN$62)</f>
        <v>0</v>
      </c>
      <c r="CL68" s="6">
        <f>IFERROR(INDEX($A$70:$K$115,MATCH('Расчет инвестиций'!$AM$6&amp;'Расчет инвестиций'!$AA$6,$A$70:$A$115,0),MATCH(AO$61,$A$70:$K$70,0)),AO$62)</f>
        <v>100</v>
      </c>
      <c r="CM68" s="6">
        <f>IFERROR(INDEX($A$70:$K$115,MATCH('Расчет инвестиций'!$AM$6&amp;'Расчет инвестиций'!$AA$6,$A$70:$A$115,0),MATCH(AR$61,$A$70:$K$70,0)),AR$62)</f>
        <v>109.99</v>
      </c>
      <c r="CN68" s="6">
        <f>IFERROR(INDEX($A$70:$K$115,MATCH('Расчет инвестиций'!$AM$6&amp;'Расчет инвестиций'!$AA$6,$A$70:$A$115,0),MATCH(AS$61,$A$70:$K$70,0)),AS$62)</f>
        <v>0</v>
      </c>
      <c r="CO68" s="6">
        <f>IFERROR(INDEX($A$70:$K$115,MATCH('Расчет инвестиций'!$AM$6&amp;'Расчет инвестиций'!$AA$6,$A$70:$A$115,0),MATCH(AT$61,$A$70:$K$70,0)),AT$62)</f>
        <v>0</v>
      </c>
      <c r="CP68" s="6">
        <f>IFERROR(INDEX($A$70:$K$115,MATCH('Расчет инвестиций'!$AM$6&amp;'Расчет инвестиций'!$AA$6,$A$70:$A$115,0),MATCH(AV$61,$A$70:$K$70,0)),AV$62)</f>
        <v>0</v>
      </c>
    </row>
    <row r="69" spans="1:94" ht="29.25" customHeight="1" thickBot="1" x14ac:dyDescent="0.3">
      <c r="A69" s="141"/>
      <c r="B69" s="1573" t="s">
        <v>171</v>
      </c>
      <c r="C69" s="1574"/>
      <c r="D69" s="1574"/>
      <c r="E69" s="1574"/>
      <c r="F69" s="1574"/>
      <c r="G69" s="1574"/>
      <c r="H69" s="1574"/>
      <c r="I69" s="1574"/>
      <c r="J69" s="1574"/>
      <c r="K69" s="1574"/>
      <c r="L69" s="1574"/>
      <c r="M69" s="1574"/>
      <c r="N69" s="1574"/>
      <c r="O69" s="1574"/>
      <c r="P69" s="1574"/>
      <c r="Q69" s="1574"/>
      <c r="R69" s="1574"/>
      <c r="S69" s="665"/>
      <c r="T69" s="665"/>
    </row>
    <row r="70" spans="1:94" ht="40.5" customHeight="1" thickBot="1" x14ac:dyDescent="0.3">
      <c r="A70" s="141" t="str">
        <f>B70&amp;C70</f>
        <v>ТерриторияКатегория клиента</v>
      </c>
      <c r="B70" s="153" t="s">
        <v>219</v>
      </c>
      <c r="C70" s="154" t="s">
        <v>3</v>
      </c>
      <c r="D70" s="155" t="s">
        <v>411</v>
      </c>
      <c r="E70" s="155" t="s">
        <v>412</v>
      </c>
      <c r="F70" s="155" t="s">
        <v>416</v>
      </c>
      <c r="G70" s="155" t="s">
        <v>418</v>
      </c>
      <c r="H70" s="155" t="s">
        <v>417</v>
      </c>
      <c r="I70" s="155" t="s">
        <v>420</v>
      </c>
      <c r="J70" s="155" t="s">
        <v>422</v>
      </c>
      <c r="K70" s="156" t="s">
        <v>423</v>
      </c>
      <c r="L70" s="155" t="s">
        <v>419</v>
      </c>
      <c r="M70" s="155" t="s">
        <v>427</v>
      </c>
      <c r="N70" s="450" t="s">
        <v>428</v>
      </c>
      <c r="O70" s="155" t="s">
        <v>429</v>
      </c>
      <c r="P70" s="450" t="s">
        <v>424</v>
      </c>
      <c r="Q70" s="450" t="s">
        <v>425</v>
      </c>
      <c r="R70" s="446" t="s">
        <v>426</v>
      </c>
      <c r="S70" s="666"/>
      <c r="T70" s="666"/>
      <c r="U70" s="100"/>
    </row>
    <row r="71" spans="1:94" ht="14.25" customHeight="1" x14ac:dyDescent="0.25">
      <c r="A71" s="141" t="str">
        <f t="shared" ref="A71:A115" si="3">B71&amp;C71</f>
        <v>МоскваLRKA/Лок.Сети АЗС</v>
      </c>
      <c r="B71" s="90" t="s">
        <v>211</v>
      </c>
      <c r="C71" s="91" t="s">
        <v>255</v>
      </c>
      <c r="D71" s="92">
        <f t="shared" ref="D71:F71" si="4">D75</f>
        <v>75</v>
      </c>
      <c r="E71" s="92">
        <f t="shared" si="4"/>
        <v>85</v>
      </c>
      <c r="F71" s="92">
        <f t="shared" si="4"/>
        <v>85</v>
      </c>
      <c r="G71" s="636">
        <v>80</v>
      </c>
      <c r="H71" s="636">
        <v>76</v>
      </c>
      <c r="I71" s="636">
        <v>60</v>
      </c>
      <c r="J71" s="636">
        <v>60</v>
      </c>
      <c r="K71" s="722">
        <v>120</v>
      </c>
      <c r="L71" s="636">
        <v>115</v>
      </c>
      <c r="M71" s="92">
        <v>45</v>
      </c>
      <c r="N71" s="449">
        <v>40</v>
      </c>
      <c r="O71" s="92">
        <v>65</v>
      </c>
      <c r="P71" s="700">
        <v>45</v>
      </c>
      <c r="Q71" s="700">
        <v>50</v>
      </c>
      <c r="R71" s="701">
        <v>80</v>
      </c>
      <c r="S71" s="667"/>
      <c r="T71" s="667"/>
    </row>
    <row r="72" spans="1:94" ht="14.25" customHeight="1" x14ac:dyDescent="0.25">
      <c r="A72" s="141" t="str">
        <f t="shared" si="3"/>
        <v>МоскваRRKA/B2B</v>
      </c>
      <c r="B72" s="84" t="s">
        <v>211</v>
      </c>
      <c r="C72" s="39" t="s">
        <v>254</v>
      </c>
      <c r="D72" s="86">
        <f t="shared" ref="D72:F72" si="5">D73</f>
        <v>69</v>
      </c>
      <c r="E72" s="86">
        <f t="shared" si="5"/>
        <v>78.7</v>
      </c>
      <c r="F72" s="86">
        <f t="shared" si="5"/>
        <v>78.7</v>
      </c>
      <c r="G72" s="702">
        <v>85</v>
      </c>
      <c r="H72" s="702">
        <v>80</v>
      </c>
      <c r="I72" s="702">
        <v>60</v>
      </c>
      <c r="J72" s="702">
        <v>60</v>
      </c>
      <c r="K72" s="723">
        <v>120</v>
      </c>
      <c r="L72" s="702">
        <v>115</v>
      </c>
      <c r="M72" s="86">
        <v>45</v>
      </c>
      <c r="N72" s="448">
        <v>40</v>
      </c>
      <c r="O72" s="86">
        <v>65</v>
      </c>
      <c r="P72" s="703">
        <v>45</v>
      </c>
      <c r="Q72" s="703">
        <v>50</v>
      </c>
      <c r="R72" s="704">
        <v>80</v>
      </c>
      <c r="S72" s="667"/>
      <c r="T72" s="667"/>
    </row>
    <row r="73" spans="1:94" ht="14.25" customHeight="1" x14ac:dyDescent="0.25">
      <c r="A73" s="141" t="str">
        <f t="shared" si="3"/>
        <v>МоскваNRKA</v>
      </c>
      <c r="B73" s="84" t="s">
        <v>211</v>
      </c>
      <c r="C73" s="85" t="s">
        <v>0</v>
      </c>
      <c r="D73" s="86">
        <v>69</v>
      </c>
      <c r="E73" s="86">
        <v>78.7</v>
      </c>
      <c r="F73" s="86">
        <v>78.7</v>
      </c>
      <c r="G73" s="702">
        <v>85</v>
      </c>
      <c r="H73" s="702">
        <v>80</v>
      </c>
      <c r="I73" s="702">
        <v>60</v>
      </c>
      <c r="J73" s="702">
        <v>60</v>
      </c>
      <c r="K73" s="723">
        <v>120</v>
      </c>
      <c r="L73" s="702">
        <v>115</v>
      </c>
      <c r="M73" s="86">
        <v>45</v>
      </c>
      <c r="N73" s="448">
        <v>40</v>
      </c>
      <c r="O73" s="86">
        <v>65</v>
      </c>
      <c r="P73" s="703">
        <v>45</v>
      </c>
      <c r="Q73" s="703">
        <v>50</v>
      </c>
      <c r="R73" s="704">
        <v>80</v>
      </c>
      <c r="S73" s="667"/>
      <c r="T73" s="667"/>
    </row>
    <row r="74" spans="1:94" ht="14.25" customHeight="1" x14ac:dyDescent="0.25">
      <c r="A74" s="141" t="str">
        <f t="shared" si="3"/>
        <v>МоскваНац.Сети АЗС</v>
      </c>
      <c r="B74" s="84" t="s">
        <v>211</v>
      </c>
      <c r="C74" s="85" t="s">
        <v>231</v>
      </c>
      <c r="D74" s="86">
        <v>89</v>
      </c>
      <c r="E74" s="86">
        <v>120</v>
      </c>
      <c r="F74" s="86">
        <v>120</v>
      </c>
      <c r="G74" s="702">
        <v>109</v>
      </c>
      <c r="H74" s="702">
        <v>103</v>
      </c>
      <c r="I74" s="702">
        <v>78</v>
      </c>
      <c r="J74" s="702">
        <v>78</v>
      </c>
      <c r="K74" s="723">
        <v>150</v>
      </c>
      <c r="L74" s="702">
        <v>142</v>
      </c>
      <c r="M74" s="86">
        <v>54</v>
      </c>
      <c r="N74" s="448">
        <v>48</v>
      </c>
      <c r="O74" s="86">
        <v>81</v>
      </c>
      <c r="P74" s="703">
        <v>57</v>
      </c>
      <c r="Q74" s="703">
        <v>63</v>
      </c>
      <c r="R74" s="704">
        <v>101</v>
      </c>
      <c r="S74" s="667"/>
      <c r="T74" s="667"/>
    </row>
    <row r="75" spans="1:94" ht="14.25" customHeight="1" thickBot="1" x14ac:dyDescent="0.3">
      <c r="A75" s="141" t="str">
        <f t="shared" si="3"/>
        <v>МоскваСПП</v>
      </c>
      <c r="B75" s="87" t="s">
        <v>211</v>
      </c>
      <c r="C75" s="88" t="s">
        <v>5</v>
      </c>
      <c r="D75" s="89">
        <v>75</v>
      </c>
      <c r="E75" s="89">
        <v>85</v>
      </c>
      <c r="F75" s="89">
        <v>85</v>
      </c>
      <c r="G75" s="637">
        <v>80</v>
      </c>
      <c r="H75" s="637">
        <v>76</v>
      </c>
      <c r="I75" s="637">
        <v>60</v>
      </c>
      <c r="J75" s="637">
        <v>60</v>
      </c>
      <c r="K75" s="724">
        <v>120</v>
      </c>
      <c r="L75" s="637">
        <v>115</v>
      </c>
      <c r="M75" s="89">
        <v>45</v>
      </c>
      <c r="N75" s="447">
        <v>40</v>
      </c>
      <c r="O75" s="89">
        <v>65</v>
      </c>
      <c r="P75" s="705">
        <v>45</v>
      </c>
      <c r="Q75" s="705">
        <v>50</v>
      </c>
      <c r="R75" s="706">
        <v>80</v>
      </c>
      <c r="S75" s="667"/>
      <c r="T75" s="667"/>
    </row>
    <row r="76" spans="1:94" ht="14.25" customHeight="1" x14ac:dyDescent="0.25">
      <c r="A76" s="141" t="str">
        <f t="shared" si="3"/>
        <v>РегионLRKA/Лок.Сети АЗС</v>
      </c>
      <c r="B76" s="90" t="s">
        <v>212</v>
      </c>
      <c r="C76" s="91" t="s">
        <v>255</v>
      </c>
      <c r="D76" s="92">
        <f t="shared" ref="D76:F76" si="6">D80</f>
        <v>75</v>
      </c>
      <c r="E76" s="92">
        <f t="shared" si="6"/>
        <v>85</v>
      </c>
      <c r="F76" s="92">
        <f t="shared" si="6"/>
        <v>85</v>
      </c>
      <c r="G76" s="636">
        <v>80</v>
      </c>
      <c r="H76" s="636">
        <v>76</v>
      </c>
      <c r="I76" s="636">
        <v>60</v>
      </c>
      <c r="J76" s="636">
        <v>60</v>
      </c>
      <c r="K76" s="722">
        <v>120</v>
      </c>
      <c r="L76" s="636">
        <v>115</v>
      </c>
      <c r="M76" s="92">
        <v>45</v>
      </c>
      <c r="N76" s="449">
        <v>40</v>
      </c>
      <c r="O76" s="92">
        <v>65</v>
      </c>
      <c r="P76" s="700">
        <v>45</v>
      </c>
      <c r="Q76" s="700">
        <v>50</v>
      </c>
      <c r="R76" s="701">
        <v>80</v>
      </c>
      <c r="S76" s="667"/>
      <c r="T76" s="667"/>
    </row>
    <row r="77" spans="1:94" ht="14.25" customHeight="1" x14ac:dyDescent="0.25">
      <c r="A77" s="141" t="str">
        <f t="shared" si="3"/>
        <v>РегионRRKA/B2B</v>
      </c>
      <c r="B77" s="84" t="s">
        <v>212</v>
      </c>
      <c r="C77" s="39" t="s">
        <v>254</v>
      </c>
      <c r="D77" s="86">
        <f t="shared" ref="D77:F77" si="7">D78</f>
        <v>69</v>
      </c>
      <c r="E77" s="86">
        <f t="shared" si="7"/>
        <v>78.7</v>
      </c>
      <c r="F77" s="86">
        <f t="shared" si="7"/>
        <v>78.7</v>
      </c>
      <c r="G77" s="702">
        <v>85</v>
      </c>
      <c r="H77" s="702">
        <v>80</v>
      </c>
      <c r="I77" s="702">
        <v>60</v>
      </c>
      <c r="J77" s="702">
        <v>60</v>
      </c>
      <c r="K77" s="723">
        <v>120</v>
      </c>
      <c r="L77" s="702">
        <v>115</v>
      </c>
      <c r="M77" s="86">
        <v>45</v>
      </c>
      <c r="N77" s="448">
        <v>40</v>
      </c>
      <c r="O77" s="86">
        <v>65</v>
      </c>
      <c r="P77" s="703">
        <v>45</v>
      </c>
      <c r="Q77" s="703">
        <v>50</v>
      </c>
      <c r="R77" s="704">
        <v>80</v>
      </c>
      <c r="S77" s="667"/>
      <c r="T77" s="667"/>
    </row>
    <row r="78" spans="1:94" x14ac:dyDescent="0.25">
      <c r="A78" s="141" t="str">
        <f t="shared" si="3"/>
        <v>РегионNRKA</v>
      </c>
      <c r="B78" s="84" t="s">
        <v>212</v>
      </c>
      <c r="C78" s="85" t="s">
        <v>0</v>
      </c>
      <c r="D78" s="86">
        <v>69</v>
      </c>
      <c r="E78" s="86">
        <v>78.7</v>
      </c>
      <c r="F78" s="86">
        <v>78.7</v>
      </c>
      <c r="G78" s="702">
        <v>85</v>
      </c>
      <c r="H78" s="702">
        <v>80</v>
      </c>
      <c r="I78" s="702">
        <v>60</v>
      </c>
      <c r="J78" s="702">
        <v>60</v>
      </c>
      <c r="K78" s="723">
        <v>120</v>
      </c>
      <c r="L78" s="702">
        <v>115</v>
      </c>
      <c r="M78" s="86">
        <v>45</v>
      </c>
      <c r="N78" s="448">
        <v>40</v>
      </c>
      <c r="O78" s="86">
        <v>65</v>
      </c>
      <c r="P78" s="703">
        <v>45</v>
      </c>
      <c r="Q78" s="703">
        <v>50</v>
      </c>
      <c r="R78" s="704">
        <v>80</v>
      </c>
      <c r="S78" s="667"/>
      <c r="T78" s="667"/>
    </row>
    <row r="79" spans="1:94" x14ac:dyDescent="0.25">
      <c r="A79" s="141" t="str">
        <f t="shared" si="3"/>
        <v>РегионНац.Сети АЗС</v>
      </c>
      <c r="B79" s="84" t="s">
        <v>212</v>
      </c>
      <c r="C79" s="85" t="s">
        <v>231</v>
      </c>
      <c r="D79" s="86">
        <v>89</v>
      </c>
      <c r="E79" s="86">
        <v>120</v>
      </c>
      <c r="F79" s="86">
        <v>120</v>
      </c>
      <c r="G79" s="702">
        <v>109</v>
      </c>
      <c r="H79" s="702">
        <v>103</v>
      </c>
      <c r="I79" s="702">
        <v>78</v>
      </c>
      <c r="J79" s="702">
        <v>78</v>
      </c>
      <c r="K79" s="723">
        <v>150</v>
      </c>
      <c r="L79" s="702">
        <v>142</v>
      </c>
      <c r="M79" s="86">
        <v>54</v>
      </c>
      <c r="N79" s="448">
        <v>48</v>
      </c>
      <c r="O79" s="86">
        <v>81</v>
      </c>
      <c r="P79" s="703">
        <v>57</v>
      </c>
      <c r="Q79" s="703">
        <v>63</v>
      </c>
      <c r="R79" s="704">
        <v>101</v>
      </c>
      <c r="S79" s="667"/>
      <c r="T79" s="667"/>
    </row>
    <row r="80" spans="1:94" ht="15.75" thickBot="1" x14ac:dyDescent="0.3">
      <c r="A80" s="141" t="str">
        <f t="shared" si="3"/>
        <v>РегионСПП</v>
      </c>
      <c r="B80" s="87" t="s">
        <v>212</v>
      </c>
      <c r="C80" s="88" t="s">
        <v>5</v>
      </c>
      <c r="D80" s="89">
        <v>75</v>
      </c>
      <c r="E80" s="89">
        <v>85</v>
      </c>
      <c r="F80" s="89">
        <v>85</v>
      </c>
      <c r="G80" s="637">
        <v>80</v>
      </c>
      <c r="H80" s="637">
        <v>76</v>
      </c>
      <c r="I80" s="637">
        <v>60</v>
      </c>
      <c r="J80" s="637">
        <v>60</v>
      </c>
      <c r="K80" s="724">
        <v>120</v>
      </c>
      <c r="L80" s="637">
        <v>115</v>
      </c>
      <c r="M80" s="89">
        <v>45</v>
      </c>
      <c r="N80" s="447">
        <v>40</v>
      </c>
      <c r="O80" s="89">
        <v>65</v>
      </c>
      <c r="P80" s="705">
        <v>45</v>
      </c>
      <c r="Q80" s="705">
        <v>50</v>
      </c>
      <c r="R80" s="706">
        <v>80</v>
      </c>
      <c r="S80" s="667"/>
      <c r="T80" s="667"/>
    </row>
    <row r="81" spans="1:20" x14ac:dyDescent="0.25">
      <c r="A81" s="141" t="str">
        <f t="shared" si="3"/>
        <v>НеваLRKA/Лок.Сети АЗС</v>
      </c>
      <c r="B81" s="90" t="s">
        <v>213</v>
      </c>
      <c r="C81" s="91" t="s">
        <v>255</v>
      </c>
      <c r="D81" s="92">
        <f t="shared" ref="D81:F81" si="8">D85</f>
        <v>75</v>
      </c>
      <c r="E81" s="92">
        <f t="shared" si="8"/>
        <v>85</v>
      </c>
      <c r="F81" s="92">
        <f t="shared" si="8"/>
        <v>85</v>
      </c>
      <c r="G81" s="636">
        <v>80</v>
      </c>
      <c r="H81" s="636">
        <v>76</v>
      </c>
      <c r="I81" s="636">
        <v>60</v>
      </c>
      <c r="J81" s="636">
        <v>60</v>
      </c>
      <c r="K81" s="722">
        <v>120</v>
      </c>
      <c r="L81" s="636">
        <v>115</v>
      </c>
      <c r="M81" s="92">
        <v>45</v>
      </c>
      <c r="N81" s="449">
        <v>40</v>
      </c>
      <c r="O81" s="92">
        <v>65</v>
      </c>
      <c r="P81" s="700">
        <v>45</v>
      </c>
      <c r="Q81" s="700">
        <v>50</v>
      </c>
      <c r="R81" s="701">
        <v>80</v>
      </c>
      <c r="S81" s="667"/>
      <c r="T81" s="667"/>
    </row>
    <row r="82" spans="1:20" x14ac:dyDescent="0.25">
      <c r="A82" s="141" t="str">
        <f t="shared" si="3"/>
        <v>НеваRRKA/B2B</v>
      </c>
      <c r="B82" s="84" t="s">
        <v>213</v>
      </c>
      <c r="C82" s="39" t="s">
        <v>254</v>
      </c>
      <c r="D82" s="86">
        <f t="shared" ref="D82:F82" si="9">D83</f>
        <v>69</v>
      </c>
      <c r="E82" s="86">
        <f t="shared" si="9"/>
        <v>78.7</v>
      </c>
      <c r="F82" s="86">
        <f t="shared" si="9"/>
        <v>78.7</v>
      </c>
      <c r="G82" s="702">
        <v>85</v>
      </c>
      <c r="H82" s="702">
        <v>80</v>
      </c>
      <c r="I82" s="702">
        <v>60</v>
      </c>
      <c r="J82" s="702">
        <v>60</v>
      </c>
      <c r="K82" s="723">
        <v>120</v>
      </c>
      <c r="L82" s="702">
        <v>115</v>
      </c>
      <c r="M82" s="86">
        <v>45</v>
      </c>
      <c r="N82" s="448">
        <v>40</v>
      </c>
      <c r="O82" s="86">
        <v>65</v>
      </c>
      <c r="P82" s="703">
        <v>45</v>
      </c>
      <c r="Q82" s="703">
        <v>50</v>
      </c>
      <c r="R82" s="704">
        <v>80</v>
      </c>
      <c r="S82" s="667"/>
      <c r="T82" s="667"/>
    </row>
    <row r="83" spans="1:20" x14ac:dyDescent="0.25">
      <c r="A83" s="141" t="str">
        <f t="shared" si="3"/>
        <v>НеваNRKA</v>
      </c>
      <c r="B83" s="84" t="s">
        <v>213</v>
      </c>
      <c r="C83" s="85" t="s">
        <v>0</v>
      </c>
      <c r="D83" s="86">
        <v>69</v>
      </c>
      <c r="E83" s="86">
        <v>78.7</v>
      </c>
      <c r="F83" s="86">
        <v>78.7</v>
      </c>
      <c r="G83" s="702">
        <v>85</v>
      </c>
      <c r="H83" s="702">
        <v>80</v>
      </c>
      <c r="I83" s="702">
        <v>60</v>
      </c>
      <c r="J83" s="702">
        <v>60</v>
      </c>
      <c r="K83" s="723">
        <v>120</v>
      </c>
      <c r="L83" s="702">
        <v>115</v>
      </c>
      <c r="M83" s="86">
        <v>45</v>
      </c>
      <c r="N83" s="448">
        <v>40</v>
      </c>
      <c r="O83" s="86">
        <v>65</v>
      </c>
      <c r="P83" s="703">
        <v>45</v>
      </c>
      <c r="Q83" s="703">
        <v>50</v>
      </c>
      <c r="R83" s="704">
        <v>80</v>
      </c>
      <c r="S83" s="667"/>
      <c r="T83" s="667"/>
    </row>
    <row r="84" spans="1:20" x14ac:dyDescent="0.25">
      <c r="A84" s="141" t="str">
        <f t="shared" si="3"/>
        <v>НеваНац.Сети АЗС</v>
      </c>
      <c r="B84" s="84" t="s">
        <v>213</v>
      </c>
      <c r="C84" s="85" t="s">
        <v>231</v>
      </c>
      <c r="D84" s="86">
        <v>89</v>
      </c>
      <c r="E84" s="86">
        <v>120</v>
      </c>
      <c r="F84" s="86">
        <v>120</v>
      </c>
      <c r="G84" s="702">
        <v>109</v>
      </c>
      <c r="H84" s="702">
        <v>103</v>
      </c>
      <c r="I84" s="702">
        <v>78</v>
      </c>
      <c r="J84" s="702">
        <v>78</v>
      </c>
      <c r="K84" s="723">
        <v>150</v>
      </c>
      <c r="L84" s="702">
        <v>142</v>
      </c>
      <c r="M84" s="86">
        <v>54</v>
      </c>
      <c r="N84" s="448">
        <v>48</v>
      </c>
      <c r="O84" s="86">
        <v>81</v>
      </c>
      <c r="P84" s="703">
        <v>57</v>
      </c>
      <c r="Q84" s="703">
        <v>63</v>
      </c>
      <c r="R84" s="704">
        <v>101</v>
      </c>
      <c r="S84" s="667"/>
      <c r="T84" s="667"/>
    </row>
    <row r="85" spans="1:20" ht="15.75" thickBot="1" x14ac:dyDescent="0.3">
      <c r="A85" s="141" t="str">
        <f t="shared" si="3"/>
        <v>НеваСПП</v>
      </c>
      <c r="B85" s="87" t="s">
        <v>213</v>
      </c>
      <c r="C85" s="88" t="s">
        <v>5</v>
      </c>
      <c r="D85" s="89">
        <v>75</v>
      </c>
      <c r="E85" s="89">
        <v>85</v>
      </c>
      <c r="F85" s="89">
        <v>85</v>
      </c>
      <c r="G85" s="637">
        <v>80</v>
      </c>
      <c r="H85" s="637">
        <v>76</v>
      </c>
      <c r="I85" s="637">
        <v>60</v>
      </c>
      <c r="J85" s="637">
        <v>60</v>
      </c>
      <c r="K85" s="724">
        <v>120</v>
      </c>
      <c r="L85" s="637">
        <v>115</v>
      </c>
      <c r="M85" s="89">
        <v>45</v>
      </c>
      <c r="N85" s="447">
        <v>40</v>
      </c>
      <c r="O85" s="89">
        <v>65</v>
      </c>
      <c r="P85" s="705">
        <v>45</v>
      </c>
      <c r="Q85" s="705">
        <v>50</v>
      </c>
      <c r="R85" s="706">
        <v>80</v>
      </c>
      <c r="S85" s="667"/>
      <c r="T85" s="667"/>
    </row>
    <row r="86" spans="1:20" x14ac:dyDescent="0.25">
      <c r="A86" s="141" t="str">
        <f t="shared" si="3"/>
        <v>Ухта/АрхангельскLRKA/Лок.Сети АЗС</v>
      </c>
      <c r="B86" s="90" t="s">
        <v>570</v>
      </c>
      <c r="C86" s="91" t="s">
        <v>255</v>
      </c>
      <c r="D86" s="92">
        <f t="shared" ref="D86:F86" si="10">D90</f>
        <v>75</v>
      </c>
      <c r="E86" s="92">
        <f t="shared" si="10"/>
        <v>85</v>
      </c>
      <c r="F86" s="92">
        <f t="shared" si="10"/>
        <v>85</v>
      </c>
      <c r="G86" s="636">
        <v>80</v>
      </c>
      <c r="H86" s="636">
        <v>76</v>
      </c>
      <c r="I86" s="636">
        <v>60</v>
      </c>
      <c r="J86" s="636">
        <v>60</v>
      </c>
      <c r="K86" s="722">
        <v>135</v>
      </c>
      <c r="L86" s="636">
        <v>125</v>
      </c>
      <c r="M86" s="92">
        <v>45</v>
      </c>
      <c r="N86" s="449">
        <v>40</v>
      </c>
      <c r="O86" s="92">
        <v>65</v>
      </c>
      <c r="P86" s="700">
        <v>45</v>
      </c>
      <c r="Q86" s="700">
        <v>50</v>
      </c>
      <c r="R86" s="701">
        <v>95</v>
      </c>
      <c r="S86" s="667"/>
      <c r="T86" s="667"/>
    </row>
    <row r="87" spans="1:20" x14ac:dyDescent="0.25">
      <c r="A87" s="141" t="str">
        <f t="shared" si="3"/>
        <v>Ухта/АрхангельскRRKA/B2B</v>
      </c>
      <c r="B87" s="84" t="s">
        <v>570</v>
      </c>
      <c r="C87" s="85" t="s">
        <v>254</v>
      </c>
      <c r="D87" s="86">
        <f t="shared" ref="D87:F87" si="11">D88</f>
        <v>69</v>
      </c>
      <c r="E87" s="86">
        <f t="shared" si="11"/>
        <v>78.7</v>
      </c>
      <c r="F87" s="86">
        <f t="shared" si="11"/>
        <v>78.7</v>
      </c>
      <c r="G87" s="702">
        <v>85</v>
      </c>
      <c r="H87" s="702">
        <v>80</v>
      </c>
      <c r="I87" s="702">
        <v>60</v>
      </c>
      <c r="J87" s="702">
        <v>60</v>
      </c>
      <c r="K87" s="723">
        <v>135</v>
      </c>
      <c r="L87" s="702">
        <v>125</v>
      </c>
      <c r="M87" s="86">
        <v>45</v>
      </c>
      <c r="N87" s="448">
        <v>40</v>
      </c>
      <c r="O87" s="86">
        <v>65</v>
      </c>
      <c r="P87" s="703">
        <v>45</v>
      </c>
      <c r="Q87" s="703">
        <v>50</v>
      </c>
      <c r="R87" s="704">
        <v>95</v>
      </c>
      <c r="S87" s="667"/>
      <c r="T87" s="667"/>
    </row>
    <row r="88" spans="1:20" x14ac:dyDescent="0.25">
      <c r="A88" s="141" t="str">
        <f t="shared" si="3"/>
        <v>Ухта/АрхангельскNRKA</v>
      </c>
      <c r="B88" s="84" t="s">
        <v>570</v>
      </c>
      <c r="C88" s="85" t="s">
        <v>0</v>
      </c>
      <c r="D88" s="86">
        <v>69</v>
      </c>
      <c r="E88" s="86">
        <v>78.7</v>
      </c>
      <c r="F88" s="86">
        <v>78.7</v>
      </c>
      <c r="G88" s="702">
        <v>85</v>
      </c>
      <c r="H88" s="702">
        <v>80</v>
      </c>
      <c r="I88" s="702">
        <v>60</v>
      </c>
      <c r="J88" s="702">
        <v>60</v>
      </c>
      <c r="K88" s="723">
        <v>135</v>
      </c>
      <c r="L88" s="702">
        <v>125</v>
      </c>
      <c r="M88" s="86">
        <v>45</v>
      </c>
      <c r="N88" s="448">
        <v>40</v>
      </c>
      <c r="O88" s="86">
        <v>65</v>
      </c>
      <c r="P88" s="703">
        <v>45</v>
      </c>
      <c r="Q88" s="703">
        <v>50</v>
      </c>
      <c r="R88" s="704">
        <v>95</v>
      </c>
      <c r="S88" s="667"/>
      <c r="T88" s="667"/>
    </row>
    <row r="89" spans="1:20" x14ac:dyDescent="0.25">
      <c r="A89" s="141" t="str">
        <f t="shared" si="3"/>
        <v>Ухта/АрхангельскНац.Сети АЗС</v>
      </c>
      <c r="B89" s="84" t="s">
        <v>570</v>
      </c>
      <c r="C89" s="85" t="s">
        <v>231</v>
      </c>
      <c r="D89" s="86">
        <v>89</v>
      </c>
      <c r="E89" s="86">
        <v>120</v>
      </c>
      <c r="F89" s="86">
        <v>120</v>
      </c>
      <c r="G89" s="702">
        <v>109</v>
      </c>
      <c r="H89" s="702">
        <v>103</v>
      </c>
      <c r="I89" s="702">
        <v>78</v>
      </c>
      <c r="J89" s="702">
        <v>78</v>
      </c>
      <c r="K89" s="723">
        <v>168</v>
      </c>
      <c r="L89" s="702">
        <v>154</v>
      </c>
      <c r="M89" s="86">
        <v>54</v>
      </c>
      <c r="N89" s="448">
        <v>48</v>
      </c>
      <c r="O89" s="86">
        <v>81</v>
      </c>
      <c r="P89" s="703">
        <v>57</v>
      </c>
      <c r="Q89" s="703">
        <v>63</v>
      </c>
      <c r="R89" s="704">
        <v>120</v>
      </c>
      <c r="S89" s="667"/>
      <c r="T89" s="667"/>
    </row>
    <row r="90" spans="1:20" ht="15.75" thickBot="1" x14ac:dyDescent="0.3">
      <c r="A90" s="141" t="str">
        <f t="shared" si="3"/>
        <v>Ухта/АрхангельскСПП</v>
      </c>
      <c r="B90" s="87" t="s">
        <v>570</v>
      </c>
      <c r="C90" s="88" t="s">
        <v>5</v>
      </c>
      <c r="D90" s="89">
        <v>75</v>
      </c>
      <c r="E90" s="89">
        <v>85</v>
      </c>
      <c r="F90" s="89">
        <v>85</v>
      </c>
      <c r="G90" s="637">
        <v>80</v>
      </c>
      <c r="H90" s="637">
        <v>76</v>
      </c>
      <c r="I90" s="637">
        <v>60</v>
      </c>
      <c r="J90" s="637">
        <v>60</v>
      </c>
      <c r="K90" s="724">
        <v>135</v>
      </c>
      <c r="L90" s="637">
        <v>125</v>
      </c>
      <c r="M90" s="89">
        <v>45</v>
      </c>
      <c r="N90" s="447">
        <v>40</v>
      </c>
      <c r="O90" s="89">
        <v>65</v>
      </c>
      <c r="P90" s="705">
        <v>45</v>
      </c>
      <c r="Q90" s="705">
        <v>50</v>
      </c>
      <c r="R90" s="706">
        <v>95</v>
      </c>
      <c r="S90" s="667"/>
      <c r="T90" s="667"/>
    </row>
    <row r="91" spans="1:20" x14ac:dyDescent="0.25">
      <c r="A91" s="141" t="str">
        <f t="shared" si="3"/>
        <v>КрымLRKA/Лок.Сети АЗС</v>
      </c>
      <c r="B91" s="90" t="s">
        <v>214</v>
      </c>
      <c r="C91" s="91" t="s">
        <v>255</v>
      </c>
      <c r="D91" s="92">
        <f t="shared" ref="D91:F91" si="12">D95</f>
        <v>75</v>
      </c>
      <c r="E91" s="92">
        <f t="shared" si="12"/>
        <v>85</v>
      </c>
      <c r="F91" s="92">
        <f t="shared" si="12"/>
        <v>85</v>
      </c>
      <c r="G91" s="636">
        <v>80</v>
      </c>
      <c r="H91" s="636">
        <v>76</v>
      </c>
      <c r="I91" s="636">
        <v>60</v>
      </c>
      <c r="J91" s="636">
        <v>60</v>
      </c>
      <c r="K91" s="722">
        <v>120</v>
      </c>
      <c r="L91" s="636">
        <v>115</v>
      </c>
      <c r="M91" s="92">
        <v>45</v>
      </c>
      <c r="N91" s="449">
        <v>40</v>
      </c>
      <c r="O91" s="92">
        <v>65</v>
      </c>
      <c r="P91" s="700">
        <v>45</v>
      </c>
      <c r="Q91" s="700">
        <v>50</v>
      </c>
      <c r="R91" s="701">
        <v>80</v>
      </c>
      <c r="S91" s="667"/>
      <c r="T91" s="667"/>
    </row>
    <row r="92" spans="1:20" x14ac:dyDescent="0.25">
      <c r="A92" s="141" t="str">
        <f t="shared" si="3"/>
        <v>КрымRRKA/B2B</v>
      </c>
      <c r="B92" s="84" t="s">
        <v>214</v>
      </c>
      <c r="C92" s="85" t="s">
        <v>254</v>
      </c>
      <c r="D92" s="86">
        <f t="shared" ref="D92:F92" si="13">D93</f>
        <v>69</v>
      </c>
      <c r="E92" s="86">
        <f t="shared" si="13"/>
        <v>78.7</v>
      </c>
      <c r="F92" s="86">
        <f t="shared" si="13"/>
        <v>78.7</v>
      </c>
      <c r="G92" s="702">
        <v>85</v>
      </c>
      <c r="H92" s="702">
        <v>80</v>
      </c>
      <c r="I92" s="702">
        <v>60</v>
      </c>
      <c r="J92" s="702">
        <v>60</v>
      </c>
      <c r="K92" s="723">
        <v>120</v>
      </c>
      <c r="L92" s="702">
        <v>115</v>
      </c>
      <c r="M92" s="86">
        <v>45</v>
      </c>
      <c r="N92" s="448">
        <v>40</v>
      </c>
      <c r="O92" s="86">
        <v>65</v>
      </c>
      <c r="P92" s="703">
        <v>45</v>
      </c>
      <c r="Q92" s="703">
        <v>50</v>
      </c>
      <c r="R92" s="704">
        <v>80</v>
      </c>
      <c r="S92" s="667"/>
      <c r="T92" s="667"/>
    </row>
    <row r="93" spans="1:20" x14ac:dyDescent="0.25">
      <c r="A93" s="141" t="str">
        <f t="shared" si="3"/>
        <v>КрымNRKA</v>
      </c>
      <c r="B93" s="84" t="s">
        <v>214</v>
      </c>
      <c r="C93" s="85" t="s">
        <v>0</v>
      </c>
      <c r="D93" s="86">
        <v>69</v>
      </c>
      <c r="E93" s="86">
        <v>78.7</v>
      </c>
      <c r="F93" s="86">
        <v>78.7</v>
      </c>
      <c r="G93" s="702">
        <v>85</v>
      </c>
      <c r="H93" s="702">
        <v>80</v>
      </c>
      <c r="I93" s="702">
        <v>60</v>
      </c>
      <c r="J93" s="702">
        <v>60</v>
      </c>
      <c r="K93" s="723">
        <v>120</v>
      </c>
      <c r="L93" s="702">
        <v>115</v>
      </c>
      <c r="M93" s="86">
        <v>45</v>
      </c>
      <c r="N93" s="448">
        <v>40</v>
      </c>
      <c r="O93" s="86">
        <v>65</v>
      </c>
      <c r="P93" s="703">
        <v>45</v>
      </c>
      <c r="Q93" s="703">
        <v>50</v>
      </c>
      <c r="R93" s="704">
        <v>80</v>
      </c>
      <c r="S93" s="667"/>
      <c r="T93" s="667"/>
    </row>
    <row r="94" spans="1:20" x14ac:dyDescent="0.25">
      <c r="A94" s="141" t="str">
        <f t="shared" si="3"/>
        <v>КрымНац.Сети АЗС</v>
      </c>
      <c r="B94" s="84" t="s">
        <v>214</v>
      </c>
      <c r="C94" s="85" t="s">
        <v>231</v>
      </c>
      <c r="D94" s="86">
        <v>89</v>
      </c>
      <c r="E94" s="86">
        <v>120</v>
      </c>
      <c r="F94" s="86">
        <v>120</v>
      </c>
      <c r="G94" s="702">
        <v>109</v>
      </c>
      <c r="H94" s="702">
        <v>103</v>
      </c>
      <c r="I94" s="702">
        <v>78</v>
      </c>
      <c r="J94" s="702">
        <v>78</v>
      </c>
      <c r="K94" s="723">
        <v>150</v>
      </c>
      <c r="L94" s="702">
        <v>142</v>
      </c>
      <c r="M94" s="86">
        <v>54</v>
      </c>
      <c r="N94" s="448">
        <v>48</v>
      </c>
      <c r="O94" s="86">
        <v>81</v>
      </c>
      <c r="P94" s="703">
        <v>57</v>
      </c>
      <c r="Q94" s="703">
        <v>63</v>
      </c>
      <c r="R94" s="704">
        <v>101</v>
      </c>
      <c r="S94" s="667"/>
      <c r="T94" s="667"/>
    </row>
    <row r="95" spans="1:20" ht="15.75" thickBot="1" x14ac:dyDescent="0.3">
      <c r="A95" s="141" t="str">
        <f t="shared" si="3"/>
        <v>КрымСПП</v>
      </c>
      <c r="B95" s="87" t="s">
        <v>214</v>
      </c>
      <c r="C95" s="88" t="s">
        <v>5</v>
      </c>
      <c r="D95" s="89">
        <v>75</v>
      </c>
      <c r="E95" s="89">
        <v>85</v>
      </c>
      <c r="F95" s="89">
        <v>85</v>
      </c>
      <c r="G95" s="637">
        <v>80</v>
      </c>
      <c r="H95" s="637">
        <v>76</v>
      </c>
      <c r="I95" s="637">
        <v>60</v>
      </c>
      <c r="J95" s="637">
        <v>60</v>
      </c>
      <c r="K95" s="724">
        <v>120</v>
      </c>
      <c r="L95" s="637">
        <v>115</v>
      </c>
      <c r="M95" s="89">
        <v>45</v>
      </c>
      <c r="N95" s="447">
        <v>40</v>
      </c>
      <c r="O95" s="89">
        <v>65</v>
      </c>
      <c r="P95" s="705">
        <v>45</v>
      </c>
      <c r="Q95" s="705">
        <v>50</v>
      </c>
      <c r="R95" s="706">
        <v>80</v>
      </c>
      <c r="S95" s="667"/>
      <c r="T95" s="667"/>
    </row>
    <row r="96" spans="1:20" x14ac:dyDescent="0.25">
      <c r="A96" s="141" t="str">
        <f t="shared" si="3"/>
        <v>МурманскLRKA/Лок.Сети АЗС</v>
      </c>
      <c r="B96" s="90" t="s">
        <v>260</v>
      </c>
      <c r="C96" s="91" t="s">
        <v>255</v>
      </c>
      <c r="D96" s="92">
        <f t="shared" ref="D96:F96" si="14">D100</f>
        <v>75</v>
      </c>
      <c r="E96" s="92">
        <f t="shared" si="14"/>
        <v>85</v>
      </c>
      <c r="F96" s="92">
        <f t="shared" si="14"/>
        <v>85</v>
      </c>
      <c r="G96" s="636">
        <v>80</v>
      </c>
      <c r="H96" s="636">
        <v>76</v>
      </c>
      <c r="I96" s="636">
        <v>60</v>
      </c>
      <c r="J96" s="636">
        <v>60</v>
      </c>
      <c r="K96" s="722">
        <v>135</v>
      </c>
      <c r="L96" s="636">
        <v>125</v>
      </c>
      <c r="M96" s="92">
        <v>45</v>
      </c>
      <c r="N96" s="449">
        <v>40</v>
      </c>
      <c r="O96" s="92">
        <v>65</v>
      </c>
      <c r="P96" s="700">
        <v>45</v>
      </c>
      <c r="Q96" s="700">
        <v>50</v>
      </c>
      <c r="R96" s="701">
        <v>95</v>
      </c>
      <c r="S96" s="667"/>
      <c r="T96" s="667"/>
    </row>
    <row r="97" spans="1:20" x14ac:dyDescent="0.25">
      <c r="A97" s="141" t="str">
        <f t="shared" si="3"/>
        <v>МурманскRRKA/B2B</v>
      </c>
      <c r="B97" s="84" t="s">
        <v>260</v>
      </c>
      <c r="C97" s="85" t="s">
        <v>254</v>
      </c>
      <c r="D97" s="86">
        <f t="shared" ref="D97:F97" si="15">D98</f>
        <v>69</v>
      </c>
      <c r="E97" s="86">
        <f t="shared" si="15"/>
        <v>78.7</v>
      </c>
      <c r="F97" s="86">
        <f t="shared" si="15"/>
        <v>78.7</v>
      </c>
      <c r="G97" s="702">
        <v>85</v>
      </c>
      <c r="H97" s="702">
        <v>80</v>
      </c>
      <c r="I97" s="702">
        <v>60</v>
      </c>
      <c r="J97" s="702">
        <v>60</v>
      </c>
      <c r="K97" s="723">
        <v>135</v>
      </c>
      <c r="L97" s="702">
        <v>125</v>
      </c>
      <c r="M97" s="86">
        <v>45</v>
      </c>
      <c r="N97" s="448">
        <v>40</v>
      </c>
      <c r="O97" s="86">
        <v>65</v>
      </c>
      <c r="P97" s="703">
        <v>45</v>
      </c>
      <c r="Q97" s="703">
        <v>50</v>
      </c>
      <c r="R97" s="704">
        <v>95</v>
      </c>
      <c r="S97" s="667"/>
      <c r="T97" s="667"/>
    </row>
    <row r="98" spans="1:20" x14ac:dyDescent="0.25">
      <c r="A98" s="141" t="str">
        <f t="shared" si="3"/>
        <v>МурманскNRKA</v>
      </c>
      <c r="B98" s="84" t="s">
        <v>260</v>
      </c>
      <c r="C98" s="85" t="s">
        <v>0</v>
      </c>
      <c r="D98" s="86">
        <v>69</v>
      </c>
      <c r="E98" s="86">
        <v>78.7</v>
      </c>
      <c r="F98" s="86">
        <v>78.7</v>
      </c>
      <c r="G98" s="702">
        <v>85</v>
      </c>
      <c r="H98" s="702">
        <v>80</v>
      </c>
      <c r="I98" s="702">
        <v>60</v>
      </c>
      <c r="J98" s="702">
        <v>60</v>
      </c>
      <c r="K98" s="723">
        <v>135</v>
      </c>
      <c r="L98" s="702">
        <v>125</v>
      </c>
      <c r="M98" s="86">
        <v>45</v>
      </c>
      <c r="N98" s="448">
        <v>40</v>
      </c>
      <c r="O98" s="86">
        <v>65</v>
      </c>
      <c r="P98" s="703">
        <v>45</v>
      </c>
      <c r="Q98" s="703">
        <v>50</v>
      </c>
      <c r="R98" s="704">
        <v>95</v>
      </c>
      <c r="S98" s="667"/>
      <c r="T98" s="667"/>
    </row>
    <row r="99" spans="1:20" x14ac:dyDescent="0.25">
      <c r="A99" s="141" t="str">
        <f t="shared" si="3"/>
        <v>МурманскНац.Сети АЗС</v>
      </c>
      <c r="B99" s="84" t="s">
        <v>260</v>
      </c>
      <c r="C99" s="85" t="s">
        <v>231</v>
      </c>
      <c r="D99" s="86">
        <v>89</v>
      </c>
      <c r="E99" s="86">
        <v>120</v>
      </c>
      <c r="F99" s="86">
        <v>120</v>
      </c>
      <c r="G99" s="702">
        <v>109</v>
      </c>
      <c r="H99" s="702">
        <v>103</v>
      </c>
      <c r="I99" s="702">
        <v>78</v>
      </c>
      <c r="J99" s="702">
        <v>78</v>
      </c>
      <c r="K99" s="723">
        <v>168</v>
      </c>
      <c r="L99" s="702">
        <v>154</v>
      </c>
      <c r="M99" s="86">
        <v>54</v>
      </c>
      <c r="N99" s="448">
        <v>48</v>
      </c>
      <c r="O99" s="86">
        <v>81</v>
      </c>
      <c r="P99" s="703">
        <v>57</v>
      </c>
      <c r="Q99" s="703">
        <v>63</v>
      </c>
      <c r="R99" s="704">
        <v>120</v>
      </c>
      <c r="S99" s="667"/>
      <c r="T99" s="667"/>
    </row>
    <row r="100" spans="1:20" ht="15.75" thickBot="1" x14ac:dyDescent="0.3">
      <c r="A100" s="141" t="str">
        <f t="shared" si="3"/>
        <v>МурманскСПП</v>
      </c>
      <c r="B100" s="87" t="s">
        <v>260</v>
      </c>
      <c r="C100" s="88" t="s">
        <v>5</v>
      </c>
      <c r="D100" s="89">
        <v>75</v>
      </c>
      <c r="E100" s="89">
        <v>85</v>
      </c>
      <c r="F100" s="89">
        <v>85</v>
      </c>
      <c r="G100" s="637">
        <v>80</v>
      </c>
      <c r="H100" s="637">
        <v>76</v>
      </c>
      <c r="I100" s="637">
        <v>60</v>
      </c>
      <c r="J100" s="637">
        <v>60</v>
      </c>
      <c r="K100" s="724">
        <v>135</v>
      </c>
      <c r="L100" s="637">
        <v>125</v>
      </c>
      <c r="M100" s="89">
        <v>45</v>
      </c>
      <c r="N100" s="447">
        <v>40</v>
      </c>
      <c r="O100" s="89">
        <v>65</v>
      </c>
      <c r="P100" s="705">
        <v>45</v>
      </c>
      <c r="Q100" s="705">
        <v>50</v>
      </c>
      <c r="R100" s="706">
        <v>95</v>
      </c>
      <c r="S100" s="667"/>
      <c r="T100" s="667"/>
    </row>
    <row r="101" spans="1:20" x14ac:dyDescent="0.25">
      <c r="A101" s="141" t="str">
        <f t="shared" si="3"/>
        <v>ДВ LRKA/Лок.Сети АЗС</v>
      </c>
      <c r="B101" s="90" t="s">
        <v>215</v>
      </c>
      <c r="C101" s="91" t="s">
        <v>255</v>
      </c>
      <c r="D101" s="92">
        <f t="shared" ref="D101:F101" si="16">D105</f>
        <v>75</v>
      </c>
      <c r="E101" s="92">
        <f t="shared" si="16"/>
        <v>95</v>
      </c>
      <c r="F101" s="92">
        <f t="shared" si="16"/>
        <v>95</v>
      </c>
      <c r="G101" s="636">
        <v>85</v>
      </c>
      <c r="H101" s="636">
        <v>81</v>
      </c>
      <c r="I101" s="636">
        <v>65</v>
      </c>
      <c r="J101" s="636">
        <v>65</v>
      </c>
      <c r="K101" s="722">
        <v>135</v>
      </c>
      <c r="L101" s="636">
        <v>125</v>
      </c>
      <c r="M101" s="92">
        <v>50</v>
      </c>
      <c r="N101" s="449">
        <v>45</v>
      </c>
      <c r="O101" s="92">
        <v>70</v>
      </c>
      <c r="P101" s="700">
        <v>50</v>
      </c>
      <c r="Q101" s="700">
        <v>55</v>
      </c>
      <c r="R101" s="701">
        <v>95</v>
      </c>
      <c r="S101" s="667"/>
      <c r="T101" s="667"/>
    </row>
    <row r="102" spans="1:20" x14ac:dyDescent="0.25">
      <c r="A102" s="141" t="str">
        <f t="shared" si="3"/>
        <v>ДВ RRKA/B2B</v>
      </c>
      <c r="B102" s="84" t="s">
        <v>215</v>
      </c>
      <c r="C102" s="39" t="s">
        <v>254</v>
      </c>
      <c r="D102" s="86">
        <f t="shared" ref="D102:F102" si="17">D103</f>
        <v>69</v>
      </c>
      <c r="E102" s="86">
        <f t="shared" si="17"/>
        <v>89</v>
      </c>
      <c r="F102" s="86">
        <f t="shared" si="17"/>
        <v>89</v>
      </c>
      <c r="G102" s="702">
        <v>90</v>
      </c>
      <c r="H102" s="702">
        <v>85</v>
      </c>
      <c r="I102" s="702">
        <v>65</v>
      </c>
      <c r="J102" s="702">
        <v>65</v>
      </c>
      <c r="K102" s="723">
        <v>135</v>
      </c>
      <c r="L102" s="702">
        <v>125</v>
      </c>
      <c r="M102" s="86">
        <v>50</v>
      </c>
      <c r="N102" s="448">
        <v>45</v>
      </c>
      <c r="O102" s="86">
        <v>70</v>
      </c>
      <c r="P102" s="703">
        <v>50</v>
      </c>
      <c r="Q102" s="703">
        <v>55</v>
      </c>
      <c r="R102" s="704">
        <v>95</v>
      </c>
      <c r="S102" s="667"/>
      <c r="T102" s="667"/>
    </row>
    <row r="103" spans="1:20" x14ac:dyDescent="0.25">
      <c r="A103" s="141" t="str">
        <f t="shared" si="3"/>
        <v>ДВ NRKA</v>
      </c>
      <c r="B103" s="84" t="s">
        <v>215</v>
      </c>
      <c r="C103" s="85" t="s">
        <v>0</v>
      </c>
      <c r="D103" s="86">
        <v>69</v>
      </c>
      <c r="E103" s="86">
        <v>89</v>
      </c>
      <c r="F103" s="86">
        <v>89</v>
      </c>
      <c r="G103" s="702">
        <v>90</v>
      </c>
      <c r="H103" s="702">
        <v>85</v>
      </c>
      <c r="I103" s="702">
        <v>65</v>
      </c>
      <c r="J103" s="702">
        <v>65</v>
      </c>
      <c r="K103" s="723">
        <v>135</v>
      </c>
      <c r="L103" s="702">
        <v>125</v>
      </c>
      <c r="M103" s="86">
        <v>50</v>
      </c>
      <c r="N103" s="448">
        <v>45</v>
      </c>
      <c r="O103" s="86">
        <v>70</v>
      </c>
      <c r="P103" s="703">
        <v>50</v>
      </c>
      <c r="Q103" s="703">
        <v>55</v>
      </c>
      <c r="R103" s="704">
        <v>95</v>
      </c>
      <c r="S103" s="667"/>
      <c r="T103" s="667"/>
    </row>
    <row r="104" spans="1:20" x14ac:dyDescent="0.25">
      <c r="A104" s="141" t="str">
        <f t="shared" si="3"/>
        <v>ДВ Нац.Сети АЗС</v>
      </c>
      <c r="B104" s="84" t="s">
        <v>215</v>
      </c>
      <c r="C104" s="85" t="s">
        <v>231</v>
      </c>
      <c r="D104" s="86">
        <v>89</v>
      </c>
      <c r="E104" s="86">
        <v>130</v>
      </c>
      <c r="F104" s="86">
        <v>130</v>
      </c>
      <c r="G104" s="702">
        <v>116</v>
      </c>
      <c r="H104" s="702">
        <v>109</v>
      </c>
      <c r="I104" s="702">
        <v>84</v>
      </c>
      <c r="J104" s="702">
        <v>84</v>
      </c>
      <c r="K104" s="723">
        <v>168</v>
      </c>
      <c r="L104" s="702">
        <v>154</v>
      </c>
      <c r="M104" s="86">
        <v>60</v>
      </c>
      <c r="N104" s="448">
        <v>54</v>
      </c>
      <c r="O104" s="86">
        <v>86</v>
      </c>
      <c r="P104" s="703">
        <v>63</v>
      </c>
      <c r="Q104" s="703">
        <v>69</v>
      </c>
      <c r="R104" s="704">
        <v>120</v>
      </c>
      <c r="S104" s="667"/>
      <c r="T104" s="667"/>
    </row>
    <row r="105" spans="1:20" ht="15.75" thickBot="1" x14ac:dyDescent="0.3">
      <c r="A105" s="141" t="str">
        <f t="shared" si="3"/>
        <v>ДВ СПП</v>
      </c>
      <c r="B105" s="87" t="s">
        <v>215</v>
      </c>
      <c r="C105" s="88" t="s">
        <v>5</v>
      </c>
      <c r="D105" s="89">
        <v>75</v>
      </c>
      <c r="E105" s="89">
        <v>95</v>
      </c>
      <c r="F105" s="89">
        <v>95</v>
      </c>
      <c r="G105" s="637">
        <v>85</v>
      </c>
      <c r="H105" s="637">
        <v>81</v>
      </c>
      <c r="I105" s="637">
        <v>65</v>
      </c>
      <c r="J105" s="637">
        <v>65</v>
      </c>
      <c r="K105" s="724">
        <v>135</v>
      </c>
      <c r="L105" s="637">
        <v>125</v>
      </c>
      <c r="M105" s="89">
        <v>50</v>
      </c>
      <c r="N105" s="447">
        <v>45</v>
      </c>
      <c r="O105" s="89">
        <v>70</v>
      </c>
      <c r="P105" s="705">
        <v>50</v>
      </c>
      <c r="Q105" s="705">
        <v>55</v>
      </c>
      <c r="R105" s="706">
        <v>95</v>
      </c>
      <c r="S105" s="667"/>
      <c r="T105" s="667"/>
    </row>
    <row r="106" spans="1:20" x14ac:dyDescent="0.25">
      <c r="A106" s="141" t="str">
        <f t="shared" si="3"/>
        <v>ДВ (Сахалин)LRKA/Лок.Сети АЗС</v>
      </c>
      <c r="B106" s="90" t="s">
        <v>245</v>
      </c>
      <c r="C106" s="91" t="s">
        <v>255</v>
      </c>
      <c r="D106" s="92">
        <f t="shared" ref="D106:F106" si="18">D110</f>
        <v>75</v>
      </c>
      <c r="E106" s="92">
        <f t="shared" si="18"/>
        <v>110</v>
      </c>
      <c r="F106" s="92">
        <f t="shared" si="18"/>
        <v>110</v>
      </c>
      <c r="G106" s="636">
        <v>95</v>
      </c>
      <c r="H106" s="636">
        <v>91</v>
      </c>
      <c r="I106" s="636">
        <v>70</v>
      </c>
      <c r="J106" s="636">
        <v>70</v>
      </c>
      <c r="K106" s="725">
        <v>150</v>
      </c>
      <c r="L106" s="636">
        <v>140</v>
      </c>
      <c r="M106" s="92">
        <v>55</v>
      </c>
      <c r="N106" s="449">
        <v>50</v>
      </c>
      <c r="O106" s="92">
        <v>75</v>
      </c>
      <c r="P106" s="700">
        <v>55</v>
      </c>
      <c r="Q106" s="700">
        <v>60</v>
      </c>
      <c r="R106" s="701">
        <v>110</v>
      </c>
      <c r="S106" s="667"/>
      <c r="T106" s="667"/>
    </row>
    <row r="107" spans="1:20" x14ac:dyDescent="0.25">
      <c r="A107" s="141" t="str">
        <f t="shared" si="3"/>
        <v>ДВ (Сахалин)RRKA/B2B</v>
      </c>
      <c r="B107" s="84" t="s">
        <v>245</v>
      </c>
      <c r="C107" s="39" t="s">
        <v>254</v>
      </c>
      <c r="D107" s="86">
        <f t="shared" ref="D107:F107" si="19">D108</f>
        <v>69</v>
      </c>
      <c r="E107" s="86">
        <f t="shared" si="19"/>
        <v>104</v>
      </c>
      <c r="F107" s="86">
        <f t="shared" si="19"/>
        <v>104</v>
      </c>
      <c r="G107" s="702">
        <v>100</v>
      </c>
      <c r="H107" s="702">
        <v>95</v>
      </c>
      <c r="I107" s="702">
        <v>70</v>
      </c>
      <c r="J107" s="702">
        <v>70</v>
      </c>
      <c r="K107" s="726">
        <v>150</v>
      </c>
      <c r="L107" s="702">
        <v>140</v>
      </c>
      <c r="M107" s="86">
        <v>55</v>
      </c>
      <c r="N107" s="448">
        <v>50</v>
      </c>
      <c r="O107" s="86">
        <v>75</v>
      </c>
      <c r="P107" s="703">
        <v>55</v>
      </c>
      <c r="Q107" s="703">
        <v>60</v>
      </c>
      <c r="R107" s="704">
        <v>110</v>
      </c>
      <c r="S107" s="667"/>
      <c r="T107" s="667"/>
    </row>
    <row r="108" spans="1:20" x14ac:dyDescent="0.25">
      <c r="A108" s="141" t="str">
        <f t="shared" si="3"/>
        <v>ДВ (Сахалин)NRKA</v>
      </c>
      <c r="B108" s="84" t="s">
        <v>245</v>
      </c>
      <c r="C108" s="85" t="s">
        <v>0</v>
      </c>
      <c r="D108" s="86">
        <v>69</v>
      </c>
      <c r="E108" s="86">
        <v>104</v>
      </c>
      <c r="F108" s="86">
        <v>104</v>
      </c>
      <c r="G108" s="702">
        <v>100</v>
      </c>
      <c r="H108" s="702">
        <v>95</v>
      </c>
      <c r="I108" s="702">
        <v>70</v>
      </c>
      <c r="J108" s="702">
        <v>70</v>
      </c>
      <c r="K108" s="726">
        <v>150</v>
      </c>
      <c r="L108" s="702">
        <v>140</v>
      </c>
      <c r="M108" s="86">
        <v>55</v>
      </c>
      <c r="N108" s="448">
        <v>50</v>
      </c>
      <c r="O108" s="86">
        <v>75</v>
      </c>
      <c r="P108" s="703">
        <v>55</v>
      </c>
      <c r="Q108" s="703">
        <v>60</v>
      </c>
      <c r="R108" s="704">
        <v>110</v>
      </c>
      <c r="S108" s="667"/>
      <c r="T108" s="667"/>
    </row>
    <row r="109" spans="1:20" x14ac:dyDescent="0.25">
      <c r="A109" s="141" t="str">
        <f t="shared" si="3"/>
        <v>ДВ (Сахалин)Нац.Сети АЗС</v>
      </c>
      <c r="B109" s="84" t="s">
        <v>245</v>
      </c>
      <c r="C109" s="85" t="s">
        <v>231</v>
      </c>
      <c r="D109" s="86">
        <v>89</v>
      </c>
      <c r="E109" s="86">
        <v>155</v>
      </c>
      <c r="F109" s="86">
        <v>155</v>
      </c>
      <c r="G109" s="702">
        <v>128</v>
      </c>
      <c r="H109" s="702">
        <v>122</v>
      </c>
      <c r="I109" s="702">
        <v>90</v>
      </c>
      <c r="J109" s="702">
        <v>90</v>
      </c>
      <c r="K109" s="726">
        <v>186</v>
      </c>
      <c r="L109" s="702">
        <v>172</v>
      </c>
      <c r="M109" s="86">
        <v>66</v>
      </c>
      <c r="N109" s="448">
        <v>60</v>
      </c>
      <c r="O109" s="86">
        <v>91</v>
      </c>
      <c r="P109" s="703">
        <v>69</v>
      </c>
      <c r="Q109" s="703">
        <v>75</v>
      </c>
      <c r="R109" s="704">
        <v>138</v>
      </c>
      <c r="S109" s="667"/>
      <c r="T109" s="667"/>
    </row>
    <row r="110" spans="1:20" ht="15.75" thickBot="1" x14ac:dyDescent="0.3">
      <c r="A110" s="141" t="str">
        <f t="shared" si="3"/>
        <v>ДВ (Сахалин)СПП</v>
      </c>
      <c r="B110" s="87" t="s">
        <v>245</v>
      </c>
      <c r="C110" s="139" t="s">
        <v>5</v>
      </c>
      <c r="D110" s="89">
        <v>75</v>
      </c>
      <c r="E110" s="89">
        <v>110</v>
      </c>
      <c r="F110" s="89">
        <v>110</v>
      </c>
      <c r="G110" s="637">
        <v>95</v>
      </c>
      <c r="H110" s="637">
        <v>91</v>
      </c>
      <c r="I110" s="637">
        <v>70</v>
      </c>
      <c r="J110" s="637">
        <v>70</v>
      </c>
      <c r="K110" s="727">
        <v>150</v>
      </c>
      <c r="L110" s="637">
        <v>140</v>
      </c>
      <c r="M110" s="89">
        <v>55</v>
      </c>
      <c r="N110" s="447">
        <v>50</v>
      </c>
      <c r="O110" s="89">
        <v>75</v>
      </c>
      <c r="P110" s="705">
        <v>55</v>
      </c>
      <c r="Q110" s="705">
        <v>60</v>
      </c>
      <c r="R110" s="706">
        <v>110</v>
      </c>
      <c r="S110" s="667"/>
      <c r="T110" s="667"/>
    </row>
    <row r="111" spans="1:20" x14ac:dyDescent="0.25">
      <c r="A111" s="141" t="str">
        <f t="shared" si="3"/>
        <v>Московская областьLRKA/Лок.Сети АЗС</v>
      </c>
      <c r="B111" s="90" t="s">
        <v>259</v>
      </c>
      <c r="C111" s="91" t="s">
        <v>255</v>
      </c>
      <c r="D111" s="92">
        <f t="shared" ref="D111:F111" si="20">D115</f>
        <v>75</v>
      </c>
      <c r="E111" s="92">
        <f t="shared" si="20"/>
        <v>85</v>
      </c>
      <c r="F111" s="92">
        <f t="shared" si="20"/>
        <v>85</v>
      </c>
      <c r="G111" s="636">
        <v>80</v>
      </c>
      <c r="H111" s="636">
        <v>76</v>
      </c>
      <c r="I111" s="636">
        <v>60</v>
      </c>
      <c r="J111" s="636">
        <v>60</v>
      </c>
      <c r="K111" s="722">
        <v>120</v>
      </c>
      <c r="L111" s="636">
        <v>115</v>
      </c>
      <c r="M111" s="92">
        <v>45</v>
      </c>
      <c r="N111" s="449">
        <v>40</v>
      </c>
      <c r="O111" s="92">
        <v>65</v>
      </c>
      <c r="P111" s="700">
        <v>45</v>
      </c>
      <c r="Q111" s="700">
        <v>50</v>
      </c>
      <c r="R111" s="701">
        <v>80</v>
      </c>
      <c r="S111" s="667"/>
      <c r="T111" s="667"/>
    </row>
    <row r="112" spans="1:20" x14ac:dyDescent="0.25">
      <c r="A112" s="141" t="str">
        <f t="shared" si="3"/>
        <v>Московская областьRRKA/B2B</v>
      </c>
      <c r="B112" s="84" t="s">
        <v>259</v>
      </c>
      <c r="C112" s="39" t="s">
        <v>254</v>
      </c>
      <c r="D112" s="86">
        <f t="shared" ref="D112:F112" si="21">D113</f>
        <v>69</v>
      </c>
      <c r="E112" s="86">
        <f t="shared" si="21"/>
        <v>78.7</v>
      </c>
      <c r="F112" s="86">
        <f t="shared" si="21"/>
        <v>78.7</v>
      </c>
      <c r="G112" s="702">
        <v>85</v>
      </c>
      <c r="H112" s="702">
        <v>80</v>
      </c>
      <c r="I112" s="702">
        <v>60</v>
      </c>
      <c r="J112" s="702">
        <v>60</v>
      </c>
      <c r="K112" s="723">
        <v>120</v>
      </c>
      <c r="L112" s="702">
        <v>115</v>
      </c>
      <c r="M112" s="86">
        <v>45</v>
      </c>
      <c r="N112" s="448">
        <v>40</v>
      </c>
      <c r="O112" s="86">
        <v>65</v>
      </c>
      <c r="P112" s="703">
        <v>45</v>
      </c>
      <c r="Q112" s="703">
        <v>50</v>
      </c>
      <c r="R112" s="704">
        <v>80</v>
      </c>
      <c r="S112" s="667"/>
      <c r="T112" s="667"/>
    </row>
    <row r="113" spans="1:20" x14ac:dyDescent="0.25">
      <c r="A113" s="141" t="str">
        <f t="shared" si="3"/>
        <v>Московская областьNRKA</v>
      </c>
      <c r="B113" s="84" t="s">
        <v>259</v>
      </c>
      <c r="C113" s="85" t="s">
        <v>0</v>
      </c>
      <c r="D113" s="86">
        <v>69</v>
      </c>
      <c r="E113" s="86">
        <v>78.7</v>
      </c>
      <c r="F113" s="86">
        <v>78.7</v>
      </c>
      <c r="G113" s="702">
        <v>85</v>
      </c>
      <c r="H113" s="702">
        <v>80</v>
      </c>
      <c r="I113" s="702">
        <v>60</v>
      </c>
      <c r="J113" s="702">
        <v>60</v>
      </c>
      <c r="K113" s="723">
        <v>120</v>
      </c>
      <c r="L113" s="702">
        <v>115</v>
      </c>
      <c r="M113" s="86">
        <v>45</v>
      </c>
      <c r="N113" s="448">
        <v>40</v>
      </c>
      <c r="O113" s="86">
        <v>65</v>
      </c>
      <c r="P113" s="703">
        <v>45</v>
      </c>
      <c r="Q113" s="703">
        <v>50</v>
      </c>
      <c r="R113" s="704">
        <v>80</v>
      </c>
      <c r="S113" s="667"/>
      <c r="T113" s="667"/>
    </row>
    <row r="114" spans="1:20" x14ac:dyDescent="0.25">
      <c r="A114" s="141" t="str">
        <f t="shared" si="3"/>
        <v>Московская областьНац.Сети АЗС</v>
      </c>
      <c r="B114" s="84" t="s">
        <v>259</v>
      </c>
      <c r="C114" s="85" t="s">
        <v>231</v>
      </c>
      <c r="D114" s="86">
        <v>89</v>
      </c>
      <c r="E114" s="86">
        <v>120</v>
      </c>
      <c r="F114" s="86">
        <v>120</v>
      </c>
      <c r="G114" s="702">
        <v>109</v>
      </c>
      <c r="H114" s="702">
        <v>103</v>
      </c>
      <c r="I114" s="702">
        <v>78</v>
      </c>
      <c r="J114" s="702">
        <v>78</v>
      </c>
      <c r="K114" s="723">
        <v>150</v>
      </c>
      <c r="L114" s="702">
        <v>142</v>
      </c>
      <c r="M114" s="86">
        <v>54</v>
      </c>
      <c r="N114" s="448">
        <v>48</v>
      </c>
      <c r="O114" s="86">
        <v>81</v>
      </c>
      <c r="P114" s="703">
        <v>57</v>
      </c>
      <c r="Q114" s="703">
        <v>63</v>
      </c>
      <c r="R114" s="704">
        <v>101</v>
      </c>
      <c r="S114" s="667"/>
      <c r="T114" s="667"/>
    </row>
    <row r="115" spans="1:20" ht="15.75" thickBot="1" x14ac:dyDescent="0.3">
      <c r="A115" s="141" t="str">
        <f t="shared" si="3"/>
        <v>Московская областьСПП</v>
      </c>
      <c r="B115" s="87" t="s">
        <v>259</v>
      </c>
      <c r="C115" s="139" t="s">
        <v>5</v>
      </c>
      <c r="D115" s="89">
        <v>75</v>
      </c>
      <c r="E115" s="89">
        <v>85</v>
      </c>
      <c r="F115" s="89">
        <v>85</v>
      </c>
      <c r="G115" s="637">
        <v>80</v>
      </c>
      <c r="H115" s="637">
        <v>76</v>
      </c>
      <c r="I115" s="637">
        <v>60</v>
      </c>
      <c r="J115" s="637">
        <v>60</v>
      </c>
      <c r="K115" s="724">
        <v>120</v>
      </c>
      <c r="L115" s="637">
        <v>115</v>
      </c>
      <c r="M115" s="89">
        <v>45</v>
      </c>
      <c r="N115" s="447">
        <v>40</v>
      </c>
      <c r="O115" s="89">
        <v>65</v>
      </c>
      <c r="P115" s="705">
        <v>45</v>
      </c>
      <c r="Q115" s="705">
        <v>50</v>
      </c>
      <c r="R115" s="706">
        <v>80</v>
      </c>
      <c r="S115" s="667"/>
      <c r="T115" s="667"/>
    </row>
  </sheetData>
  <sheetProtection sheet="1" formatCells="0" formatColumns="0" formatRows="0" insertColumns="0" insertRows="0" insertHyperlinks="0" deleteColumns="0" deleteRows="0" sort="0" autoFilter="0" pivotTables="0"/>
  <customSheetViews>
    <customSheetView guid="{594A147C-ABC4-4A12-B97F-F1566DFDCC6E}" scale="80" fitToPage="1" hiddenColumns="1">
      <selection activeCell="H111" sqref="H111:H115"/>
      <pageMargins left="7.874015748031496E-2" right="7.874015748031496E-2" top="7.874015748031496E-2" bottom="7.874015748031496E-2" header="0.31496062992125984" footer="0.31496062992125984"/>
      <pageSetup paperSize="9" scale="57" orientation="portrait" r:id="rId1"/>
    </customSheetView>
  </customSheetViews>
  <mergeCells count="16">
    <mergeCell ref="B69:R69"/>
    <mergeCell ref="B5:AV14"/>
    <mergeCell ref="B3:AV3"/>
    <mergeCell ref="B1:AV1"/>
    <mergeCell ref="A60:A61"/>
    <mergeCell ref="B37:Q56"/>
    <mergeCell ref="AO60:AV60"/>
    <mergeCell ref="Z60:AN60"/>
    <mergeCell ref="C60:Y60"/>
    <mergeCell ref="B66:AV66"/>
    <mergeCell ref="B67:AV67"/>
    <mergeCell ref="B58:AV58"/>
    <mergeCell ref="R37:AV56"/>
    <mergeCell ref="R18:AV36"/>
    <mergeCell ref="B16:AV16"/>
    <mergeCell ref="B18:Q36"/>
  </mergeCells>
  <conditionalFormatting sqref="J62">
    <cfRule type="cellIs" dxfId="45" priority="70" operator="equal">
      <formula>0</formula>
    </cfRule>
    <cfRule type="expression" dxfId="44" priority="71">
      <formula>$F$62=0</formula>
    </cfRule>
    <cfRule type="expression" dxfId="43" priority="72">
      <formula>$BA$62&lt;=-10%</formula>
    </cfRule>
    <cfRule type="expression" dxfId="42" priority="73">
      <formula>$BA$62&gt;-10%</formula>
    </cfRule>
  </conditionalFormatting>
  <conditionalFormatting sqref="AO62">
    <cfRule type="cellIs" dxfId="41" priority="20" operator="equal">
      <formula>0</formula>
    </cfRule>
    <cfRule type="expression" dxfId="40" priority="56">
      <formula>$AS$62=0</formula>
    </cfRule>
    <cfRule type="expression" dxfId="39" priority="57">
      <formula>$BB$65&lt;=-15%</formula>
    </cfRule>
    <cfRule type="expression" dxfId="38" priority="58">
      <formula>$BB$65&gt;-15%</formula>
    </cfRule>
  </conditionalFormatting>
  <conditionalFormatting sqref="AB62">
    <cfRule type="expression" dxfId="37" priority="45" stopIfTrue="1">
      <formula>IF($AB$62&lt;=$CA$68,1,0)</formula>
    </cfRule>
    <cfRule type="expression" dxfId="36" priority="46" stopIfTrue="1">
      <formula>IF($AB$62&gt;$CA$68,1,0)</formula>
    </cfRule>
  </conditionalFormatting>
  <conditionalFormatting sqref="M62">
    <cfRule type="cellIs" dxfId="35" priority="36" operator="equal">
      <formula>0</formula>
    </cfRule>
    <cfRule type="expression" dxfId="34" priority="37">
      <formula>$P$62=0</formula>
    </cfRule>
    <cfRule type="expression" dxfId="33" priority="38">
      <formula>$BA$64&lt;=-10%</formula>
    </cfRule>
    <cfRule type="expression" dxfId="32" priority="39">
      <formula>$BA$64&gt;-10%</formula>
    </cfRule>
  </conditionalFormatting>
  <conditionalFormatting sqref="W62">
    <cfRule type="cellIs" dxfId="31" priority="41" operator="equal">
      <formula>0</formula>
    </cfRule>
    <cfRule type="expression" dxfId="30" priority="42">
      <formula>$Y$62=0</formula>
    </cfRule>
    <cfRule type="expression" dxfId="29" priority="43">
      <formula>$BC$64&lt;=-10%</formula>
    </cfRule>
    <cfRule type="expression" dxfId="28" priority="44">
      <formula>$BC$64&gt;-10%</formula>
    </cfRule>
  </conditionalFormatting>
  <conditionalFormatting sqref="K62">
    <cfRule type="expression" dxfId="27" priority="19">
      <formula>OR($K$62="",$J$62="")</formula>
    </cfRule>
    <cfRule type="expression" dxfId="26" priority="25">
      <formula>$BB$62&gt;=10%</formula>
    </cfRule>
    <cfRule type="expression" dxfId="25" priority="26">
      <formula>$BB$62&lt;10%</formula>
    </cfRule>
  </conditionalFormatting>
  <conditionalFormatting sqref="Z62">
    <cfRule type="cellIs" dxfId="24" priority="49" operator="equal">
      <formula>0</formula>
    </cfRule>
    <cfRule type="expression" dxfId="23" priority="50">
      <formula>$AJ$62=0</formula>
    </cfRule>
    <cfRule type="expression" dxfId="22" priority="51">
      <formula>$BA$65&lt;=-20%</formula>
    </cfRule>
    <cfRule type="expression" dxfId="21" priority="52">
      <formula>$BA$65&gt;-20%</formula>
    </cfRule>
  </conditionalFormatting>
  <conditionalFormatting sqref="AA62">
    <cfRule type="cellIs" dxfId="20" priority="15" operator="equal">
      <formula>0</formula>
    </cfRule>
    <cfRule type="expression" dxfId="19" priority="16">
      <formula>$AJ$62=0</formula>
    </cfRule>
    <cfRule type="expression" dxfId="18" priority="17">
      <formula>$BA$65&lt;=-20%</formula>
    </cfRule>
    <cfRule type="expression" dxfId="17" priority="18">
      <formula>$BA$65&gt;-20%</formula>
    </cfRule>
  </conditionalFormatting>
  <conditionalFormatting sqref="AC62:AE62">
    <cfRule type="expression" dxfId="16" priority="13" stopIfTrue="1">
      <formula>IF($AB$62&lt;=$CA$68,1,0)</formula>
    </cfRule>
    <cfRule type="expression" dxfId="15" priority="14" stopIfTrue="1">
      <formula>IF($AB$62&gt;$CA$68,1,0)</formula>
    </cfRule>
  </conditionalFormatting>
  <conditionalFormatting sqref="R62">
    <cfRule type="cellIs" dxfId="14" priority="9" operator="equal">
      <formula>0</formula>
    </cfRule>
    <cfRule type="expression" dxfId="13" priority="10">
      <formula>$V$62=0</formula>
    </cfRule>
    <cfRule type="expression" dxfId="12" priority="11">
      <formula>$BB$64&lt;=-10%</formula>
    </cfRule>
    <cfRule type="expression" dxfId="11" priority="12">
      <formula>$BB$64&gt;-10%</formula>
    </cfRule>
  </conditionalFormatting>
  <conditionalFormatting sqref="N62">
    <cfRule type="cellIs" dxfId="10" priority="5" operator="equal">
      <formula>0</formula>
    </cfRule>
    <cfRule type="expression" dxfId="9" priority="6">
      <formula>$P$62=0</formula>
    </cfRule>
    <cfRule type="expression" dxfId="8" priority="7">
      <formula>$BA$64&lt;=-10%</formula>
    </cfRule>
    <cfRule type="expression" dxfId="7" priority="8">
      <formula>$BA$64&gt;-10%</formula>
    </cfRule>
  </conditionalFormatting>
  <conditionalFormatting sqref="S62">
    <cfRule type="cellIs" dxfId="6" priority="1" operator="equal">
      <formula>0</formula>
    </cfRule>
    <cfRule type="expression" dxfId="5" priority="2">
      <formula>$V$62=0</formula>
    </cfRule>
    <cfRule type="expression" dxfId="4" priority="3">
      <formula>$BB$64&lt;=-10%</formula>
    </cfRule>
    <cfRule type="expression" dxfId="3" priority="4">
      <formula>$BB$64&gt;-10%</formula>
    </cfRule>
  </conditionalFormatting>
  <pageMargins left="7.874015748031496E-2" right="7.874015748031496E-2" top="7.874015748031496E-2" bottom="7.874015748031496E-2" header="0.31496062992125984" footer="0.31496062992125984"/>
  <pageSetup paperSize="9" scale="5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D26"/>
  <sheetViews>
    <sheetView workbookViewId="0">
      <selection activeCell="F7" sqref="F7"/>
    </sheetView>
  </sheetViews>
  <sheetFormatPr defaultColWidth="9.140625" defaultRowHeight="15" x14ac:dyDescent="0.25"/>
  <cols>
    <col min="1" max="3" width="20.5703125" style="6" customWidth="1"/>
    <col min="4" max="4" width="29.85546875" style="6" bestFit="1" customWidth="1"/>
    <col min="5" max="5" width="20.5703125" style="6" customWidth="1"/>
    <col min="6" max="16384" width="9.140625" style="6"/>
  </cols>
  <sheetData>
    <row r="1" spans="1:4" ht="24" x14ac:dyDescent="0.25">
      <c r="A1" s="81" t="s">
        <v>154</v>
      </c>
      <c r="B1" s="82" t="s">
        <v>206</v>
      </c>
      <c r="C1" s="82" t="s">
        <v>207</v>
      </c>
      <c r="D1" s="83" t="s">
        <v>208</v>
      </c>
    </row>
    <row r="2" spans="1:4" x14ac:dyDescent="0.25">
      <c r="A2" s="69">
        <v>1000903592</v>
      </c>
      <c r="B2" s="70" t="s">
        <v>644</v>
      </c>
      <c r="C2" s="70">
        <v>1000903593</v>
      </c>
      <c r="D2" s="71" t="s">
        <v>648</v>
      </c>
    </row>
    <row r="3" spans="1:4" x14ac:dyDescent="0.25">
      <c r="A3" s="69"/>
      <c r="B3" s="70"/>
      <c r="C3" s="70"/>
      <c r="D3" s="71"/>
    </row>
    <row r="4" spans="1:4" x14ac:dyDescent="0.25">
      <c r="A4" s="69"/>
      <c r="B4" s="70"/>
      <c r="C4" s="70"/>
      <c r="D4" s="71"/>
    </row>
    <row r="5" spans="1:4" x14ac:dyDescent="0.25">
      <c r="A5" s="69"/>
      <c r="B5" s="70"/>
      <c r="C5" s="70"/>
      <c r="D5" s="71"/>
    </row>
    <row r="6" spans="1:4" x14ac:dyDescent="0.25">
      <c r="A6" s="69"/>
      <c r="B6" s="70"/>
      <c r="C6" s="70"/>
      <c r="D6" s="71"/>
    </row>
    <row r="7" spans="1:4" x14ac:dyDescent="0.25">
      <c r="A7" s="69"/>
      <c r="B7" s="70"/>
      <c r="C7" s="70"/>
      <c r="D7" s="71"/>
    </row>
    <row r="8" spans="1:4" x14ac:dyDescent="0.25">
      <c r="A8" s="69"/>
      <c r="B8" s="70"/>
      <c r="C8" s="70"/>
      <c r="D8" s="71"/>
    </row>
    <row r="9" spans="1:4" x14ac:dyDescent="0.25">
      <c r="A9" s="69"/>
      <c r="B9" s="70"/>
      <c r="C9" s="70"/>
      <c r="D9" s="71"/>
    </row>
    <row r="10" spans="1:4" x14ac:dyDescent="0.25">
      <c r="A10" s="69"/>
      <c r="B10" s="70"/>
      <c r="C10" s="70"/>
      <c r="D10" s="71"/>
    </row>
    <row r="11" spans="1:4" x14ac:dyDescent="0.25">
      <c r="A11" s="69"/>
      <c r="B11" s="70"/>
      <c r="C11" s="70"/>
      <c r="D11" s="71"/>
    </row>
    <row r="12" spans="1:4" x14ac:dyDescent="0.25">
      <c r="A12" s="69"/>
      <c r="B12" s="70"/>
      <c r="C12" s="70"/>
      <c r="D12" s="71"/>
    </row>
    <row r="13" spans="1:4" x14ac:dyDescent="0.25">
      <c r="A13" s="69"/>
      <c r="B13" s="70"/>
      <c r="C13" s="70"/>
      <c r="D13" s="71"/>
    </row>
    <row r="14" spans="1:4" x14ac:dyDescent="0.25">
      <c r="A14" s="69"/>
      <c r="B14" s="70"/>
      <c r="C14" s="70"/>
      <c r="D14" s="71"/>
    </row>
    <row r="15" spans="1:4" x14ac:dyDescent="0.25">
      <c r="A15" s="69"/>
      <c r="B15" s="70"/>
      <c r="C15" s="70"/>
      <c r="D15" s="71"/>
    </row>
    <row r="16" spans="1:4" x14ac:dyDescent="0.25">
      <c r="A16" s="69"/>
      <c r="B16" s="70"/>
      <c r="C16" s="70"/>
      <c r="D16" s="71"/>
    </row>
    <row r="17" spans="1:4" x14ac:dyDescent="0.25">
      <c r="A17" s="69"/>
      <c r="B17" s="70"/>
      <c r="C17" s="70"/>
      <c r="D17" s="71"/>
    </row>
    <row r="18" spans="1:4" x14ac:dyDescent="0.25">
      <c r="A18" s="69"/>
      <c r="B18" s="70"/>
      <c r="C18" s="70"/>
      <c r="D18" s="71"/>
    </row>
    <row r="19" spans="1:4" x14ac:dyDescent="0.25">
      <c r="A19" s="69"/>
      <c r="B19" s="70"/>
      <c r="C19" s="70"/>
      <c r="D19" s="71"/>
    </row>
    <row r="20" spans="1:4" x14ac:dyDescent="0.25">
      <c r="A20" s="69"/>
      <c r="B20" s="70"/>
      <c r="C20" s="70"/>
      <c r="D20" s="71"/>
    </row>
    <row r="21" spans="1:4" x14ac:dyDescent="0.25">
      <c r="A21" s="69"/>
      <c r="B21" s="70"/>
      <c r="C21" s="70"/>
      <c r="D21" s="71"/>
    </row>
    <row r="22" spans="1:4" x14ac:dyDescent="0.25">
      <c r="A22" s="69"/>
      <c r="B22" s="70"/>
      <c r="C22" s="70"/>
      <c r="D22" s="71"/>
    </row>
    <row r="23" spans="1:4" x14ac:dyDescent="0.25">
      <c r="A23" s="69"/>
      <c r="B23" s="70"/>
      <c r="C23" s="70"/>
      <c r="D23" s="71"/>
    </row>
    <row r="24" spans="1:4" x14ac:dyDescent="0.25">
      <c r="A24" s="69"/>
      <c r="B24" s="70"/>
      <c r="C24" s="70"/>
      <c r="D24" s="71"/>
    </row>
    <row r="25" spans="1:4" x14ac:dyDescent="0.25">
      <c r="A25" s="69"/>
      <c r="B25" s="70"/>
      <c r="C25" s="70"/>
      <c r="D25" s="71"/>
    </row>
    <row r="26" spans="1:4" ht="15.75" thickBot="1" x14ac:dyDescent="0.3">
      <c r="A26" s="80"/>
      <c r="B26" s="115"/>
      <c r="C26" s="115"/>
      <c r="D26" s="116"/>
    </row>
  </sheetData>
  <sheetProtection formatCells="0" formatColumns="0" formatRows="0" insertColumns="0" insertRows="0" insertHyperlinks="0" deleteColumns="0" deleteRows="0" sort="0" autoFilter="0" pivotTables="0"/>
  <sortState ref="A2:C35">
    <sortCondition ref="A2:A35"/>
  </sortState>
  <customSheetViews>
    <customSheetView guid="{594A147C-ABC4-4A12-B97F-F1566DFDCC6E}">
      <selection activeCell="D37" sqref="D37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EF781"/>
  <sheetViews>
    <sheetView zoomScale="60" zoomScaleNormal="60" workbookViewId="0">
      <pane xSplit="6" ySplit="9" topLeftCell="X10" activePane="bottomRight" state="frozen"/>
      <selection activeCell="A61" sqref="A61:D61"/>
      <selection pane="topRight" activeCell="A61" sqref="A61:D61"/>
      <selection pane="bottomLeft" activeCell="A61" sqref="A61:D61"/>
      <selection pane="bottomRight" activeCell="AK25" sqref="AK25"/>
    </sheetView>
  </sheetViews>
  <sheetFormatPr defaultRowHeight="15" outlineLevelCol="1" x14ac:dyDescent="0.25"/>
  <cols>
    <col min="1" max="1" width="5.140625" style="73" bestFit="1" customWidth="1"/>
    <col min="2" max="2" width="22.28515625" customWidth="1"/>
    <col min="3" max="3" width="14.85546875" bestFit="1" customWidth="1"/>
    <col min="4" max="4" width="18.85546875" customWidth="1"/>
    <col min="5" max="5" width="17.7109375" customWidth="1"/>
    <col min="6" max="6" width="13.7109375" customWidth="1"/>
    <col min="7" max="7" width="10.28515625" customWidth="1"/>
    <col min="10" max="10" width="10.140625" customWidth="1"/>
    <col min="11" max="15" width="9.140625" customWidth="1"/>
    <col min="16" max="16" width="11.7109375" customWidth="1"/>
    <col min="17" max="19" width="9.42578125" customWidth="1"/>
    <col min="20" max="20" width="10.5703125" customWidth="1"/>
    <col min="21" max="22" width="9.42578125" customWidth="1"/>
    <col min="23" max="23" width="12.28515625" customWidth="1"/>
    <col min="24" max="24" width="12.140625" customWidth="1"/>
    <col min="25" max="25" width="9.42578125" customWidth="1"/>
    <col min="26" max="35" width="10.140625" customWidth="1"/>
    <col min="36" max="36" width="10.85546875" customWidth="1"/>
    <col min="37" max="37" width="11.140625" customWidth="1"/>
    <col min="38" max="42" width="10.28515625" customWidth="1"/>
    <col min="43" max="43" width="11.42578125" customWidth="1"/>
    <col min="44" max="46" width="10.28515625" customWidth="1"/>
    <col min="47" max="47" width="14.28515625" customWidth="1"/>
    <col min="48" max="48" width="10.28515625" customWidth="1"/>
    <col min="49" max="52" width="12.5703125" customWidth="1"/>
    <col min="53" max="54" width="9.140625" hidden="1" customWidth="1" outlineLevel="1"/>
    <col min="55" max="55" width="9.42578125" hidden="1" customWidth="1" outlineLevel="1"/>
    <col min="56" max="56" width="10.42578125" hidden="1" customWidth="1" outlineLevel="1"/>
    <col min="57" max="57" width="9.42578125" hidden="1" customWidth="1" outlineLevel="1"/>
    <col min="58" max="58" width="9.140625" collapsed="1"/>
    <col min="61" max="63" width="12" customWidth="1"/>
    <col min="64" max="65" width="12.28515625" customWidth="1"/>
    <col min="67" max="67" width="20.42578125" hidden="1" customWidth="1" outlineLevel="1"/>
    <col min="68" max="68" width="9.140625" customWidth="1" collapsed="1"/>
    <col min="71" max="71" width="8.28515625" customWidth="1"/>
    <col min="74" max="76" width="9.140625" customWidth="1"/>
    <col min="79" max="79" width="11" customWidth="1"/>
    <col min="84" max="84" width="9.140625" customWidth="1"/>
    <col min="105" max="110" width="9.140625" customWidth="1"/>
    <col min="111" max="111" width="10.140625" customWidth="1"/>
    <col min="112" max="112" width="9.140625" customWidth="1"/>
    <col min="113" max="113" width="12" customWidth="1"/>
    <col min="114" max="117" width="9.140625" customWidth="1"/>
    <col min="118" max="118" width="10.28515625" customWidth="1"/>
    <col min="119" max="119" width="9.140625" hidden="1" customWidth="1" outlineLevel="1"/>
    <col min="120" max="120" width="10.5703125" hidden="1" customWidth="1" outlineLevel="1"/>
    <col min="121" max="121" width="9.140625" hidden="1" customWidth="1" outlineLevel="1"/>
    <col min="122" max="122" width="12" hidden="1" customWidth="1" outlineLevel="1"/>
    <col min="123" max="124" width="9.140625" hidden="1" customWidth="1" outlineLevel="1"/>
    <col min="125" max="125" width="11.28515625" hidden="1" customWidth="1" outlineLevel="1"/>
    <col min="126" max="126" width="10.140625" customWidth="1" collapsed="1"/>
    <col min="127" max="127" width="9.140625" customWidth="1"/>
    <col min="128" max="128" width="10.5703125" customWidth="1"/>
    <col min="129" max="129" width="9.140625" customWidth="1"/>
    <col min="130" max="130" width="11.5703125" customWidth="1"/>
    <col min="131" max="131" width="9.140625" customWidth="1"/>
  </cols>
  <sheetData>
    <row r="1" spans="1:136" hidden="1" x14ac:dyDescent="0.25">
      <c r="G1" t="str">
        <f>G3&amp;G2</f>
        <v>Tornado 0,473 PET0</v>
      </c>
      <c r="H1" t="str">
        <f t="shared" ref="H1:BN1" si="0">H3&amp;H2</f>
        <v>Tornado 0,473 PET0</v>
      </c>
      <c r="I1" t="str">
        <f t="shared" si="0"/>
        <v>Tornado 0,473 PET0</v>
      </c>
      <c r="J1" t="str">
        <f t="shared" si="0"/>
        <v>Tornado 0,473 PET0</v>
      </c>
      <c r="K1" t="str">
        <f t="shared" si="0"/>
        <v>Tornado 0,473 PET0</v>
      </c>
      <c r="L1" t="str">
        <f t="shared" si="0"/>
        <v>Tornado 0,473 PET0</v>
      </c>
      <c r="M1" t="str">
        <f t="shared" si="0"/>
        <v>Tornado 0,473 PET0</v>
      </c>
      <c r="N1" t="str">
        <f t="shared" si="0"/>
        <v>Tornado 0,473 PET0</v>
      </c>
      <c r="O1" t="str">
        <f t="shared" si="0"/>
        <v>Tornado 0,473 PET0</v>
      </c>
      <c r="P1" t="str">
        <f t="shared" si="0"/>
        <v>Tornado 0,473 PET0</v>
      </c>
      <c r="Q1" t="str">
        <f t="shared" si="0"/>
        <v>Tornado сахар 0,473 PET0</v>
      </c>
      <c r="R1" t="str">
        <f t="shared" si="0"/>
        <v>Tornado сахар 0,473 PET0</v>
      </c>
      <c r="S1" t="str">
        <f t="shared" si="0"/>
        <v>Tornado сахар 0,473 PET0</v>
      </c>
      <c r="T1" t="str">
        <f t="shared" si="0"/>
        <v>Tornado сахар 0,473 PET0</v>
      </c>
      <c r="U1" t="str">
        <f t="shared" si="0"/>
        <v>Tornado сахар 0,473 PET0</v>
      </c>
      <c r="V1" t="str">
        <f t="shared" si="0"/>
        <v>Tornado сахар 0,473 PET0</v>
      </c>
      <c r="W1" t="str">
        <f t="shared" si="0"/>
        <v>Tornado сахар 0,473 PET0</v>
      </c>
      <c r="X1" t="str">
        <f t="shared" si="0"/>
        <v>Tornado сахар 0,473 PET0</v>
      </c>
      <c r="Y1" t="str">
        <f t="shared" si="0"/>
        <v>Tornado сахар 0,473 PET0</v>
      </c>
      <c r="Z1" t="str">
        <f t="shared" si="0"/>
        <v>Tornado 0,45 CAN1</v>
      </c>
      <c r="AA1" t="str">
        <f t="shared" si="0"/>
        <v>Tornado 0,45 CAN1</v>
      </c>
      <c r="AB1" t="str">
        <f t="shared" si="0"/>
        <v>Tornado 0,45 CAN1</v>
      </c>
      <c r="AC1" t="str">
        <f t="shared" si="0"/>
        <v>Tornado 0,45 CAN2</v>
      </c>
      <c r="AD1" t="str">
        <f t="shared" si="0"/>
        <v>Tornado 0,45 CAN2</v>
      </c>
      <c r="AE1" t="str">
        <f t="shared" si="0"/>
        <v>Tornado 0,45 CAN2</v>
      </c>
      <c r="AF1" t="str">
        <f t="shared" si="0"/>
        <v>Tornado 0,45 CAN2</v>
      </c>
      <c r="AG1" t="str">
        <f t="shared" si="0"/>
        <v>Tornado 0,45 CAN2</v>
      </c>
      <c r="AH1" t="str">
        <f t="shared" si="0"/>
        <v>Tornado 0,45 CAN2</v>
      </c>
      <c r="AI1" t="str">
        <f t="shared" si="0"/>
        <v>Tornado 0,45 CAN2</v>
      </c>
      <c r="AJ1" t="str">
        <f t="shared" si="0"/>
        <v>Tornado 0,45 CAN3</v>
      </c>
      <c r="AK1" t="str">
        <f t="shared" si="0"/>
        <v>Tornado 0,45 CAN3</v>
      </c>
      <c r="AL1" t="str">
        <f t="shared" si="0"/>
        <v>Tornado сахар 0,45 CAN1</v>
      </c>
      <c r="AM1" t="str">
        <f t="shared" si="0"/>
        <v>Tornado сахар 0,45 CAN2</v>
      </c>
      <c r="AN1" t="str">
        <f t="shared" si="0"/>
        <v>Tornado сахар 0,45 CAN3</v>
      </c>
      <c r="AO1" t="str">
        <f t="shared" si="0"/>
        <v>Tornado сахар 0,45 CAN4</v>
      </c>
      <c r="AP1" t="str">
        <f t="shared" si="0"/>
        <v>Tornado сахар 0,45 CAN4</v>
      </c>
      <c r="AQ1" t="str">
        <f t="shared" si="0"/>
        <v>Tornado сахар 0,45 CAN4</v>
      </c>
      <c r="AR1" t="str">
        <f t="shared" si="0"/>
        <v>Tornado сахар 0,45 CAN5</v>
      </c>
      <c r="AS1" t="str">
        <f t="shared" si="0"/>
        <v>Tornado сахар 0,45 CAN5</v>
      </c>
      <c r="AT1" t="str">
        <f t="shared" si="0"/>
        <v>Tornado сахар 0,45 CAN5</v>
      </c>
      <c r="AU1" t="str">
        <f t="shared" si="0"/>
        <v>Tornado сахар 0,45 CAN5</v>
      </c>
      <c r="AV1" t="str">
        <f t="shared" si="0"/>
        <v>Tornado сахар 0,45 CAN5</v>
      </c>
      <c r="AW1" t="str">
        <f t="shared" si="0"/>
        <v>Tornado 1,0 PET1</v>
      </c>
      <c r="AX1" t="str">
        <f t="shared" si="0"/>
        <v>Tornado 1,0 PET1</v>
      </c>
      <c r="AY1" t="str">
        <f t="shared" si="0"/>
        <v>Tornado 1,0 PET1</v>
      </c>
      <c r="AZ1" t="str">
        <f t="shared" si="0"/>
        <v>Tornado 1,0 PET1</v>
      </c>
      <c r="BA1" t="str">
        <f t="shared" si="0"/>
        <v>E-ON 0,25 CAN</v>
      </c>
      <c r="BB1" t="str">
        <f t="shared" si="0"/>
        <v>E-ON 0,25 CAN</v>
      </c>
      <c r="BC1" t="str">
        <f t="shared" si="0"/>
        <v>E-ON 0,25 CAN</v>
      </c>
      <c r="BD1" t="str">
        <f t="shared" si="0"/>
        <v>E-ON 0,25 CAN</v>
      </c>
      <c r="BE1" t="str">
        <f t="shared" si="0"/>
        <v>E-ON 0,25 CAN</v>
      </c>
      <c r="BF1" t="str">
        <f t="shared" si="0"/>
        <v>E-ON 0,45 CAN1</v>
      </c>
      <c r="BG1" t="str">
        <f t="shared" si="0"/>
        <v>E-ON 0,45 CAN2</v>
      </c>
      <c r="BH1" t="str">
        <f t="shared" si="0"/>
        <v>E-ON 0,45 CAN2</v>
      </c>
      <c r="BI1" t="str">
        <f t="shared" si="0"/>
        <v>E-ON 0,45 CAN2</v>
      </c>
      <c r="BJ1" t="str">
        <f t="shared" si="0"/>
        <v>E-ON 0,45 CAN2</v>
      </c>
      <c r="BK1" t="str">
        <f t="shared" si="0"/>
        <v>E-ON 0,45 CAN2</v>
      </c>
      <c r="BL1" t="str">
        <f t="shared" si="0"/>
        <v>E-ON 0,45 CAN2</v>
      </c>
      <c r="BM1" t="str">
        <f t="shared" si="0"/>
        <v>E-ON 0,45 CAN2</v>
      </c>
      <c r="BN1" t="str">
        <f t="shared" si="0"/>
        <v>E-ON 0,45 CAN2</v>
      </c>
      <c r="BO1" t="str">
        <f t="shared" ref="BO1:DZ1" si="1">BO3&amp;BO2</f>
        <v>E-ON BCAA 0,45 CAN0</v>
      </c>
      <c r="BP1" t="str">
        <f t="shared" si="1"/>
        <v>Fresh Bar 0,48 PET0</v>
      </c>
      <c r="BQ1" t="str">
        <f t="shared" si="1"/>
        <v>Fresh Bar 0,48 PET0</v>
      </c>
      <c r="BR1" t="str">
        <f t="shared" si="1"/>
        <v>Fresh Bar 0,48 PET1</v>
      </c>
      <c r="BS1" t="str">
        <f t="shared" si="1"/>
        <v>Fresh Bar 0,48 PET1</v>
      </c>
      <c r="BT1" t="str">
        <f t="shared" si="1"/>
        <v>Fresh Bar 0,48 PET2</v>
      </c>
      <c r="BU1" t="str">
        <f t="shared" si="1"/>
        <v>Fresh Bar 0,48 PET3</v>
      </c>
      <c r="BV1" t="str">
        <f t="shared" si="1"/>
        <v>Fresh Bar 0,48 PET3</v>
      </c>
      <c r="BW1" t="str">
        <f t="shared" si="1"/>
        <v>Fresh Bar 0,48 PET3</v>
      </c>
      <c r="BX1" t="str">
        <f t="shared" si="1"/>
        <v>Fresh Bar 0,48 PET4</v>
      </c>
      <c r="BY1" t="str">
        <f t="shared" si="1"/>
        <v>Fresh Bar 0,48 PET4</v>
      </c>
      <c r="BZ1" t="str">
        <f t="shared" si="1"/>
        <v>Fresh Bar 0,48 PET4</v>
      </c>
      <c r="CA1" t="str">
        <f t="shared" si="1"/>
        <v>Fresh Bar 0,48 PET4</v>
      </c>
      <c r="CB1" t="str">
        <f t="shared" si="1"/>
        <v>COLA Fresh Bar 0,48 PET1</v>
      </c>
      <c r="CC1" t="str">
        <f t="shared" si="1"/>
        <v>COLA Fresh Bar 0,48 PET1</v>
      </c>
      <c r="CD1" t="str">
        <f t="shared" si="1"/>
        <v>COLA Fresh Bar 0,48 PET1</v>
      </c>
      <c r="CE1" t="str">
        <f t="shared" si="1"/>
        <v>COLA Fresh Bar 0,48 PET1</v>
      </c>
      <c r="CF1" t="str">
        <f t="shared" si="1"/>
        <v>Fresh Bar 0,45 CAN0</v>
      </c>
      <c r="CG1" t="str">
        <f t="shared" si="1"/>
        <v>Fresh Bar 0,45 CAN0</v>
      </c>
      <c r="CH1" t="str">
        <f t="shared" si="1"/>
        <v>Fresh Bar 0,45 CAN1</v>
      </c>
      <c r="CI1" t="str">
        <f t="shared" si="1"/>
        <v>Fresh Bar 0,45 CAN1</v>
      </c>
      <c r="CJ1" t="str">
        <f t="shared" si="1"/>
        <v>Fresh Bar 0,45 CAN1</v>
      </c>
      <c r="CK1" t="str">
        <f t="shared" si="1"/>
        <v>Fresh Bar 0,45 CAN1</v>
      </c>
      <c r="CL1" t="str">
        <f t="shared" si="1"/>
        <v>Fresh Bar 0,45 CAN1</v>
      </c>
      <c r="CM1" t="str">
        <f t="shared" si="1"/>
        <v>Fresh Bar 0,45 CAN1</v>
      </c>
      <c r="CN1" t="str">
        <f t="shared" si="1"/>
        <v>Fresh Bar 0,45 CAN1</v>
      </c>
      <c r="CO1" t="str">
        <f t="shared" si="1"/>
        <v>Fresh Bar 0,45 CAN2</v>
      </c>
      <c r="CP1" t="str">
        <f t="shared" si="1"/>
        <v>Fresh Bar 0,45 CAN2</v>
      </c>
      <c r="CQ1" t="str">
        <f t="shared" si="1"/>
        <v>Fresh Bar 0,45 CAN2</v>
      </c>
      <c r="CR1" t="str">
        <f t="shared" si="1"/>
        <v>COLA Fresh Bar 0,45 CAN0</v>
      </c>
      <c r="CS1" t="str">
        <f t="shared" si="1"/>
        <v>COLA Fresh Bar 0,45 CAN0</v>
      </c>
      <c r="CT1" t="str">
        <f t="shared" si="1"/>
        <v>COLA Fresh Bar 0,45 CAN0</v>
      </c>
      <c r="CU1" t="str">
        <f t="shared" si="1"/>
        <v>COLA Fresh Bar 0,45 CAN0</v>
      </c>
      <c r="CV1" t="str">
        <f t="shared" si="1"/>
        <v>Fresh Bar 1,5 PET0</v>
      </c>
      <c r="CW1" t="str">
        <f t="shared" si="1"/>
        <v>Fresh Bar 1,5 PET0</v>
      </c>
      <c r="CX1" t="str">
        <f t="shared" si="1"/>
        <v>Fresh Bar 1,5 PET0</v>
      </c>
      <c r="CY1" t="str">
        <f t="shared" si="1"/>
        <v>Fresh Bar 1,5 PET1</v>
      </c>
      <c r="CZ1" t="str">
        <f t="shared" si="1"/>
        <v>Fresh Bar 1,5 PET1</v>
      </c>
      <c r="DA1" t="str">
        <f t="shared" si="1"/>
        <v>Fresh Bar 1,5 PET2</v>
      </c>
      <c r="DB1" t="str">
        <f t="shared" si="1"/>
        <v>COLA Fresh Bar 1,5 PET1</v>
      </c>
      <c r="DC1" t="str">
        <f t="shared" si="1"/>
        <v>COLA Fresh Bar 1,5 PET1</v>
      </c>
      <c r="DD1" t="str">
        <f t="shared" si="1"/>
        <v>COLA Fresh Bar 1,5 PET1</v>
      </c>
      <c r="DE1" t="str">
        <f t="shared" si="1"/>
        <v>COLA Fresh Bar 1,5 PET1</v>
      </c>
      <c r="DF1" t="str">
        <f t="shared" si="1"/>
        <v>ИЛ 0,48 PET0</v>
      </c>
      <c r="DG1" t="str">
        <f t="shared" si="1"/>
        <v>ИЛ 0,48 PET0</v>
      </c>
      <c r="DH1" t="str">
        <f t="shared" si="1"/>
        <v>ИЛ 0,48 PET0</v>
      </c>
      <c r="DI1" t="str">
        <f t="shared" si="1"/>
        <v>ИЛ 0,48 PET1</v>
      </c>
      <c r="DJ1" t="str">
        <f t="shared" si="1"/>
        <v>ИЛ 0,48 PET1</v>
      </c>
      <c r="DK1" t="str">
        <f t="shared" si="1"/>
        <v>ИЛ 0,48 PET1</v>
      </c>
      <c r="DL1" t="str">
        <f t="shared" si="1"/>
        <v>ИЛ 0,48 PET1</v>
      </c>
      <c r="DM1" t="str">
        <f t="shared" si="1"/>
        <v>ИЛ 0,48 PET1</v>
      </c>
      <c r="DN1" t="str">
        <f t="shared" si="1"/>
        <v>ИЛ 0,48 PET2</v>
      </c>
      <c r="DO1" t="str">
        <f t="shared" si="1"/>
        <v>ИЛ 0,45 CAN0</v>
      </c>
      <c r="DP1" t="str">
        <f t="shared" si="1"/>
        <v>ИЛ 0,45 CAN0</v>
      </c>
      <c r="DQ1" t="str">
        <f t="shared" si="1"/>
        <v>ИЛ 0,45 CAN0</v>
      </c>
      <c r="DR1" t="str">
        <f t="shared" si="1"/>
        <v>ИЛ 0,45 CAN0</v>
      </c>
      <c r="DS1" t="str">
        <f t="shared" si="1"/>
        <v>ИЛ 0,45 CAN0</v>
      </c>
      <c r="DT1" t="str">
        <f t="shared" si="1"/>
        <v>ИЛ 0,45 CAN0</v>
      </c>
      <c r="DU1" t="str">
        <f t="shared" si="1"/>
        <v>ИЛ 0,45 CAN0</v>
      </c>
      <c r="DV1" t="str">
        <f t="shared" si="1"/>
        <v>ИЛ 1,42 PET0</v>
      </c>
      <c r="DW1" t="str">
        <f t="shared" si="1"/>
        <v>ИЛ 1,42 PET0</v>
      </c>
      <c r="DX1" t="str">
        <f t="shared" si="1"/>
        <v>ИЛ 1,42 PET0</v>
      </c>
      <c r="DY1" t="str">
        <f t="shared" si="1"/>
        <v>ИЛ 1,42 PET1</v>
      </c>
      <c r="DZ1" t="str">
        <f t="shared" si="1"/>
        <v>ИЛ 1,42 PET2</v>
      </c>
      <c r="EA1" t="str">
        <f t="shared" ref="EA1" si="2">EA3&amp;EA2</f>
        <v>ИЛ 1,42 PET2</v>
      </c>
    </row>
    <row r="2" spans="1:136" hidden="1" x14ac:dyDescent="0.25">
      <c r="G2" s="412">
        <f>IF(G6&gt;0,1,0)</f>
        <v>0</v>
      </c>
      <c r="H2">
        <f>IF(H6&gt;0,G2+1,G2)</f>
        <v>0</v>
      </c>
      <c r="I2">
        <f t="shared" ref="I2:P2" si="3">IF(I6&gt;0,H2+1,H2)</f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 s="412">
        <f>IF(Q6&gt;0,1,0)</f>
        <v>0</v>
      </c>
      <c r="R2">
        <f t="shared" ref="R2:Y2" si="4">IF(R6&gt;0,Q2+1,Q2)</f>
        <v>0</v>
      </c>
      <c r="S2">
        <f t="shared" si="4"/>
        <v>0</v>
      </c>
      <c r="T2">
        <f t="shared" si="4"/>
        <v>0</v>
      </c>
      <c r="U2">
        <f t="shared" si="4"/>
        <v>0</v>
      </c>
      <c r="V2">
        <f t="shared" si="4"/>
        <v>0</v>
      </c>
      <c r="W2">
        <f t="shared" si="4"/>
        <v>0</v>
      </c>
      <c r="X2">
        <f t="shared" si="4"/>
        <v>0</v>
      </c>
      <c r="Y2">
        <f t="shared" si="4"/>
        <v>0</v>
      </c>
      <c r="Z2" s="412">
        <f>IF(Z6&gt;0,1,0)</f>
        <v>1</v>
      </c>
      <c r="AA2">
        <f t="shared" ref="AA2:AK2" si="5">IF(AA6&gt;0,Z2+1,Z2)</f>
        <v>1</v>
      </c>
      <c r="AB2">
        <f t="shared" si="5"/>
        <v>1</v>
      </c>
      <c r="AC2">
        <f t="shared" si="5"/>
        <v>2</v>
      </c>
      <c r="AD2">
        <f t="shared" si="5"/>
        <v>2</v>
      </c>
      <c r="AE2">
        <f t="shared" si="5"/>
        <v>2</v>
      </c>
      <c r="AF2">
        <f t="shared" si="5"/>
        <v>2</v>
      </c>
      <c r="AG2">
        <f t="shared" si="5"/>
        <v>2</v>
      </c>
      <c r="AH2">
        <f t="shared" si="5"/>
        <v>2</v>
      </c>
      <c r="AI2">
        <f t="shared" si="5"/>
        <v>2</v>
      </c>
      <c r="AJ2">
        <f t="shared" si="5"/>
        <v>3</v>
      </c>
      <c r="AK2">
        <f t="shared" si="5"/>
        <v>3</v>
      </c>
      <c r="AL2" s="412">
        <f>IF(AL6&gt;0,1,0)</f>
        <v>1</v>
      </c>
      <c r="AM2">
        <f t="shared" ref="AM2:AZ2" si="6">IF(AM6&gt;0,AL2+1,AL2)</f>
        <v>2</v>
      </c>
      <c r="AN2">
        <f t="shared" si="6"/>
        <v>3</v>
      </c>
      <c r="AO2">
        <f t="shared" si="6"/>
        <v>4</v>
      </c>
      <c r="AP2">
        <f t="shared" si="6"/>
        <v>4</v>
      </c>
      <c r="AQ2">
        <f t="shared" si="6"/>
        <v>4</v>
      </c>
      <c r="AR2">
        <f t="shared" si="6"/>
        <v>5</v>
      </c>
      <c r="AS2">
        <f t="shared" si="6"/>
        <v>5</v>
      </c>
      <c r="AT2">
        <f t="shared" si="6"/>
        <v>5</v>
      </c>
      <c r="AU2">
        <f t="shared" si="6"/>
        <v>5</v>
      </c>
      <c r="AV2">
        <f t="shared" si="6"/>
        <v>5</v>
      </c>
      <c r="AW2" s="412">
        <f>IF(AW6&gt;0,1,0)</f>
        <v>1</v>
      </c>
      <c r="AX2">
        <f t="shared" si="6"/>
        <v>1</v>
      </c>
      <c r="AY2">
        <f t="shared" si="6"/>
        <v>1</v>
      </c>
      <c r="AZ2">
        <f t="shared" si="6"/>
        <v>1</v>
      </c>
      <c r="BF2" s="412">
        <f>IF(BF6&gt;0,1,0)</f>
        <v>1</v>
      </c>
      <c r="BG2">
        <f t="shared" ref="BG2:BN2" si="7">IF(BG6&gt;0,BF2+1,BF2)</f>
        <v>2</v>
      </c>
      <c r="BH2">
        <f t="shared" si="7"/>
        <v>2</v>
      </c>
      <c r="BI2">
        <f t="shared" si="7"/>
        <v>2</v>
      </c>
      <c r="BJ2">
        <f t="shared" si="7"/>
        <v>2</v>
      </c>
      <c r="BK2">
        <f t="shared" si="7"/>
        <v>2</v>
      </c>
      <c r="BL2">
        <f t="shared" si="7"/>
        <v>2</v>
      </c>
      <c r="BM2">
        <f t="shared" si="7"/>
        <v>2</v>
      </c>
      <c r="BN2">
        <f t="shared" si="7"/>
        <v>2</v>
      </c>
      <c r="BO2" s="412">
        <f>IF(BO6&gt;0,1,0)</f>
        <v>0</v>
      </c>
      <c r="BP2" s="412">
        <f>IF(BP6&gt;0,1,0)</f>
        <v>0</v>
      </c>
      <c r="BQ2">
        <f t="shared" ref="BQ2:CA2" si="8">IF(BQ6&gt;0,BP2+1,BP2)</f>
        <v>0</v>
      </c>
      <c r="BR2">
        <f t="shared" si="8"/>
        <v>1</v>
      </c>
      <c r="BS2">
        <f t="shared" si="8"/>
        <v>1</v>
      </c>
      <c r="BT2">
        <f t="shared" si="8"/>
        <v>2</v>
      </c>
      <c r="BU2">
        <f t="shared" si="8"/>
        <v>3</v>
      </c>
      <c r="BV2">
        <f t="shared" si="8"/>
        <v>3</v>
      </c>
      <c r="BW2">
        <f t="shared" si="8"/>
        <v>3</v>
      </c>
      <c r="BX2">
        <f t="shared" si="8"/>
        <v>4</v>
      </c>
      <c r="BY2">
        <f t="shared" si="8"/>
        <v>4</v>
      </c>
      <c r="BZ2">
        <f t="shared" si="8"/>
        <v>4</v>
      </c>
      <c r="CA2">
        <f t="shared" si="8"/>
        <v>4</v>
      </c>
      <c r="CB2" s="412">
        <f>IF(CB6&gt;0,1,0)</f>
        <v>1</v>
      </c>
      <c r="CC2">
        <f>IF(CC6&gt;0,CB2+1,CB2)</f>
        <v>1</v>
      </c>
      <c r="CD2">
        <f t="shared" ref="CD2:CE2" si="9">IF(CD6&gt;0,CC2+1,CC2)</f>
        <v>1</v>
      </c>
      <c r="CE2">
        <f t="shared" si="9"/>
        <v>1</v>
      </c>
      <c r="CF2" s="412">
        <f>IF(CF6&gt;0,1,0)</f>
        <v>0</v>
      </c>
      <c r="CG2">
        <f>IF(CG6&gt;0,CF2+1,CF2)</f>
        <v>0</v>
      </c>
      <c r="CH2">
        <f t="shared" ref="CH2:CJ2" si="10">IF(CH6&gt;0,CG2+1,CG2)</f>
        <v>1</v>
      </c>
      <c r="CI2">
        <f t="shared" si="10"/>
        <v>1</v>
      </c>
      <c r="CJ2">
        <f t="shared" si="10"/>
        <v>1</v>
      </c>
      <c r="CK2">
        <f t="shared" ref="CK2" si="11">IF(CK6&gt;0,CJ2+1,CJ2)</f>
        <v>1</v>
      </c>
      <c r="CL2">
        <f t="shared" ref="CL2" si="12">IF(CL6&gt;0,CK2+1,CK2)</f>
        <v>1</v>
      </c>
      <c r="CM2">
        <f t="shared" ref="CM2" si="13">IF(CM6&gt;0,CL2+1,CL2)</f>
        <v>1</v>
      </c>
      <c r="CN2">
        <f t="shared" ref="CN2" si="14">IF(CN6&gt;0,CM2+1,CM2)</f>
        <v>1</v>
      </c>
      <c r="CO2">
        <f t="shared" ref="CO2" si="15">IF(CO6&gt;0,CN2+1,CN2)</f>
        <v>2</v>
      </c>
      <c r="CP2">
        <f t="shared" ref="CP2" si="16">IF(CP6&gt;0,CO2+1,CO2)</f>
        <v>2</v>
      </c>
      <c r="CQ2">
        <f t="shared" ref="CQ2" si="17">IF(CQ6&gt;0,CP2+1,CP2)</f>
        <v>2</v>
      </c>
      <c r="CR2" s="412">
        <f>IF(CR6&gt;0,1,0)</f>
        <v>0</v>
      </c>
      <c r="CS2">
        <f>IF(CS6&gt;0,CR2+1,CR2)</f>
        <v>0</v>
      </c>
      <c r="CT2">
        <f t="shared" ref="CT2:CU2" si="18">IF(CT6&gt;0,CS2+1,CS2)</f>
        <v>0</v>
      </c>
      <c r="CU2">
        <f t="shared" si="18"/>
        <v>0</v>
      </c>
      <c r="CV2" s="412">
        <f>IF(CV6&gt;0,1,0)</f>
        <v>0</v>
      </c>
      <c r="CW2">
        <f>IF(CW6&gt;0,CV2+1,CV2)</f>
        <v>0</v>
      </c>
      <c r="CX2">
        <f t="shared" ref="CX2:DA2" si="19">IF(CX6&gt;0,CW2+1,CW2)</f>
        <v>0</v>
      </c>
      <c r="CY2">
        <f t="shared" si="19"/>
        <v>1</v>
      </c>
      <c r="CZ2">
        <f t="shared" si="19"/>
        <v>1</v>
      </c>
      <c r="DA2">
        <f t="shared" si="19"/>
        <v>2</v>
      </c>
      <c r="DB2" s="412">
        <f>IF(DB6&gt;0,1,0)</f>
        <v>1</v>
      </c>
      <c r="DC2">
        <f>IF(DC6&gt;0,DB2+1,DB2)</f>
        <v>1</v>
      </c>
      <c r="DD2">
        <f t="shared" ref="DD2:DE2" si="20">IF(DD6&gt;0,DC2+1,DC2)</f>
        <v>1</v>
      </c>
      <c r="DE2">
        <f t="shared" si="20"/>
        <v>1</v>
      </c>
      <c r="DF2" s="412">
        <f>IF(DF6&gt;0,1,0)</f>
        <v>0</v>
      </c>
      <c r="DG2">
        <f>IF(DG6&gt;0,DF2+1,DF2)</f>
        <v>0</v>
      </c>
      <c r="DH2">
        <f t="shared" ref="DH2:DJ2" si="21">IF(DH6&gt;0,DG2+1,DG2)</f>
        <v>0</v>
      </c>
      <c r="DI2">
        <f t="shared" si="21"/>
        <v>1</v>
      </c>
      <c r="DJ2">
        <f t="shared" si="21"/>
        <v>1</v>
      </c>
      <c r="DK2">
        <f t="shared" ref="DK2" si="22">IF(DK6&gt;0,DJ2+1,DJ2)</f>
        <v>1</v>
      </c>
      <c r="DL2">
        <f t="shared" ref="DL2" si="23">IF(DL6&gt;0,DK2+1,DK2)</f>
        <v>1</v>
      </c>
      <c r="DM2">
        <f t="shared" ref="DM2" si="24">IF(DM6&gt;0,DL2+1,DL2)</f>
        <v>1</v>
      </c>
      <c r="DN2">
        <f t="shared" ref="DN2" si="25">IF(DN6&gt;0,DM2+1,DM2)</f>
        <v>2</v>
      </c>
      <c r="DO2" s="412">
        <f>IF(DO6&gt;0,1,0)</f>
        <v>0</v>
      </c>
      <c r="DP2">
        <f>IF(DP6&gt;0,DO2+1,DO2)</f>
        <v>0</v>
      </c>
      <c r="DQ2">
        <f t="shared" ref="DQ2:DU2" si="26">IF(DQ6&gt;0,DP2+1,DP2)</f>
        <v>0</v>
      </c>
      <c r="DR2">
        <f t="shared" si="26"/>
        <v>0</v>
      </c>
      <c r="DS2">
        <f t="shared" si="26"/>
        <v>0</v>
      </c>
      <c r="DT2">
        <f t="shared" si="26"/>
        <v>0</v>
      </c>
      <c r="DU2">
        <f t="shared" si="26"/>
        <v>0</v>
      </c>
      <c r="DV2" s="412">
        <f>IF(DV6&gt;0,1,0)</f>
        <v>0</v>
      </c>
      <c r="DW2">
        <f>IF(DW6&gt;0,DV2+1,DV2)</f>
        <v>0</v>
      </c>
      <c r="DX2">
        <f t="shared" ref="DX2:EA2" si="27">IF(DX6&gt;0,DW2+1,DW2)</f>
        <v>0</v>
      </c>
      <c r="DY2">
        <f t="shared" si="27"/>
        <v>1</v>
      </c>
      <c r="DZ2">
        <f t="shared" si="27"/>
        <v>2</v>
      </c>
      <c r="EA2">
        <f t="shared" si="27"/>
        <v>2</v>
      </c>
    </row>
    <row r="3" spans="1:136" ht="15.75" hidden="1" thickBot="1" x14ac:dyDescent="0.3">
      <c r="G3" t="str">
        <f>G4</f>
        <v>Tornado 0,473 PET</v>
      </c>
      <c r="H3" t="str">
        <f>IF(H4=0,G3,H4)</f>
        <v>Tornado 0,473 PET</v>
      </c>
      <c r="I3" t="str">
        <f t="shared" ref="I3:BO3" si="28">IF(I4=0,H3,I4)</f>
        <v>Tornado 0,473 PET</v>
      </c>
      <c r="J3" t="str">
        <f t="shared" si="28"/>
        <v>Tornado 0,473 PET</v>
      </c>
      <c r="K3" t="str">
        <f t="shared" si="28"/>
        <v>Tornado 0,473 PET</v>
      </c>
      <c r="L3" t="str">
        <f t="shared" si="28"/>
        <v>Tornado 0,473 PET</v>
      </c>
      <c r="M3" t="str">
        <f t="shared" si="28"/>
        <v>Tornado 0,473 PET</v>
      </c>
      <c r="N3" t="str">
        <f t="shared" si="28"/>
        <v>Tornado 0,473 PET</v>
      </c>
      <c r="O3" t="str">
        <f t="shared" si="28"/>
        <v>Tornado 0,473 PET</v>
      </c>
      <c r="P3" t="str">
        <f t="shared" si="28"/>
        <v>Tornado 0,473 PET</v>
      </c>
      <c r="Q3" t="str">
        <f t="shared" si="28"/>
        <v>Tornado сахар 0,473 PET</v>
      </c>
      <c r="R3" t="str">
        <f t="shared" si="28"/>
        <v>Tornado сахар 0,473 PET</v>
      </c>
      <c r="S3" t="str">
        <f t="shared" si="28"/>
        <v>Tornado сахар 0,473 PET</v>
      </c>
      <c r="T3" t="str">
        <f t="shared" si="28"/>
        <v>Tornado сахар 0,473 PET</v>
      </c>
      <c r="U3" t="str">
        <f t="shared" si="28"/>
        <v>Tornado сахар 0,473 PET</v>
      </c>
      <c r="V3" t="str">
        <f t="shared" si="28"/>
        <v>Tornado сахар 0,473 PET</v>
      </c>
      <c r="W3" t="str">
        <f t="shared" si="28"/>
        <v>Tornado сахар 0,473 PET</v>
      </c>
      <c r="X3" t="str">
        <f t="shared" si="28"/>
        <v>Tornado сахар 0,473 PET</v>
      </c>
      <c r="Y3" t="str">
        <f t="shared" si="28"/>
        <v>Tornado сахар 0,473 PET</v>
      </c>
      <c r="Z3" t="str">
        <f>IF(Z4=0,Y3,Z4)</f>
        <v>Tornado 0,45 CAN</v>
      </c>
      <c r="AA3" t="str">
        <f t="shared" si="28"/>
        <v>Tornado 0,45 CAN</v>
      </c>
      <c r="AB3" t="str">
        <f t="shared" si="28"/>
        <v>Tornado 0,45 CAN</v>
      </c>
      <c r="AC3" t="str">
        <f t="shared" si="28"/>
        <v>Tornado 0,45 CAN</v>
      </c>
      <c r="AD3" t="str">
        <f t="shared" si="28"/>
        <v>Tornado 0,45 CAN</v>
      </c>
      <c r="AE3" t="str">
        <f t="shared" si="28"/>
        <v>Tornado 0,45 CAN</v>
      </c>
      <c r="AF3" t="str">
        <f t="shared" si="28"/>
        <v>Tornado 0,45 CAN</v>
      </c>
      <c r="AG3" t="str">
        <f t="shared" si="28"/>
        <v>Tornado 0,45 CAN</v>
      </c>
      <c r="AH3" t="str">
        <f t="shared" si="28"/>
        <v>Tornado 0,45 CAN</v>
      </c>
      <c r="AI3" t="str">
        <f t="shared" si="28"/>
        <v>Tornado 0,45 CAN</v>
      </c>
      <c r="AJ3" t="str">
        <f t="shared" si="28"/>
        <v>Tornado 0,45 CAN</v>
      </c>
      <c r="AK3" t="str">
        <f t="shared" si="28"/>
        <v>Tornado 0,45 CAN</v>
      </c>
      <c r="AL3" t="str">
        <f t="shared" si="28"/>
        <v>Tornado сахар 0,45 CAN</v>
      </c>
      <c r="AM3" t="str">
        <f t="shared" si="28"/>
        <v>Tornado сахар 0,45 CAN</v>
      </c>
      <c r="AN3" t="str">
        <f t="shared" si="28"/>
        <v>Tornado сахар 0,45 CAN</v>
      </c>
      <c r="AO3" t="str">
        <f t="shared" si="28"/>
        <v>Tornado сахар 0,45 CAN</v>
      </c>
      <c r="AP3" t="str">
        <f t="shared" si="28"/>
        <v>Tornado сахар 0,45 CAN</v>
      </c>
      <c r="AQ3" t="str">
        <f t="shared" si="28"/>
        <v>Tornado сахар 0,45 CAN</v>
      </c>
      <c r="AR3" t="str">
        <f t="shared" si="28"/>
        <v>Tornado сахар 0,45 CAN</v>
      </c>
      <c r="AS3" t="str">
        <f t="shared" si="28"/>
        <v>Tornado сахар 0,45 CAN</v>
      </c>
      <c r="AT3" t="str">
        <f t="shared" si="28"/>
        <v>Tornado сахар 0,45 CAN</v>
      </c>
      <c r="AU3" t="str">
        <f t="shared" si="28"/>
        <v>Tornado сахар 0,45 CAN</v>
      </c>
      <c r="AV3" t="str">
        <f t="shared" si="28"/>
        <v>Tornado сахар 0,45 CAN</v>
      </c>
      <c r="AW3" t="str">
        <f>IF(AW4=0,AV3,AW4)</f>
        <v>Tornado 1,0 PET</v>
      </c>
      <c r="AX3" t="str">
        <f t="shared" si="28"/>
        <v>Tornado 1,0 PET</v>
      </c>
      <c r="AY3" t="str">
        <f t="shared" si="28"/>
        <v>Tornado 1,0 PET</v>
      </c>
      <c r="AZ3" t="str">
        <f t="shared" si="28"/>
        <v>Tornado 1,0 PET</v>
      </c>
      <c r="BA3" t="str">
        <f>IF(BA4=0,#REF!,BA4)</f>
        <v>E-ON 0,25 CAN</v>
      </c>
      <c r="BB3" t="str">
        <f t="shared" si="28"/>
        <v>E-ON 0,25 CAN</v>
      </c>
      <c r="BC3" t="str">
        <f t="shared" si="28"/>
        <v>E-ON 0,25 CAN</v>
      </c>
      <c r="BD3" t="str">
        <f t="shared" si="28"/>
        <v>E-ON 0,25 CAN</v>
      </c>
      <c r="BE3" t="str">
        <f t="shared" si="28"/>
        <v>E-ON 0,25 CAN</v>
      </c>
      <c r="BF3" t="str">
        <f t="shared" si="28"/>
        <v>E-ON 0,45 CAN</v>
      </c>
      <c r="BG3" t="str">
        <f t="shared" si="28"/>
        <v>E-ON 0,45 CAN</v>
      </c>
      <c r="BH3" t="str">
        <f t="shared" si="28"/>
        <v>E-ON 0,45 CAN</v>
      </c>
      <c r="BI3" t="str">
        <f t="shared" si="28"/>
        <v>E-ON 0,45 CAN</v>
      </c>
      <c r="BJ3" t="str">
        <f t="shared" si="28"/>
        <v>E-ON 0,45 CAN</v>
      </c>
      <c r="BK3" t="str">
        <f t="shared" si="28"/>
        <v>E-ON 0,45 CAN</v>
      </c>
      <c r="BL3" t="str">
        <f t="shared" si="28"/>
        <v>E-ON 0,45 CAN</v>
      </c>
      <c r="BM3" t="str">
        <f t="shared" si="28"/>
        <v>E-ON 0,45 CAN</v>
      </c>
      <c r="BN3" t="str">
        <f t="shared" si="28"/>
        <v>E-ON 0,45 CAN</v>
      </c>
      <c r="BO3" t="str">
        <f t="shared" si="28"/>
        <v>E-ON BCAA 0,45 CAN</v>
      </c>
      <c r="BP3" t="str">
        <f t="shared" ref="BP3:EA3" si="29">IF(BP4=0,BO3,BP4)</f>
        <v>Fresh Bar 0,48 PET</v>
      </c>
      <c r="BQ3" t="str">
        <f t="shared" si="29"/>
        <v>Fresh Bar 0,48 PET</v>
      </c>
      <c r="BR3" t="str">
        <f t="shared" si="29"/>
        <v>Fresh Bar 0,48 PET</v>
      </c>
      <c r="BS3" t="str">
        <f t="shared" si="29"/>
        <v>Fresh Bar 0,48 PET</v>
      </c>
      <c r="BT3" t="str">
        <f t="shared" si="29"/>
        <v>Fresh Bar 0,48 PET</v>
      </c>
      <c r="BU3" t="str">
        <f t="shared" si="29"/>
        <v>Fresh Bar 0,48 PET</v>
      </c>
      <c r="BV3" t="str">
        <f t="shared" si="29"/>
        <v>Fresh Bar 0,48 PET</v>
      </c>
      <c r="BW3" t="str">
        <f t="shared" si="29"/>
        <v>Fresh Bar 0,48 PET</v>
      </c>
      <c r="BX3" t="str">
        <f t="shared" si="29"/>
        <v>Fresh Bar 0,48 PET</v>
      </c>
      <c r="BY3" t="str">
        <f t="shared" si="29"/>
        <v>Fresh Bar 0,48 PET</v>
      </c>
      <c r="BZ3" t="str">
        <f t="shared" si="29"/>
        <v>Fresh Bar 0,48 PET</v>
      </c>
      <c r="CA3" t="str">
        <f t="shared" si="29"/>
        <v>Fresh Bar 0,48 PET</v>
      </c>
      <c r="CB3" t="str">
        <f t="shared" si="29"/>
        <v>COLA Fresh Bar 0,48 PET</v>
      </c>
      <c r="CC3" t="str">
        <f t="shared" si="29"/>
        <v>COLA Fresh Bar 0,48 PET</v>
      </c>
      <c r="CD3" t="str">
        <f t="shared" si="29"/>
        <v>COLA Fresh Bar 0,48 PET</v>
      </c>
      <c r="CE3" t="str">
        <f t="shared" si="29"/>
        <v>COLA Fresh Bar 0,48 PET</v>
      </c>
      <c r="CF3" t="str">
        <f t="shared" si="29"/>
        <v>Fresh Bar 0,45 CAN</v>
      </c>
      <c r="CG3" t="str">
        <f t="shared" si="29"/>
        <v>Fresh Bar 0,45 CAN</v>
      </c>
      <c r="CH3" t="str">
        <f t="shared" si="29"/>
        <v>Fresh Bar 0,45 CAN</v>
      </c>
      <c r="CI3" t="str">
        <f t="shared" si="29"/>
        <v>Fresh Bar 0,45 CAN</v>
      </c>
      <c r="CJ3" t="str">
        <f t="shared" si="29"/>
        <v>Fresh Bar 0,45 CAN</v>
      </c>
      <c r="CK3" t="str">
        <f t="shared" si="29"/>
        <v>Fresh Bar 0,45 CAN</v>
      </c>
      <c r="CL3" t="str">
        <f t="shared" si="29"/>
        <v>Fresh Bar 0,45 CAN</v>
      </c>
      <c r="CM3" t="str">
        <f t="shared" si="29"/>
        <v>Fresh Bar 0,45 CAN</v>
      </c>
      <c r="CN3" t="str">
        <f t="shared" si="29"/>
        <v>Fresh Bar 0,45 CAN</v>
      </c>
      <c r="CO3" t="str">
        <f t="shared" si="29"/>
        <v>Fresh Bar 0,45 CAN</v>
      </c>
      <c r="CP3" t="str">
        <f t="shared" si="29"/>
        <v>Fresh Bar 0,45 CAN</v>
      </c>
      <c r="CQ3" t="str">
        <f t="shared" si="29"/>
        <v>Fresh Bar 0,45 CAN</v>
      </c>
      <c r="CR3" t="str">
        <f t="shared" si="29"/>
        <v>COLA Fresh Bar 0,45 CAN</v>
      </c>
      <c r="CS3" t="str">
        <f t="shared" si="29"/>
        <v>COLA Fresh Bar 0,45 CAN</v>
      </c>
      <c r="CT3" t="str">
        <f t="shared" si="29"/>
        <v>COLA Fresh Bar 0,45 CAN</v>
      </c>
      <c r="CU3" t="str">
        <f t="shared" si="29"/>
        <v>COLA Fresh Bar 0,45 CAN</v>
      </c>
      <c r="CV3" t="str">
        <f t="shared" si="29"/>
        <v>Fresh Bar 1,5 PET</v>
      </c>
      <c r="CW3" t="str">
        <f t="shared" si="29"/>
        <v>Fresh Bar 1,5 PET</v>
      </c>
      <c r="CX3" t="str">
        <f t="shared" si="29"/>
        <v>Fresh Bar 1,5 PET</v>
      </c>
      <c r="CY3" t="str">
        <f t="shared" si="29"/>
        <v>Fresh Bar 1,5 PET</v>
      </c>
      <c r="CZ3" t="str">
        <f t="shared" si="29"/>
        <v>Fresh Bar 1,5 PET</v>
      </c>
      <c r="DA3" t="str">
        <f t="shared" si="29"/>
        <v>Fresh Bar 1,5 PET</v>
      </c>
      <c r="DB3" t="str">
        <f t="shared" si="29"/>
        <v>COLA Fresh Bar 1,5 PET</v>
      </c>
      <c r="DC3" t="str">
        <f t="shared" si="29"/>
        <v>COLA Fresh Bar 1,5 PET</v>
      </c>
      <c r="DD3" t="str">
        <f t="shared" si="29"/>
        <v>COLA Fresh Bar 1,5 PET</v>
      </c>
      <c r="DE3" t="str">
        <f t="shared" si="29"/>
        <v>COLA Fresh Bar 1,5 PET</v>
      </c>
      <c r="DF3" t="str">
        <f t="shared" si="29"/>
        <v>ИЛ 0,48 PET</v>
      </c>
      <c r="DG3" t="str">
        <f t="shared" si="29"/>
        <v>ИЛ 0,48 PET</v>
      </c>
      <c r="DH3" t="str">
        <f t="shared" si="29"/>
        <v>ИЛ 0,48 PET</v>
      </c>
      <c r="DI3" t="str">
        <f t="shared" si="29"/>
        <v>ИЛ 0,48 PET</v>
      </c>
      <c r="DJ3" t="str">
        <f t="shared" si="29"/>
        <v>ИЛ 0,48 PET</v>
      </c>
      <c r="DK3" t="str">
        <f t="shared" si="29"/>
        <v>ИЛ 0,48 PET</v>
      </c>
      <c r="DL3" t="str">
        <f t="shared" si="29"/>
        <v>ИЛ 0,48 PET</v>
      </c>
      <c r="DM3" t="str">
        <f t="shared" si="29"/>
        <v>ИЛ 0,48 PET</v>
      </c>
      <c r="DN3" t="str">
        <f t="shared" si="29"/>
        <v>ИЛ 0,48 PET</v>
      </c>
      <c r="DO3" t="str">
        <f t="shared" si="29"/>
        <v>ИЛ 0,45 CAN</v>
      </c>
      <c r="DP3" t="str">
        <f t="shared" si="29"/>
        <v>ИЛ 0,45 CAN</v>
      </c>
      <c r="DQ3" t="str">
        <f t="shared" si="29"/>
        <v>ИЛ 0,45 CAN</v>
      </c>
      <c r="DR3" t="str">
        <f t="shared" si="29"/>
        <v>ИЛ 0,45 CAN</v>
      </c>
      <c r="DS3" t="str">
        <f t="shared" si="29"/>
        <v>ИЛ 0,45 CAN</v>
      </c>
      <c r="DT3" t="str">
        <f t="shared" si="29"/>
        <v>ИЛ 0,45 CAN</v>
      </c>
      <c r="DU3" t="str">
        <f t="shared" si="29"/>
        <v>ИЛ 0,45 CAN</v>
      </c>
      <c r="DV3" t="str">
        <f t="shared" si="29"/>
        <v>ИЛ 1,42 PET</v>
      </c>
      <c r="DW3" t="str">
        <f t="shared" si="29"/>
        <v>ИЛ 1,42 PET</v>
      </c>
      <c r="DX3" t="str">
        <f t="shared" si="29"/>
        <v>ИЛ 1,42 PET</v>
      </c>
      <c r="DY3" t="str">
        <f t="shared" si="29"/>
        <v>ИЛ 1,42 PET</v>
      </c>
      <c r="DZ3" t="str">
        <f t="shared" si="29"/>
        <v>ИЛ 1,42 PET</v>
      </c>
      <c r="EA3" t="str">
        <f t="shared" si="29"/>
        <v>ИЛ 1,42 PET</v>
      </c>
      <c r="EB3" t="str">
        <f t="shared" ref="EB3:EF3" si="30">IF(EB4=0,EA3,EB4)</f>
        <v>ИЛ 1,42 PET</v>
      </c>
      <c r="EC3" t="str">
        <f t="shared" si="30"/>
        <v>ИЛ 1,42 PET</v>
      </c>
      <c r="ED3" t="str">
        <f t="shared" si="30"/>
        <v>ИЛ 1,42 PET</v>
      </c>
      <c r="EE3" t="str">
        <f t="shared" si="30"/>
        <v>ИЛ 1,42 PET</v>
      </c>
      <c r="EF3" t="str">
        <f t="shared" si="30"/>
        <v>ИЛ 1,42 PET</v>
      </c>
    </row>
    <row r="4" spans="1:136" ht="15.75" thickBot="1" x14ac:dyDescent="0.3">
      <c r="A4" s="1650" t="s">
        <v>441</v>
      </c>
      <c r="B4" s="1651"/>
      <c r="C4" s="1651"/>
      <c r="D4" s="1651"/>
      <c r="E4" s="1651"/>
      <c r="F4" s="1652"/>
      <c r="G4" s="1614" t="s">
        <v>417</v>
      </c>
      <c r="H4" s="1615"/>
      <c r="I4" s="1615"/>
      <c r="J4" s="1615"/>
      <c r="K4" s="1615"/>
      <c r="L4" s="1615"/>
      <c r="M4" s="1615"/>
      <c r="N4" s="1615"/>
      <c r="O4" s="1615"/>
      <c r="P4" s="1616"/>
      <c r="Q4" s="1612" t="s">
        <v>633</v>
      </c>
      <c r="R4" s="1613"/>
      <c r="S4" s="1613"/>
      <c r="T4" s="1613"/>
      <c r="U4" s="1613"/>
      <c r="V4" s="1613"/>
      <c r="W4" s="1613"/>
      <c r="X4" s="1613"/>
      <c r="Y4" s="1613"/>
      <c r="Z4" s="1617" t="s">
        <v>418</v>
      </c>
      <c r="AA4" s="1618"/>
      <c r="AB4" s="1618"/>
      <c r="AC4" s="1618"/>
      <c r="AD4" s="1618"/>
      <c r="AE4" s="1618"/>
      <c r="AF4" s="1618"/>
      <c r="AG4" s="1618"/>
      <c r="AH4" s="1618"/>
      <c r="AI4" s="1618"/>
      <c r="AJ4" s="1618"/>
      <c r="AK4" s="1619"/>
      <c r="AL4" s="1675" t="s">
        <v>634</v>
      </c>
      <c r="AM4" s="1676"/>
      <c r="AN4" s="1676"/>
      <c r="AO4" s="1676"/>
      <c r="AP4" s="1676"/>
      <c r="AQ4" s="1676"/>
      <c r="AR4" s="1676"/>
      <c r="AS4" s="1676"/>
      <c r="AT4" s="1676"/>
      <c r="AU4" s="1676"/>
      <c r="AV4" s="1676"/>
      <c r="AW4" s="1665" t="s">
        <v>419</v>
      </c>
      <c r="AX4" s="1666"/>
      <c r="AY4" s="1667"/>
      <c r="AZ4" s="1667"/>
      <c r="BA4" s="1668" t="s">
        <v>411</v>
      </c>
      <c r="BB4" s="1668"/>
      <c r="BC4" s="1668"/>
      <c r="BD4" s="1668"/>
      <c r="BE4" s="1668"/>
      <c r="BF4" s="1657" t="s">
        <v>412</v>
      </c>
      <c r="BG4" s="1658"/>
      <c r="BH4" s="1658"/>
      <c r="BI4" s="1658"/>
      <c r="BJ4" s="1658"/>
      <c r="BK4" s="1658"/>
      <c r="BL4" s="1658"/>
      <c r="BM4" s="1658"/>
      <c r="BN4" s="1659"/>
      <c r="BO4" s="488" t="s">
        <v>416</v>
      </c>
      <c r="BP4" s="1617" t="s">
        <v>420</v>
      </c>
      <c r="BQ4" s="1618"/>
      <c r="BR4" s="1618"/>
      <c r="BS4" s="1618"/>
      <c r="BT4" s="1618"/>
      <c r="BU4" s="1618"/>
      <c r="BV4" s="1618"/>
      <c r="BW4" s="1618"/>
      <c r="BX4" s="1618"/>
      <c r="BY4" s="1618"/>
      <c r="BZ4" s="1618"/>
      <c r="CA4" s="1619"/>
      <c r="CB4" s="1620" t="s">
        <v>424</v>
      </c>
      <c r="CC4" s="1621"/>
      <c r="CD4" s="1621"/>
      <c r="CE4" s="1622"/>
      <c r="CF4" s="1617" t="s">
        <v>422</v>
      </c>
      <c r="CG4" s="1618"/>
      <c r="CH4" s="1618"/>
      <c r="CI4" s="1618"/>
      <c r="CJ4" s="1618"/>
      <c r="CK4" s="1618"/>
      <c r="CL4" s="1618"/>
      <c r="CM4" s="1618"/>
      <c r="CN4" s="1618"/>
      <c r="CO4" s="1618"/>
      <c r="CP4" s="1618"/>
      <c r="CQ4" s="1618"/>
      <c r="CR4" s="1620" t="s">
        <v>425</v>
      </c>
      <c r="CS4" s="1621"/>
      <c r="CT4" s="1621"/>
      <c r="CU4" s="1622"/>
      <c r="CV4" s="1629" t="s">
        <v>423</v>
      </c>
      <c r="CW4" s="1629"/>
      <c r="CX4" s="1629"/>
      <c r="CY4" s="1629"/>
      <c r="CZ4" s="1629"/>
      <c r="DA4" s="1629"/>
      <c r="DB4" s="1626" t="s">
        <v>426</v>
      </c>
      <c r="DC4" s="1627"/>
      <c r="DD4" s="1627"/>
      <c r="DE4" s="1628"/>
      <c r="DF4" s="1618" t="s">
        <v>427</v>
      </c>
      <c r="DG4" s="1618"/>
      <c r="DH4" s="1618"/>
      <c r="DI4" s="1618"/>
      <c r="DJ4" s="1618"/>
      <c r="DK4" s="1618"/>
      <c r="DL4" s="1618"/>
      <c r="DM4" s="1618"/>
      <c r="DN4" s="1619"/>
      <c r="DO4" s="1614" t="s">
        <v>428</v>
      </c>
      <c r="DP4" s="1615"/>
      <c r="DQ4" s="1615"/>
      <c r="DR4" s="1615"/>
      <c r="DS4" s="1615"/>
      <c r="DT4" s="1615"/>
      <c r="DU4" s="1616"/>
      <c r="DV4" s="1617" t="s">
        <v>429</v>
      </c>
      <c r="DW4" s="1618"/>
      <c r="DX4" s="1618"/>
      <c r="DY4" s="1618"/>
      <c r="DZ4" s="1618"/>
      <c r="EA4" s="1619"/>
    </row>
    <row r="5" spans="1:136" ht="55.5" customHeight="1" thickBot="1" x14ac:dyDescent="0.3">
      <c r="A5" s="1653"/>
      <c r="B5" s="1654"/>
      <c r="C5" s="1654"/>
      <c r="D5" s="1654"/>
      <c r="E5" s="1654"/>
      <c r="F5" s="1654"/>
      <c r="G5" s="465" t="s">
        <v>182</v>
      </c>
      <c r="H5" s="459" t="s">
        <v>432</v>
      </c>
      <c r="I5" s="459" t="s">
        <v>431</v>
      </c>
      <c r="J5" s="460" t="s">
        <v>430</v>
      </c>
      <c r="K5" s="460" t="s">
        <v>436</v>
      </c>
      <c r="L5" s="459" t="s">
        <v>433</v>
      </c>
      <c r="M5" s="459" t="s">
        <v>490</v>
      </c>
      <c r="N5" s="459" t="s">
        <v>491</v>
      </c>
      <c r="O5" s="459" t="s">
        <v>434</v>
      </c>
      <c r="P5" s="539" t="s">
        <v>435</v>
      </c>
      <c r="Q5" s="712" t="str">
        <f>Q9</f>
        <v>Tornado Original</v>
      </c>
      <c r="R5" s="713" t="str">
        <f t="shared" ref="R5:Y5" si="31">R9</f>
        <v>Tornado Black</v>
      </c>
      <c r="S5" s="713" t="str">
        <f t="shared" si="31"/>
        <v>Tornado BUBBLE</v>
      </c>
      <c r="T5" s="713" t="str">
        <f t="shared" si="31"/>
        <v>Tornado COCONUT</v>
      </c>
      <c r="U5" s="713" t="str">
        <f t="shared" si="31"/>
        <v>Tornado SKILL</v>
      </c>
      <c r="V5" s="713" t="str">
        <f t="shared" si="31"/>
        <v>Tornado MANGO</v>
      </c>
      <c r="W5" s="713" t="str">
        <f t="shared" si="31"/>
        <v>Tornado RAZZBERRY</v>
      </c>
      <c r="X5" s="713" t="str">
        <f t="shared" si="31"/>
        <v>Tornado Lemon Cake</v>
      </c>
      <c r="Y5" s="714" t="str">
        <f t="shared" si="31"/>
        <v>Tornado Ice Berry</v>
      </c>
      <c r="Z5" s="715" t="s">
        <v>182</v>
      </c>
      <c r="AA5" s="462" t="s">
        <v>432</v>
      </c>
      <c r="AB5" s="462" t="s">
        <v>431</v>
      </c>
      <c r="AC5" s="463" t="s">
        <v>430</v>
      </c>
      <c r="AD5" s="463" t="s">
        <v>436</v>
      </c>
      <c r="AE5" s="462" t="s">
        <v>433</v>
      </c>
      <c r="AF5" s="462" t="s">
        <v>598</v>
      </c>
      <c r="AG5" s="462" t="s">
        <v>597</v>
      </c>
      <c r="AH5" s="462" t="s">
        <v>490</v>
      </c>
      <c r="AI5" s="462" t="s">
        <v>491</v>
      </c>
      <c r="AJ5" s="462" t="s">
        <v>434</v>
      </c>
      <c r="AK5" s="678" t="s">
        <v>435</v>
      </c>
      <c r="AL5" s="671" t="str">
        <f>AL9</f>
        <v>Tornado Original</v>
      </c>
      <c r="AM5" s="671" t="str">
        <f t="shared" ref="AM5:AV5" si="32">AM9</f>
        <v>Tornado Black</v>
      </c>
      <c r="AN5" s="671" t="str">
        <f t="shared" si="32"/>
        <v>Tornado BUBBLE</v>
      </c>
      <c r="AO5" s="671" t="str">
        <f t="shared" si="32"/>
        <v>Tornado COCONUT</v>
      </c>
      <c r="AP5" s="671" t="str">
        <f t="shared" si="32"/>
        <v>Tornado SKILL</v>
      </c>
      <c r="AQ5" s="671" t="str">
        <f t="shared" si="32"/>
        <v>Tornado RAZZBERRY</v>
      </c>
      <c r="AR5" s="671" t="str">
        <f t="shared" si="32"/>
        <v>Tornado MANGO</v>
      </c>
      <c r="AS5" s="671" t="str">
        <f t="shared" si="32"/>
        <v>Tornado Lemon Cake</v>
      </c>
      <c r="AT5" s="671" t="str">
        <f t="shared" si="32"/>
        <v>Tornado Ice Berry</v>
      </c>
      <c r="AU5" s="671" t="str">
        <f t="shared" si="32"/>
        <v>Tornado WATERMELON</v>
      </c>
      <c r="AV5" s="671" t="str">
        <f t="shared" si="32"/>
        <v>Tornado Banana</v>
      </c>
      <c r="AW5" s="465" t="str">
        <f>AW9</f>
        <v>Tornado Original</v>
      </c>
      <c r="AX5" s="459" t="str">
        <f>AX9</f>
        <v>Tornado Black</v>
      </c>
      <c r="AY5" s="460" t="str">
        <f>AY9</f>
        <v>Tornado MANGO</v>
      </c>
      <c r="AZ5" s="460" t="str">
        <f>AZ9</f>
        <v>Tornado BUBBLE</v>
      </c>
      <c r="BA5" s="491" t="s">
        <v>495</v>
      </c>
      <c r="BB5" s="492" t="s">
        <v>496</v>
      </c>
      <c r="BC5" s="492" t="s">
        <v>437</v>
      </c>
      <c r="BD5" s="541" t="s">
        <v>456</v>
      </c>
      <c r="BE5" s="493" t="s">
        <v>455</v>
      </c>
      <c r="BF5" s="602" t="s">
        <v>495</v>
      </c>
      <c r="BG5" s="467" t="s">
        <v>437</v>
      </c>
      <c r="BH5" s="603" t="s">
        <v>496</v>
      </c>
      <c r="BI5" s="490" t="s">
        <v>438</v>
      </c>
      <c r="BJ5" s="468" t="s">
        <v>599</v>
      </c>
      <c r="BK5" s="468" t="s">
        <v>600</v>
      </c>
      <c r="BL5" s="468" t="s">
        <v>492</v>
      </c>
      <c r="BM5" s="543" t="s">
        <v>456</v>
      </c>
      <c r="BN5" s="469" t="s">
        <v>497</v>
      </c>
      <c r="BO5" s="539" t="s">
        <v>473</v>
      </c>
      <c r="BP5" s="461" t="s">
        <v>443</v>
      </c>
      <c r="BQ5" s="462" t="s">
        <v>444</v>
      </c>
      <c r="BR5" s="462" t="s">
        <v>445</v>
      </c>
      <c r="BS5" s="462" t="s">
        <v>446</v>
      </c>
      <c r="BT5" s="462" t="s">
        <v>447</v>
      </c>
      <c r="BU5" s="463" t="s">
        <v>448</v>
      </c>
      <c r="BV5" s="468" t="s">
        <v>575</v>
      </c>
      <c r="BW5" s="468" t="s">
        <v>601</v>
      </c>
      <c r="BX5" s="468" t="s">
        <v>602</v>
      </c>
      <c r="BY5" s="468" t="s">
        <v>493</v>
      </c>
      <c r="BZ5" s="463" t="s">
        <v>449</v>
      </c>
      <c r="CA5" s="463" t="s">
        <v>450</v>
      </c>
      <c r="CB5" s="470" t="s">
        <v>453</v>
      </c>
      <c r="CC5" s="471" t="s">
        <v>452</v>
      </c>
      <c r="CD5" s="471" t="s">
        <v>451</v>
      </c>
      <c r="CE5" s="472" t="s">
        <v>454</v>
      </c>
      <c r="CF5" s="461" t="s">
        <v>443</v>
      </c>
      <c r="CG5" s="462" t="s">
        <v>444</v>
      </c>
      <c r="CH5" s="462" t="s">
        <v>445</v>
      </c>
      <c r="CI5" s="462" t="s">
        <v>446</v>
      </c>
      <c r="CJ5" s="462" t="s">
        <v>447</v>
      </c>
      <c r="CK5" s="468" t="s">
        <v>575</v>
      </c>
      <c r="CL5" s="468" t="s">
        <v>601</v>
      </c>
      <c r="CM5" s="468" t="s">
        <v>602</v>
      </c>
      <c r="CN5" s="464" t="s">
        <v>493</v>
      </c>
      <c r="CO5" s="463" t="s">
        <v>448</v>
      </c>
      <c r="CP5" s="463" t="s">
        <v>449</v>
      </c>
      <c r="CQ5" s="466" t="s">
        <v>450</v>
      </c>
      <c r="CR5" s="470" t="s">
        <v>453</v>
      </c>
      <c r="CS5" s="471" t="s">
        <v>452</v>
      </c>
      <c r="CT5" s="471" t="s">
        <v>451</v>
      </c>
      <c r="CU5" s="472" t="s">
        <v>454</v>
      </c>
      <c r="CV5" s="513" t="s">
        <v>443</v>
      </c>
      <c r="CW5" s="514" t="s">
        <v>446</v>
      </c>
      <c r="CX5" s="514" t="s">
        <v>447</v>
      </c>
      <c r="CY5" s="514" t="s">
        <v>448</v>
      </c>
      <c r="CZ5" s="513" t="s">
        <v>444</v>
      </c>
      <c r="DA5" s="515" t="s">
        <v>445</v>
      </c>
      <c r="DB5" s="473" t="s">
        <v>453</v>
      </c>
      <c r="DC5" s="474" t="s">
        <v>452</v>
      </c>
      <c r="DD5" s="601" t="s">
        <v>454</v>
      </c>
      <c r="DE5" s="475" t="s">
        <v>451</v>
      </c>
      <c r="DF5" s="476" t="s">
        <v>404</v>
      </c>
      <c r="DG5" s="477" t="s">
        <v>405</v>
      </c>
      <c r="DH5" s="477" t="s">
        <v>409</v>
      </c>
      <c r="DI5" s="478" t="s">
        <v>406</v>
      </c>
      <c r="DJ5" s="478" t="s">
        <v>407</v>
      </c>
      <c r="DK5" s="468" t="s">
        <v>494</v>
      </c>
      <c r="DL5" s="468" t="s">
        <v>603</v>
      </c>
      <c r="DM5" s="463" t="s">
        <v>410</v>
      </c>
      <c r="DN5" s="466" t="s">
        <v>408</v>
      </c>
      <c r="DO5" s="479" t="s">
        <v>404</v>
      </c>
      <c r="DP5" s="480" t="s">
        <v>405</v>
      </c>
      <c r="DQ5" s="480" t="s">
        <v>409</v>
      </c>
      <c r="DR5" s="480" t="s">
        <v>406</v>
      </c>
      <c r="DS5" s="480" t="s">
        <v>407</v>
      </c>
      <c r="DT5" s="480" t="s">
        <v>410</v>
      </c>
      <c r="DU5" s="481" t="s">
        <v>408</v>
      </c>
      <c r="DV5" s="476" t="s">
        <v>405</v>
      </c>
      <c r="DW5" s="477" t="s">
        <v>404</v>
      </c>
      <c r="DX5" s="477" t="s">
        <v>409</v>
      </c>
      <c r="DY5" s="468" t="s">
        <v>407</v>
      </c>
      <c r="DZ5" s="482" t="s">
        <v>406</v>
      </c>
      <c r="EA5" s="483" t="s">
        <v>410</v>
      </c>
    </row>
    <row r="6" spans="1:136" ht="19.5" thickBot="1" x14ac:dyDescent="0.3">
      <c r="A6" s="1655" t="s">
        <v>442</v>
      </c>
      <c r="B6" s="1656"/>
      <c r="C6" s="1656"/>
      <c r="D6" s="1656"/>
      <c r="E6" s="1656"/>
      <c r="F6" s="1656"/>
      <c r="G6" s="672">
        <f t="shared" ref="G6:BE6" si="33">SUM(G10:G781)</f>
        <v>0</v>
      </c>
      <c r="H6" s="673">
        <f t="shared" si="33"/>
        <v>0</v>
      </c>
      <c r="I6" s="673">
        <f t="shared" si="33"/>
        <v>0</v>
      </c>
      <c r="J6" s="673">
        <f t="shared" si="33"/>
        <v>0</v>
      </c>
      <c r="K6" s="673">
        <f t="shared" si="33"/>
        <v>0</v>
      </c>
      <c r="L6" s="673">
        <f t="shared" si="33"/>
        <v>0</v>
      </c>
      <c r="M6" s="673">
        <f t="shared" si="33"/>
        <v>0</v>
      </c>
      <c r="N6" s="673">
        <f t="shared" si="33"/>
        <v>0</v>
      </c>
      <c r="O6" s="673">
        <f t="shared" si="33"/>
        <v>0</v>
      </c>
      <c r="P6" s="674">
        <f t="shared" si="33"/>
        <v>0</v>
      </c>
      <c r="Q6" s="668">
        <f t="shared" si="33"/>
        <v>0</v>
      </c>
      <c r="R6" s="668">
        <f t="shared" si="33"/>
        <v>0</v>
      </c>
      <c r="S6" s="668">
        <f t="shared" si="33"/>
        <v>0</v>
      </c>
      <c r="T6" s="668">
        <f t="shared" si="33"/>
        <v>0</v>
      </c>
      <c r="U6" s="668">
        <f t="shared" si="33"/>
        <v>0</v>
      </c>
      <c r="V6" s="668">
        <f t="shared" si="33"/>
        <v>0</v>
      </c>
      <c r="W6" s="668">
        <f t="shared" si="33"/>
        <v>0</v>
      </c>
      <c r="X6" s="668">
        <f t="shared" si="33"/>
        <v>0</v>
      </c>
      <c r="Y6" s="668">
        <f t="shared" si="33"/>
        <v>0</v>
      </c>
      <c r="Z6" s="668">
        <v>100</v>
      </c>
      <c r="AA6" s="672">
        <f t="shared" si="33"/>
        <v>0</v>
      </c>
      <c r="AB6" s="673">
        <f t="shared" si="33"/>
        <v>0</v>
      </c>
      <c r="AC6" s="673">
        <v>100</v>
      </c>
      <c r="AD6" s="673">
        <f t="shared" si="33"/>
        <v>0</v>
      </c>
      <c r="AE6" s="673">
        <f t="shared" si="33"/>
        <v>0</v>
      </c>
      <c r="AF6" s="673">
        <f t="shared" si="33"/>
        <v>0</v>
      </c>
      <c r="AG6" s="673">
        <f t="shared" si="33"/>
        <v>0</v>
      </c>
      <c r="AH6" s="673">
        <f t="shared" si="33"/>
        <v>0</v>
      </c>
      <c r="AI6" s="673">
        <f t="shared" si="33"/>
        <v>0</v>
      </c>
      <c r="AJ6" s="673">
        <v>100</v>
      </c>
      <c r="AK6" s="673">
        <f t="shared" si="33"/>
        <v>0</v>
      </c>
      <c r="AL6" s="674">
        <v>1209</v>
      </c>
      <c r="AM6" s="728">
        <v>888</v>
      </c>
      <c r="AN6" s="728">
        <v>888</v>
      </c>
      <c r="AO6" s="668">
        <v>1209</v>
      </c>
      <c r="AP6" s="728"/>
      <c r="AQ6" s="728"/>
      <c r="AR6" s="668">
        <v>888</v>
      </c>
      <c r="AS6" s="668"/>
      <c r="AT6" s="668"/>
      <c r="AU6" s="668"/>
      <c r="AV6" s="668"/>
      <c r="AW6" s="728">
        <v>888</v>
      </c>
      <c r="AX6" s="668"/>
      <c r="AY6" s="729"/>
      <c r="AZ6" s="730"/>
      <c r="BA6" s="485">
        <f t="shared" si="33"/>
        <v>0</v>
      </c>
      <c r="BB6" s="485">
        <f t="shared" si="33"/>
        <v>0</v>
      </c>
      <c r="BC6" s="485">
        <f t="shared" si="33"/>
        <v>0</v>
      </c>
      <c r="BD6" s="485">
        <f t="shared" si="33"/>
        <v>0</v>
      </c>
      <c r="BE6" s="486">
        <f t="shared" si="33"/>
        <v>0</v>
      </c>
      <c r="BF6" s="484">
        <v>100</v>
      </c>
      <c r="BG6" s="485">
        <v>100</v>
      </c>
      <c r="BH6" s="485"/>
      <c r="BI6" s="485"/>
      <c r="BJ6" s="486"/>
      <c r="BK6" s="484"/>
      <c r="BL6" s="485"/>
      <c r="BM6" s="485"/>
      <c r="BN6" s="485"/>
      <c r="BO6" s="485"/>
      <c r="BP6" s="485"/>
      <c r="BQ6" s="485"/>
      <c r="BR6" s="485">
        <v>1209</v>
      </c>
      <c r="BS6" s="486"/>
      <c r="BT6" s="489">
        <v>369</v>
      </c>
      <c r="BU6" s="484">
        <v>888</v>
      </c>
      <c r="BV6" s="485"/>
      <c r="BW6" s="730"/>
      <c r="BX6" s="485">
        <v>888</v>
      </c>
      <c r="BY6" s="730"/>
      <c r="BZ6" s="730"/>
      <c r="CA6" s="485"/>
      <c r="CB6" s="485">
        <v>888</v>
      </c>
      <c r="CC6" s="730"/>
      <c r="CD6" s="485"/>
      <c r="CE6" s="485"/>
      <c r="CF6" s="487"/>
      <c r="CG6" s="729"/>
      <c r="CH6" s="485">
        <v>888</v>
      </c>
      <c r="CI6" s="485"/>
      <c r="CJ6" s="486"/>
      <c r="CK6" s="484"/>
      <c r="CL6" s="485"/>
      <c r="CM6" s="730"/>
      <c r="CN6" s="485"/>
      <c r="CO6" s="485">
        <v>888</v>
      </c>
      <c r="CP6" s="485"/>
      <c r="CQ6" s="485"/>
      <c r="CR6" s="485"/>
      <c r="CS6" s="485"/>
      <c r="CT6" s="730"/>
      <c r="CU6" s="485"/>
      <c r="CV6" s="486"/>
      <c r="CW6" s="484"/>
      <c r="CX6" s="485"/>
      <c r="CY6" s="485">
        <v>369</v>
      </c>
      <c r="CZ6" s="486"/>
      <c r="DA6" s="485">
        <v>369</v>
      </c>
      <c r="DB6" s="485">
        <v>369</v>
      </c>
      <c r="DC6" s="485"/>
      <c r="DD6" s="730"/>
      <c r="DE6" s="485"/>
      <c r="DF6" s="731"/>
      <c r="DG6" s="729"/>
      <c r="DH6" s="485"/>
      <c r="DI6" s="485">
        <v>1209</v>
      </c>
      <c r="DJ6" s="486"/>
      <c r="DK6" s="484"/>
      <c r="DL6" s="485"/>
      <c r="DM6" s="485"/>
      <c r="DN6" s="730">
        <v>1209</v>
      </c>
      <c r="DO6" s="485"/>
      <c r="DP6" s="485"/>
      <c r="DQ6" s="485"/>
      <c r="DR6" s="485"/>
      <c r="DS6" s="732"/>
      <c r="DT6" s="484"/>
      <c r="DU6" s="485"/>
      <c r="DV6" s="485"/>
      <c r="DW6" s="485"/>
      <c r="DX6" s="485"/>
      <c r="DY6" s="485">
        <v>1209</v>
      </c>
      <c r="DZ6" s="486">
        <v>1209</v>
      </c>
      <c r="EA6" s="484"/>
      <c r="EB6" s="485"/>
      <c r="EC6" s="485"/>
      <c r="ED6" s="730"/>
      <c r="EE6" s="730"/>
      <c r="EF6" s="486"/>
    </row>
    <row r="7" spans="1:136" ht="15.75" thickBot="1" x14ac:dyDescent="0.3">
      <c r="G7" s="3"/>
      <c r="H7" s="3"/>
      <c r="I7" s="3"/>
      <c r="J7" s="3"/>
      <c r="K7" s="3"/>
      <c r="L7" s="3"/>
      <c r="M7" s="3"/>
      <c r="N7" s="3"/>
      <c r="O7" s="3"/>
      <c r="P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136" ht="27" thickBot="1" x14ac:dyDescent="0.3">
      <c r="A8" s="1647" t="s">
        <v>440</v>
      </c>
      <c r="B8" s="1648"/>
      <c r="C8" s="1648"/>
      <c r="D8" s="1648"/>
      <c r="E8" s="1648"/>
      <c r="F8" s="1649"/>
      <c r="G8" s="1660" t="s">
        <v>417</v>
      </c>
      <c r="H8" s="1661"/>
      <c r="I8" s="1661"/>
      <c r="J8" s="1661"/>
      <c r="K8" s="1661"/>
      <c r="L8" s="1661"/>
      <c r="M8" s="1661"/>
      <c r="N8" s="1661"/>
      <c r="O8" s="1661"/>
      <c r="P8" s="1662"/>
      <c r="Q8" s="1612" t="s">
        <v>633</v>
      </c>
      <c r="R8" s="1613"/>
      <c r="S8" s="1613"/>
      <c r="T8" s="1613"/>
      <c r="U8" s="1613"/>
      <c r="V8" s="1613"/>
      <c r="W8" s="1613"/>
      <c r="X8" s="1613"/>
      <c r="Y8" s="1674"/>
      <c r="Z8" s="1672" t="s">
        <v>418</v>
      </c>
      <c r="AA8" s="1672"/>
      <c r="AB8" s="1672"/>
      <c r="AC8" s="1672"/>
      <c r="AD8" s="1672"/>
      <c r="AE8" s="1672"/>
      <c r="AF8" s="1672"/>
      <c r="AG8" s="1672"/>
      <c r="AH8" s="1672"/>
      <c r="AI8" s="1672"/>
      <c r="AJ8" s="1672"/>
      <c r="AK8" s="1673"/>
      <c r="AL8" s="1612" t="s">
        <v>634</v>
      </c>
      <c r="AM8" s="1613"/>
      <c r="AN8" s="1613"/>
      <c r="AO8" s="1613"/>
      <c r="AP8" s="1613"/>
      <c r="AQ8" s="1613"/>
      <c r="AR8" s="1613"/>
      <c r="AS8" s="1613"/>
      <c r="AT8" s="1613"/>
      <c r="AU8" s="1613"/>
      <c r="AV8" s="1613"/>
      <c r="AW8" s="1669" t="s">
        <v>419</v>
      </c>
      <c r="AX8" s="1670"/>
      <c r="AY8" s="1671"/>
      <c r="AZ8" s="1671"/>
      <c r="BA8" s="1663" t="s">
        <v>411</v>
      </c>
      <c r="BB8" s="1663"/>
      <c r="BC8" s="1663"/>
      <c r="BD8" s="1663"/>
      <c r="BE8" s="1664"/>
      <c r="BF8" s="1657" t="s">
        <v>412</v>
      </c>
      <c r="BG8" s="1658"/>
      <c r="BH8" s="1658"/>
      <c r="BI8" s="1658"/>
      <c r="BJ8" s="1658"/>
      <c r="BK8" s="1658"/>
      <c r="BL8" s="1658"/>
      <c r="BM8" s="1658"/>
      <c r="BN8" s="1659"/>
      <c r="BO8" s="518" t="s">
        <v>416</v>
      </c>
      <c r="BP8" s="1630" t="s">
        <v>420</v>
      </c>
      <c r="BQ8" s="1631"/>
      <c r="BR8" s="1631"/>
      <c r="BS8" s="1631"/>
      <c r="BT8" s="1631"/>
      <c r="BU8" s="1631"/>
      <c r="BV8" s="1631"/>
      <c r="BW8" s="1631"/>
      <c r="BX8" s="1631"/>
      <c r="BY8" s="1631"/>
      <c r="BZ8" s="1631"/>
      <c r="CA8" s="1632"/>
      <c r="CB8" s="1623" t="s">
        <v>424</v>
      </c>
      <c r="CC8" s="1624"/>
      <c r="CD8" s="1624"/>
      <c r="CE8" s="1625"/>
      <c r="CF8" s="1631" t="s">
        <v>422</v>
      </c>
      <c r="CG8" s="1631"/>
      <c r="CH8" s="1631"/>
      <c r="CI8" s="1631"/>
      <c r="CJ8" s="1631"/>
      <c r="CK8" s="1631"/>
      <c r="CL8" s="1631"/>
      <c r="CM8" s="1631"/>
      <c r="CN8" s="1631"/>
      <c r="CO8" s="1631"/>
      <c r="CP8" s="1631"/>
      <c r="CQ8" s="1631"/>
      <c r="CR8" s="1626" t="s">
        <v>425</v>
      </c>
      <c r="CS8" s="1627"/>
      <c r="CT8" s="1627"/>
      <c r="CU8" s="1628"/>
      <c r="CV8" s="1629" t="s">
        <v>423</v>
      </c>
      <c r="CW8" s="1629"/>
      <c r="CX8" s="1629"/>
      <c r="CY8" s="1629"/>
      <c r="CZ8" s="1629"/>
      <c r="DA8" s="1629"/>
      <c r="DB8" s="1626" t="s">
        <v>426</v>
      </c>
      <c r="DC8" s="1627"/>
      <c r="DD8" s="1627"/>
      <c r="DE8" s="1628"/>
      <c r="DF8" s="1641" t="s">
        <v>427</v>
      </c>
      <c r="DG8" s="1629"/>
      <c r="DH8" s="1629"/>
      <c r="DI8" s="1629"/>
      <c r="DJ8" s="1629"/>
      <c r="DK8" s="1629"/>
      <c r="DL8" s="1629"/>
      <c r="DM8" s="1629"/>
      <c r="DN8" s="1642"/>
      <c r="DO8" s="1643" t="s">
        <v>428</v>
      </c>
      <c r="DP8" s="1644"/>
      <c r="DQ8" s="1644"/>
      <c r="DR8" s="1644"/>
      <c r="DS8" s="1644"/>
      <c r="DT8" s="1644"/>
      <c r="DU8" s="1645"/>
      <c r="DV8" s="1641" t="s">
        <v>429</v>
      </c>
      <c r="DW8" s="1629"/>
      <c r="DX8" s="1629"/>
      <c r="DY8" s="1629"/>
      <c r="DZ8" s="1629"/>
      <c r="EA8" s="1646"/>
      <c r="EB8" s="1635" t="s">
        <v>176</v>
      </c>
      <c r="EC8" s="1633" t="s">
        <v>177</v>
      </c>
      <c r="ED8" s="1637" t="s">
        <v>178</v>
      </c>
      <c r="EE8" s="1639" t="s">
        <v>258</v>
      </c>
      <c r="EF8" s="1633" t="s">
        <v>209</v>
      </c>
    </row>
    <row r="9" spans="1:136" ht="74.25" customHeight="1" thickBot="1" x14ac:dyDescent="0.3">
      <c r="A9" s="545" t="s">
        <v>173</v>
      </c>
      <c r="B9" s="546" t="s">
        <v>174</v>
      </c>
      <c r="C9" s="547" t="s">
        <v>180</v>
      </c>
      <c r="D9" s="547" t="s">
        <v>4</v>
      </c>
      <c r="E9" s="547" t="s">
        <v>244</v>
      </c>
      <c r="F9" s="548" t="s">
        <v>175</v>
      </c>
      <c r="G9" s="675" t="s">
        <v>182</v>
      </c>
      <c r="H9" s="597" t="s">
        <v>432</v>
      </c>
      <c r="I9" s="597" t="s">
        <v>431</v>
      </c>
      <c r="J9" s="598" t="s">
        <v>430</v>
      </c>
      <c r="K9" s="598" t="s">
        <v>436</v>
      </c>
      <c r="L9" s="597" t="s">
        <v>433</v>
      </c>
      <c r="M9" s="597" t="s">
        <v>490</v>
      </c>
      <c r="N9" s="597" t="s">
        <v>491</v>
      </c>
      <c r="O9" s="676" t="s">
        <v>434</v>
      </c>
      <c r="P9" s="677" t="s">
        <v>435</v>
      </c>
      <c r="Q9" s="712" t="s">
        <v>635</v>
      </c>
      <c r="R9" s="713" t="s">
        <v>636</v>
      </c>
      <c r="S9" s="713" t="s">
        <v>436</v>
      </c>
      <c r="T9" s="713" t="s">
        <v>430</v>
      </c>
      <c r="U9" s="713" t="s">
        <v>431</v>
      </c>
      <c r="V9" s="713" t="s">
        <v>434</v>
      </c>
      <c r="W9" s="713" t="s">
        <v>435</v>
      </c>
      <c r="X9" s="713" t="s">
        <v>490</v>
      </c>
      <c r="Y9" s="714" t="s">
        <v>491</v>
      </c>
      <c r="Z9" s="670" t="s">
        <v>182</v>
      </c>
      <c r="AA9" s="519" t="s">
        <v>432</v>
      </c>
      <c r="AB9" s="519" t="s">
        <v>431</v>
      </c>
      <c r="AC9" s="520" t="s">
        <v>430</v>
      </c>
      <c r="AD9" s="520" t="s">
        <v>436</v>
      </c>
      <c r="AE9" s="519" t="s">
        <v>433</v>
      </c>
      <c r="AF9" s="519" t="s">
        <v>598</v>
      </c>
      <c r="AG9" s="519" t="s">
        <v>597</v>
      </c>
      <c r="AH9" s="519" t="s">
        <v>490</v>
      </c>
      <c r="AI9" s="519" t="s">
        <v>491</v>
      </c>
      <c r="AJ9" s="519" t="s">
        <v>434</v>
      </c>
      <c r="AK9" s="679" t="s">
        <v>435</v>
      </c>
      <c r="AL9" s="712" t="s">
        <v>635</v>
      </c>
      <c r="AM9" s="713" t="s">
        <v>636</v>
      </c>
      <c r="AN9" s="713" t="s">
        <v>436</v>
      </c>
      <c r="AO9" s="713" t="s">
        <v>430</v>
      </c>
      <c r="AP9" s="713" t="s">
        <v>431</v>
      </c>
      <c r="AQ9" s="713" t="s">
        <v>435</v>
      </c>
      <c r="AR9" s="713" t="s">
        <v>434</v>
      </c>
      <c r="AS9" s="713" t="s">
        <v>490</v>
      </c>
      <c r="AT9" s="713" t="s">
        <v>491</v>
      </c>
      <c r="AU9" s="713" t="s">
        <v>598</v>
      </c>
      <c r="AV9" s="714" t="s">
        <v>597</v>
      </c>
      <c r="AW9" s="711" t="s">
        <v>635</v>
      </c>
      <c r="AX9" s="709" t="s">
        <v>636</v>
      </c>
      <c r="AY9" s="710" t="s">
        <v>434</v>
      </c>
      <c r="AZ9" s="710" t="s">
        <v>436</v>
      </c>
      <c r="BA9" s="521" t="s">
        <v>179</v>
      </c>
      <c r="BB9" s="522" t="s">
        <v>210</v>
      </c>
      <c r="BC9" s="522" t="s">
        <v>437</v>
      </c>
      <c r="BD9" s="542" t="s">
        <v>456</v>
      </c>
      <c r="BE9" s="523" t="s">
        <v>455</v>
      </c>
      <c r="BF9" s="536" t="s">
        <v>179</v>
      </c>
      <c r="BG9" s="511" t="s">
        <v>437</v>
      </c>
      <c r="BH9" s="511" t="s">
        <v>210</v>
      </c>
      <c r="BI9" s="537" t="s">
        <v>438</v>
      </c>
      <c r="BJ9" s="512" t="s">
        <v>599</v>
      </c>
      <c r="BK9" s="512" t="s">
        <v>600</v>
      </c>
      <c r="BL9" s="512" t="s">
        <v>492</v>
      </c>
      <c r="BM9" s="544" t="s">
        <v>456</v>
      </c>
      <c r="BN9" s="512" t="s">
        <v>439</v>
      </c>
      <c r="BO9" s="538" t="s">
        <v>473</v>
      </c>
      <c r="BP9" s="609" t="s">
        <v>443</v>
      </c>
      <c r="BQ9" s="610" t="s">
        <v>444</v>
      </c>
      <c r="BR9" s="610" t="s">
        <v>445</v>
      </c>
      <c r="BS9" s="610" t="s">
        <v>446</v>
      </c>
      <c r="BT9" s="610" t="s">
        <v>447</v>
      </c>
      <c r="BU9" s="611" t="s">
        <v>448</v>
      </c>
      <c r="BV9" s="612" t="s">
        <v>575</v>
      </c>
      <c r="BW9" s="612" t="s">
        <v>601</v>
      </c>
      <c r="BX9" s="612" t="s">
        <v>602</v>
      </c>
      <c r="BY9" s="612" t="s">
        <v>493</v>
      </c>
      <c r="BZ9" s="611" t="s">
        <v>449</v>
      </c>
      <c r="CA9" s="613" t="s">
        <v>450</v>
      </c>
      <c r="CB9" s="614" t="s">
        <v>453</v>
      </c>
      <c r="CC9" s="615" t="s">
        <v>452</v>
      </c>
      <c r="CD9" s="615" t="s">
        <v>451</v>
      </c>
      <c r="CE9" s="616" t="s">
        <v>454</v>
      </c>
      <c r="CF9" s="617" t="s">
        <v>443</v>
      </c>
      <c r="CG9" s="610" t="s">
        <v>444</v>
      </c>
      <c r="CH9" s="610" t="s">
        <v>445</v>
      </c>
      <c r="CI9" s="610" t="s">
        <v>446</v>
      </c>
      <c r="CJ9" s="610" t="s">
        <v>447</v>
      </c>
      <c r="CK9" s="612" t="s">
        <v>575</v>
      </c>
      <c r="CL9" s="612" t="s">
        <v>601</v>
      </c>
      <c r="CM9" s="612" t="s">
        <v>602</v>
      </c>
      <c r="CN9" s="618" t="s">
        <v>493</v>
      </c>
      <c r="CO9" s="611" t="s">
        <v>448</v>
      </c>
      <c r="CP9" s="611" t="s">
        <v>449</v>
      </c>
      <c r="CQ9" s="619" t="s">
        <v>450</v>
      </c>
      <c r="CR9" s="608" t="s">
        <v>453</v>
      </c>
      <c r="CS9" s="508" t="s">
        <v>452</v>
      </c>
      <c r="CT9" s="508" t="s">
        <v>451</v>
      </c>
      <c r="CU9" s="509" t="s">
        <v>454</v>
      </c>
      <c r="CV9" s="524" t="s">
        <v>443</v>
      </c>
      <c r="CW9" s="525" t="s">
        <v>446</v>
      </c>
      <c r="CX9" s="525" t="s">
        <v>447</v>
      </c>
      <c r="CY9" s="525" t="s">
        <v>448</v>
      </c>
      <c r="CZ9" s="524" t="s">
        <v>444</v>
      </c>
      <c r="DA9" s="526" t="s">
        <v>445</v>
      </c>
      <c r="DB9" s="527" t="s">
        <v>453</v>
      </c>
      <c r="DC9" s="626" t="s">
        <v>452</v>
      </c>
      <c r="DD9" s="626" t="s">
        <v>452</v>
      </c>
      <c r="DE9" s="528" t="s">
        <v>451</v>
      </c>
      <c r="DF9" s="529" t="s">
        <v>404</v>
      </c>
      <c r="DG9" s="530" t="s">
        <v>405</v>
      </c>
      <c r="DH9" s="530" t="s">
        <v>409</v>
      </c>
      <c r="DI9" s="531" t="s">
        <v>406</v>
      </c>
      <c r="DJ9" s="531" t="s">
        <v>407</v>
      </c>
      <c r="DK9" s="532" t="s">
        <v>494</v>
      </c>
      <c r="DL9" s="532" t="s">
        <v>603</v>
      </c>
      <c r="DM9" s="520" t="s">
        <v>410</v>
      </c>
      <c r="DN9" s="540" t="s">
        <v>408</v>
      </c>
      <c r="DO9" s="533" t="s">
        <v>404</v>
      </c>
      <c r="DP9" s="533" t="s">
        <v>405</v>
      </c>
      <c r="DQ9" s="533" t="s">
        <v>409</v>
      </c>
      <c r="DR9" s="533" t="s">
        <v>406</v>
      </c>
      <c r="DS9" s="533" t="s">
        <v>407</v>
      </c>
      <c r="DT9" s="533" t="s">
        <v>410</v>
      </c>
      <c r="DU9" s="533" t="s">
        <v>408</v>
      </c>
      <c r="DV9" s="529" t="s">
        <v>405</v>
      </c>
      <c r="DW9" s="530" t="s">
        <v>404</v>
      </c>
      <c r="DX9" s="530" t="s">
        <v>409</v>
      </c>
      <c r="DY9" s="532" t="s">
        <v>407</v>
      </c>
      <c r="DZ9" s="534" t="s">
        <v>406</v>
      </c>
      <c r="EA9" s="535" t="s">
        <v>410</v>
      </c>
      <c r="EB9" s="1636"/>
      <c r="EC9" s="1634"/>
      <c r="ED9" s="1638"/>
      <c r="EE9" s="1640"/>
      <c r="EF9" s="1634"/>
    </row>
    <row r="10" spans="1:136" x14ac:dyDescent="0.25">
      <c r="A10" s="134">
        <v>1</v>
      </c>
      <c r="B10" s="34"/>
      <c r="C10" s="34"/>
      <c r="D10" s="34"/>
      <c r="E10" s="113"/>
      <c r="F10" s="135"/>
      <c r="G10" s="35"/>
      <c r="H10" s="36"/>
      <c r="I10" s="36"/>
      <c r="J10" s="38"/>
      <c r="K10" s="38"/>
      <c r="L10" s="38"/>
      <c r="M10" s="38"/>
      <c r="N10" s="38"/>
      <c r="O10" s="36"/>
      <c r="P10" s="355"/>
      <c r="Q10" s="151"/>
      <c r="R10" s="151"/>
      <c r="S10" s="151"/>
      <c r="T10" s="151"/>
      <c r="U10" s="151"/>
      <c r="V10" s="151"/>
      <c r="W10" s="151"/>
      <c r="X10" s="151"/>
      <c r="Y10" s="151"/>
      <c r="Z10" s="35"/>
      <c r="AA10" s="36"/>
      <c r="AB10" s="36"/>
      <c r="AC10" s="38"/>
      <c r="AD10" s="38"/>
      <c r="AE10" s="38"/>
      <c r="AF10" s="38"/>
      <c r="AG10" s="38"/>
      <c r="AH10" s="38"/>
      <c r="AI10" s="38"/>
      <c r="AJ10" s="36"/>
      <c r="AK10" s="355"/>
      <c r="AL10" s="151"/>
      <c r="AM10" s="151"/>
      <c r="AN10" s="151"/>
      <c r="AO10" s="151"/>
      <c r="AP10" s="151"/>
      <c r="AQ10" s="151"/>
      <c r="AR10" s="151"/>
      <c r="AS10" s="151"/>
      <c r="AT10" s="151"/>
      <c r="AU10" s="151"/>
      <c r="AV10" s="151"/>
      <c r="AW10" s="35"/>
      <c r="AX10" s="36"/>
      <c r="AY10" s="38"/>
      <c r="AZ10" s="38"/>
      <c r="BA10" s="123"/>
      <c r="BB10" s="36"/>
      <c r="BC10" s="36"/>
      <c r="BD10" s="38"/>
      <c r="BE10" s="38"/>
      <c r="BF10" s="35"/>
      <c r="BG10" s="36"/>
      <c r="BH10" s="36"/>
      <c r="BI10" s="36"/>
      <c r="BJ10" s="36"/>
      <c r="BK10" s="36"/>
      <c r="BL10" s="36"/>
      <c r="BM10" s="36"/>
      <c r="BN10" s="38"/>
      <c r="BO10" s="516"/>
      <c r="BP10" s="123"/>
      <c r="BQ10" s="36"/>
      <c r="BR10" s="36"/>
      <c r="BS10" s="36"/>
      <c r="BT10" s="36"/>
      <c r="BU10" s="38"/>
      <c r="BV10" s="38"/>
      <c r="BW10" s="38"/>
      <c r="BX10" s="38"/>
      <c r="BY10" s="38"/>
      <c r="BZ10" s="38"/>
      <c r="CA10" s="510"/>
      <c r="CB10" s="506"/>
      <c r="CC10" s="507"/>
      <c r="CD10" s="507"/>
      <c r="CE10" s="501"/>
      <c r="CF10" s="123"/>
      <c r="CG10" s="36"/>
      <c r="CH10" s="36"/>
      <c r="CI10" s="38"/>
      <c r="CJ10" s="38"/>
      <c r="CK10" s="38"/>
      <c r="CL10" s="38"/>
      <c r="CM10" s="38"/>
      <c r="CN10" s="38"/>
      <c r="CO10" s="38"/>
      <c r="CP10" s="38"/>
      <c r="CQ10" s="38"/>
      <c r="CR10" s="506"/>
      <c r="CS10" s="507"/>
      <c r="CT10" s="507"/>
      <c r="CU10" s="501"/>
      <c r="CV10" s="36"/>
      <c r="CW10" s="36"/>
      <c r="CX10" s="36"/>
      <c r="CY10" s="36"/>
      <c r="CZ10" s="36"/>
      <c r="DA10" s="37"/>
      <c r="DB10" s="151"/>
      <c r="DC10" s="41"/>
      <c r="DD10" s="41"/>
      <c r="DE10" s="151"/>
      <c r="DF10" s="35"/>
      <c r="DG10" s="36"/>
      <c r="DH10" s="36"/>
      <c r="DI10" s="38"/>
      <c r="DJ10" s="38"/>
      <c r="DK10" s="38"/>
      <c r="DL10" s="38"/>
      <c r="DM10" s="38"/>
      <c r="DN10" s="517"/>
      <c r="DO10" s="451"/>
      <c r="DP10" s="451"/>
      <c r="DQ10" s="451"/>
      <c r="DR10" s="451"/>
      <c r="DS10" s="451"/>
      <c r="DT10" s="451"/>
      <c r="DU10" s="451"/>
      <c r="DV10" s="35"/>
      <c r="DW10" s="36"/>
      <c r="DX10" s="36"/>
      <c r="DY10" s="38"/>
      <c r="DZ10" s="38"/>
      <c r="EA10" s="517"/>
      <c r="EB10" s="33">
        <f t="shared" ref="EB10:EB73" si="34">SUM(G10:AZ10)</f>
        <v>0</v>
      </c>
      <c r="EC10" s="33">
        <f>SUM(BA10:BO10)</f>
        <v>0</v>
      </c>
      <c r="ED10" s="74">
        <f>SUM(BP10:DE10)</f>
        <v>0</v>
      </c>
      <c r="EE10" s="74">
        <f>SUM(DF10:EA10)</f>
        <v>0</v>
      </c>
      <c r="EF10" s="33">
        <f>SUM(EB10:EE10)</f>
        <v>0</v>
      </c>
    </row>
    <row r="11" spans="1:136" x14ac:dyDescent="0.25">
      <c r="A11" s="136">
        <v>2</v>
      </c>
      <c r="B11" s="39"/>
      <c r="C11" s="39"/>
      <c r="D11" s="39"/>
      <c r="E11" s="114"/>
      <c r="F11" s="71"/>
      <c r="G11" s="40"/>
      <c r="H11" s="41"/>
      <c r="I11" s="41"/>
      <c r="J11" s="43"/>
      <c r="K11" s="43"/>
      <c r="L11" s="43"/>
      <c r="M11" s="43"/>
      <c r="N11" s="43"/>
      <c r="O11" s="41"/>
      <c r="P11" s="352"/>
      <c r="Q11" s="669"/>
      <c r="R11" s="669"/>
      <c r="S11" s="669"/>
      <c r="T11" s="669"/>
      <c r="U11" s="669"/>
      <c r="V11" s="669"/>
      <c r="W11" s="669"/>
      <c r="X11" s="669"/>
      <c r="Y11" s="669"/>
      <c r="Z11" s="40"/>
      <c r="AA11" s="41"/>
      <c r="AB11" s="41"/>
      <c r="AC11" s="43"/>
      <c r="AD11" s="43"/>
      <c r="AE11" s="43"/>
      <c r="AF11" s="43"/>
      <c r="AG11" s="43"/>
      <c r="AH11" s="43"/>
      <c r="AI11" s="43"/>
      <c r="AJ11" s="41"/>
      <c r="AK11" s="352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40"/>
      <c r="AX11" s="41"/>
      <c r="AY11" s="43"/>
      <c r="AZ11" s="43"/>
      <c r="BA11" s="124"/>
      <c r="BB11" s="41"/>
      <c r="BC11" s="41"/>
      <c r="BD11" s="43"/>
      <c r="BE11" s="43"/>
      <c r="BF11" s="40"/>
      <c r="BG11" s="41"/>
      <c r="BH11" s="41"/>
      <c r="BI11" s="41"/>
      <c r="BJ11" s="41"/>
      <c r="BK11" s="41"/>
      <c r="BL11" s="41"/>
      <c r="BM11" s="41"/>
      <c r="BN11" s="43"/>
      <c r="BO11" s="496"/>
      <c r="BP11" s="124"/>
      <c r="BQ11" s="41"/>
      <c r="BR11" s="41"/>
      <c r="BS11" s="41"/>
      <c r="BT11" s="41"/>
      <c r="BU11" s="43"/>
      <c r="BV11" s="43"/>
      <c r="BW11" s="43"/>
      <c r="BX11" s="43"/>
      <c r="BY11" s="43"/>
      <c r="BZ11" s="43"/>
      <c r="CA11" s="499"/>
      <c r="CB11" s="500"/>
      <c r="CC11" s="495"/>
      <c r="CD11" s="495"/>
      <c r="CE11" s="502"/>
      <c r="CF11" s="124"/>
      <c r="CG11" s="41"/>
      <c r="CH11" s="41"/>
      <c r="CI11" s="43"/>
      <c r="CJ11" s="43"/>
      <c r="CK11" s="43"/>
      <c r="CL11" s="43"/>
      <c r="CM11" s="43"/>
      <c r="CN11" s="43"/>
      <c r="CO11" s="43"/>
      <c r="CP11" s="43"/>
      <c r="CQ11" s="43"/>
      <c r="CR11" s="500"/>
      <c r="CS11" s="495"/>
      <c r="CT11" s="495"/>
      <c r="CU11" s="502"/>
      <c r="CV11" s="41"/>
      <c r="CW11" s="41"/>
      <c r="CX11" s="41"/>
      <c r="CY11" s="41"/>
      <c r="CZ11" s="41"/>
      <c r="DA11" s="42"/>
      <c r="DB11" s="151"/>
      <c r="DC11" s="41"/>
      <c r="DD11" s="41"/>
      <c r="DE11" s="151"/>
      <c r="DF11" s="35"/>
      <c r="DG11" s="36"/>
      <c r="DH11" s="36"/>
      <c r="DI11" s="38"/>
      <c r="DJ11" s="38"/>
      <c r="DK11" s="38"/>
      <c r="DL11" s="38"/>
      <c r="DM11" s="38"/>
      <c r="DN11" s="46"/>
      <c r="DO11" s="451"/>
      <c r="DP11" s="451"/>
      <c r="DQ11" s="451"/>
      <c r="DR11" s="451"/>
      <c r="DS11" s="451"/>
      <c r="DT11" s="451"/>
      <c r="DU11" s="451"/>
      <c r="DV11" s="35"/>
      <c r="DW11" s="36"/>
      <c r="DX11" s="36"/>
      <c r="DY11" s="38"/>
      <c r="DZ11" s="38"/>
      <c r="EA11" s="46"/>
      <c r="EB11" s="33">
        <f t="shared" si="34"/>
        <v>0</v>
      </c>
      <c r="EC11" s="33">
        <f t="shared" ref="EC11:EC74" si="35">SUM(BA11:BO11)</f>
        <v>0</v>
      </c>
      <c r="ED11" s="75">
        <f t="shared" ref="ED11:ED74" si="36">SUM(BP11:DE11)</f>
        <v>0</v>
      </c>
      <c r="EE11" s="74">
        <f t="shared" ref="EE11:EE74" si="37">SUM(DF11:EA11)</f>
        <v>0</v>
      </c>
      <c r="EF11" s="33">
        <f t="shared" ref="EF11:EF74" si="38">SUM(EB11:EE11)</f>
        <v>0</v>
      </c>
    </row>
    <row r="12" spans="1:136" x14ac:dyDescent="0.25">
      <c r="A12" s="134">
        <v>3</v>
      </c>
      <c r="B12" s="39"/>
      <c r="C12" s="39"/>
      <c r="D12" s="39"/>
      <c r="E12" s="114"/>
      <c r="F12" s="71"/>
      <c r="G12" s="40"/>
      <c r="H12" s="41"/>
      <c r="I12" s="41"/>
      <c r="J12" s="43"/>
      <c r="K12" s="43"/>
      <c r="L12" s="43"/>
      <c r="M12" s="43"/>
      <c r="N12" s="43"/>
      <c r="O12" s="41"/>
      <c r="P12" s="352"/>
      <c r="Q12" s="669"/>
      <c r="R12" s="669"/>
      <c r="S12" s="669"/>
      <c r="T12" s="669"/>
      <c r="U12" s="669"/>
      <c r="V12" s="669"/>
      <c r="W12" s="669"/>
      <c r="X12" s="669"/>
      <c r="Y12" s="669"/>
      <c r="Z12" s="40"/>
      <c r="AA12" s="41"/>
      <c r="AB12" s="41"/>
      <c r="AC12" s="43"/>
      <c r="AD12" s="43"/>
      <c r="AE12" s="43"/>
      <c r="AF12" s="43"/>
      <c r="AG12" s="43"/>
      <c r="AH12" s="43"/>
      <c r="AI12" s="43"/>
      <c r="AJ12" s="41"/>
      <c r="AK12" s="352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40"/>
      <c r="AX12" s="41"/>
      <c r="AY12" s="43"/>
      <c r="AZ12" s="43"/>
      <c r="BA12" s="124"/>
      <c r="BB12" s="41"/>
      <c r="BC12" s="41"/>
      <c r="BD12" s="43"/>
      <c r="BE12" s="43"/>
      <c r="BF12" s="40"/>
      <c r="BG12" s="41"/>
      <c r="BH12" s="41"/>
      <c r="BI12" s="41"/>
      <c r="BJ12" s="41"/>
      <c r="BK12" s="41"/>
      <c r="BL12" s="41"/>
      <c r="BM12" s="41"/>
      <c r="BN12" s="43"/>
      <c r="BO12" s="496"/>
      <c r="BP12" s="124"/>
      <c r="BQ12" s="41"/>
      <c r="BR12" s="41"/>
      <c r="BS12" s="41"/>
      <c r="BT12" s="41"/>
      <c r="BU12" s="43"/>
      <c r="BV12" s="43"/>
      <c r="BW12" s="43"/>
      <c r="BX12" s="43"/>
      <c r="BY12" s="43"/>
      <c r="BZ12" s="43"/>
      <c r="CA12" s="499"/>
      <c r="CB12" s="500"/>
      <c r="CC12" s="495"/>
      <c r="CD12" s="495"/>
      <c r="CE12" s="502"/>
      <c r="CF12" s="124"/>
      <c r="CG12" s="41"/>
      <c r="CH12" s="41"/>
      <c r="CI12" s="43"/>
      <c r="CJ12" s="43"/>
      <c r="CK12" s="43"/>
      <c r="CL12" s="43"/>
      <c r="CM12" s="43"/>
      <c r="CN12" s="43"/>
      <c r="CO12" s="43"/>
      <c r="CP12" s="43"/>
      <c r="CQ12" s="43"/>
      <c r="CR12" s="500"/>
      <c r="CS12" s="495"/>
      <c r="CT12" s="495"/>
      <c r="CU12" s="502"/>
      <c r="CV12" s="41"/>
      <c r="CW12" s="41"/>
      <c r="CX12" s="41"/>
      <c r="CY12" s="41"/>
      <c r="CZ12" s="41"/>
      <c r="DA12" s="42"/>
      <c r="DB12" s="151"/>
      <c r="DC12" s="41"/>
      <c r="DD12" s="41"/>
      <c r="DE12" s="151"/>
      <c r="DF12" s="35"/>
      <c r="DG12" s="36"/>
      <c r="DH12" s="36"/>
      <c r="DI12" s="38"/>
      <c r="DJ12" s="38"/>
      <c r="DK12" s="38"/>
      <c r="DL12" s="38"/>
      <c r="DM12" s="38"/>
      <c r="DN12" s="46"/>
      <c r="DO12" s="451"/>
      <c r="DP12" s="451"/>
      <c r="DQ12" s="451"/>
      <c r="DR12" s="451"/>
      <c r="DS12" s="451"/>
      <c r="DT12" s="451"/>
      <c r="DU12" s="451"/>
      <c r="DV12" s="35"/>
      <c r="DW12" s="36"/>
      <c r="DX12" s="36"/>
      <c r="DY12" s="38"/>
      <c r="DZ12" s="38"/>
      <c r="EA12" s="46"/>
      <c r="EB12" s="33">
        <f t="shared" si="34"/>
        <v>0</v>
      </c>
      <c r="EC12" s="33">
        <f t="shared" si="35"/>
        <v>0</v>
      </c>
      <c r="ED12" s="75">
        <f t="shared" si="36"/>
        <v>0</v>
      </c>
      <c r="EE12" s="74">
        <f t="shared" si="37"/>
        <v>0</v>
      </c>
      <c r="EF12" s="33">
        <f t="shared" si="38"/>
        <v>0</v>
      </c>
    </row>
    <row r="13" spans="1:136" x14ac:dyDescent="0.25">
      <c r="A13" s="136">
        <v>4</v>
      </c>
      <c r="B13" s="39"/>
      <c r="C13" s="39"/>
      <c r="D13" s="39"/>
      <c r="E13" s="114"/>
      <c r="F13" s="71"/>
      <c r="G13" s="40"/>
      <c r="H13" s="41"/>
      <c r="I13" s="41"/>
      <c r="J13" s="43"/>
      <c r="K13" s="43"/>
      <c r="L13" s="43"/>
      <c r="M13" s="43"/>
      <c r="N13" s="43"/>
      <c r="O13" s="41"/>
      <c r="P13" s="352"/>
      <c r="Q13" s="669"/>
      <c r="R13" s="669"/>
      <c r="S13" s="669"/>
      <c r="T13" s="669"/>
      <c r="U13" s="669"/>
      <c r="V13" s="669"/>
      <c r="W13" s="669"/>
      <c r="X13" s="669"/>
      <c r="Y13" s="669"/>
      <c r="Z13" s="40"/>
      <c r="AA13" s="41"/>
      <c r="AB13" s="41"/>
      <c r="AC13" s="43"/>
      <c r="AD13" s="43"/>
      <c r="AE13" s="43"/>
      <c r="AF13" s="43"/>
      <c r="AG13" s="43"/>
      <c r="AH13" s="43"/>
      <c r="AI13" s="43"/>
      <c r="AJ13" s="41"/>
      <c r="AK13" s="352"/>
      <c r="AL13" s="669"/>
      <c r="AM13" s="669"/>
      <c r="AN13" s="669"/>
      <c r="AO13" s="669"/>
      <c r="AP13" s="669"/>
      <c r="AQ13" s="669"/>
      <c r="AR13" s="669"/>
      <c r="AS13" s="669"/>
      <c r="AT13" s="669"/>
      <c r="AU13" s="669"/>
      <c r="AV13" s="669"/>
      <c r="AW13" s="40"/>
      <c r="AX13" s="41"/>
      <c r="AY13" s="43"/>
      <c r="AZ13" s="43"/>
      <c r="BA13" s="124"/>
      <c r="BB13" s="41"/>
      <c r="BC13" s="41"/>
      <c r="BD13" s="43"/>
      <c r="BE13" s="43"/>
      <c r="BF13" s="40"/>
      <c r="BG13" s="41"/>
      <c r="BH13" s="41"/>
      <c r="BI13" s="41"/>
      <c r="BJ13" s="41"/>
      <c r="BK13" s="41"/>
      <c r="BL13" s="41"/>
      <c r="BM13" s="41"/>
      <c r="BN13" s="43"/>
      <c r="BO13" s="496"/>
      <c r="BP13" s="124"/>
      <c r="BQ13" s="41"/>
      <c r="BR13" s="41"/>
      <c r="BS13" s="41"/>
      <c r="BT13" s="41"/>
      <c r="BU13" s="43"/>
      <c r="BV13" s="43"/>
      <c r="BW13" s="43"/>
      <c r="BX13" s="43"/>
      <c r="BY13" s="43"/>
      <c r="BZ13" s="43"/>
      <c r="CA13" s="499"/>
      <c r="CB13" s="500"/>
      <c r="CC13" s="495"/>
      <c r="CD13" s="495"/>
      <c r="CE13" s="502"/>
      <c r="CF13" s="124"/>
      <c r="CG13" s="41"/>
      <c r="CH13" s="41"/>
      <c r="CI13" s="43"/>
      <c r="CJ13" s="43"/>
      <c r="CK13" s="43"/>
      <c r="CL13" s="43"/>
      <c r="CM13" s="43"/>
      <c r="CN13" s="43"/>
      <c r="CO13" s="43"/>
      <c r="CP13" s="43"/>
      <c r="CQ13" s="43"/>
      <c r="CR13" s="500"/>
      <c r="CS13" s="495"/>
      <c r="CT13" s="495"/>
      <c r="CU13" s="502"/>
      <c r="CV13" s="41"/>
      <c r="CW13" s="41"/>
      <c r="CX13" s="41"/>
      <c r="CY13" s="41"/>
      <c r="CZ13" s="41"/>
      <c r="DA13" s="42"/>
      <c r="DB13" s="151"/>
      <c r="DC13" s="41"/>
      <c r="DD13" s="41"/>
      <c r="DE13" s="151"/>
      <c r="DF13" s="35"/>
      <c r="DG13" s="36"/>
      <c r="DH13" s="36"/>
      <c r="DI13" s="38"/>
      <c r="DJ13" s="38"/>
      <c r="DK13" s="38"/>
      <c r="DL13" s="38"/>
      <c r="DM13" s="38"/>
      <c r="DN13" s="46"/>
      <c r="DO13" s="451"/>
      <c r="DP13" s="451"/>
      <c r="DQ13" s="451"/>
      <c r="DR13" s="451"/>
      <c r="DS13" s="451"/>
      <c r="DT13" s="451"/>
      <c r="DU13" s="451"/>
      <c r="DV13" s="35"/>
      <c r="DW13" s="36"/>
      <c r="DX13" s="36"/>
      <c r="DY13" s="38"/>
      <c r="DZ13" s="38"/>
      <c r="EA13" s="46"/>
      <c r="EB13" s="33">
        <f t="shared" si="34"/>
        <v>0</v>
      </c>
      <c r="EC13" s="33">
        <f t="shared" si="35"/>
        <v>0</v>
      </c>
      <c r="ED13" s="75">
        <f t="shared" si="36"/>
        <v>0</v>
      </c>
      <c r="EE13" s="74">
        <f t="shared" si="37"/>
        <v>0</v>
      </c>
      <c r="EF13" s="33">
        <f t="shared" si="38"/>
        <v>0</v>
      </c>
    </row>
    <row r="14" spans="1:136" x14ac:dyDescent="0.25">
      <c r="A14" s="134">
        <v>5</v>
      </c>
      <c r="B14" s="39"/>
      <c r="C14" s="39"/>
      <c r="D14" s="39"/>
      <c r="E14" s="114"/>
      <c r="F14" s="71"/>
      <c r="G14" s="40"/>
      <c r="H14" s="41"/>
      <c r="I14" s="41"/>
      <c r="J14" s="43"/>
      <c r="K14" s="43"/>
      <c r="L14" s="43"/>
      <c r="M14" s="43"/>
      <c r="N14" s="43"/>
      <c r="O14" s="41"/>
      <c r="P14" s="352"/>
      <c r="Q14" s="669"/>
      <c r="R14" s="669"/>
      <c r="S14" s="669"/>
      <c r="T14" s="669"/>
      <c r="U14" s="669"/>
      <c r="V14" s="669"/>
      <c r="W14" s="669"/>
      <c r="X14" s="669"/>
      <c r="Y14" s="669"/>
      <c r="Z14" s="40"/>
      <c r="AA14" s="41"/>
      <c r="AB14" s="41"/>
      <c r="AC14" s="43"/>
      <c r="AD14" s="43"/>
      <c r="AE14" s="43"/>
      <c r="AF14" s="43"/>
      <c r="AG14" s="43"/>
      <c r="AH14" s="43"/>
      <c r="AI14" s="43"/>
      <c r="AJ14" s="41"/>
      <c r="AK14" s="352"/>
      <c r="AL14" s="669"/>
      <c r="AM14" s="669"/>
      <c r="AN14" s="669"/>
      <c r="AO14" s="669"/>
      <c r="AP14" s="669"/>
      <c r="AQ14" s="669"/>
      <c r="AR14" s="669"/>
      <c r="AS14" s="669"/>
      <c r="AT14" s="669"/>
      <c r="AU14" s="669"/>
      <c r="AV14" s="669"/>
      <c r="AW14" s="40"/>
      <c r="AX14" s="41"/>
      <c r="AY14" s="43"/>
      <c r="AZ14" s="43"/>
      <c r="BA14" s="124"/>
      <c r="BB14" s="41"/>
      <c r="BC14" s="41"/>
      <c r="BD14" s="43"/>
      <c r="BE14" s="43"/>
      <c r="BF14" s="40"/>
      <c r="BG14" s="41"/>
      <c r="BH14" s="41"/>
      <c r="BI14" s="41"/>
      <c r="BJ14" s="41"/>
      <c r="BK14" s="41"/>
      <c r="BL14" s="41"/>
      <c r="BM14" s="41"/>
      <c r="BN14" s="43"/>
      <c r="BO14" s="496"/>
      <c r="BP14" s="124"/>
      <c r="BQ14" s="41"/>
      <c r="BR14" s="41"/>
      <c r="BS14" s="41"/>
      <c r="BT14" s="41"/>
      <c r="BU14" s="43"/>
      <c r="BV14" s="43"/>
      <c r="BW14" s="43"/>
      <c r="BX14" s="43"/>
      <c r="BY14" s="43"/>
      <c r="BZ14" s="43"/>
      <c r="CA14" s="499"/>
      <c r="CB14" s="500"/>
      <c r="CC14" s="495"/>
      <c r="CD14" s="495"/>
      <c r="CE14" s="502"/>
      <c r="CF14" s="124"/>
      <c r="CG14" s="41"/>
      <c r="CH14" s="41"/>
      <c r="CI14" s="43"/>
      <c r="CJ14" s="43"/>
      <c r="CK14" s="43"/>
      <c r="CL14" s="43"/>
      <c r="CM14" s="43"/>
      <c r="CN14" s="43"/>
      <c r="CO14" s="43"/>
      <c r="CP14" s="43"/>
      <c r="CQ14" s="43"/>
      <c r="CR14" s="500"/>
      <c r="CS14" s="495"/>
      <c r="CT14" s="495"/>
      <c r="CU14" s="502"/>
      <c r="CV14" s="41"/>
      <c r="CW14" s="41"/>
      <c r="CX14" s="41"/>
      <c r="CY14" s="41"/>
      <c r="CZ14" s="41"/>
      <c r="DA14" s="42"/>
      <c r="DB14" s="151"/>
      <c r="DC14" s="41"/>
      <c r="DD14" s="41"/>
      <c r="DE14" s="151"/>
      <c r="DF14" s="35"/>
      <c r="DG14" s="36"/>
      <c r="DH14" s="36"/>
      <c r="DI14" s="38"/>
      <c r="DJ14" s="38"/>
      <c r="DK14" s="38"/>
      <c r="DL14" s="38"/>
      <c r="DM14" s="38"/>
      <c r="DN14" s="46"/>
      <c r="DO14" s="451"/>
      <c r="DP14" s="451"/>
      <c r="DQ14" s="451"/>
      <c r="DR14" s="451"/>
      <c r="DS14" s="451"/>
      <c r="DT14" s="451"/>
      <c r="DU14" s="451"/>
      <c r="DV14" s="35"/>
      <c r="DW14" s="36"/>
      <c r="DX14" s="36"/>
      <c r="DY14" s="38"/>
      <c r="DZ14" s="38"/>
      <c r="EA14" s="46"/>
      <c r="EB14" s="33">
        <f t="shared" si="34"/>
        <v>0</v>
      </c>
      <c r="EC14" s="33">
        <f t="shared" si="35"/>
        <v>0</v>
      </c>
      <c r="ED14" s="75">
        <f t="shared" si="36"/>
        <v>0</v>
      </c>
      <c r="EE14" s="74">
        <f t="shared" si="37"/>
        <v>0</v>
      </c>
      <c r="EF14" s="33">
        <f t="shared" si="38"/>
        <v>0</v>
      </c>
    </row>
    <row r="15" spans="1:136" x14ac:dyDescent="0.25">
      <c r="A15" s="136">
        <v>6</v>
      </c>
      <c r="B15" s="39"/>
      <c r="C15" s="39"/>
      <c r="D15" s="39"/>
      <c r="E15" s="114"/>
      <c r="F15" s="71"/>
      <c r="G15" s="40"/>
      <c r="H15" s="41"/>
      <c r="I15" s="41"/>
      <c r="J15" s="43"/>
      <c r="K15" s="43"/>
      <c r="L15" s="43"/>
      <c r="M15" s="43"/>
      <c r="N15" s="43"/>
      <c r="O15" s="41"/>
      <c r="P15" s="352"/>
      <c r="Q15" s="669"/>
      <c r="R15" s="669"/>
      <c r="S15" s="669"/>
      <c r="T15" s="669"/>
      <c r="U15" s="669"/>
      <c r="V15" s="669"/>
      <c r="W15" s="669"/>
      <c r="X15" s="669"/>
      <c r="Y15" s="669"/>
      <c r="Z15" s="40"/>
      <c r="AA15" s="41"/>
      <c r="AB15" s="41"/>
      <c r="AC15" s="43"/>
      <c r="AD15" s="43"/>
      <c r="AE15" s="43"/>
      <c r="AF15" s="43"/>
      <c r="AG15" s="43"/>
      <c r="AH15" s="43"/>
      <c r="AI15" s="43"/>
      <c r="AJ15" s="41"/>
      <c r="AK15" s="352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40"/>
      <c r="AX15" s="41"/>
      <c r="AY15" s="43"/>
      <c r="AZ15" s="43"/>
      <c r="BA15" s="124"/>
      <c r="BB15" s="41"/>
      <c r="BC15" s="41"/>
      <c r="BD15" s="43"/>
      <c r="BE15" s="43"/>
      <c r="BF15" s="40"/>
      <c r="BG15" s="41"/>
      <c r="BH15" s="41"/>
      <c r="BI15" s="41"/>
      <c r="BJ15" s="41"/>
      <c r="BK15" s="41"/>
      <c r="BL15" s="41"/>
      <c r="BM15" s="41"/>
      <c r="BN15" s="43"/>
      <c r="BO15" s="496"/>
      <c r="BP15" s="124"/>
      <c r="BQ15" s="41"/>
      <c r="BR15" s="41"/>
      <c r="BS15" s="41"/>
      <c r="BT15" s="41"/>
      <c r="BU15" s="43"/>
      <c r="BV15" s="43"/>
      <c r="BW15" s="43"/>
      <c r="BX15" s="43"/>
      <c r="BY15" s="43"/>
      <c r="BZ15" s="43"/>
      <c r="CA15" s="499"/>
      <c r="CB15" s="500"/>
      <c r="CC15" s="495"/>
      <c r="CD15" s="495"/>
      <c r="CE15" s="502"/>
      <c r="CF15" s="124"/>
      <c r="CG15" s="41"/>
      <c r="CH15" s="41"/>
      <c r="CI15" s="43"/>
      <c r="CJ15" s="43"/>
      <c r="CK15" s="43"/>
      <c r="CL15" s="43"/>
      <c r="CM15" s="43"/>
      <c r="CN15" s="43"/>
      <c r="CO15" s="43"/>
      <c r="CP15" s="43"/>
      <c r="CQ15" s="43"/>
      <c r="CR15" s="500"/>
      <c r="CS15" s="495"/>
      <c r="CT15" s="495"/>
      <c r="CU15" s="502"/>
      <c r="CV15" s="41"/>
      <c r="CW15" s="41"/>
      <c r="CX15" s="41"/>
      <c r="CY15" s="41"/>
      <c r="CZ15" s="41"/>
      <c r="DA15" s="42"/>
      <c r="DB15" s="151"/>
      <c r="DC15" s="41"/>
      <c r="DD15" s="41"/>
      <c r="DE15" s="151"/>
      <c r="DF15" s="35"/>
      <c r="DG15" s="36"/>
      <c r="DH15" s="36"/>
      <c r="DI15" s="38"/>
      <c r="DJ15" s="38"/>
      <c r="DK15" s="38"/>
      <c r="DL15" s="38"/>
      <c r="DM15" s="38"/>
      <c r="DN15" s="46"/>
      <c r="DO15" s="451"/>
      <c r="DP15" s="451"/>
      <c r="DQ15" s="451"/>
      <c r="DR15" s="451"/>
      <c r="DS15" s="451"/>
      <c r="DT15" s="451"/>
      <c r="DU15" s="451"/>
      <c r="DV15" s="35"/>
      <c r="DW15" s="36"/>
      <c r="DX15" s="36"/>
      <c r="DY15" s="38"/>
      <c r="DZ15" s="38"/>
      <c r="EA15" s="46"/>
      <c r="EB15" s="33">
        <f t="shared" si="34"/>
        <v>0</v>
      </c>
      <c r="EC15" s="33">
        <f t="shared" si="35"/>
        <v>0</v>
      </c>
      <c r="ED15" s="75">
        <f t="shared" si="36"/>
        <v>0</v>
      </c>
      <c r="EE15" s="74">
        <f t="shared" si="37"/>
        <v>0</v>
      </c>
      <c r="EF15" s="33">
        <f t="shared" si="38"/>
        <v>0</v>
      </c>
    </row>
    <row r="16" spans="1:136" x14ac:dyDescent="0.25">
      <c r="A16" s="134">
        <v>7</v>
      </c>
      <c r="B16" s="39"/>
      <c r="C16" s="39"/>
      <c r="D16" s="39"/>
      <c r="E16" s="114"/>
      <c r="F16" s="71"/>
      <c r="G16" s="40"/>
      <c r="H16" s="41"/>
      <c r="I16" s="41"/>
      <c r="J16" s="43"/>
      <c r="K16" s="43"/>
      <c r="L16" s="43"/>
      <c r="M16" s="43"/>
      <c r="N16" s="43"/>
      <c r="O16" s="41"/>
      <c r="P16" s="352"/>
      <c r="Q16" s="669"/>
      <c r="R16" s="669"/>
      <c r="S16" s="669"/>
      <c r="T16" s="669"/>
      <c r="U16" s="669"/>
      <c r="V16" s="669"/>
      <c r="W16" s="669"/>
      <c r="X16" s="669"/>
      <c r="Y16" s="669"/>
      <c r="Z16" s="40"/>
      <c r="AA16" s="41"/>
      <c r="AB16" s="41"/>
      <c r="AC16" s="43"/>
      <c r="AD16" s="43"/>
      <c r="AE16" s="43"/>
      <c r="AF16" s="43"/>
      <c r="AG16" s="43"/>
      <c r="AH16" s="43"/>
      <c r="AI16" s="43"/>
      <c r="AJ16" s="41"/>
      <c r="AK16" s="352"/>
      <c r="AL16" s="669"/>
      <c r="AM16" s="669"/>
      <c r="AN16" s="669"/>
      <c r="AO16" s="669"/>
      <c r="AP16" s="669"/>
      <c r="AQ16" s="669"/>
      <c r="AR16" s="669"/>
      <c r="AS16" s="669"/>
      <c r="AT16" s="669"/>
      <c r="AU16" s="669"/>
      <c r="AV16" s="669"/>
      <c r="AW16" s="40"/>
      <c r="AX16" s="41"/>
      <c r="AY16" s="43"/>
      <c r="AZ16" s="43"/>
      <c r="BA16" s="124"/>
      <c r="BB16" s="41"/>
      <c r="BC16" s="41"/>
      <c r="BD16" s="43"/>
      <c r="BE16" s="43"/>
      <c r="BF16" s="40"/>
      <c r="BG16" s="41"/>
      <c r="BH16" s="41"/>
      <c r="BI16" s="41"/>
      <c r="BJ16" s="41"/>
      <c r="BK16" s="41"/>
      <c r="BL16" s="41"/>
      <c r="BM16" s="41"/>
      <c r="BN16" s="43"/>
      <c r="BO16" s="496"/>
      <c r="BP16" s="124"/>
      <c r="BQ16" s="41"/>
      <c r="BR16" s="41"/>
      <c r="BS16" s="41"/>
      <c r="BT16" s="41"/>
      <c r="BU16" s="43"/>
      <c r="BV16" s="43"/>
      <c r="BW16" s="43"/>
      <c r="BX16" s="43"/>
      <c r="BY16" s="43"/>
      <c r="BZ16" s="43"/>
      <c r="CA16" s="499"/>
      <c r="CB16" s="500"/>
      <c r="CC16" s="495"/>
      <c r="CD16" s="495"/>
      <c r="CE16" s="502"/>
      <c r="CF16" s="124"/>
      <c r="CG16" s="41"/>
      <c r="CH16" s="41"/>
      <c r="CI16" s="43"/>
      <c r="CJ16" s="43"/>
      <c r="CK16" s="43"/>
      <c r="CL16" s="43"/>
      <c r="CM16" s="43"/>
      <c r="CN16" s="43"/>
      <c r="CO16" s="43"/>
      <c r="CP16" s="43"/>
      <c r="CQ16" s="43"/>
      <c r="CR16" s="500"/>
      <c r="CS16" s="495"/>
      <c r="CT16" s="495"/>
      <c r="CU16" s="502"/>
      <c r="CV16" s="41"/>
      <c r="CW16" s="41"/>
      <c r="CX16" s="41"/>
      <c r="CY16" s="41"/>
      <c r="CZ16" s="41"/>
      <c r="DA16" s="42"/>
      <c r="DB16" s="151"/>
      <c r="DC16" s="41"/>
      <c r="DD16" s="41"/>
      <c r="DE16" s="151"/>
      <c r="DF16" s="35"/>
      <c r="DG16" s="36"/>
      <c r="DH16" s="36"/>
      <c r="DI16" s="38"/>
      <c r="DJ16" s="38"/>
      <c r="DK16" s="38"/>
      <c r="DL16" s="38"/>
      <c r="DM16" s="38"/>
      <c r="DN16" s="46"/>
      <c r="DO16" s="451"/>
      <c r="DP16" s="451"/>
      <c r="DQ16" s="451"/>
      <c r="DR16" s="451"/>
      <c r="DS16" s="451"/>
      <c r="DT16" s="451"/>
      <c r="DU16" s="451"/>
      <c r="DV16" s="35"/>
      <c r="DW16" s="36"/>
      <c r="DX16" s="36"/>
      <c r="DY16" s="38"/>
      <c r="DZ16" s="38"/>
      <c r="EA16" s="46"/>
      <c r="EB16" s="33">
        <f t="shared" si="34"/>
        <v>0</v>
      </c>
      <c r="EC16" s="33">
        <f t="shared" si="35"/>
        <v>0</v>
      </c>
      <c r="ED16" s="75">
        <f t="shared" si="36"/>
        <v>0</v>
      </c>
      <c r="EE16" s="74">
        <f t="shared" si="37"/>
        <v>0</v>
      </c>
      <c r="EF16" s="33">
        <f t="shared" si="38"/>
        <v>0</v>
      </c>
    </row>
    <row r="17" spans="1:136" x14ac:dyDescent="0.25">
      <c r="A17" s="136">
        <v>8</v>
      </c>
      <c r="B17" s="39"/>
      <c r="C17" s="39"/>
      <c r="D17" s="39"/>
      <c r="E17" s="114"/>
      <c r="F17" s="71"/>
      <c r="G17" s="40"/>
      <c r="H17" s="41"/>
      <c r="I17" s="41"/>
      <c r="J17" s="43"/>
      <c r="K17" s="43"/>
      <c r="L17" s="43"/>
      <c r="M17" s="43"/>
      <c r="N17" s="43"/>
      <c r="O17" s="41"/>
      <c r="P17" s="352"/>
      <c r="Q17" s="669"/>
      <c r="R17" s="669"/>
      <c r="S17" s="669"/>
      <c r="T17" s="669"/>
      <c r="U17" s="669"/>
      <c r="V17" s="669"/>
      <c r="W17" s="669"/>
      <c r="X17" s="669"/>
      <c r="Y17" s="669"/>
      <c r="Z17" s="40"/>
      <c r="AA17" s="41"/>
      <c r="AB17" s="41"/>
      <c r="AC17" s="43"/>
      <c r="AD17" s="43"/>
      <c r="AE17" s="43"/>
      <c r="AF17" s="43"/>
      <c r="AG17" s="43"/>
      <c r="AH17" s="43"/>
      <c r="AI17" s="43"/>
      <c r="AJ17" s="41"/>
      <c r="AK17" s="352"/>
      <c r="AL17" s="669"/>
      <c r="AM17" s="669"/>
      <c r="AN17" s="669"/>
      <c r="AO17" s="669"/>
      <c r="AP17" s="669"/>
      <c r="AQ17" s="669"/>
      <c r="AR17" s="669"/>
      <c r="AS17" s="669"/>
      <c r="AT17" s="669"/>
      <c r="AU17" s="669"/>
      <c r="AV17" s="669"/>
      <c r="AW17" s="40"/>
      <c r="AX17" s="41"/>
      <c r="AY17" s="43"/>
      <c r="AZ17" s="43"/>
      <c r="BA17" s="124"/>
      <c r="BB17" s="41"/>
      <c r="BC17" s="41"/>
      <c r="BD17" s="43"/>
      <c r="BE17" s="43"/>
      <c r="BF17" s="40"/>
      <c r="BG17" s="41"/>
      <c r="BH17" s="41"/>
      <c r="BI17" s="41"/>
      <c r="BJ17" s="41"/>
      <c r="BK17" s="41"/>
      <c r="BL17" s="41"/>
      <c r="BM17" s="41"/>
      <c r="BN17" s="43"/>
      <c r="BO17" s="496"/>
      <c r="BP17" s="124"/>
      <c r="BQ17" s="41"/>
      <c r="BR17" s="41"/>
      <c r="BS17" s="41"/>
      <c r="BT17" s="41"/>
      <c r="BU17" s="43"/>
      <c r="BV17" s="43"/>
      <c r="BW17" s="43"/>
      <c r="BX17" s="43"/>
      <c r="BY17" s="43"/>
      <c r="BZ17" s="43"/>
      <c r="CA17" s="499"/>
      <c r="CB17" s="500"/>
      <c r="CC17" s="495"/>
      <c r="CD17" s="495"/>
      <c r="CE17" s="502"/>
      <c r="CF17" s="124"/>
      <c r="CG17" s="41"/>
      <c r="CH17" s="41"/>
      <c r="CI17" s="43"/>
      <c r="CJ17" s="43"/>
      <c r="CK17" s="43"/>
      <c r="CL17" s="43"/>
      <c r="CM17" s="43"/>
      <c r="CN17" s="43"/>
      <c r="CO17" s="43"/>
      <c r="CP17" s="43"/>
      <c r="CQ17" s="43"/>
      <c r="CR17" s="500"/>
      <c r="CS17" s="495"/>
      <c r="CT17" s="495"/>
      <c r="CU17" s="502"/>
      <c r="CV17" s="41"/>
      <c r="CW17" s="41"/>
      <c r="CX17" s="41"/>
      <c r="CY17" s="41"/>
      <c r="CZ17" s="41"/>
      <c r="DA17" s="42"/>
      <c r="DB17" s="151"/>
      <c r="DC17" s="41"/>
      <c r="DD17" s="41"/>
      <c r="DE17" s="151"/>
      <c r="DF17" s="35"/>
      <c r="DG17" s="36"/>
      <c r="DH17" s="36"/>
      <c r="DI17" s="38"/>
      <c r="DJ17" s="38"/>
      <c r="DK17" s="38"/>
      <c r="DL17" s="38"/>
      <c r="DM17" s="38"/>
      <c r="DN17" s="46"/>
      <c r="DO17" s="451"/>
      <c r="DP17" s="451"/>
      <c r="DQ17" s="451"/>
      <c r="DR17" s="451"/>
      <c r="DS17" s="451"/>
      <c r="DT17" s="451"/>
      <c r="DU17" s="451"/>
      <c r="DV17" s="35"/>
      <c r="DW17" s="36"/>
      <c r="DX17" s="36"/>
      <c r="DY17" s="38"/>
      <c r="DZ17" s="38"/>
      <c r="EA17" s="46"/>
      <c r="EB17" s="33">
        <f t="shared" si="34"/>
        <v>0</v>
      </c>
      <c r="EC17" s="33">
        <f t="shared" si="35"/>
        <v>0</v>
      </c>
      <c r="ED17" s="75">
        <f t="shared" si="36"/>
        <v>0</v>
      </c>
      <c r="EE17" s="74">
        <f t="shared" si="37"/>
        <v>0</v>
      </c>
      <c r="EF17" s="33">
        <f t="shared" si="38"/>
        <v>0</v>
      </c>
    </row>
    <row r="18" spans="1:136" x14ac:dyDescent="0.25">
      <c r="A18" s="134">
        <v>9</v>
      </c>
      <c r="B18" s="39"/>
      <c r="C18" s="39"/>
      <c r="D18" s="39"/>
      <c r="E18" s="114"/>
      <c r="F18" s="71"/>
      <c r="G18" s="40"/>
      <c r="H18" s="41"/>
      <c r="I18" s="41"/>
      <c r="J18" s="43"/>
      <c r="K18" s="43"/>
      <c r="L18" s="43"/>
      <c r="M18" s="43"/>
      <c r="N18" s="43"/>
      <c r="O18" s="41"/>
      <c r="P18" s="352"/>
      <c r="Q18" s="669"/>
      <c r="R18" s="669"/>
      <c r="S18" s="669"/>
      <c r="T18" s="669"/>
      <c r="U18" s="669"/>
      <c r="V18" s="669"/>
      <c r="W18" s="669"/>
      <c r="X18" s="669"/>
      <c r="Y18" s="669"/>
      <c r="Z18" s="40"/>
      <c r="AA18" s="41"/>
      <c r="AB18" s="41"/>
      <c r="AC18" s="43"/>
      <c r="AD18" s="43"/>
      <c r="AE18" s="43"/>
      <c r="AF18" s="43"/>
      <c r="AG18" s="43"/>
      <c r="AH18" s="43"/>
      <c r="AI18" s="43"/>
      <c r="AJ18" s="41"/>
      <c r="AK18" s="352"/>
      <c r="AL18" s="669"/>
      <c r="AM18" s="669"/>
      <c r="AN18" s="669"/>
      <c r="AO18" s="669"/>
      <c r="AP18" s="669"/>
      <c r="AQ18" s="669"/>
      <c r="AR18" s="669"/>
      <c r="AS18" s="669"/>
      <c r="AT18" s="669"/>
      <c r="AU18" s="669"/>
      <c r="AV18" s="669"/>
      <c r="AW18" s="40"/>
      <c r="AX18" s="41"/>
      <c r="AY18" s="43"/>
      <c r="AZ18" s="43"/>
      <c r="BA18" s="124"/>
      <c r="BB18" s="41"/>
      <c r="BC18" s="41"/>
      <c r="BD18" s="43"/>
      <c r="BE18" s="43"/>
      <c r="BF18" s="40"/>
      <c r="BG18" s="41"/>
      <c r="BH18" s="41"/>
      <c r="BI18" s="41"/>
      <c r="BJ18" s="41"/>
      <c r="BK18" s="41"/>
      <c r="BL18" s="41"/>
      <c r="BM18" s="41"/>
      <c r="BN18" s="43"/>
      <c r="BO18" s="496"/>
      <c r="BP18" s="124"/>
      <c r="BQ18" s="41"/>
      <c r="BR18" s="41"/>
      <c r="BS18" s="41"/>
      <c r="BT18" s="41"/>
      <c r="BU18" s="43"/>
      <c r="BV18" s="43"/>
      <c r="BW18" s="43"/>
      <c r="BX18" s="43"/>
      <c r="BY18" s="43"/>
      <c r="BZ18" s="43"/>
      <c r="CA18" s="499"/>
      <c r="CB18" s="500"/>
      <c r="CC18" s="495"/>
      <c r="CD18" s="495"/>
      <c r="CE18" s="502"/>
      <c r="CF18" s="124"/>
      <c r="CG18" s="41"/>
      <c r="CH18" s="41"/>
      <c r="CI18" s="43"/>
      <c r="CJ18" s="43"/>
      <c r="CK18" s="43"/>
      <c r="CL18" s="43"/>
      <c r="CM18" s="43"/>
      <c r="CN18" s="43"/>
      <c r="CO18" s="43"/>
      <c r="CP18" s="43"/>
      <c r="CQ18" s="43"/>
      <c r="CR18" s="500"/>
      <c r="CS18" s="495"/>
      <c r="CT18" s="495"/>
      <c r="CU18" s="502"/>
      <c r="CV18" s="41"/>
      <c r="CW18" s="41"/>
      <c r="CX18" s="41"/>
      <c r="CY18" s="41"/>
      <c r="CZ18" s="41"/>
      <c r="DA18" s="42"/>
      <c r="DB18" s="151"/>
      <c r="DC18" s="41"/>
      <c r="DD18" s="41"/>
      <c r="DE18" s="151"/>
      <c r="DF18" s="35"/>
      <c r="DG18" s="36"/>
      <c r="DH18" s="36"/>
      <c r="DI18" s="38"/>
      <c r="DJ18" s="38"/>
      <c r="DK18" s="38"/>
      <c r="DL18" s="38"/>
      <c r="DM18" s="38"/>
      <c r="DN18" s="46"/>
      <c r="DO18" s="451"/>
      <c r="DP18" s="451"/>
      <c r="DQ18" s="451"/>
      <c r="DR18" s="451"/>
      <c r="DS18" s="451"/>
      <c r="DT18" s="451"/>
      <c r="DU18" s="451"/>
      <c r="DV18" s="35"/>
      <c r="DW18" s="36"/>
      <c r="DX18" s="36"/>
      <c r="DY18" s="38"/>
      <c r="DZ18" s="38"/>
      <c r="EA18" s="46"/>
      <c r="EB18" s="33">
        <f t="shared" si="34"/>
        <v>0</v>
      </c>
      <c r="EC18" s="33">
        <f t="shared" si="35"/>
        <v>0</v>
      </c>
      <c r="ED18" s="75">
        <f t="shared" si="36"/>
        <v>0</v>
      </c>
      <c r="EE18" s="74">
        <f t="shared" si="37"/>
        <v>0</v>
      </c>
      <c r="EF18" s="33">
        <f t="shared" si="38"/>
        <v>0</v>
      </c>
    </row>
    <row r="19" spans="1:136" x14ac:dyDescent="0.25">
      <c r="A19" s="136">
        <v>10</v>
      </c>
      <c r="B19" s="39"/>
      <c r="C19" s="39"/>
      <c r="D19" s="39"/>
      <c r="E19" s="114"/>
      <c r="F19" s="71"/>
      <c r="G19" s="40"/>
      <c r="H19" s="41"/>
      <c r="I19" s="41"/>
      <c r="J19" s="43"/>
      <c r="K19" s="43"/>
      <c r="L19" s="43"/>
      <c r="M19" s="43"/>
      <c r="N19" s="43"/>
      <c r="O19" s="41"/>
      <c r="P19" s="352"/>
      <c r="Q19" s="669"/>
      <c r="R19" s="669"/>
      <c r="S19" s="669"/>
      <c r="T19" s="669"/>
      <c r="U19" s="669"/>
      <c r="V19" s="669"/>
      <c r="W19" s="669"/>
      <c r="X19" s="669"/>
      <c r="Y19" s="669"/>
      <c r="Z19" s="40"/>
      <c r="AA19" s="41"/>
      <c r="AB19" s="41"/>
      <c r="AC19" s="43"/>
      <c r="AD19" s="43"/>
      <c r="AE19" s="43"/>
      <c r="AF19" s="43"/>
      <c r="AG19" s="43"/>
      <c r="AH19" s="43"/>
      <c r="AI19" s="43"/>
      <c r="AJ19" s="41"/>
      <c r="AK19" s="352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40"/>
      <c r="AX19" s="41"/>
      <c r="AY19" s="43"/>
      <c r="AZ19" s="43"/>
      <c r="BA19" s="124"/>
      <c r="BB19" s="41"/>
      <c r="BC19" s="41"/>
      <c r="BD19" s="43"/>
      <c r="BE19" s="43"/>
      <c r="BF19" s="40"/>
      <c r="BG19" s="41"/>
      <c r="BH19" s="41"/>
      <c r="BI19" s="41"/>
      <c r="BJ19" s="41"/>
      <c r="BK19" s="41"/>
      <c r="BL19" s="41"/>
      <c r="BM19" s="41"/>
      <c r="BN19" s="43"/>
      <c r="BO19" s="496"/>
      <c r="BP19" s="124"/>
      <c r="BQ19" s="41"/>
      <c r="BR19" s="41"/>
      <c r="BS19" s="41"/>
      <c r="BT19" s="41"/>
      <c r="BU19" s="43"/>
      <c r="BV19" s="43"/>
      <c r="BW19" s="43"/>
      <c r="BX19" s="43"/>
      <c r="BY19" s="43"/>
      <c r="BZ19" s="43"/>
      <c r="CA19" s="499"/>
      <c r="CB19" s="500"/>
      <c r="CC19" s="495"/>
      <c r="CD19" s="495"/>
      <c r="CE19" s="502"/>
      <c r="CF19" s="124"/>
      <c r="CG19" s="41"/>
      <c r="CH19" s="41"/>
      <c r="CI19" s="43"/>
      <c r="CJ19" s="43"/>
      <c r="CK19" s="43"/>
      <c r="CL19" s="43"/>
      <c r="CM19" s="43"/>
      <c r="CN19" s="43"/>
      <c r="CO19" s="43"/>
      <c r="CP19" s="43"/>
      <c r="CQ19" s="43"/>
      <c r="CR19" s="500"/>
      <c r="CS19" s="495"/>
      <c r="CT19" s="495"/>
      <c r="CU19" s="502"/>
      <c r="CV19" s="41"/>
      <c r="CW19" s="41"/>
      <c r="CX19" s="41"/>
      <c r="CY19" s="41"/>
      <c r="CZ19" s="41"/>
      <c r="DA19" s="42"/>
      <c r="DB19" s="151"/>
      <c r="DC19" s="41"/>
      <c r="DD19" s="41"/>
      <c r="DE19" s="151"/>
      <c r="DF19" s="35"/>
      <c r="DG19" s="36"/>
      <c r="DH19" s="36"/>
      <c r="DI19" s="38"/>
      <c r="DJ19" s="38"/>
      <c r="DK19" s="38"/>
      <c r="DL19" s="38"/>
      <c r="DM19" s="38"/>
      <c r="DN19" s="46"/>
      <c r="DO19" s="451"/>
      <c r="DP19" s="451"/>
      <c r="DQ19" s="451"/>
      <c r="DR19" s="451"/>
      <c r="DS19" s="451"/>
      <c r="DT19" s="451"/>
      <c r="DU19" s="451"/>
      <c r="DV19" s="35"/>
      <c r="DW19" s="36"/>
      <c r="DX19" s="36"/>
      <c r="DY19" s="38"/>
      <c r="DZ19" s="38"/>
      <c r="EA19" s="46"/>
      <c r="EB19" s="33">
        <f t="shared" si="34"/>
        <v>0</v>
      </c>
      <c r="EC19" s="33">
        <f t="shared" si="35"/>
        <v>0</v>
      </c>
      <c r="ED19" s="75">
        <f t="shared" si="36"/>
        <v>0</v>
      </c>
      <c r="EE19" s="74">
        <f t="shared" si="37"/>
        <v>0</v>
      </c>
      <c r="EF19" s="33">
        <f t="shared" si="38"/>
        <v>0</v>
      </c>
    </row>
    <row r="20" spans="1:136" x14ac:dyDescent="0.25">
      <c r="A20" s="134">
        <v>11</v>
      </c>
      <c r="B20" s="39"/>
      <c r="C20" s="39"/>
      <c r="D20" s="39"/>
      <c r="E20" s="114"/>
      <c r="F20" s="71"/>
      <c r="G20" s="40"/>
      <c r="H20" s="41"/>
      <c r="I20" s="41"/>
      <c r="J20" s="43"/>
      <c r="K20" s="43"/>
      <c r="L20" s="43"/>
      <c r="M20" s="43"/>
      <c r="N20" s="43"/>
      <c r="O20" s="41"/>
      <c r="P20" s="352"/>
      <c r="Q20" s="669"/>
      <c r="R20" s="669"/>
      <c r="S20" s="669"/>
      <c r="T20" s="669"/>
      <c r="U20" s="669"/>
      <c r="V20" s="669"/>
      <c r="W20" s="669"/>
      <c r="X20" s="669"/>
      <c r="Y20" s="669"/>
      <c r="Z20" s="40"/>
      <c r="AA20" s="41"/>
      <c r="AB20" s="41"/>
      <c r="AC20" s="43"/>
      <c r="AD20" s="43"/>
      <c r="AE20" s="43"/>
      <c r="AF20" s="43"/>
      <c r="AG20" s="43"/>
      <c r="AH20" s="43"/>
      <c r="AI20" s="43"/>
      <c r="AJ20" s="41"/>
      <c r="AK20" s="352"/>
      <c r="AL20" s="669"/>
      <c r="AM20" s="669"/>
      <c r="AN20" s="669"/>
      <c r="AO20" s="669"/>
      <c r="AP20" s="669"/>
      <c r="AQ20" s="669"/>
      <c r="AR20" s="669"/>
      <c r="AS20" s="669"/>
      <c r="AT20" s="669"/>
      <c r="AU20" s="669"/>
      <c r="AV20" s="669"/>
      <c r="AW20" s="40"/>
      <c r="AX20" s="41"/>
      <c r="AY20" s="43"/>
      <c r="AZ20" s="43"/>
      <c r="BA20" s="124"/>
      <c r="BB20" s="41"/>
      <c r="BC20" s="41"/>
      <c r="BD20" s="43"/>
      <c r="BE20" s="43"/>
      <c r="BF20" s="40"/>
      <c r="BG20" s="41"/>
      <c r="BH20" s="41"/>
      <c r="BI20" s="41"/>
      <c r="BJ20" s="41"/>
      <c r="BK20" s="41"/>
      <c r="BL20" s="41"/>
      <c r="BM20" s="41"/>
      <c r="BN20" s="43"/>
      <c r="BO20" s="496"/>
      <c r="BP20" s="124"/>
      <c r="BQ20" s="41"/>
      <c r="BR20" s="41"/>
      <c r="BS20" s="41"/>
      <c r="BT20" s="41"/>
      <c r="BU20" s="43"/>
      <c r="BV20" s="43"/>
      <c r="BW20" s="43"/>
      <c r="BX20" s="43"/>
      <c r="BY20" s="43"/>
      <c r="BZ20" s="43"/>
      <c r="CA20" s="499"/>
      <c r="CB20" s="500"/>
      <c r="CC20" s="495"/>
      <c r="CD20" s="495"/>
      <c r="CE20" s="502"/>
      <c r="CF20" s="124"/>
      <c r="CG20" s="41"/>
      <c r="CH20" s="41"/>
      <c r="CI20" s="43"/>
      <c r="CJ20" s="43"/>
      <c r="CK20" s="43"/>
      <c r="CL20" s="43"/>
      <c r="CM20" s="43"/>
      <c r="CN20" s="43"/>
      <c r="CO20" s="43"/>
      <c r="CP20" s="43"/>
      <c r="CQ20" s="43"/>
      <c r="CR20" s="500"/>
      <c r="CS20" s="495"/>
      <c r="CT20" s="495"/>
      <c r="CU20" s="502"/>
      <c r="CV20" s="41"/>
      <c r="CW20" s="41"/>
      <c r="CX20" s="41"/>
      <c r="CY20" s="41"/>
      <c r="CZ20" s="41"/>
      <c r="DA20" s="42"/>
      <c r="DB20" s="151"/>
      <c r="DC20" s="41"/>
      <c r="DD20" s="41"/>
      <c r="DE20" s="151"/>
      <c r="DF20" s="35"/>
      <c r="DG20" s="36"/>
      <c r="DH20" s="36"/>
      <c r="DI20" s="38"/>
      <c r="DJ20" s="38"/>
      <c r="DK20" s="38"/>
      <c r="DL20" s="38"/>
      <c r="DM20" s="38"/>
      <c r="DN20" s="46"/>
      <c r="DO20" s="451"/>
      <c r="DP20" s="451"/>
      <c r="DQ20" s="451"/>
      <c r="DR20" s="451"/>
      <c r="DS20" s="451"/>
      <c r="DT20" s="451"/>
      <c r="DU20" s="451"/>
      <c r="DV20" s="35"/>
      <c r="DW20" s="36"/>
      <c r="DX20" s="36"/>
      <c r="DY20" s="38"/>
      <c r="DZ20" s="38"/>
      <c r="EA20" s="46"/>
      <c r="EB20" s="33">
        <f t="shared" si="34"/>
        <v>0</v>
      </c>
      <c r="EC20" s="33">
        <f t="shared" si="35"/>
        <v>0</v>
      </c>
      <c r="ED20" s="75">
        <f t="shared" si="36"/>
        <v>0</v>
      </c>
      <c r="EE20" s="74">
        <f t="shared" si="37"/>
        <v>0</v>
      </c>
      <c r="EF20" s="33">
        <f t="shared" si="38"/>
        <v>0</v>
      </c>
    </row>
    <row r="21" spans="1:136" x14ac:dyDescent="0.25">
      <c r="A21" s="136">
        <v>12</v>
      </c>
      <c r="B21" s="39"/>
      <c r="C21" s="39"/>
      <c r="D21" s="39"/>
      <c r="E21" s="114"/>
      <c r="F21" s="71"/>
      <c r="G21" s="40"/>
      <c r="H21" s="41"/>
      <c r="I21" s="41"/>
      <c r="J21" s="43"/>
      <c r="K21" s="43"/>
      <c r="L21" s="43"/>
      <c r="M21" s="43"/>
      <c r="N21" s="43"/>
      <c r="O21" s="41"/>
      <c r="P21" s="352"/>
      <c r="Q21" s="669"/>
      <c r="R21" s="669"/>
      <c r="S21" s="669"/>
      <c r="T21" s="669"/>
      <c r="U21" s="669"/>
      <c r="V21" s="669"/>
      <c r="W21" s="669"/>
      <c r="X21" s="669"/>
      <c r="Y21" s="669"/>
      <c r="Z21" s="40"/>
      <c r="AA21" s="41"/>
      <c r="AB21" s="41"/>
      <c r="AC21" s="43"/>
      <c r="AD21" s="43"/>
      <c r="AE21" s="43"/>
      <c r="AF21" s="43"/>
      <c r="AG21" s="43"/>
      <c r="AH21" s="43"/>
      <c r="AI21" s="43"/>
      <c r="AJ21" s="41"/>
      <c r="AK21" s="352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40"/>
      <c r="AX21" s="41"/>
      <c r="AY21" s="43"/>
      <c r="AZ21" s="43"/>
      <c r="BA21" s="124"/>
      <c r="BB21" s="41"/>
      <c r="BC21" s="41"/>
      <c r="BD21" s="43"/>
      <c r="BE21" s="43"/>
      <c r="BF21" s="40"/>
      <c r="BG21" s="41"/>
      <c r="BH21" s="41"/>
      <c r="BI21" s="41"/>
      <c r="BJ21" s="41"/>
      <c r="BK21" s="41"/>
      <c r="BL21" s="41"/>
      <c r="BM21" s="41"/>
      <c r="BN21" s="43"/>
      <c r="BO21" s="496"/>
      <c r="BP21" s="124"/>
      <c r="BQ21" s="41"/>
      <c r="BR21" s="41"/>
      <c r="BS21" s="41"/>
      <c r="BT21" s="41"/>
      <c r="BU21" s="43"/>
      <c r="BV21" s="43"/>
      <c r="BW21" s="43"/>
      <c r="BX21" s="43"/>
      <c r="BY21" s="43"/>
      <c r="BZ21" s="43"/>
      <c r="CA21" s="499"/>
      <c r="CB21" s="500"/>
      <c r="CC21" s="495"/>
      <c r="CD21" s="495"/>
      <c r="CE21" s="502"/>
      <c r="CF21" s="124"/>
      <c r="CG21" s="41"/>
      <c r="CH21" s="41"/>
      <c r="CI21" s="43"/>
      <c r="CJ21" s="43"/>
      <c r="CK21" s="43"/>
      <c r="CL21" s="43"/>
      <c r="CM21" s="43"/>
      <c r="CN21" s="43"/>
      <c r="CO21" s="43"/>
      <c r="CP21" s="43"/>
      <c r="CQ21" s="43"/>
      <c r="CR21" s="500"/>
      <c r="CS21" s="495"/>
      <c r="CT21" s="495"/>
      <c r="CU21" s="502"/>
      <c r="CV21" s="41"/>
      <c r="CW21" s="41"/>
      <c r="CX21" s="41"/>
      <c r="CY21" s="41"/>
      <c r="CZ21" s="41"/>
      <c r="DA21" s="42"/>
      <c r="DB21" s="151"/>
      <c r="DC21" s="41"/>
      <c r="DD21" s="41"/>
      <c r="DE21" s="151"/>
      <c r="DF21" s="35"/>
      <c r="DG21" s="36"/>
      <c r="DH21" s="36"/>
      <c r="DI21" s="38"/>
      <c r="DJ21" s="38"/>
      <c r="DK21" s="38"/>
      <c r="DL21" s="38"/>
      <c r="DM21" s="38"/>
      <c r="DN21" s="46"/>
      <c r="DO21" s="451"/>
      <c r="DP21" s="451"/>
      <c r="DQ21" s="451"/>
      <c r="DR21" s="451"/>
      <c r="DS21" s="451"/>
      <c r="DT21" s="451"/>
      <c r="DU21" s="451"/>
      <c r="DV21" s="35"/>
      <c r="DW21" s="36"/>
      <c r="DX21" s="36"/>
      <c r="DY21" s="38"/>
      <c r="DZ21" s="38"/>
      <c r="EA21" s="46"/>
      <c r="EB21" s="33">
        <f t="shared" si="34"/>
        <v>0</v>
      </c>
      <c r="EC21" s="33">
        <f t="shared" si="35"/>
        <v>0</v>
      </c>
      <c r="ED21" s="75">
        <f t="shared" si="36"/>
        <v>0</v>
      </c>
      <c r="EE21" s="74">
        <f t="shared" si="37"/>
        <v>0</v>
      </c>
      <c r="EF21" s="33">
        <f t="shared" si="38"/>
        <v>0</v>
      </c>
    </row>
    <row r="22" spans="1:136" x14ac:dyDescent="0.25">
      <c r="A22" s="134">
        <v>13</v>
      </c>
      <c r="B22" s="39"/>
      <c r="C22" s="39"/>
      <c r="D22" s="39"/>
      <c r="E22" s="114"/>
      <c r="F22" s="71"/>
      <c r="G22" s="40"/>
      <c r="H22" s="41"/>
      <c r="I22" s="41"/>
      <c r="J22" s="43"/>
      <c r="K22" s="43"/>
      <c r="L22" s="43"/>
      <c r="M22" s="43"/>
      <c r="N22" s="43"/>
      <c r="O22" s="41"/>
      <c r="P22" s="352"/>
      <c r="Q22" s="669"/>
      <c r="R22" s="669"/>
      <c r="S22" s="669"/>
      <c r="T22" s="669"/>
      <c r="U22" s="669"/>
      <c r="V22" s="669"/>
      <c r="W22" s="669"/>
      <c r="X22" s="669"/>
      <c r="Y22" s="669"/>
      <c r="Z22" s="40"/>
      <c r="AA22" s="41"/>
      <c r="AB22" s="41"/>
      <c r="AC22" s="43"/>
      <c r="AD22" s="43"/>
      <c r="AE22" s="43"/>
      <c r="AF22" s="43"/>
      <c r="AG22" s="43"/>
      <c r="AH22" s="43"/>
      <c r="AI22" s="43"/>
      <c r="AJ22" s="41"/>
      <c r="AK22" s="352"/>
      <c r="AL22" s="669"/>
      <c r="AM22" s="669"/>
      <c r="AN22" s="669"/>
      <c r="AO22" s="669"/>
      <c r="AP22" s="669"/>
      <c r="AQ22" s="669"/>
      <c r="AR22" s="669"/>
      <c r="AS22" s="669"/>
      <c r="AT22" s="669"/>
      <c r="AU22" s="669"/>
      <c r="AV22" s="669"/>
      <c r="AW22" s="40"/>
      <c r="AX22" s="41"/>
      <c r="AY22" s="43"/>
      <c r="AZ22" s="43"/>
      <c r="BA22" s="124"/>
      <c r="BB22" s="41"/>
      <c r="BC22" s="41"/>
      <c r="BD22" s="43"/>
      <c r="BE22" s="43"/>
      <c r="BF22" s="40"/>
      <c r="BG22" s="41"/>
      <c r="BH22" s="41"/>
      <c r="BI22" s="41"/>
      <c r="BJ22" s="41"/>
      <c r="BK22" s="41"/>
      <c r="BL22" s="41"/>
      <c r="BM22" s="41"/>
      <c r="BN22" s="43"/>
      <c r="BO22" s="496"/>
      <c r="BP22" s="124"/>
      <c r="BQ22" s="41"/>
      <c r="BR22" s="41"/>
      <c r="BS22" s="41"/>
      <c r="BT22" s="41"/>
      <c r="BU22" s="43"/>
      <c r="BV22" s="43"/>
      <c r="BW22" s="43"/>
      <c r="BX22" s="43"/>
      <c r="BY22" s="43"/>
      <c r="BZ22" s="43"/>
      <c r="CA22" s="499"/>
      <c r="CB22" s="500"/>
      <c r="CC22" s="495"/>
      <c r="CD22" s="495"/>
      <c r="CE22" s="502"/>
      <c r="CF22" s="124"/>
      <c r="CG22" s="41"/>
      <c r="CH22" s="41"/>
      <c r="CI22" s="43"/>
      <c r="CJ22" s="43"/>
      <c r="CK22" s="43"/>
      <c r="CL22" s="43"/>
      <c r="CM22" s="43"/>
      <c r="CN22" s="43"/>
      <c r="CO22" s="43"/>
      <c r="CP22" s="43"/>
      <c r="CQ22" s="43"/>
      <c r="CR22" s="500"/>
      <c r="CS22" s="495"/>
      <c r="CT22" s="495"/>
      <c r="CU22" s="502"/>
      <c r="CV22" s="41"/>
      <c r="CW22" s="41"/>
      <c r="CX22" s="41"/>
      <c r="CY22" s="41"/>
      <c r="CZ22" s="41"/>
      <c r="DA22" s="42"/>
      <c r="DB22" s="151"/>
      <c r="DC22" s="41"/>
      <c r="DD22" s="41"/>
      <c r="DE22" s="151"/>
      <c r="DF22" s="35"/>
      <c r="DG22" s="36"/>
      <c r="DH22" s="36"/>
      <c r="DI22" s="38"/>
      <c r="DJ22" s="38"/>
      <c r="DK22" s="38"/>
      <c r="DL22" s="38"/>
      <c r="DM22" s="38"/>
      <c r="DN22" s="46"/>
      <c r="DO22" s="451"/>
      <c r="DP22" s="451"/>
      <c r="DQ22" s="451"/>
      <c r="DR22" s="451"/>
      <c r="DS22" s="451"/>
      <c r="DT22" s="451"/>
      <c r="DU22" s="451"/>
      <c r="DV22" s="35"/>
      <c r="DW22" s="36"/>
      <c r="DX22" s="36"/>
      <c r="DY22" s="38"/>
      <c r="DZ22" s="38"/>
      <c r="EA22" s="46"/>
      <c r="EB22" s="33">
        <f t="shared" si="34"/>
        <v>0</v>
      </c>
      <c r="EC22" s="33">
        <f t="shared" si="35"/>
        <v>0</v>
      </c>
      <c r="ED22" s="75">
        <f t="shared" si="36"/>
        <v>0</v>
      </c>
      <c r="EE22" s="74">
        <f t="shared" si="37"/>
        <v>0</v>
      </c>
      <c r="EF22" s="33">
        <f t="shared" si="38"/>
        <v>0</v>
      </c>
    </row>
    <row r="23" spans="1:136" x14ac:dyDescent="0.25">
      <c r="A23" s="136">
        <v>14</v>
      </c>
      <c r="B23" s="39"/>
      <c r="C23" s="39"/>
      <c r="D23" s="39"/>
      <c r="E23" s="114"/>
      <c r="F23" s="71"/>
      <c r="G23" s="40"/>
      <c r="H23" s="41"/>
      <c r="I23" s="41"/>
      <c r="J23" s="43"/>
      <c r="K23" s="43"/>
      <c r="L23" s="43"/>
      <c r="M23" s="43"/>
      <c r="N23" s="43"/>
      <c r="O23" s="41"/>
      <c r="P23" s="352"/>
      <c r="Q23" s="669"/>
      <c r="R23" s="669"/>
      <c r="S23" s="669"/>
      <c r="T23" s="669"/>
      <c r="U23" s="669"/>
      <c r="V23" s="669"/>
      <c r="W23" s="669"/>
      <c r="X23" s="669"/>
      <c r="Y23" s="669"/>
      <c r="Z23" s="40"/>
      <c r="AA23" s="41"/>
      <c r="AB23" s="41"/>
      <c r="AC23" s="43"/>
      <c r="AD23" s="43"/>
      <c r="AE23" s="43"/>
      <c r="AF23" s="43"/>
      <c r="AG23" s="43"/>
      <c r="AH23" s="43"/>
      <c r="AI23" s="43"/>
      <c r="AJ23" s="41"/>
      <c r="AK23" s="352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40"/>
      <c r="AX23" s="41"/>
      <c r="AY23" s="43"/>
      <c r="AZ23" s="43"/>
      <c r="BA23" s="124"/>
      <c r="BB23" s="41"/>
      <c r="BC23" s="41"/>
      <c r="BD23" s="43"/>
      <c r="BE23" s="43"/>
      <c r="BF23" s="40"/>
      <c r="BG23" s="41"/>
      <c r="BH23" s="41"/>
      <c r="BI23" s="41"/>
      <c r="BJ23" s="41"/>
      <c r="BK23" s="41"/>
      <c r="BL23" s="41"/>
      <c r="BM23" s="41"/>
      <c r="BN23" s="43"/>
      <c r="BO23" s="496"/>
      <c r="BP23" s="124"/>
      <c r="BQ23" s="41"/>
      <c r="BR23" s="41"/>
      <c r="BS23" s="41"/>
      <c r="BT23" s="41"/>
      <c r="BU23" s="43"/>
      <c r="BV23" s="43"/>
      <c r="BW23" s="43"/>
      <c r="BX23" s="43"/>
      <c r="BY23" s="43"/>
      <c r="BZ23" s="43"/>
      <c r="CA23" s="499"/>
      <c r="CB23" s="500"/>
      <c r="CC23" s="495"/>
      <c r="CD23" s="495"/>
      <c r="CE23" s="502"/>
      <c r="CF23" s="124"/>
      <c r="CG23" s="41"/>
      <c r="CH23" s="41"/>
      <c r="CI23" s="43"/>
      <c r="CJ23" s="43"/>
      <c r="CK23" s="43"/>
      <c r="CL23" s="43"/>
      <c r="CM23" s="43"/>
      <c r="CN23" s="43"/>
      <c r="CO23" s="43"/>
      <c r="CP23" s="43"/>
      <c r="CQ23" s="43"/>
      <c r="CR23" s="500"/>
      <c r="CS23" s="495"/>
      <c r="CT23" s="495"/>
      <c r="CU23" s="502"/>
      <c r="CV23" s="41"/>
      <c r="CW23" s="41"/>
      <c r="CX23" s="41"/>
      <c r="CY23" s="41"/>
      <c r="CZ23" s="41"/>
      <c r="DA23" s="42"/>
      <c r="DB23" s="151"/>
      <c r="DC23" s="41"/>
      <c r="DD23" s="41"/>
      <c r="DE23" s="151"/>
      <c r="DF23" s="35"/>
      <c r="DG23" s="36"/>
      <c r="DH23" s="36"/>
      <c r="DI23" s="38"/>
      <c r="DJ23" s="38"/>
      <c r="DK23" s="38"/>
      <c r="DL23" s="38"/>
      <c r="DM23" s="38"/>
      <c r="DN23" s="46"/>
      <c r="DO23" s="451"/>
      <c r="DP23" s="451"/>
      <c r="DQ23" s="451"/>
      <c r="DR23" s="451"/>
      <c r="DS23" s="451"/>
      <c r="DT23" s="451"/>
      <c r="DU23" s="451"/>
      <c r="DV23" s="35"/>
      <c r="DW23" s="36"/>
      <c r="DX23" s="36"/>
      <c r="DY23" s="38"/>
      <c r="DZ23" s="38"/>
      <c r="EA23" s="46"/>
      <c r="EB23" s="33">
        <f t="shared" si="34"/>
        <v>0</v>
      </c>
      <c r="EC23" s="33">
        <f t="shared" si="35"/>
        <v>0</v>
      </c>
      <c r="ED23" s="75">
        <f t="shared" si="36"/>
        <v>0</v>
      </c>
      <c r="EE23" s="74">
        <f t="shared" si="37"/>
        <v>0</v>
      </c>
      <c r="EF23" s="33">
        <f t="shared" si="38"/>
        <v>0</v>
      </c>
    </row>
    <row r="24" spans="1:136" x14ac:dyDescent="0.25">
      <c r="A24" s="134">
        <v>15</v>
      </c>
      <c r="B24" s="39"/>
      <c r="C24" s="39"/>
      <c r="D24" s="39"/>
      <c r="E24" s="114"/>
      <c r="F24" s="71"/>
      <c r="G24" s="40"/>
      <c r="H24" s="41"/>
      <c r="I24" s="41"/>
      <c r="J24" s="43"/>
      <c r="K24" s="43"/>
      <c r="L24" s="43"/>
      <c r="M24" s="43"/>
      <c r="N24" s="43"/>
      <c r="O24" s="41"/>
      <c r="P24" s="352"/>
      <c r="Q24" s="669"/>
      <c r="R24" s="669"/>
      <c r="S24" s="669"/>
      <c r="T24" s="669"/>
      <c r="U24" s="669"/>
      <c r="V24" s="669"/>
      <c r="W24" s="669"/>
      <c r="X24" s="669"/>
      <c r="Y24" s="669"/>
      <c r="Z24" s="40"/>
      <c r="AA24" s="41"/>
      <c r="AB24" s="41"/>
      <c r="AC24" s="43"/>
      <c r="AD24" s="43"/>
      <c r="AE24" s="43"/>
      <c r="AF24" s="43"/>
      <c r="AG24" s="43"/>
      <c r="AH24" s="43"/>
      <c r="AI24" s="43"/>
      <c r="AJ24" s="41"/>
      <c r="AK24" s="352"/>
      <c r="AL24" s="669"/>
      <c r="AM24" s="669"/>
      <c r="AN24" s="669"/>
      <c r="AO24" s="669"/>
      <c r="AP24" s="669"/>
      <c r="AQ24" s="669"/>
      <c r="AR24" s="669"/>
      <c r="AS24" s="669"/>
      <c r="AT24" s="669"/>
      <c r="AU24" s="669"/>
      <c r="AV24" s="669"/>
      <c r="AW24" s="40"/>
      <c r="AX24" s="41"/>
      <c r="AY24" s="43"/>
      <c r="AZ24" s="43"/>
      <c r="BA24" s="124"/>
      <c r="BB24" s="41"/>
      <c r="BC24" s="41"/>
      <c r="BD24" s="43"/>
      <c r="BE24" s="43"/>
      <c r="BF24" s="40"/>
      <c r="BG24" s="41"/>
      <c r="BH24" s="41"/>
      <c r="BI24" s="41"/>
      <c r="BJ24" s="41"/>
      <c r="BK24" s="41"/>
      <c r="BL24" s="41"/>
      <c r="BM24" s="41"/>
      <c r="BN24" s="43"/>
      <c r="BO24" s="496"/>
      <c r="BP24" s="124"/>
      <c r="BQ24" s="41"/>
      <c r="BR24" s="41"/>
      <c r="BS24" s="41"/>
      <c r="BT24" s="41"/>
      <c r="BU24" s="43"/>
      <c r="BV24" s="43"/>
      <c r="BW24" s="43"/>
      <c r="BX24" s="43"/>
      <c r="BY24" s="43"/>
      <c r="BZ24" s="43"/>
      <c r="CA24" s="499"/>
      <c r="CB24" s="500"/>
      <c r="CC24" s="495"/>
      <c r="CD24" s="495"/>
      <c r="CE24" s="502"/>
      <c r="CF24" s="124"/>
      <c r="CG24" s="41"/>
      <c r="CH24" s="41"/>
      <c r="CI24" s="43"/>
      <c r="CJ24" s="43"/>
      <c r="CK24" s="43"/>
      <c r="CL24" s="43"/>
      <c r="CM24" s="43"/>
      <c r="CN24" s="43"/>
      <c r="CO24" s="43"/>
      <c r="CP24" s="43"/>
      <c r="CQ24" s="43"/>
      <c r="CR24" s="500"/>
      <c r="CS24" s="495"/>
      <c r="CT24" s="495"/>
      <c r="CU24" s="502"/>
      <c r="CV24" s="41"/>
      <c r="CW24" s="41"/>
      <c r="CX24" s="41"/>
      <c r="CY24" s="41"/>
      <c r="CZ24" s="41"/>
      <c r="DA24" s="42"/>
      <c r="DB24" s="151"/>
      <c r="DC24" s="41"/>
      <c r="DD24" s="41"/>
      <c r="DE24" s="151"/>
      <c r="DF24" s="35"/>
      <c r="DG24" s="36"/>
      <c r="DH24" s="36"/>
      <c r="DI24" s="38"/>
      <c r="DJ24" s="38"/>
      <c r="DK24" s="38"/>
      <c r="DL24" s="38"/>
      <c r="DM24" s="38"/>
      <c r="DN24" s="46"/>
      <c r="DO24" s="451"/>
      <c r="DP24" s="451"/>
      <c r="DQ24" s="451"/>
      <c r="DR24" s="451"/>
      <c r="DS24" s="451"/>
      <c r="DT24" s="451"/>
      <c r="DU24" s="451"/>
      <c r="DV24" s="35"/>
      <c r="DW24" s="36"/>
      <c r="DX24" s="36"/>
      <c r="DY24" s="38"/>
      <c r="DZ24" s="38"/>
      <c r="EA24" s="46"/>
      <c r="EB24" s="33">
        <f t="shared" si="34"/>
        <v>0</v>
      </c>
      <c r="EC24" s="33">
        <f t="shared" si="35"/>
        <v>0</v>
      </c>
      <c r="ED24" s="75">
        <f t="shared" si="36"/>
        <v>0</v>
      </c>
      <c r="EE24" s="74">
        <f t="shared" si="37"/>
        <v>0</v>
      </c>
      <c r="EF24" s="33">
        <f t="shared" si="38"/>
        <v>0</v>
      </c>
    </row>
    <row r="25" spans="1:136" x14ac:dyDescent="0.25">
      <c r="A25" s="136">
        <v>16</v>
      </c>
      <c r="B25" s="39"/>
      <c r="C25" s="39"/>
      <c r="D25" s="39"/>
      <c r="E25" s="114"/>
      <c r="F25" s="71"/>
      <c r="G25" s="40"/>
      <c r="H25" s="41"/>
      <c r="I25" s="41"/>
      <c r="J25" s="43"/>
      <c r="K25" s="43"/>
      <c r="L25" s="43"/>
      <c r="M25" s="43"/>
      <c r="N25" s="43"/>
      <c r="O25" s="41"/>
      <c r="P25" s="352"/>
      <c r="Q25" s="669"/>
      <c r="R25" s="669"/>
      <c r="S25" s="669"/>
      <c r="T25" s="669"/>
      <c r="U25" s="669"/>
      <c r="V25" s="669"/>
      <c r="W25" s="669"/>
      <c r="X25" s="669"/>
      <c r="Y25" s="669"/>
      <c r="Z25" s="40"/>
      <c r="AA25" s="41"/>
      <c r="AB25" s="41"/>
      <c r="AC25" s="43"/>
      <c r="AD25" s="43"/>
      <c r="AE25" s="43"/>
      <c r="AF25" s="43"/>
      <c r="AG25" s="43"/>
      <c r="AH25" s="43"/>
      <c r="AI25" s="43"/>
      <c r="AJ25" s="41"/>
      <c r="AK25" s="352"/>
      <c r="AL25" s="669"/>
      <c r="AM25" s="669"/>
      <c r="AN25" s="669"/>
      <c r="AO25" s="669"/>
      <c r="AP25" s="669"/>
      <c r="AQ25" s="669"/>
      <c r="AR25" s="669"/>
      <c r="AS25" s="669"/>
      <c r="AT25" s="669"/>
      <c r="AU25" s="669"/>
      <c r="AV25" s="669"/>
      <c r="AW25" s="40"/>
      <c r="AX25" s="41"/>
      <c r="AY25" s="43"/>
      <c r="AZ25" s="43"/>
      <c r="BA25" s="124"/>
      <c r="BB25" s="41"/>
      <c r="BC25" s="41"/>
      <c r="BD25" s="43"/>
      <c r="BE25" s="43"/>
      <c r="BF25" s="40"/>
      <c r="BG25" s="41"/>
      <c r="BH25" s="41"/>
      <c r="BI25" s="41"/>
      <c r="BJ25" s="41"/>
      <c r="BK25" s="41"/>
      <c r="BL25" s="41"/>
      <c r="BM25" s="41"/>
      <c r="BN25" s="43"/>
      <c r="BO25" s="496"/>
      <c r="BP25" s="124"/>
      <c r="BQ25" s="41"/>
      <c r="BR25" s="41"/>
      <c r="BS25" s="41"/>
      <c r="BT25" s="41"/>
      <c r="BU25" s="43"/>
      <c r="BV25" s="43"/>
      <c r="BW25" s="43"/>
      <c r="BX25" s="43"/>
      <c r="BY25" s="43"/>
      <c r="BZ25" s="43"/>
      <c r="CA25" s="499"/>
      <c r="CB25" s="500"/>
      <c r="CC25" s="495"/>
      <c r="CD25" s="495"/>
      <c r="CE25" s="502"/>
      <c r="CF25" s="124"/>
      <c r="CG25" s="41"/>
      <c r="CH25" s="41"/>
      <c r="CI25" s="43"/>
      <c r="CJ25" s="43"/>
      <c r="CK25" s="43"/>
      <c r="CL25" s="43"/>
      <c r="CM25" s="43"/>
      <c r="CN25" s="43"/>
      <c r="CO25" s="43"/>
      <c r="CP25" s="43"/>
      <c r="CQ25" s="43"/>
      <c r="CR25" s="500"/>
      <c r="CS25" s="495"/>
      <c r="CT25" s="495"/>
      <c r="CU25" s="502"/>
      <c r="CV25" s="41"/>
      <c r="CW25" s="41"/>
      <c r="CX25" s="41"/>
      <c r="CY25" s="41"/>
      <c r="CZ25" s="41"/>
      <c r="DA25" s="42"/>
      <c r="DB25" s="151"/>
      <c r="DC25" s="41"/>
      <c r="DD25" s="41"/>
      <c r="DE25" s="151"/>
      <c r="DF25" s="35"/>
      <c r="DG25" s="36"/>
      <c r="DH25" s="36"/>
      <c r="DI25" s="38"/>
      <c r="DJ25" s="38"/>
      <c r="DK25" s="38"/>
      <c r="DL25" s="38"/>
      <c r="DM25" s="38"/>
      <c r="DN25" s="46"/>
      <c r="DO25" s="451"/>
      <c r="DP25" s="451"/>
      <c r="DQ25" s="451"/>
      <c r="DR25" s="451"/>
      <c r="DS25" s="451"/>
      <c r="DT25" s="451"/>
      <c r="DU25" s="451"/>
      <c r="DV25" s="35"/>
      <c r="DW25" s="36"/>
      <c r="DX25" s="36"/>
      <c r="DY25" s="38"/>
      <c r="DZ25" s="38"/>
      <c r="EA25" s="46"/>
      <c r="EB25" s="33">
        <f t="shared" si="34"/>
        <v>0</v>
      </c>
      <c r="EC25" s="33">
        <f t="shared" si="35"/>
        <v>0</v>
      </c>
      <c r="ED25" s="75">
        <f t="shared" si="36"/>
        <v>0</v>
      </c>
      <c r="EE25" s="74">
        <f t="shared" si="37"/>
        <v>0</v>
      </c>
      <c r="EF25" s="33">
        <f t="shared" si="38"/>
        <v>0</v>
      </c>
    </row>
    <row r="26" spans="1:136" x14ac:dyDescent="0.25">
      <c r="A26" s="134">
        <v>17</v>
      </c>
      <c r="B26" s="39"/>
      <c r="C26" s="39"/>
      <c r="D26" s="39"/>
      <c r="E26" s="114"/>
      <c r="F26" s="71"/>
      <c r="G26" s="40"/>
      <c r="H26" s="41"/>
      <c r="I26" s="41"/>
      <c r="J26" s="43"/>
      <c r="K26" s="43"/>
      <c r="L26" s="43"/>
      <c r="M26" s="43"/>
      <c r="N26" s="43"/>
      <c r="O26" s="41"/>
      <c r="P26" s="352"/>
      <c r="Q26" s="669"/>
      <c r="R26" s="669"/>
      <c r="S26" s="669"/>
      <c r="T26" s="669"/>
      <c r="U26" s="669"/>
      <c r="V26" s="669"/>
      <c r="W26" s="669"/>
      <c r="X26" s="669"/>
      <c r="Y26" s="669"/>
      <c r="Z26" s="40"/>
      <c r="AA26" s="41"/>
      <c r="AB26" s="41"/>
      <c r="AC26" s="43"/>
      <c r="AD26" s="43"/>
      <c r="AE26" s="43"/>
      <c r="AF26" s="43"/>
      <c r="AG26" s="43"/>
      <c r="AH26" s="43"/>
      <c r="AI26" s="43"/>
      <c r="AJ26" s="41"/>
      <c r="AK26" s="352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40"/>
      <c r="AX26" s="41"/>
      <c r="AY26" s="43"/>
      <c r="AZ26" s="43"/>
      <c r="BA26" s="124"/>
      <c r="BB26" s="41"/>
      <c r="BC26" s="41"/>
      <c r="BD26" s="43"/>
      <c r="BE26" s="43"/>
      <c r="BF26" s="40"/>
      <c r="BG26" s="41"/>
      <c r="BH26" s="41"/>
      <c r="BI26" s="41"/>
      <c r="BJ26" s="41"/>
      <c r="BK26" s="41"/>
      <c r="BL26" s="41"/>
      <c r="BM26" s="41"/>
      <c r="BN26" s="43"/>
      <c r="BO26" s="496"/>
      <c r="BP26" s="124"/>
      <c r="BQ26" s="41"/>
      <c r="BR26" s="41"/>
      <c r="BS26" s="41"/>
      <c r="BT26" s="41"/>
      <c r="BU26" s="43"/>
      <c r="BV26" s="43"/>
      <c r="BW26" s="43"/>
      <c r="BX26" s="43"/>
      <c r="BY26" s="43"/>
      <c r="BZ26" s="43"/>
      <c r="CA26" s="499"/>
      <c r="CB26" s="500"/>
      <c r="CC26" s="495"/>
      <c r="CD26" s="495"/>
      <c r="CE26" s="502"/>
      <c r="CF26" s="124"/>
      <c r="CG26" s="41"/>
      <c r="CH26" s="41"/>
      <c r="CI26" s="43"/>
      <c r="CJ26" s="43"/>
      <c r="CK26" s="43"/>
      <c r="CL26" s="43"/>
      <c r="CM26" s="43"/>
      <c r="CN26" s="43"/>
      <c r="CO26" s="43"/>
      <c r="CP26" s="43"/>
      <c r="CQ26" s="43"/>
      <c r="CR26" s="500"/>
      <c r="CS26" s="495"/>
      <c r="CT26" s="495"/>
      <c r="CU26" s="502"/>
      <c r="CV26" s="41"/>
      <c r="CW26" s="41"/>
      <c r="CX26" s="41"/>
      <c r="CY26" s="41"/>
      <c r="CZ26" s="41"/>
      <c r="DA26" s="42"/>
      <c r="DB26" s="151"/>
      <c r="DC26" s="41"/>
      <c r="DD26" s="41"/>
      <c r="DE26" s="151"/>
      <c r="DF26" s="35"/>
      <c r="DG26" s="36"/>
      <c r="DH26" s="36"/>
      <c r="DI26" s="38"/>
      <c r="DJ26" s="38"/>
      <c r="DK26" s="38"/>
      <c r="DL26" s="38"/>
      <c r="DM26" s="38"/>
      <c r="DN26" s="46"/>
      <c r="DO26" s="451"/>
      <c r="DP26" s="451"/>
      <c r="DQ26" s="451"/>
      <c r="DR26" s="451"/>
      <c r="DS26" s="451"/>
      <c r="DT26" s="451"/>
      <c r="DU26" s="451"/>
      <c r="DV26" s="35"/>
      <c r="DW26" s="36"/>
      <c r="DX26" s="36"/>
      <c r="DY26" s="38"/>
      <c r="DZ26" s="38"/>
      <c r="EA26" s="46"/>
      <c r="EB26" s="33">
        <f t="shared" si="34"/>
        <v>0</v>
      </c>
      <c r="EC26" s="33">
        <f t="shared" si="35"/>
        <v>0</v>
      </c>
      <c r="ED26" s="75">
        <f t="shared" si="36"/>
        <v>0</v>
      </c>
      <c r="EE26" s="74">
        <f t="shared" si="37"/>
        <v>0</v>
      </c>
      <c r="EF26" s="33">
        <f t="shared" si="38"/>
        <v>0</v>
      </c>
    </row>
    <row r="27" spans="1:136" x14ac:dyDescent="0.25">
      <c r="A27" s="136">
        <v>18</v>
      </c>
      <c r="B27" s="39"/>
      <c r="C27" s="39"/>
      <c r="D27" s="39"/>
      <c r="E27" s="114"/>
      <c r="F27" s="71"/>
      <c r="G27" s="40"/>
      <c r="H27" s="41"/>
      <c r="I27" s="41"/>
      <c r="J27" s="43"/>
      <c r="K27" s="43"/>
      <c r="L27" s="43"/>
      <c r="M27" s="43"/>
      <c r="N27" s="43"/>
      <c r="O27" s="41"/>
      <c r="P27" s="352"/>
      <c r="Q27" s="669"/>
      <c r="R27" s="669"/>
      <c r="S27" s="669"/>
      <c r="T27" s="669"/>
      <c r="U27" s="669"/>
      <c r="V27" s="669"/>
      <c r="W27" s="669"/>
      <c r="X27" s="669"/>
      <c r="Y27" s="669"/>
      <c r="Z27" s="40"/>
      <c r="AA27" s="41"/>
      <c r="AB27" s="41"/>
      <c r="AC27" s="43"/>
      <c r="AD27" s="43"/>
      <c r="AE27" s="43"/>
      <c r="AF27" s="43"/>
      <c r="AG27" s="43"/>
      <c r="AH27" s="43"/>
      <c r="AI27" s="43"/>
      <c r="AJ27" s="41"/>
      <c r="AK27" s="352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40"/>
      <c r="AX27" s="41"/>
      <c r="AY27" s="43"/>
      <c r="AZ27" s="43"/>
      <c r="BA27" s="124"/>
      <c r="BB27" s="41"/>
      <c r="BC27" s="41"/>
      <c r="BD27" s="43"/>
      <c r="BE27" s="43"/>
      <c r="BF27" s="40"/>
      <c r="BG27" s="41"/>
      <c r="BH27" s="41"/>
      <c r="BI27" s="41"/>
      <c r="BJ27" s="41"/>
      <c r="BK27" s="41"/>
      <c r="BL27" s="41"/>
      <c r="BM27" s="41"/>
      <c r="BN27" s="43"/>
      <c r="BO27" s="496"/>
      <c r="BP27" s="124"/>
      <c r="BQ27" s="41"/>
      <c r="BR27" s="41"/>
      <c r="BS27" s="41"/>
      <c r="BT27" s="41"/>
      <c r="BU27" s="43"/>
      <c r="BV27" s="43"/>
      <c r="BW27" s="43"/>
      <c r="BX27" s="43"/>
      <c r="BY27" s="43"/>
      <c r="BZ27" s="43"/>
      <c r="CA27" s="499"/>
      <c r="CB27" s="500"/>
      <c r="CC27" s="495"/>
      <c r="CD27" s="495"/>
      <c r="CE27" s="502"/>
      <c r="CF27" s="124"/>
      <c r="CG27" s="41"/>
      <c r="CH27" s="41"/>
      <c r="CI27" s="43"/>
      <c r="CJ27" s="43"/>
      <c r="CK27" s="43"/>
      <c r="CL27" s="43"/>
      <c r="CM27" s="43"/>
      <c r="CN27" s="43"/>
      <c r="CO27" s="43"/>
      <c r="CP27" s="43"/>
      <c r="CQ27" s="43"/>
      <c r="CR27" s="500"/>
      <c r="CS27" s="495"/>
      <c r="CT27" s="495"/>
      <c r="CU27" s="502"/>
      <c r="CV27" s="41"/>
      <c r="CW27" s="41"/>
      <c r="CX27" s="41"/>
      <c r="CY27" s="41"/>
      <c r="CZ27" s="41"/>
      <c r="DA27" s="42"/>
      <c r="DB27" s="151"/>
      <c r="DC27" s="41"/>
      <c r="DD27" s="41"/>
      <c r="DE27" s="151"/>
      <c r="DF27" s="35"/>
      <c r="DG27" s="36"/>
      <c r="DH27" s="36"/>
      <c r="DI27" s="38"/>
      <c r="DJ27" s="38"/>
      <c r="DK27" s="38"/>
      <c r="DL27" s="38"/>
      <c r="DM27" s="38"/>
      <c r="DN27" s="46"/>
      <c r="DO27" s="451"/>
      <c r="DP27" s="451"/>
      <c r="DQ27" s="451"/>
      <c r="DR27" s="451"/>
      <c r="DS27" s="451"/>
      <c r="DT27" s="451"/>
      <c r="DU27" s="451"/>
      <c r="DV27" s="35"/>
      <c r="DW27" s="36"/>
      <c r="DX27" s="36"/>
      <c r="DY27" s="38"/>
      <c r="DZ27" s="38"/>
      <c r="EA27" s="46"/>
      <c r="EB27" s="33">
        <f t="shared" si="34"/>
        <v>0</v>
      </c>
      <c r="EC27" s="33">
        <f t="shared" si="35"/>
        <v>0</v>
      </c>
      <c r="ED27" s="75">
        <f t="shared" si="36"/>
        <v>0</v>
      </c>
      <c r="EE27" s="74">
        <f t="shared" si="37"/>
        <v>0</v>
      </c>
      <c r="EF27" s="33">
        <f t="shared" si="38"/>
        <v>0</v>
      </c>
    </row>
    <row r="28" spans="1:136" x14ac:dyDescent="0.25">
      <c r="A28" s="134">
        <v>19</v>
      </c>
      <c r="B28" s="39"/>
      <c r="C28" s="39"/>
      <c r="D28" s="39"/>
      <c r="E28" s="114"/>
      <c r="F28" s="71"/>
      <c r="G28" s="40"/>
      <c r="H28" s="41"/>
      <c r="I28" s="41"/>
      <c r="J28" s="43"/>
      <c r="K28" s="43"/>
      <c r="L28" s="43"/>
      <c r="M28" s="43"/>
      <c r="N28" s="43"/>
      <c r="O28" s="41"/>
      <c r="P28" s="352"/>
      <c r="Q28" s="669"/>
      <c r="R28" s="669"/>
      <c r="S28" s="669"/>
      <c r="T28" s="669"/>
      <c r="U28" s="669"/>
      <c r="V28" s="669"/>
      <c r="W28" s="669"/>
      <c r="X28" s="669"/>
      <c r="Y28" s="669"/>
      <c r="Z28" s="40"/>
      <c r="AA28" s="41"/>
      <c r="AB28" s="41"/>
      <c r="AC28" s="43"/>
      <c r="AD28" s="43"/>
      <c r="AE28" s="43"/>
      <c r="AF28" s="43"/>
      <c r="AG28" s="43"/>
      <c r="AH28" s="43"/>
      <c r="AI28" s="43"/>
      <c r="AJ28" s="41"/>
      <c r="AK28" s="352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40"/>
      <c r="AX28" s="41"/>
      <c r="AY28" s="43"/>
      <c r="AZ28" s="43"/>
      <c r="BA28" s="124"/>
      <c r="BB28" s="41"/>
      <c r="BC28" s="41"/>
      <c r="BD28" s="43"/>
      <c r="BE28" s="43"/>
      <c r="BF28" s="40"/>
      <c r="BG28" s="41"/>
      <c r="BH28" s="41"/>
      <c r="BI28" s="41"/>
      <c r="BJ28" s="41"/>
      <c r="BK28" s="41"/>
      <c r="BL28" s="41"/>
      <c r="BM28" s="41"/>
      <c r="BN28" s="43"/>
      <c r="BO28" s="496"/>
      <c r="BP28" s="124"/>
      <c r="BQ28" s="41"/>
      <c r="BR28" s="41"/>
      <c r="BS28" s="41"/>
      <c r="BT28" s="41"/>
      <c r="BU28" s="43"/>
      <c r="BV28" s="43"/>
      <c r="BW28" s="43"/>
      <c r="BX28" s="43"/>
      <c r="BY28" s="43"/>
      <c r="BZ28" s="43"/>
      <c r="CA28" s="499"/>
      <c r="CB28" s="500"/>
      <c r="CC28" s="495"/>
      <c r="CD28" s="495"/>
      <c r="CE28" s="502"/>
      <c r="CF28" s="124"/>
      <c r="CG28" s="41"/>
      <c r="CH28" s="41"/>
      <c r="CI28" s="43"/>
      <c r="CJ28" s="43"/>
      <c r="CK28" s="43"/>
      <c r="CL28" s="43"/>
      <c r="CM28" s="43"/>
      <c r="CN28" s="43"/>
      <c r="CO28" s="43"/>
      <c r="CP28" s="43"/>
      <c r="CQ28" s="43"/>
      <c r="CR28" s="500"/>
      <c r="CS28" s="495"/>
      <c r="CT28" s="495"/>
      <c r="CU28" s="502"/>
      <c r="CV28" s="41"/>
      <c r="CW28" s="41"/>
      <c r="CX28" s="41"/>
      <c r="CY28" s="41"/>
      <c r="CZ28" s="41"/>
      <c r="DA28" s="42"/>
      <c r="DB28" s="151"/>
      <c r="DC28" s="41"/>
      <c r="DD28" s="41"/>
      <c r="DE28" s="151"/>
      <c r="DF28" s="35"/>
      <c r="DG28" s="36"/>
      <c r="DH28" s="36"/>
      <c r="DI28" s="38"/>
      <c r="DJ28" s="38"/>
      <c r="DK28" s="38"/>
      <c r="DL28" s="38"/>
      <c r="DM28" s="38"/>
      <c r="DN28" s="46"/>
      <c r="DO28" s="451"/>
      <c r="DP28" s="451"/>
      <c r="DQ28" s="451"/>
      <c r="DR28" s="451"/>
      <c r="DS28" s="451"/>
      <c r="DT28" s="451"/>
      <c r="DU28" s="451"/>
      <c r="DV28" s="35"/>
      <c r="DW28" s="36"/>
      <c r="DX28" s="36"/>
      <c r="DY28" s="38"/>
      <c r="DZ28" s="38"/>
      <c r="EA28" s="46"/>
      <c r="EB28" s="33">
        <f t="shared" si="34"/>
        <v>0</v>
      </c>
      <c r="EC28" s="33">
        <f t="shared" si="35"/>
        <v>0</v>
      </c>
      <c r="ED28" s="75">
        <f t="shared" si="36"/>
        <v>0</v>
      </c>
      <c r="EE28" s="74">
        <f t="shared" si="37"/>
        <v>0</v>
      </c>
      <c r="EF28" s="33">
        <f t="shared" si="38"/>
        <v>0</v>
      </c>
    </row>
    <row r="29" spans="1:136" x14ac:dyDescent="0.25">
      <c r="A29" s="136">
        <v>20</v>
      </c>
      <c r="B29" s="39"/>
      <c r="C29" s="39"/>
      <c r="D29" s="39"/>
      <c r="E29" s="114"/>
      <c r="F29" s="71"/>
      <c r="G29" s="40"/>
      <c r="H29" s="41"/>
      <c r="I29" s="41"/>
      <c r="J29" s="43"/>
      <c r="K29" s="43"/>
      <c r="L29" s="43"/>
      <c r="M29" s="43"/>
      <c r="N29" s="43"/>
      <c r="O29" s="41"/>
      <c r="P29" s="352"/>
      <c r="Q29" s="669"/>
      <c r="R29" s="669"/>
      <c r="S29" s="669"/>
      <c r="T29" s="669"/>
      <c r="U29" s="669"/>
      <c r="V29" s="669"/>
      <c r="W29" s="669"/>
      <c r="X29" s="669"/>
      <c r="Y29" s="669"/>
      <c r="Z29" s="40"/>
      <c r="AA29" s="41"/>
      <c r="AB29" s="41"/>
      <c r="AC29" s="43"/>
      <c r="AD29" s="43"/>
      <c r="AE29" s="43"/>
      <c r="AF29" s="43"/>
      <c r="AG29" s="43"/>
      <c r="AH29" s="43"/>
      <c r="AI29" s="43"/>
      <c r="AJ29" s="41"/>
      <c r="AK29" s="352"/>
      <c r="AL29" s="669"/>
      <c r="AM29" s="669"/>
      <c r="AN29" s="669"/>
      <c r="AO29" s="669"/>
      <c r="AP29" s="669"/>
      <c r="AQ29" s="669"/>
      <c r="AR29" s="669"/>
      <c r="AS29" s="669"/>
      <c r="AT29" s="669"/>
      <c r="AU29" s="669"/>
      <c r="AV29" s="669"/>
      <c r="AW29" s="40"/>
      <c r="AX29" s="41"/>
      <c r="AY29" s="43"/>
      <c r="AZ29" s="43"/>
      <c r="BA29" s="124"/>
      <c r="BB29" s="41"/>
      <c r="BC29" s="41"/>
      <c r="BD29" s="43"/>
      <c r="BE29" s="43"/>
      <c r="BF29" s="40"/>
      <c r="BG29" s="41"/>
      <c r="BH29" s="41"/>
      <c r="BI29" s="41"/>
      <c r="BJ29" s="41"/>
      <c r="BK29" s="41"/>
      <c r="BL29" s="41"/>
      <c r="BM29" s="41"/>
      <c r="BN29" s="43"/>
      <c r="BO29" s="496"/>
      <c r="BP29" s="124"/>
      <c r="BQ29" s="41"/>
      <c r="BR29" s="41"/>
      <c r="BS29" s="41"/>
      <c r="BT29" s="41"/>
      <c r="BU29" s="43"/>
      <c r="BV29" s="43"/>
      <c r="BW29" s="43"/>
      <c r="BX29" s="43"/>
      <c r="BY29" s="43"/>
      <c r="BZ29" s="43"/>
      <c r="CA29" s="499"/>
      <c r="CB29" s="500"/>
      <c r="CC29" s="495"/>
      <c r="CD29" s="495"/>
      <c r="CE29" s="502"/>
      <c r="CF29" s="124"/>
      <c r="CG29" s="41"/>
      <c r="CH29" s="41"/>
      <c r="CI29" s="43"/>
      <c r="CJ29" s="43"/>
      <c r="CK29" s="43"/>
      <c r="CL29" s="43"/>
      <c r="CM29" s="43"/>
      <c r="CN29" s="43"/>
      <c r="CO29" s="43"/>
      <c r="CP29" s="43"/>
      <c r="CQ29" s="43"/>
      <c r="CR29" s="500"/>
      <c r="CS29" s="495"/>
      <c r="CT29" s="495"/>
      <c r="CU29" s="502"/>
      <c r="CV29" s="41"/>
      <c r="CW29" s="41"/>
      <c r="CX29" s="41"/>
      <c r="CY29" s="41"/>
      <c r="CZ29" s="41"/>
      <c r="DA29" s="42"/>
      <c r="DB29" s="151"/>
      <c r="DC29" s="41"/>
      <c r="DD29" s="41"/>
      <c r="DE29" s="151"/>
      <c r="DF29" s="35"/>
      <c r="DG29" s="36"/>
      <c r="DH29" s="36"/>
      <c r="DI29" s="38"/>
      <c r="DJ29" s="38"/>
      <c r="DK29" s="38"/>
      <c r="DL29" s="38"/>
      <c r="DM29" s="38"/>
      <c r="DN29" s="46"/>
      <c r="DO29" s="451"/>
      <c r="DP29" s="451"/>
      <c r="DQ29" s="451"/>
      <c r="DR29" s="451"/>
      <c r="DS29" s="451"/>
      <c r="DT29" s="451"/>
      <c r="DU29" s="451"/>
      <c r="DV29" s="35"/>
      <c r="DW29" s="36"/>
      <c r="DX29" s="36"/>
      <c r="DY29" s="38"/>
      <c r="DZ29" s="38"/>
      <c r="EA29" s="46"/>
      <c r="EB29" s="33">
        <f t="shared" si="34"/>
        <v>0</v>
      </c>
      <c r="EC29" s="33">
        <f t="shared" si="35"/>
        <v>0</v>
      </c>
      <c r="ED29" s="75">
        <f t="shared" si="36"/>
        <v>0</v>
      </c>
      <c r="EE29" s="74">
        <f t="shared" si="37"/>
        <v>0</v>
      </c>
      <c r="EF29" s="33">
        <f t="shared" si="38"/>
        <v>0</v>
      </c>
    </row>
    <row r="30" spans="1:136" x14ac:dyDescent="0.25">
      <c r="A30" s="134">
        <v>21</v>
      </c>
      <c r="B30" s="39"/>
      <c r="C30" s="39"/>
      <c r="D30" s="39"/>
      <c r="E30" s="114"/>
      <c r="F30" s="71"/>
      <c r="G30" s="40"/>
      <c r="H30" s="41"/>
      <c r="I30" s="41"/>
      <c r="J30" s="43"/>
      <c r="K30" s="43"/>
      <c r="L30" s="43"/>
      <c r="M30" s="43"/>
      <c r="N30" s="43"/>
      <c r="O30" s="41"/>
      <c r="P30" s="352"/>
      <c r="Q30" s="669"/>
      <c r="R30" s="669"/>
      <c r="S30" s="669"/>
      <c r="T30" s="669"/>
      <c r="U30" s="669"/>
      <c r="V30" s="669"/>
      <c r="W30" s="669"/>
      <c r="X30" s="669"/>
      <c r="Y30" s="669"/>
      <c r="Z30" s="40"/>
      <c r="AA30" s="41"/>
      <c r="AB30" s="41"/>
      <c r="AC30" s="43"/>
      <c r="AD30" s="43"/>
      <c r="AE30" s="43"/>
      <c r="AF30" s="43"/>
      <c r="AG30" s="43"/>
      <c r="AH30" s="43"/>
      <c r="AI30" s="43"/>
      <c r="AJ30" s="41"/>
      <c r="AK30" s="352"/>
      <c r="AL30" s="669"/>
      <c r="AM30" s="669"/>
      <c r="AN30" s="669"/>
      <c r="AO30" s="669"/>
      <c r="AP30" s="669"/>
      <c r="AQ30" s="669"/>
      <c r="AR30" s="669"/>
      <c r="AS30" s="669"/>
      <c r="AT30" s="669"/>
      <c r="AU30" s="669"/>
      <c r="AV30" s="669"/>
      <c r="AW30" s="40"/>
      <c r="AX30" s="41"/>
      <c r="AY30" s="43"/>
      <c r="AZ30" s="43"/>
      <c r="BA30" s="124"/>
      <c r="BB30" s="41"/>
      <c r="BC30" s="41"/>
      <c r="BD30" s="43"/>
      <c r="BE30" s="43"/>
      <c r="BF30" s="40"/>
      <c r="BG30" s="41"/>
      <c r="BH30" s="41"/>
      <c r="BI30" s="41"/>
      <c r="BJ30" s="41"/>
      <c r="BK30" s="41"/>
      <c r="BL30" s="41"/>
      <c r="BM30" s="41"/>
      <c r="BN30" s="43"/>
      <c r="BO30" s="496"/>
      <c r="BP30" s="124"/>
      <c r="BQ30" s="41"/>
      <c r="BR30" s="41"/>
      <c r="BS30" s="41"/>
      <c r="BT30" s="41"/>
      <c r="BU30" s="43"/>
      <c r="BV30" s="43"/>
      <c r="BW30" s="43"/>
      <c r="BX30" s="43"/>
      <c r="BY30" s="43"/>
      <c r="BZ30" s="43"/>
      <c r="CA30" s="499"/>
      <c r="CB30" s="500"/>
      <c r="CC30" s="495"/>
      <c r="CD30" s="495"/>
      <c r="CE30" s="502"/>
      <c r="CF30" s="124"/>
      <c r="CG30" s="41"/>
      <c r="CH30" s="41"/>
      <c r="CI30" s="43"/>
      <c r="CJ30" s="43"/>
      <c r="CK30" s="43"/>
      <c r="CL30" s="43"/>
      <c r="CM30" s="43"/>
      <c r="CN30" s="43"/>
      <c r="CO30" s="43"/>
      <c r="CP30" s="43"/>
      <c r="CQ30" s="43"/>
      <c r="CR30" s="500"/>
      <c r="CS30" s="495"/>
      <c r="CT30" s="495"/>
      <c r="CU30" s="502"/>
      <c r="CV30" s="41"/>
      <c r="CW30" s="41"/>
      <c r="CX30" s="41"/>
      <c r="CY30" s="41"/>
      <c r="CZ30" s="41"/>
      <c r="DA30" s="42"/>
      <c r="DB30" s="151"/>
      <c r="DC30" s="41"/>
      <c r="DD30" s="41"/>
      <c r="DE30" s="151"/>
      <c r="DF30" s="35"/>
      <c r="DG30" s="36"/>
      <c r="DH30" s="36"/>
      <c r="DI30" s="38"/>
      <c r="DJ30" s="38"/>
      <c r="DK30" s="38"/>
      <c r="DL30" s="38"/>
      <c r="DM30" s="38"/>
      <c r="DN30" s="46"/>
      <c r="DO30" s="451"/>
      <c r="DP30" s="451"/>
      <c r="DQ30" s="451"/>
      <c r="DR30" s="451"/>
      <c r="DS30" s="451"/>
      <c r="DT30" s="451"/>
      <c r="DU30" s="451"/>
      <c r="DV30" s="35"/>
      <c r="DW30" s="36"/>
      <c r="DX30" s="36"/>
      <c r="DY30" s="38"/>
      <c r="DZ30" s="38"/>
      <c r="EA30" s="46"/>
      <c r="EB30" s="33">
        <f t="shared" si="34"/>
        <v>0</v>
      </c>
      <c r="EC30" s="33">
        <f t="shared" si="35"/>
        <v>0</v>
      </c>
      <c r="ED30" s="75">
        <f t="shared" si="36"/>
        <v>0</v>
      </c>
      <c r="EE30" s="74">
        <f t="shared" si="37"/>
        <v>0</v>
      </c>
      <c r="EF30" s="33">
        <f t="shared" si="38"/>
        <v>0</v>
      </c>
    </row>
    <row r="31" spans="1:136" x14ac:dyDescent="0.25">
      <c r="A31" s="136">
        <v>22</v>
      </c>
      <c r="B31" s="39"/>
      <c r="C31" s="39"/>
      <c r="D31" s="39"/>
      <c r="E31" s="114"/>
      <c r="F31" s="71"/>
      <c r="G31" s="40"/>
      <c r="H31" s="41"/>
      <c r="I31" s="41"/>
      <c r="J31" s="43"/>
      <c r="K31" s="43"/>
      <c r="L31" s="43"/>
      <c r="M31" s="43"/>
      <c r="N31" s="43"/>
      <c r="O31" s="41"/>
      <c r="P31" s="352"/>
      <c r="Q31" s="669"/>
      <c r="R31" s="669"/>
      <c r="S31" s="669"/>
      <c r="T31" s="669"/>
      <c r="U31" s="669"/>
      <c r="V31" s="669"/>
      <c r="W31" s="669"/>
      <c r="X31" s="669"/>
      <c r="Y31" s="669"/>
      <c r="Z31" s="40"/>
      <c r="AA31" s="41"/>
      <c r="AB31" s="41"/>
      <c r="AC31" s="43"/>
      <c r="AD31" s="43"/>
      <c r="AE31" s="43"/>
      <c r="AF31" s="43"/>
      <c r="AG31" s="43"/>
      <c r="AH31" s="43"/>
      <c r="AI31" s="43"/>
      <c r="AJ31" s="41"/>
      <c r="AK31" s="352"/>
      <c r="AL31" s="669"/>
      <c r="AM31" s="669"/>
      <c r="AN31" s="669"/>
      <c r="AO31" s="669"/>
      <c r="AP31" s="669"/>
      <c r="AQ31" s="669"/>
      <c r="AR31" s="669"/>
      <c r="AS31" s="669"/>
      <c r="AT31" s="669"/>
      <c r="AU31" s="669"/>
      <c r="AV31" s="669"/>
      <c r="AW31" s="40"/>
      <c r="AX31" s="41"/>
      <c r="AY31" s="43"/>
      <c r="AZ31" s="43"/>
      <c r="BA31" s="124"/>
      <c r="BB31" s="41"/>
      <c r="BC31" s="41"/>
      <c r="BD31" s="43"/>
      <c r="BE31" s="43"/>
      <c r="BF31" s="40"/>
      <c r="BG31" s="41"/>
      <c r="BH31" s="41"/>
      <c r="BI31" s="41"/>
      <c r="BJ31" s="41"/>
      <c r="BK31" s="41"/>
      <c r="BL31" s="41"/>
      <c r="BM31" s="41"/>
      <c r="BN31" s="43"/>
      <c r="BO31" s="496"/>
      <c r="BP31" s="124"/>
      <c r="BQ31" s="41"/>
      <c r="BR31" s="41"/>
      <c r="BS31" s="41"/>
      <c r="BT31" s="41"/>
      <c r="BU31" s="43"/>
      <c r="BV31" s="43"/>
      <c r="BW31" s="43"/>
      <c r="BX31" s="43"/>
      <c r="BY31" s="43"/>
      <c r="BZ31" s="43"/>
      <c r="CA31" s="499"/>
      <c r="CB31" s="500"/>
      <c r="CC31" s="495"/>
      <c r="CD31" s="495"/>
      <c r="CE31" s="502"/>
      <c r="CF31" s="124"/>
      <c r="CG31" s="41"/>
      <c r="CH31" s="41"/>
      <c r="CI31" s="43"/>
      <c r="CJ31" s="43"/>
      <c r="CK31" s="43"/>
      <c r="CL31" s="43"/>
      <c r="CM31" s="43"/>
      <c r="CN31" s="43"/>
      <c r="CO31" s="43"/>
      <c r="CP31" s="43"/>
      <c r="CQ31" s="43"/>
      <c r="CR31" s="500"/>
      <c r="CS31" s="495"/>
      <c r="CT31" s="495"/>
      <c r="CU31" s="502"/>
      <c r="CV31" s="41"/>
      <c r="CW31" s="41"/>
      <c r="CX31" s="41"/>
      <c r="CY31" s="41"/>
      <c r="CZ31" s="41"/>
      <c r="DA31" s="42"/>
      <c r="DB31" s="151"/>
      <c r="DC31" s="41"/>
      <c r="DD31" s="41"/>
      <c r="DE31" s="151"/>
      <c r="DF31" s="35"/>
      <c r="DG31" s="36"/>
      <c r="DH31" s="36"/>
      <c r="DI31" s="38"/>
      <c r="DJ31" s="38"/>
      <c r="DK31" s="38"/>
      <c r="DL31" s="38"/>
      <c r="DM31" s="38"/>
      <c r="DN31" s="46"/>
      <c r="DO31" s="451"/>
      <c r="DP31" s="451"/>
      <c r="DQ31" s="451"/>
      <c r="DR31" s="451"/>
      <c r="DS31" s="451"/>
      <c r="DT31" s="451"/>
      <c r="DU31" s="451"/>
      <c r="DV31" s="35"/>
      <c r="DW31" s="36"/>
      <c r="DX31" s="36"/>
      <c r="DY31" s="38"/>
      <c r="DZ31" s="38"/>
      <c r="EA31" s="46"/>
      <c r="EB31" s="33">
        <f t="shared" si="34"/>
        <v>0</v>
      </c>
      <c r="EC31" s="33">
        <f t="shared" si="35"/>
        <v>0</v>
      </c>
      <c r="ED31" s="75">
        <f t="shared" si="36"/>
        <v>0</v>
      </c>
      <c r="EE31" s="74">
        <f t="shared" si="37"/>
        <v>0</v>
      </c>
      <c r="EF31" s="33">
        <f t="shared" si="38"/>
        <v>0</v>
      </c>
    </row>
    <row r="32" spans="1:136" x14ac:dyDescent="0.25">
      <c r="A32" s="134">
        <v>23</v>
      </c>
      <c r="B32" s="39"/>
      <c r="C32" s="39"/>
      <c r="D32" s="39"/>
      <c r="E32" s="114"/>
      <c r="F32" s="71"/>
      <c r="G32" s="40"/>
      <c r="H32" s="41"/>
      <c r="I32" s="41"/>
      <c r="J32" s="43"/>
      <c r="K32" s="43"/>
      <c r="L32" s="43"/>
      <c r="M32" s="43"/>
      <c r="N32" s="43"/>
      <c r="O32" s="41"/>
      <c r="P32" s="352"/>
      <c r="Q32" s="669"/>
      <c r="R32" s="669"/>
      <c r="S32" s="669"/>
      <c r="T32" s="669"/>
      <c r="U32" s="669"/>
      <c r="V32" s="669"/>
      <c r="W32" s="669"/>
      <c r="X32" s="669"/>
      <c r="Y32" s="669"/>
      <c r="Z32" s="40"/>
      <c r="AA32" s="41"/>
      <c r="AB32" s="41"/>
      <c r="AC32" s="43"/>
      <c r="AD32" s="43"/>
      <c r="AE32" s="43"/>
      <c r="AF32" s="43"/>
      <c r="AG32" s="43"/>
      <c r="AH32" s="43"/>
      <c r="AI32" s="43"/>
      <c r="AJ32" s="41"/>
      <c r="AK32" s="352"/>
      <c r="AL32" s="669"/>
      <c r="AM32" s="669"/>
      <c r="AN32" s="669"/>
      <c r="AO32" s="669"/>
      <c r="AP32" s="669"/>
      <c r="AQ32" s="669"/>
      <c r="AR32" s="669"/>
      <c r="AS32" s="669"/>
      <c r="AT32" s="669"/>
      <c r="AU32" s="669"/>
      <c r="AV32" s="669"/>
      <c r="AW32" s="40"/>
      <c r="AX32" s="41"/>
      <c r="AY32" s="43"/>
      <c r="AZ32" s="43"/>
      <c r="BA32" s="124"/>
      <c r="BB32" s="41"/>
      <c r="BC32" s="41"/>
      <c r="BD32" s="43"/>
      <c r="BE32" s="43"/>
      <c r="BF32" s="40"/>
      <c r="BG32" s="41"/>
      <c r="BH32" s="41"/>
      <c r="BI32" s="41"/>
      <c r="BJ32" s="41"/>
      <c r="BK32" s="41"/>
      <c r="BL32" s="41"/>
      <c r="BM32" s="41"/>
      <c r="BN32" s="43"/>
      <c r="BO32" s="496"/>
      <c r="BP32" s="124"/>
      <c r="BQ32" s="41"/>
      <c r="BR32" s="41"/>
      <c r="BS32" s="41"/>
      <c r="BT32" s="41"/>
      <c r="BU32" s="43"/>
      <c r="BV32" s="43"/>
      <c r="BW32" s="43"/>
      <c r="BX32" s="43"/>
      <c r="BY32" s="43"/>
      <c r="BZ32" s="43"/>
      <c r="CA32" s="499"/>
      <c r="CB32" s="500"/>
      <c r="CC32" s="495"/>
      <c r="CD32" s="495"/>
      <c r="CE32" s="502"/>
      <c r="CF32" s="124"/>
      <c r="CG32" s="41"/>
      <c r="CH32" s="41"/>
      <c r="CI32" s="43"/>
      <c r="CJ32" s="43"/>
      <c r="CK32" s="43"/>
      <c r="CL32" s="43"/>
      <c r="CM32" s="43"/>
      <c r="CN32" s="43"/>
      <c r="CO32" s="43"/>
      <c r="CP32" s="43"/>
      <c r="CQ32" s="43"/>
      <c r="CR32" s="500"/>
      <c r="CS32" s="495"/>
      <c r="CT32" s="495"/>
      <c r="CU32" s="502"/>
      <c r="CV32" s="41"/>
      <c r="CW32" s="41"/>
      <c r="CX32" s="41"/>
      <c r="CY32" s="41"/>
      <c r="CZ32" s="41"/>
      <c r="DA32" s="42"/>
      <c r="DB32" s="151"/>
      <c r="DC32" s="41"/>
      <c r="DD32" s="41"/>
      <c r="DE32" s="151"/>
      <c r="DF32" s="35"/>
      <c r="DG32" s="36"/>
      <c r="DH32" s="36"/>
      <c r="DI32" s="38"/>
      <c r="DJ32" s="38"/>
      <c r="DK32" s="38"/>
      <c r="DL32" s="38"/>
      <c r="DM32" s="38"/>
      <c r="DN32" s="46"/>
      <c r="DO32" s="451"/>
      <c r="DP32" s="451"/>
      <c r="DQ32" s="451"/>
      <c r="DR32" s="451"/>
      <c r="DS32" s="451"/>
      <c r="DT32" s="451"/>
      <c r="DU32" s="451"/>
      <c r="DV32" s="35"/>
      <c r="DW32" s="36"/>
      <c r="DX32" s="36"/>
      <c r="DY32" s="38"/>
      <c r="DZ32" s="38"/>
      <c r="EA32" s="46"/>
      <c r="EB32" s="33">
        <f t="shared" si="34"/>
        <v>0</v>
      </c>
      <c r="EC32" s="33">
        <f t="shared" si="35"/>
        <v>0</v>
      </c>
      <c r="ED32" s="75">
        <f t="shared" si="36"/>
        <v>0</v>
      </c>
      <c r="EE32" s="74">
        <f t="shared" si="37"/>
        <v>0</v>
      </c>
      <c r="EF32" s="33">
        <f t="shared" si="38"/>
        <v>0</v>
      </c>
    </row>
    <row r="33" spans="1:136" x14ac:dyDescent="0.25">
      <c r="A33" s="136">
        <v>24</v>
      </c>
      <c r="B33" s="39"/>
      <c r="C33" s="39"/>
      <c r="D33" s="39"/>
      <c r="E33" s="114"/>
      <c r="F33" s="71"/>
      <c r="G33" s="40"/>
      <c r="H33" s="41"/>
      <c r="I33" s="41"/>
      <c r="J33" s="43"/>
      <c r="K33" s="43"/>
      <c r="L33" s="43"/>
      <c r="M33" s="43"/>
      <c r="N33" s="43"/>
      <c r="O33" s="41"/>
      <c r="P33" s="352"/>
      <c r="Q33" s="669"/>
      <c r="R33" s="669"/>
      <c r="S33" s="669"/>
      <c r="T33" s="669"/>
      <c r="U33" s="669"/>
      <c r="V33" s="669"/>
      <c r="W33" s="669"/>
      <c r="X33" s="669"/>
      <c r="Y33" s="669"/>
      <c r="Z33" s="40"/>
      <c r="AA33" s="41"/>
      <c r="AB33" s="41"/>
      <c r="AC33" s="43"/>
      <c r="AD33" s="43"/>
      <c r="AE33" s="43"/>
      <c r="AF33" s="43"/>
      <c r="AG33" s="43"/>
      <c r="AH33" s="43"/>
      <c r="AI33" s="43"/>
      <c r="AJ33" s="41"/>
      <c r="AK33" s="352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40"/>
      <c r="AX33" s="41"/>
      <c r="AY33" s="43"/>
      <c r="AZ33" s="43"/>
      <c r="BA33" s="124"/>
      <c r="BB33" s="41"/>
      <c r="BC33" s="41"/>
      <c r="BD33" s="43"/>
      <c r="BE33" s="43"/>
      <c r="BF33" s="40"/>
      <c r="BG33" s="41"/>
      <c r="BH33" s="41"/>
      <c r="BI33" s="41"/>
      <c r="BJ33" s="41"/>
      <c r="BK33" s="41"/>
      <c r="BL33" s="41"/>
      <c r="BM33" s="41"/>
      <c r="BN33" s="43"/>
      <c r="BO33" s="496"/>
      <c r="BP33" s="124"/>
      <c r="BQ33" s="41"/>
      <c r="BR33" s="41"/>
      <c r="BS33" s="41"/>
      <c r="BT33" s="41"/>
      <c r="BU33" s="43"/>
      <c r="BV33" s="43"/>
      <c r="BW33" s="43"/>
      <c r="BX33" s="43"/>
      <c r="BY33" s="43"/>
      <c r="BZ33" s="43"/>
      <c r="CA33" s="499"/>
      <c r="CB33" s="500"/>
      <c r="CC33" s="495"/>
      <c r="CD33" s="495"/>
      <c r="CE33" s="502"/>
      <c r="CF33" s="124"/>
      <c r="CG33" s="41"/>
      <c r="CH33" s="41"/>
      <c r="CI33" s="43"/>
      <c r="CJ33" s="43"/>
      <c r="CK33" s="43"/>
      <c r="CL33" s="43"/>
      <c r="CM33" s="43"/>
      <c r="CN33" s="43"/>
      <c r="CO33" s="43"/>
      <c r="CP33" s="43"/>
      <c r="CQ33" s="43"/>
      <c r="CR33" s="500"/>
      <c r="CS33" s="495"/>
      <c r="CT33" s="495"/>
      <c r="CU33" s="502"/>
      <c r="CV33" s="41"/>
      <c r="CW33" s="41"/>
      <c r="CX33" s="41"/>
      <c r="CY33" s="41"/>
      <c r="CZ33" s="41"/>
      <c r="DA33" s="42"/>
      <c r="DB33" s="151"/>
      <c r="DC33" s="41"/>
      <c r="DD33" s="41"/>
      <c r="DE33" s="151"/>
      <c r="DF33" s="35"/>
      <c r="DG33" s="36"/>
      <c r="DH33" s="36"/>
      <c r="DI33" s="38"/>
      <c r="DJ33" s="38"/>
      <c r="DK33" s="38"/>
      <c r="DL33" s="38"/>
      <c r="DM33" s="38"/>
      <c r="DN33" s="46"/>
      <c r="DO33" s="451"/>
      <c r="DP33" s="451"/>
      <c r="DQ33" s="451"/>
      <c r="DR33" s="451"/>
      <c r="DS33" s="451"/>
      <c r="DT33" s="451"/>
      <c r="DU33" s="451"/>
      <c r="DV33" s="35"/>
      <c r="DW33" s="36"/>
      <c r="DX33" s="36"/>
      <c r="DY33" s="38"/>
      <c r="DZ33" s="38"/>
      <c r="EA33" s="46"/>
      <c r="EB33" s="33">
        <f t="shared" si="34"/>
        <v>0</v>
      </c>
      <c r="EC33" s="33">
        <f t="shared" si="35"/>
        <v>0</v>
      </c>
      <c r="ED33" s="75">
        <f t="shared" si="36"/>
        <v>0</v>
      </c>
      <c r="EE33" s="74">
        <f t="shared" si="37"/>
        <v>0</v>
      </c>
      <c r="EF33" s="33">
        <f t="shared" si="38"/>
        <v>0</v>
      </c>
    </row>
    <row r="34" spans="1:136" x14ac:dyDescent="0.25">
      <c r="A34" s="134">
        <v>25</v>
      </c>
      <c r="B34" s="39"/>
      <c r="C34" s="39"/>
      <c r="D34" s="39"/>
      <c r="E34" s="114"/>
      <c r="F34" s="71"/>
      <c r="G34" s="40"/>
      <c r="H34" s="41"/>
      <c r="I34" s="41"/>
      <c r="J34" s="43"/>
      <c r="K34" s="43"/>
      <c r="L34" s="43"/>
      <c r="M34" s="43"/>
      <c r="N34" s="43"/>
      <c r="O34" s="41"/>
      <c r="P34" s="352"/>
      <c r="Q34" s="669"/>
      <c r="R34" s="669"/>
      <c r="S34" s="669"/>
      <c r="T34" s="669"/>
      <c r="U34" s="669"/>
      <c r="V34" s="669"/>
      <c r="W34" s="669"/>
      <c r="X34" s="669"/>
      <c r="Y34" s="669"/>
      <c r="Z34" s="40"/>
      <c r="AA34" s="41"/>
      <c r="AB34" s="41"/>
      <c r="AC34" s="43"/>
      <c r="AD34" s="43"/>
      <c r="AE34" s="43"/>
      <c r="AF34" s="43"/>
      <c r="AG34" s="43"/>
      <c r="AH34" s="43"/>
      <c r="AI34" s="43"/>
      <c r="AJ34" s="41"/>
      <c r="AK34" s="352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40"/>
      <c r="AX34" s="41"/>
      <c r="AY34" s="43"/>
      <c r="AZ34" s="43"/>
      <c r="BA34" s="124"/>
      <c r="BB34" s="41"/>
      <c r="BC34" s="41"/>
      <c r="BD34" s="43"/>
      <c r="BE34" s="43"/>
      <c r="BF34" s="40"/>
      <c r="BG34" s="41"/>
      <c r="BH34" s="41"/>
      <c r="BI34" s="41"/>
      <c r="BJ34" s="41"/>
      <c r="BK34" s="41"/>
      <c r="BL34" s="41"/>
      <c r="BM34" s="41"/>
      <c r="BN34" s="43"/>
      <c r="BO34" s="496"/>
      <c r="BP34" s="124"/>
      <c r="BQ34" s="41"/>
      <c r="BR34" s="41"/>
      <c r="BS34" s="41"/>
      <c r="BT34" s="41"/>
      <c r="BU34" s="43"/>
      <c r="BV34" s="43"/>
      <c r="BW34" s="43"/>
      <c r="BX34" s="43"/>
      <c r="BY34" s="43"/>
      <c r="BZ34" s="43"/>
      <c r="CA34" s="499"/>
      <c r="CB34" s="500"/>
      <c r="CC34" s="495"/>
      <c r="CD34" s="495"/>
      <c r="CE34" s="502"/>
      <c r="CF34" s="124"/>
      <c r="CG34" s="41"/>
      <c r="CH34" s="41"/>
      <c r="CI34" s="43"/>
      <c r="CJ34" s="43"/>
      <c r="CK34" s="43"/>
      <c r="CL34" s="43"/>
      <c r="CM34" s="43"/>
      <c r="CN34" s="43"/>
      <c r="CO34" s="43"/>
      <c r="CP34" s="43"/>
      <c r="CQ34" s="43"/>
      <c r="CR34" s="500"/>
      <c r="CS34" s="495"/>
      <c r="CT34" s="495"/>
      <c r="CU34" s="502"/>
      <c r="CV34" s="41"/>
      <c r="CW34" s="41"/>
      <c r="CX34" s="41"/>
      <c r="CY34" s="41"/>
      <c r="CZ34" s="41"/>
      <c r="DA34" s="42"/>
      <c r="DB34" s="151"/>
      <c r="DC34" s="41"/>
      <c r="DD34" s="41"/>
      <c r="DE34" s="151"/>
      <c r="DF34" s="35"/>
      <c r="DG34" s="36"/>
      <c r="DH34" s="36"/>
      <c r="DI34" s="38"/>
      <c r="DJ34" s="38"/>
      <c r="DK34" s="38"/>
      <c r="DL34" s="38"/>
      <c r="DM34" s="38"/>
      <c r="DN34" s="46"/>
      <c r="DO34" s="451"/>
      <c r="DP34" s="451"/>
      <c r="DQ34" s="451"/>
      <c r="DR34" s="451"/>
      <c r="DS34" s="451"/>
      <c r="DT34" s="451"/>
      <c r="DU34" s="451"/>
      <c r="DV34" s="35"/>
      <c r="DW34" s="36"/>
      <c r="DX34" s="36"/>
      <c r="DY34" s="38"/>
      <c r="DZ34" s="38"/>
      <c r="EA34" s="46"/>
      <c r="EB34" s="33">
        <f t="shared" si="34"/>
        <v>0</v>
      </c>
      <c r="EC34" s="33">
        <f t="shared" si="35"/>
        <v>0</v>
      </c>
      <c r="ED34" s="75">
        <f t="shared" si="36"/>
        <v>0</v>
      </c>
      <c r="EE34" s="74">
        <f t="shared" si="37"/>
        <v>0</v>
      </c>
      <c r="EF34" s="33">
        <f t="shared" si="38"/>
        <v>0</v>
      </c>
    </row>
    <row r="35" spans="1:136" x14ac:dyDescent="0.25">
      <c r="A35" s="136">
        <v>26</v>
      </c>
      <c r="B35" s="39"/>
      <c r="C35" s="39"/>
      <c r="D35" s="39"/>
      <c r="E35" s="114"/>
      <c r="F35" s="71"/>
      <c r="G35" s="40"/>
      <c r="H35" s="41"/>
      <c r="I35" s="41"/>
      <c r="J35" s="43"/>
      <c r="K35" s="43"/>
      <c r="L35" s="43"/>
      <c r="M35" s="43"/>
      <c r="N35" s="43"/>
      <c r="O35" s="41"/>
      <c r="P35" s="352"/>
      <c r="Q35" s="669"/>
      <c r="R35" s="669"/>
      <c r="S35" s="669"/>
      <c r="T35" s="669"/>
      <c r="U35" s="669"/>
      <c r="V35" s="669"/>
      <c r="W35" s="669"/>
      <c r="X35" s="669"/>
      <c r="Y35" s="669"/>
      <c r="Z35" s="40"/>
      <c r="AA35" s="41"/>
      <c r="AB35" s="41"/>
      <c r="AC35" s="43"/>
      <c r="AD35" s="43"/>
      <c r="AE35" s="43"/>
      <c r="AF35" s="43"/>
      <c r="AG35" s="43"/>
      <c r="AH35" s="43"/>
      <c r="AI35" s="43"/>
      <c r="AJ35" s="41"/>
      <c r="AK35" s="352"/>
      <c r="AL35" s="669"/>
      <c r="AM35" s="669"/>
      <c r="AN35" s="669"/>
      <c r="AO35" s="669"/>
      <c r="AP35" s="669"/>
      <c r="AQ35" s="669"/>
      <c r="AR35" s="669"/>
      <c r="AS35" s="669"/>
      <c r="AT35" s="669"/>
      <c r="AU35" s="669"/>
      <c r="AV35" s="669"/>
      <c r="AW35" s="40"/>
      <c r="AX35" s="41"/>
      <c r="AY35" s="43"/>
      <c r="AZ35" s="43"/>
      <c r="BA35" s="124"/>
      <c r="BB35" s="41"/>
      <c r="BC35" s="41"/>
      <c r="BD35" s="43"/>
      <c r="BE35" s="43"/>
      <c r="BF35" s="40"/>
      <c r="BG35" s="41"/>
      <c r="BH35" s="41"/>
      <c r="BI35" s="41"/>
      <c r="BJ35" s="41"/>
      <c r="BK35" s="41"/>
      <c r="BL35" s="41"/>
      <c r="BM35" s="41"/>
      <c r="BN35" s="43"/>
      <c r="BO35" s="496"/>
      <c r="BP35" s="124"/>
      <c r="BQ35" s="41"/>
      <c r="BR35" s="41"/>
      <c r="BS35" s="41"/>
      <c r="BT35" s="41"/>
      <c r="BU35" s="43"/>
      <c r="BV35" s="43"/>
      <c r="BW35" s="43"/>
      <c r="BX35" s="43"/>
      <c r="BY35" s="43"/>
      <c r="BZ35" s="43"/>
      <c r="CA35" s="499"/>
      <c r="CB35" s="500"/>
      <c r="CC35" s="495"/>
      <c r="CD35" s="495"/>
      <c r="CE35" s="502"/>
      <c r="CF35" s="124"/>
      <c r="CG35" s="41"/>
      <c r="CH35" s="41"/>
      <c r="CI35" s="43"/>
      <c r="CJ35" s="43"/>
      <c r="CK35" s="43"/>
      <c r="CL35" s="43"/>
      <c r="CM35" s="43"/>
      <c r="CN35" s="43"/>
      <c r="CO35" s="43"/>
      <c r="CP35" s="43"/>
      <c r="CQ35" s="43"/>
      <c r="CR35" s="500"/>
      <c r="CS35" s="495"/>
      <c r="CT35" s="495"/>
      <c r="CU35" s="502"/>
      <c r="CV35" s="41"/>
      <c r="CW35" s="41"/>
      <c r="CX35" s="41"/>
      <c r="CY35" s="41"/>
      <c r="CZ35" s="41"/>
      <c r="DA35" s="42"/>
      <c r="DB35" s="151"/>
      <c r="DC35" s="41"/>
      <c r="DD35" s="41"/>
      <c r="DE35" s="151"/>
      <c r="DF35" s="35"/>
      <c r="DG35" s="36"/>
      <c r="DH35" s="36"/>
      <c r="DI35" s="38"/>
      <c r="DJ35" s="38"/>
      <c r="DK35" s="38"/>
      <c r="DL35" s="38"/>
      <c r="DM35" s="38"/>
      <c r="DN35" s="46"/>
      <c r="DO35" s="451"/>
      <c r="DP35" s="451"/>
      <c r="DQ35" s="451"/>
      <c r="DR35" s="451"/>
      <c r="DS35" s="451"/>
      <c r="DT35" s="451"/>
      <c r="DU35" s="451"/>
      <c r="DV35" s="35"/>
      <c r="DW35" s="36"/>
      <c r="DX35" s="36"/>
      <c r="DY35" s="38"/>
      <c r="DZ35" s="38"/>
      <c r="EA35" s="46"/>
      <c r="EB35" s="33">
        <f t="shared" si="34"/>
        <v>0</v>
      </c>
      <c r="EC35" s="33">
        <f t="shared" si="35"/>
        <v>0</v>
      </c>
      <c r="ED35" s="75">
        <f t="shared" si="36"/>
        <v>0</v>
      </c>
      <c r="EE35" s="74">
        <f t="shared" si="37"/>
        <v>0</v>
      </c>
      <c r="EF35" s="33">
        <f t="shared" si="38"/>
        <v>0</v>
      </c>
    </row>
    <row r="36" spans="1:136" x14ac:dyDescent="0.25">
      <c r="A36" s="134">
        <v>27</v>
      </c>
      <c r="B36" s="39"/>
      <c r="C36" s="39"/>
      <c r="D36" s="39"/>
      <c r="E36" s="114"/>
      <c r="F36" s="71"/>
      <c r="G36" s="40"/>
      <c r="H36" s="41"/>
      <c r="I36" s="41"/>
      <c r="J36" s="43"/>
      <c r="K36" s="43"/>
      <c r="L36" s="43"/>
      <c r="M36" s="43"/>
      <c r="N36" s="43"/>
      <c r="O36" s="41"/>
      <c r="P36" s="352"/>
      <c r="Q36" s="669"/>
      <c r="R36" s="669"/>
      <c r="S36" s="669"/>
      <c r="T36" s="669"/>
      <c r="U36" s="669"/>
      <c r="V36" s="669"/>
      <c r="W36" s="669"/>
      <c r="X36" s="669"/>
      <c r="Y36" s="669"/>
      <c r="Z36" s="40"/>
      <c r="AA36" s="41"/>
      <c r="AB36" s="41"/>
      <c r="AC36" s="43"/>
      <c r="AD36" s="43"/>
      <c r="AE36" s="43"/>
      <c r="AF36" s="43"/>
      <c r="AG36" s="43"/>
      <c r="AH36" s="43"/>
      <c r="AI36" s="43"/>
      <c r="AJ36" s="41"/>
      <c r="AK36" s="352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40"/>
      <c r="AX36" s="41"/>
      <c r="AY36" s="43"/>
      <c r="AZ36" s="43"/>
      <c r="BA36" s="124"/>
      <c r="BB36" s="41"/>
      <c r="BC36" s="41"/>
      <c r="BD36" s="43"/>
      <c r="BE36" s="43"/>
      <c r="BF36" s="40"/>
      <c r="BG36" s="41"/>
      <c r="BH36" s="41"/>
      <c r="BI36" s="41"/>
      <c r="BJ36" s="41"/>
      <c r="BK36" s="41"/>
      <c r="BL36" s="41"/>
      <c r="BM36" s="41"/>
      <c r="BN36" s="43"/>
      <c r="BO36" s="496"/>
      <c r="BP36" s="124"/>
      <c r="BQ36" s="41"/>
      <c r="BR36" s="41"/>
      <c r="BS36" s="41"/>
      <c r="BT36" s="41"/>
      <c r="BU36" s="43"/>
      <c r="BV36" s="43"/>
      <c r="BW36" s="43"/>
      <c r="BX36" s="43"/>
      <c r="BY36" s="43"/>
      <c r="BZ36" s="43"/>
      <c r="CA36" s="499"/>
      <c r="CB36" s="500"/>
      <c r="CC36" s="495"/>
      <c r="CD36" s="495"/>
      <c r="CE36" s="502"/>
      <c r="CF36" s="124"/>
      <c r="CG36" s="41"/>
      <c r="CH36" s="41"/>
      <c r="CI36" s="43"/>
      <c r="CJ36" s="43"/>
      <c r="CK36" s="43"/>
      <c r="CL36" s="43"/>
      <c r="CM36" s="43"/>
      <c r="CN36" s="43"/>
      <c r="CO36" s="43"/>
      <c r="CP36" s="43"/>
      <c r="CQ36" s="43"/>
      <c r="CR36" s="500"/>
      <c r="CS36" s="495"/>
      <c r="CT36" s="495"/>
      <c r="CU36" s="502"/>
      <c r="CV36" s="41"/>
      <c r="CW36" s="41"/>
      <c r="CX36" s="41"/>
      <c r="CY36" s="41"/>
      <c r="CZ36" s="41"/>
      <c r="DA36" s="42"/>
      <c r="DB36" s="151"/>
      <c r="DC36" s="41"/>
      <c r="DD36" s="41"/>
      <c r="DE36" s="151"/>
      <c r="DF36" s="35"/>
      <c r="DG36" s="36"/>
      <c r="DH36" s="36"/>
      <c r="DI36" s="38"/>
      <c r="DJ36" s="38"/>
      <c r="DK36" s="38"/>
      <c r="DL36" s="38"/>
      <c r="DM36" s="38"/>
      <c r="DN36" s="46"/>
      <c r="DO36" s="451"/>
      <c r="DP36" s="451"/>
      <c r="DQ36" s="451"/>
      <c r="DR36" s="451"/>
      <c r="DS36" s="451"/>
      <c r="DT36" s="451"/>
      <c r="DU36" s="451"/>
      <c r="DV36" s="35"/>
      <c r="DW36" s="36"/>
      <c r="DX36" s="36"/>
      <c r="DY36" s="38"/>
      <c r="DZ36" s="38"/>
      <c r="EA36" s="46"/>
      <c r="EB36" s="33">
        <f t="shared" si="34"/>
        <v>0</v>
      </c>
      <c r="EC36" s="33">
        <f t="shared" si="35"/>
        <v>0</v>
      </c>
      <c r="ED36" s="75">
        <f t="shared" si="36"/>
        <v>0</v>
      </c>
      <c r="EE36" s="74">
        <f t="shared" si="37"/>
        <v>0</v>
      </c>
      <c r="EF36" s="33">
        <f t="shared" si="38"/>
        <v>0</v>
      </c>
    </row>
    <row r="37" spans="1:136" x14ac:dyDescent="0.25">
      <c r="A37" s="136">
        <v>28</v>
      </c>
      <c r="B37" s="39"/>
      <c r="C37" s="39"/>
      <c r="D37" s="39"/>
      <c r="E37" s="114"/>
      <c r="F37" s="71"/>
      <c r="G37" s="40"/>
      <c r="H37" s="41"/>
      <c r="I37" s="41"/>
      <c r="J37" s="43"/>
      <c r="K37" s="43"/>
      <c r="L37" s="43"/>
      <c r="M37" s="43"/>
      <c r="N37" s="43"/>
      <c r="O37" s="41"/>
      <c r="P37" s="352"/>
      <c r="Q37" s="669"/>
      <c r="R37" s="669"/>
      <c r="S37" s="669"/>
      <c r="T37" s="669"/>
      <c r="U37" s="669"/>
      <c r="V37" s="669"/>
      <c r="W37" s="669"/>
      <c r="X37" s="669"/>
      <c r="Y37" s="669"/>
      <c r="Z37" s="40"/>
      <c r="AA37" s="41"/>
      <c r="AB37" s="41"/>
      <c r="AC37" s="43"/>
      <c r="AD37" s="43"/>
      <c r="AE37" s="43"/>
      <c r="AF37" s="43"/>
      <c r="AG37" s="43"/>
      <c r="AH37" s="43"/>
      <c r="AI37" s="43"/>
      <c r="AJ37" s="41"/>
      <c r="AK37" s="352"/>
      <c r="AL37" s="669"/>
      <c r="AM37" s="669"/>
      <c r="AN37" s="669"/>
      <c r="AO37" s="669"/>
      <c r="AP37" s="669"/>
      <c r="AQ37" s="669"/>
      <c r="AR37" s="669"/>
      <c r="AS37" s="669"/>
      <c r="AT37" s="669"/>
      <c r="AU37" s="669"/>
      <c r="AV37" s="669"/>
      <c r="AW37" s="40"/>
      <c r="AX37" s="41"/>
      <c r="AY37" s="43"/>
      <c r="AZ37" s="43"/>
      <c r="BA37" s="124"/>
      <c r="BB37" s="41"/>
      <c r="BC37" s="41"/>
      <c r="BD37" s="43"/>
      <c r="BE37" s="43"/>
      <c r="BF37" s="40"/>
      <c r="BG37" s="41"/>
      <c r="BH37" s="41"/>
      <c r="BI37" s="41"/>
      <c r="BJ37" s="41"/>
      <c r="BK37" s="41"/>
      <c r="BL37" s="41"/>
      <c r="BM37" s="41"/>
      <c r="BN37" s="43"/>
      <c r="BO37" s="496"/>
      <c r="BP37" s="124"/>
      <c r="BQ37" s="41"/>
      <c r="BR37" s="41"/>
      <c r="BS37" s="41"/>
      <c r="BT37" s="41"/>
      <c r="BU37" s="43"/>
      <c r="BV37" s="43"/>
      <c r="BW37" s="43"/>
      <c r="BX37" s="43"/>
      <c r="BY37" s="43"/>
      <c r="BZ37" s="43"/>
      <c r="CA37" s="499"/>
      <c r="CB37" s="500"/>
      <c r="CC37" s="495"/>
      <c r="CD37" s="495"/>
      <c r="CE37" s="502"/>
      <c r="CF37" s="124"/>
      <c r="CG37" s="41"/>
      <c r="CH37" s="41"/>
      <c r="CI37" s="43"/>
      <c r="CJ37" s="43"/>
      <c r="CK37" s="43"/>
      <c r="CL37" s="43"/>
      <c r="CM37" s="43"/>
      <c r="CN37" s="43"/>
      <c r="CO37" s="43"/>
      <c r="CP37" s="43"/>
      <c r="CQ37" s="43"/>
      <c r="CR37" s="500"/>
      <c r="CS37" s="495"/>
      <c r="CT37" s="495"/>
      <c r="CU37" s="502"/>
      <c r="CV37" s="41"/>
      <c r="CW37" s="41"/>
      <c r="CX37" s="41"/>
      <c r="CY37" s="41"/>
      <c r="CZ37" s="41"/>
      <c r="DA37" s="42"/>
      <c r="DB37" s="151"/>
      <c r="DC37" s="41"/>
      <c r="DD37" s="41"/>
      <c r="DE37" s="151"/>
      <c r="DF37" s="35"/>
      <c r="DG37" s="36"/>
      <c r="DH37" s="36"/>
      <c r="DI37" s="38"/>
      <c r="DJ37" s="38"/>
      <c r="DK37" s="38"/>
      <c r="DL37" s="38"/>
      <c r="DM37" s="38"/>
      <c r="DN37" s="46"/>
      <c r="DO37" s="451"/>
      <c r="DP37" s="451"/>
      <c r="DQ37" s="451"/>
      <c r="DR37" s="451"/>
      <c r="DS37" s="451"/>
      <c r="DT37" s="451"/>
      <c r="DU37" s="451"/>
      <c r="DV37" s="35"/>
      <c r="DW37" s="36"/>
      <c r="DX37" s="36"/>
      <c r="DY37" s="38"/>
      <c r="DZ37" s="38"/>
      <c r="EA37" s="46"/>
      <c r="EB37" s="33">
        <f t="shared" si="34"/>
        <v>0</v>
      </c>
      <c r="EC37" s="33">
        <f t="shared" si="35"/>
        <v>0</v>
      </c>
      <c r="ED37" s="75">
        <f t="shared" si="36"/>
        <v>0</v>
      </c>
      <c r="EE37" s="74">
        <f t="shared" si="37"/>
        <v>0</v>
      </c>
      <c r="EF37" s="33">
        <f t="shared" si="38"/>
        <v>0</v>
      </c>
    </row>
    <row r="38" spans="1:136" x14ac:dyDescent="0.25">
      <c r="A38" s="134">
        <v>29</v>
      </c>
      <c r="B38" s="39"/>
      <c r="C38" s="39"/>
      <c r="D38" s="39"/>
      <c r="E38" s="114"/>
      <c r="F38" s="71"/>
      <c r="G38" s="40"/>
      <c r="H38" s="41"/>
      <c r="I38" s="41"/>
      <c r="J38" s="43"/>
      <c r="K38" s="43"/>
      <c r="L38" s="43"/>
      <c r="M38" s="43"/>
      <c r="N38" s="43"/>
      <c r="O38" s="41"/>
      <c r="P38" s="352"/>
      <c r="Q38" s="669"/>
      <c r="R38" s="669"/>
      <c r="S38" s="669"/>
      <c r="T38" s="669"/>
      <c r="U38" s="669"/>
      <c r="V38" s="669"/>
      <c r="W38" s="669"/>
      <c r="X38" s="669"/>
      <c r="Y38" s="669"/>
      <c r="Z38" s="40"/>
      <c r="AA38" s="41"/>
      <c r="AB38" s="41"/>
      <c r="AC38" s="43"/>
      <c r="AD38" s="43"/>
      <c r="AE38" s="43"/>
      <c r="AF38" s="43"/>
      <c r="AG38" s="43"/>
      <c r="AH38" s="43"/>
      <c r="AI38" s="43"/>
      <c r="AJ38" s="41"/>
      <c r="AK38" s="352"/>
      <c r="AL38" s="669"/>
      <c r="AM38" s="669"/>
      <c r="AN38" s="669"/>
      <c r="AO38" s="669"/>
      <c r="AP38" s="669"/>
      <c r="AQ38" s="669"/>
      <c r="AR38" s="669"/>
      <c r="AS38" s="669"/>
      <c r="AT38" s="669"/>
      <c r="AU38" s="669"/>
      <c r="AV38" s="669"/>
      <c r="AW38" s="40"/>
      <c r="AX38" s="41"/>
      <c r="AY38" s="43"/>
      <c r="AZ38" s="43"/>
      <c r="BA38" s="124"/>
      <c r="BB38" s="41"/>
      <c r="BC38" s="41"/>
      <c r="BD38" s="43"/>
      <c r="BE38" s="43"/>
      <c r="BF38" s="40"/>
      <c r="BG38" s="41"/>
      <c r="BH38" s="41"/>
      <c r="BI38" s="41"/>
      <c r="BJ38" s="41"/>
      <c r="BK38" s="41"/>
      <c r="BL38" s="41"/>
      <c r="BM38" s="41"/>
      <c r="BN38" s="43"/>
      <c r="BO38" s="496"/>
      <c r="BP38" s="124"/>
      <c r="BQ38" s="41"/>
      <c r="BR38" s="41"/>
      <c r="BS38" s="41"/>
      <c r="BT38" s="41"/>
      <c r="BU38" s="43"/>
      <c r="BV38" s="43"/>
      <c r="BW38" s="43"/>
      <c r="BX38" s="43"/>
      <c r="BY38" s="43"/>
      <c r="BZ38" s="43"/>
      <c r="CA38" s="499"/>
      <c r="CB38" s="500"/>
      <c r="CC38" s="495"/>
      <c r="CD38" s="495"/>
      <c r="CE38" s="502"/>
      <c r="CF38" s="124"/>
      <c r="CG38" s="41"/>
      <c r="CH38" s="41"/>
      <c r="CI38" s="43"/>
      <c r="CJ38" s="43"/>
      <c r="CK38" s="43"/>
      <c r="CL38" s="43"/>
      <c r="CM38" s="43"/>
      <c r="CN38" s="43"/>
      <c r="CO38" s="43"/>
      <c r="CP38" s="43"/>
      <c r="CQ38" s="43"/>
      <c r="CR38" s="500"/>
      <c r="CS38" s="495"/>
      <c r="CT38" s="495"/>
      <c r="CU38" s="502"/>
      <c r="CV38" s="41"/>
      <c r="CW38" s="41"/>
      <c r="CX38" s="41"/>
      <c r="CY38" s="41"/>
      <c r="CZ38" s="41"/>
      <c r="DA38" s="42"/>
      <c r="DB38" s="151"/>
      <c r="DC38" s="41"/>
      <c r="DD38" s="41"/>
      <c r="DE38" s="151"/>
      <c r="DF38" s="35"/>
      <c r="DG38" s="36"/>
      <c r="DH38" s="36"/>
      <c r="DI38" s="38"/>
      <c r="DJ38" s="38"/>
      <c r="DK38" s="38"/>
      <c r="DL38" s="38"/>
      <c r="DM38" s="38"/>
      <c r="DN38" s="46"/>
      <c r="DO38" s="451"/>
      <c r="DP38" s="451"/>
      <c r="DQ38" s="451"/>
      <c r="DR38" s="451"/>
      <c r="DS38" s="451"/>
      <c r="DT38" s="451"/>
      <c r="DU38" s="451"/>
      <c r="DV38" s="35"/>
      <c r="DW38" s="36"/>
      <c r="DX38" s="36"/>
      <c r="DY38" s="38"/>
      <c r="DZ38" s="38"/>
      <c r="EA38" s="46"/>
      <c r="EB38" s="33">
        <f t="shared" si="34"/>
        <v>0</v>
      </c>
      <c r="EC38" s="33">
        <f t="shared" si="35"/>
        <v>0</v>
      </c>
      <c r="ED38" s="75">
        <f t="shared" si="36"/>
        <v>0</v>
      </c>
      <c r="EE38" s="74">
        <f t="shared" si="37"/>
        <v>0</v>
      </c>
      <c r="EF38" s="33">
        <f t="shared" si="38"/>
        <v>0</v>
      </c>
    </row>
    <row r="39" spans="1:136" x14ac:dyDescent="0.25">
      <c r="A39" s="136">
        <v>30</v>
      </c>
      <c r="B39" s="39"/>
      <c r="C39" s="39"/>
      <c r="D39" s="39"/>
      <c r="E39" s="114"/>
      <c r="F39" s="71"/>
      <c r="G39" s="40"/>
      <c r="H39" s="41"/>
      <c r="I39" s="41"/>
      <c r="J39" s="43"/>
      <c r="K39" s="43"/>
      <c r="L39" s="43"/>
      <c r="M39" s="43"/>
      <c r="N39" s="43"/>
      <c r="O39" s="41"/>
      <c r="P39" s="352"/>
      <c r="Q39" s="669"/>
      <c r="R39" s="669"/>
      <c r="S39" s="669"/>
      <c r="T39" s="669"/>
      <c r="U39" s="669"/>
      <c r="V39" s="669"/>
      <c r="W39" s="669"/>
      <c r="X39" s="669"/>
      <c r="Y39" s="669"/>
      <c r="Z39" s="40"/>
      <c r="AA39" s="41"/>
      <c r="AB39" s="41"/>
      <c r="AC39" s="43"/>
      <c r="AD39" s="43"/>
      <c r="AE39" s="43"/>
      <c r="AF39" s="43"/>
      <c r="AG39" s="43"/>
      <c r="AH39" s="43"/>
      <c r="AI39" s="43"/>
      <c r="AJ39" s="41"/>
      <c r="AK39" s="352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40"/>
      <c r="AX39" s="41"/>
      <c r="AY39" s="43"/>
      <c r="AZ39" s="43"/>
      <c r="BA39" s="124"/>
      <c r="BB39" s="41"/>
      <c r="BC39" s="41"/>
      <c r="BD39" s="43"/>
      <c r="BE39" s="43"/>
      <c r="BF39" s="40"/>
      <c r="BG39" s="41"/>
      <c r="BH39" s="41"/>
      <c r="BI39" s="41"/>
      <c r="BJ39" s="41"/>
      <c r="BK39" s="41"/>
      <c r="BL39" s="41"/>
      <c r="BM39" s="41"/>
      <c r="BN39" s="43"/>
      <c r="BO39" s="496"/>
      <c r="BP39" s="124"/>
      <c r="BQ39" s="41"/>
      <c r="BR39" s="41"/>
      <c r="BS39" s="41"/>
      <c r="BT39" s="41"/>
      <c r="BU39" s="43"/>
      <c r="BV39" s="43"/>
      <c r="BW39" s="43"/>
      <c r="BX39" s="43"/>
      <c r="BY39" s="43"/>
      <c r="BZ39" s="43"/>
      <c r="CA39" s="499"/>
      <c r="CB39" s="500"/>
      <c r="CC39" s="495"/>
      <c r="CD39" s="495"/>
      <c r="CE39" s="502"/>
      <c r="CF39" s="124"/>
      <c r="CG39" s="41"/>
      <c r="CH39" s="41"/>
      <c r="CI39" s="43"/>
      <c r="CJ39" s="43"/>
      <c r="CK39" s="43"/>
      <c r="CL39" s="43"/>
      <c r="CM39" s="43"/>
      <c r="CN39" s="43"/>
      <c r="CO39" s="43"/>
      <c r="CP39" s="43"/>
      <c r="CQ39" s="43"/>
      <c r="CR39" s="500"/>
      <c r="CS39" s="495"/>
      <c r="CT39" s="495"/>
      <c r="CU39" s="502"/>
      <c r="CV39" s="41"/>
      <c r="CW39" s="41"/>
      <c r="CX39" s="41"/>
      <c r="CY39" s="41"/>
      <c r="CZ39" s="41"/>
      <c r="DA39" s="42"/>
      <c r="DB39" s="151"/>
      <c r="DC39" s="41"/>
      <c r="DD39" s="41"/>
      <c r="DE39" s="151"/>
      <c r="DF39" s="35"/>
      <c r="DG39" s="36"/>
      <c r="DH39" s="36"/>
      <c r="DI39" s="38"/>
      <c r="DJ39" s="38"/>
      <c r="DK39" s="38"/>
      <c r="DL39" s="38"/>
      <c r="DM39" s="38"/>
      <c r="DN39" s="46"/>
      <c r="DO39" s="451"/>
      <c r="DP39" s="451"/>
      <c r="DQ39" s="451"/>
      <c r="DR39" s="451"/>
      <c r="DS39" s="451"/>
      <c r="DT39" s="451"/>
      <c r="DU39" s="451"/>
      <c r="DV39" s="35"/>
      <c r="DW39" s="36"/>
      <c r="DX39" s="36"/>
      <c r="DY39" s="38"/>
      <c r="DZ39" s="38"/>
      <c r="EA39" s="46"/>
      <c r="EB39" s="33">
        <f t="shared" si="34"/>
        <v>0</v>
      </c>
      <c r="EC39" s="33">
        <f t="shared" si="35"/>
        <v>0</v>
      </c>
      <c r="ED39" s="75">
        <f t="shared" si="36"/>
        <v>0</v>
      </c>
      <c r="EE39" s="74">
        <f t="shared" si="37"/>
        <v>0</v>
      </c>
      <c r="EF39" s="33">
        <f t="shared" si="38"/>
        <v>0</v>
      </c>
    </row>
    <row r="40" spans="1:136" x14ac:dyDescent="0.25">
      <c r="A40" s="134">
        <v>31</v>
      </c>
      <c r="B40" s="39"/>
      <c r="C40" s="39"/>
      <c r="D40" s="39"/>
      <c r="E40" s="114"/>
      <c r="F40" s="71"/>
      <c r="G40" s="40"/>
      <c r="H40" s="41"/>
      <c r="I40" s="41"/>
      <c r="J40" s="43"/>
      <c r="K40" s="43"/>
      <c r="L40" s="43"/>
      <c r="M40" s="43"/>
      <c r="N40" s="43"/>
      <c r="O40" s="41"/>
      <c r="P40" s="352"/>
      <c r="Q40" s="669"/>
      <c r="R40" s="669"/>
      <c r="S40" s="669"/>
      <c r="T40" s="669"/>
      <c r="U40" s="669"/>
      <c r="V40" s="669"/>
      <c r="W40" s="669"/>
      <c r="X40" s="669"/>
      <c r="Y40" s="669"/>
      <c r="Z40" s="40"/>
      <c r="AA40" s="41"/>
      <c r="AB40" s="41"/>
      <c r="AC40" s="43"/>
      <c r="AD40" s="43"/>
      <c r="AE40" s="43"/>
      <c r="AF40" s="43"/>
      <c r="AG40" s="43"/>
      <c r="AH40" s="43"/>
      <c r="AI40" s="43"/>
      <c r="AJ40" s="41"/>
      <c r="AK40" s="352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40"/>
      <c r="AX40" s="41"/>
      <c r="AY40" s="43"/>
      <c r="AZ40" s="43"/>
      <c r="BA40" s="124"/>
      <c r="BB40" s="41"/>
      <c r="BC40" s="41"/>
      <c r="BD40" s="43"/>
      <c r="BE40" s="43"/>
      <c r="BF40" s="40"/>
      <c r="BG40" s="41"/>
      <c r="BH40" s="41"/>
      <c r="BI40" s="41"/>
      <c r="BJ40" s="41"/>
      <c r="BK40" s="41"/>
      <c r="BL40" s="41"/>
      <c r="BM40" s="41"/>
      <c r="BN40" s="43"/>
      <c r="BO40" s="496"/>
      <c r="BP40" s="124"/>
      <c r="BQ40" s="41"/>
      <c r="BR40" s="41"/>
      <c r="BS40" s="41"/>
      <c r="BT40" s="41"/>
      <c r="BU40" s="43"/>
      <c r="BV40" s="43"/>
      <c r="BW40" s="43"/>
      <c r="BX40" s="43"/>
      <c r="BY40" s="43"/>
      <c r="BZ40" s="43"/>
      <c r="CA40" s="499"/>
      <c r="CB40" s="500"/>
      <c r="CC40" s="495"/>
      <c r="CD40" s="495"/>
      <c r="CE40" s="502"/>
      <c r="CF40" s="124"/>
      <c r="CG40" s="41"/>
      <c r="CH40" s="41"/>
      <c r="CI40" s="43"/>
      <c r="CJ40" s="43"/>
      <c r="CK40" s="43"/>
      <c r="CL40" s="43"/>
      <c r="CM40" s="43"/>
      <c r="CN40" s="43"/>
      <c r="CO40" s="43"/>
      <c r="CP40" s="43"/>
      <c r="CQ40" s="43"/>
      <c r="CR40" s="500"/>
      <c r="CS40" s="495"/>
      <c r="CT40" s="495"/>
      <c r="CU40" s="502"/>
      <c r="CV40" s="41"/>
      <c r="CW40" s="41"/>
      <c r="CX40" s="41"/>
      <c r="CY40" s="41"/>
      <c r="CZ40" s="41"/>
      <c r="DA40" s="42"/>
      <c r="DB40" s="151"/>
      <c r="DC40" s="41"/>
      <c r="DD40" s="41"/>
      <c r="DE40" s="151"/>
      <c r="DF40" s="35"/>
      <c r="DG40" s="36"/>
      <c r="DH40" s="36"/>
      <c r="DI40" s="38"/>
      <c r="DJ40" s="38"/>
      <c r="DK40" s="38"/>
      <c r="DL40" s="38"/>
      <c r="DM40" s="38"/>
      <c r="DN40" s="46"/>
      <c r="DO40" s="451"/>
      <c r="DP40" s="451"/>
      <c r="DQ40" s="451"/>
      <c r="DR40" s="451"/>
      <c r="DS40" s="451"/>
      <c r="DT40" s="451"/>
      <c r="DU40" s="451"/>
      <c r="DV40" s="35"/>
      <c r="DW40" s="36"/>
      <c r="DX40" s="36"/>
      <c r="DY40" s="38"/>
      <c r="DZ40" s="38"/>
      <c r="EA40" s="46"/>
      <c r="EB40" s="33">
        <f t="shared" si="34"/>
        <v>0</v>
      </c>
      <c r="EC40" s="33">
        <f t="shared" si="35"/>
        <v>0</v>
      </c>
      <c r="ED40" s="75">
        <f t="shared" si="36"/>
        <v>0</v>
      </c>
      <c r="EE40" s="74">
        <f t="shared" si="37"/>
        <v>0</v>
      </c>
      <c r="EF40" s="33">
        <f t="shared" si="38"/>
        <v>0</v>
      </c>
    </row>
    <row r="41" spans="1:136" x14ac:dyDescent="0.25">
      <c r="A41" s="136">
        <v>32</v>
      </c>
      <c r="B41" s="39"/>
      <c r="C41" s="39"/>
      <c r="D41" s="39"/>
      <c r="E41" s="114"/>
      <c r="F41" s="71"/>
      <c r="G41" s="40"/>
      <c r="H41" s="41"/>
      <c r="I41" s="41"/>
      <c r="J41" s="43"/>
      <c r="K41" s="43"/>
      <c r="L41" s="43"/>
      <c r="M41" s="43"/>
      <c r="N41" s="43"/>
      <c r="O41" s="41"/>
      <c r="P41" s="352"/>
      <c r="Q41" s="669"/>
      <c r="R41" s="669"/>
      <c r="S41" s="669"/>
      <c r="T41" s="669"/>
      <c r="U41" s="669"/>
      <c r="V41" s="669"/>
      <c r="W41" s="669"/>
      <c r="X41" s="669"/>
      <c r="Y41" s="669"/>
      <c r="Z41" s="40"/>
      <c r="AA41" s="41"/>
      <c r="AB41" s="41"/>
      <c r="AC41" s="43"/>
      <c r="AD41" s="43"/>
      <c r="AE41" s="43"/>
      <c r="AF41" s="43"/>
      <c r="AG41" s="43"/>
      <c r="AH41" s="43"/>
      <c r="AI41" s="43"/>
      <c r="AJ41" s="41"/>
      <c r="AK41" s="352"/>
      <c r="AL41" s="669"/>
      <c r="AM41" s="669"/>
      <c r="AN41" s="669"/>
      <c r="AO41" s="669"/>
      <c r="AP41" s="669"/>
      <c r="AQ41" s="669"/>
      <c r="AR41" s="669"/>
      <c r="AS41" s="669"/>
      <c r="AT41" s="669"/>
      <c r="AU41" s="669"/>
      <c r="AV41" s="669"/>
      <c r="AW41" s="40"/>
      <c r="AX41" s="41"/>
      <c r="AY41" s="43"/>
      <c r="AZ41" s="43"/>
      <c r="BA41" s="124"/>
      <c r="BB41" s="41"/>
      <c r="BC41" s="41"/>
      <c r="BD41" s="43"/>
      <c r="BE41" s="43"/>
      <c r="BF41" s="40"/>
      <c r="BG41" s="41"/>
      <c r="BH41" s="41"/>
      <c r="BI41" s="41"/>
      <c r="BJ41" s="41"/>
      <c r="BK41" s="41"/>
      <c r="BL41" s="41"/>
      <c r="BM41" s="41"/>
      <c r="BN41" s="43"/>
      <c r="BO41" s="496"/>
      <c r="BP41" s="124"/>
      <c r="BQ41" s="41"/>
      <c r="BR41" s="41"/>
      <c r="BS41" s="41"/>
      <c r="BT41" s="41"/>
      <c r="BU41" s="43"/>
      <c r="BV41" s="43"/>
      <c r="BW41" s="43"/>
      <c r="BX41" s="43"/>
      <c r="BY41" s="43"/>
      <c r="BZ41" s="43"/>
      <c r="CA41" s="499"/>
      <c r="CB41" s="500"/>
      <c r="CC41" s="495"/>
      <c r="CD41" s="495"/>
      <c r="CE41" s="502"/>
      <c r="CF41" s="124"/>
      <c r="CG41" s="41"/>
      <c r="CH41" s="41"/>
      <c r="CI41" s="43"/>
      <c r="CJ41" s="43"/>
      <c r="CK41" s="43"/>
      <c r="CL41" s="43"/>
      <c r="CM41" s="43"/>
      <c r="CN41" s="43"/>
      <c r="CO41" s="43"/>
      <c r="CP41" s="43"/>
      <c r="CQ41" s="43"/>
      <c r="CR41" s="500"/>
      <c r="CS41" s="495"/>
      <c r="CT41" s="495"/>
      <c r="CU41" s="502"/>
      <c r="CV41" s="41"/>
      <c r="CW41" s="41"/>
      <c r="CX41" s="41"/>
      <c r="CY41" s="41"/>
      <c r="CZ41" s="41"/>
      <c r="DA41" s="42"/>
      <c r="DB41" s="151"/>
      <c r="DC41" s="41"/>
      <c r="DD41" s="41"/>
      <c r="DE41" s="151"/>
      <c r="DF41" s="35"/>
      <c r="DG41" s="36"/>
      <c r="DH41" s="36"/>
      <c r="DI41" s="38"/>
      <c r="DJ41" s="38"/>
      <c r="DK41" s="38"/>
      <c r="DL41" s="38"/>
      <c r="DM41" s="38"/>
      <c r="DN41" s="46"/>
      <c r="DO41" s="451"/>
      <c r="DP41" s="451"/>
      <c r="DQ41" s="451"/>
      <c r="DR41" s="451"/>
      <c r="DS41" s="451"/>
      <c r="DT41" s="451"/>
      <c r="DU41" s="451"/>
      <c r="DV41" s="35"/>
      <c r="DW41" s="36"/>
      <c r="DX41" s="36"/>
      <c r="DY41" s="38"/>
      <c r="DZ41" s="38"/>
      <c r="EA41" s="46"/>
      <c r="EB41" s="33">
        <f t="shared" si="34"/>
        <v>0</v>
      </c>
      <c r="EC41" s="33">
        <f t="shared" si="35"/>
        <v>0</v>
      </c>
      <c r="ED41" s="75">
        <f t="shared" si="36"/>
        <v>0</v>
      </c>
      <c r="EE41" s="74">
        <f t="shared" si="37"/>
        <v>0</v>
      </c>
      <c r="EF41" s="33">
        <f t="shared" si="38"/>
        <v>0</v>
      </c>
    </row>
    <row r="42" spans="1:136" x14ac:dyDescent="0.25">
      <c r="A42" s="134">
        <v>33</v>
      </c>
      <c r="B42" s="39"/>
      <c r="C42" s="39"/>
      <c r="D42" s="39"/>
      <c r="E42" s="114"/>
      <c r="F42" s="71"/>
      <c r="G42" s="40"/>
      <c r="H42" s="41"/>
      <c r="I42" s="41"/>
      <c r="J42" s="43"/>
      <c r="K42" s="43"/>
      <c r="L42" s="43"/>
      <c r="M42" s="43"/>
      <c r="N42" s="43"/>
      <c r="O42" s="41"/>
      <c r="P42" s="352"/>
      <c r="Q42" s="669"/>
      <c r="R42" s="669"/>
      <c r="S42" s="669"/>
      <c r="T42" s="669"/>
      <c r="U42" s="669"/>
      <c r="V42" s="669"/>
      <c r="W42" s="669"/>
      <c r="X42" s="669"/>
      <c r="Y42" s="669"/>
      <c r="Z42" s="40"/>
      <c r="AA42" s="41"/>
      <c r="AB42" s="41"/>
      <c r="AC42" s="43"/>
      <c r="AD42" s="43"/>
      <c r="AE42" s="43"/>
      <c r="AF42" s="43"/>
      <c r="AG42" s="43"/>
      <c r="AH42" s="43"/>
      <c r="AI42" s="43"/>
      <c r="AJ42" s="41"/>
      <c r="AK42" s="352"/>
      <c r="AL42" s="669"/>
      <c r="AM42" s="669"/>
      <c r="AN42" s="669"/>
      <c r="AO42" s="669"/>
      <c r="AP42" s="669"/>
      <c r="AQ42" s="669"/>
      <c r="AR42" s="669"/>
      <c r="AS42" s="669"/>
      <c r="AT42" s="669"/>
      <c r="AU42" s="669"/>
      <c r="AV42" s="669"/>
      <c r="AW42" s="40"/>
      <c r="AX42" s="41"/>
      <c r="AY42" s="43"/>
      <c r="AZ42" s="43"/>
      <c r="BA42" s="124"/>
      <c r="BB42" s="41"/>
      <c r="BC42" s="41"/>
      <c r="BD42" s="43"/>
      <c r="BE42" s="43"/>
      <c r="BF42" s="40"/>
      <c r="BG42" s="41"/>
      <c r="BH42" s="41"/>
      <c r="BI42" s="41"/>
      <c r="BJ42" s="41"/>
      <c r="BK42" s="41"/>
      <c r="BL42" s="41"/>
      <c r="BM42" s="41"/>
      <c r="BN42" s="43"/>
      <c r="BO42" s="496"/>
      <c r="BP42" s="124"/>
      <c r="BQ42" s="41"/>
      <c r="BR42" s="41"/>
      <c r="BS42" s="41"/>
      <c r="BT42" s="41"/>
      <c r="BU42" s="43"/>
      <c r="BV42" s="43"/>
      <c r="BW42" s="43"/>
      <c r="BX42" s="43"/>
      <c r="BY42" s="43"/>
      <c r="BZ42" s="43"/>
      <c r="CA42" s="499"/>
      <c r="CB42" s="500"/>
      <c r="CC42" s="495"/>
      <c r="CD42" s="495"/>
      <c r="CE42" s="502"/>
      <c r="CF42" s="124"/>
      <c r="CG42" s="41"/>
      <c r="CH42" s="41"/>
      <c r="CI42" s="43"/>
      <c r="CJ42" s="43"/>
      <c r="CK42" s="43"/>
      <c r="CL42" s="43"/>
      <c r="CM42" s="43"/>
      <c r="CN42" s="43"/>
      <c r="CO42" s="43"/>
      <c r="CP42" s="43"/>
      <c r="CQ42" s="43"/>
      <c r="CR42" s="500"/>
      <c r="CS42" s="495"/>
      <c r="CT42" s="495"/>
      <c r="CU42" s="502"/>
      <c r="CV42" s="41"/>
      <c r="CW42" s="41"/>
      <c r="CX42" s="41"/>
      <c r="CY42" s="41"/>
      <c r="CZ42" s="41"/>
      <c r="DA42" s="42"/>
      <c r="DB42" s="151"/>
      <c r="DC42" s="41"/>
      <c r="DD42" s="41"/>
      <c r="DE42" s="151"/>
      <c r="DF42" s="35"/>
      <c r="DG42" s="36"/>
      <c r="DH42" s="36"/>
      <c r="DI42" s="38"/>
      <c r="DJ42" s="38"/>
      <c r="DK42" s="38"/>
      <c r="DL42" s="38"/>
      <c r="DM42" s="38"/>
      <c r="DN42" s="46"/>
      <c r="DO42" s="451"/>
      <c r="DP42" s="451"/>
      <c r="DQ42" s="451"/>
      <c r="DR42" s="451"/>
      <c r="DS42" s="451"/>
      <c r="DT42" s="451"/>
      <c r="DU42" s="451"/>
      <c r="DV42" s="35"/>
      <c r="DW42" s="36"/>
      <c r="DX42" s="36"/>
      <c r="DY42" s="38"/>
      <c r="DZ42" s="38"/>
      <c r="EA42" s="46"/>
      <c r="EB42" s="33">
        <f t="shared" si="34"/>
        <v>0</v>
      </c>
      <c r="EC42" s="33">
        <f t="shared" si="35"/>
        <v>0</v>
      </c>
      <c r="ED42" s="75">
        <f t="shared" si="36"/>
        <v>0</v>
      </c>
      <c r="EE42" s="74">
        <f t="shared" si="37"/>
        <v>0</v>
      </c>
      <c r="EF42" s="33">
        <f t="shared" si="38"/>
        <v>0</v>
      </c>
    </row>
    <row r="43" spans="1:136" x14ac:dyDescent="0.25">
      <c r="A43" s="136">
        <v>34</v>
      </c>
      <c r="B43" s="39"/>
      <c r="C43" s="39"/>
      <c r="D43" s="39"/>
      <c r="E43" s="114"/>
      <c r="F43" s="71"/>
      <c r="G43" s="40"/>
      <c r="H43" s="41"/>
      <c r="I43" s="41"/>
      <c r="J43" s="43"/>
      <c r="K43" s="43"/>
      <c r="L43" s="43"/>
      <c r="M43" s="43"/>
      <c r="N43" s="43"/>
      <c r="O43" s="41"/>
      <c r="P43" s="352"/>
      <c r="Q43" s="669"/>
      <c r="R43" s="669"/>
      <c r="S43" s="669"/>
      <c r="T43" s="669"/>
      <c r="U43" s="669"/>
      <c r="V43" s="669"/>
      <c r="W43" s="669"/>
      <c r="X43" s="669"/>
      <c r="Y43" s="669"/>
      <c r="Z43" s="40"/>
      <c r="AA43" s="41"/>
      <c r="AB43" s="41"/>
      <c r="AC43" s="43"/>
      <c r="AD43" s="43"/>
      <c r="AE43" s="43"/>
      <c r="AF43" s="43"/>
      <c r="AG43" s="43"/>
      <c r="AH43" s="43"/>
      <c r="AI43" s="43"/>
      <c r="AJ43" s="41"/>
      <c r="AK43" s="352"/>
      <c r="AL43" s="669"/>
      <c r="AM43" s="669"/>
      <c r="AN43" s="669"/>
      <c r="AO43" s="669"/>
      <c r="AP43" s="669"/>
      <c r="AQ43" s="669"/>
      <c r="AR43" s="669"/>
      <c r="AS43" s="669"/>
      <c r="AT43" s="669"/>
      <c r="AU43" s="669"/>
      <c r="AV43" s="669"/>
      <c r="AW43" s="40"/>
      <c r="AX43" s="41"/>
      <c r="AY43" s="43"/>
      <c r="AZ43" s="43"/>
      <c r="BA43" s="124"/>
      <c r="BB43" s="41"/>
      <c r="BC43" s="41"/>
      <c r="BD43" s="43"/>
      <c r="BE43" s="43"/>
      <c r="BF43" s="40"/>
      <c r="BG43" s="41"/>
      <c r="BH43" s="41"/>
      <c r="BI43" s="41"/>
      <c r="BJ43" s="41"/>
      <c r="BK43" s="41"/>
      <c r="BL43" s="41"/>
      <c r="BM43" s="41"/>
      <c r="BN43" s="43"/>
      <c r="BO43" s="496"/>
      <c r="BP43" s="124"/>
      <c r="BQ43" s="41"/>
      <c r="BR43" s="41"/>
      <c r="BS43" s="41"/>
      <c r="BT43" s="41"/>
      <c r="BU43" s="43"/>
      <c r="BV43" s="43"/>
      <c r="BW43" s="43"/>
      <c r="BX43" s="43"/>
      <c r="BY43" s="43"/>
      <c r="BZ43" s="43"/>
      <c r="CA43" s="499"/>
      <c r="CB43" s="500"/>
      <c r="CC43" s="495"/>
      <c r="CD43" s="495"/>
      <c r="CE43" s="502"/>
      <c r="CF43" s="124"/>
      <c r="CG43" s="41"/>
      <c r="CH43" s="41"/>
      <c r="CI43" s="43"/>
      <c r="CJ43" s="43"/>
      <c r="CK43" s="43"/>
      <c r="CL43" s="43"/>
      <c r="CM43" s="43"/>
      <c r="CN43" s="43"/>
      <c r="CO43" s="43"/>
      <c r="CP43" s="43"/>
      <c r="CQ43" s="43"/>
      <c r="CR43" s="500"/>
      <c r="CS43" s="495"/>
      <c r="CT43" s="495"/>
      <c r="CU43" s="502"/>
      <c r="CV43" s="41"/>
      <c r="CW43" s="41"/>
      <c r="CX43" s="41"/>
      <c r="CY43" s="41"/>
      <c r="CZ43" s="41"/>
      <c r="DA43" s="42"/>
      <c r="DB43" s="151"/>
      <c r="DC43" s="41"/>
      <c r="DD43" s="41"/>
      <c r="DE43" s="151"/>
      <c r="DF43" s="35"/>
      <c r="DG43" s="36"/>
      <c r="DH43" s="36"/>
      <c r="DI43" s="38"/>
      <c r="DJ43" s="38"/>
      <c r="DK43" s="38"/>
      <c r="DL43" s="38"/>
      <c r="DM43" s="38"/>
      <c r="DN43" s="46"/>
      <c r="DO43" s="451"/>
      <c r="DP43" s="451"/>
      <c r="DQ43" s="451"/>
      <c r="DR43" s="451"/>
      <c r="DS43" s="451"/>
      <c r="DT43" s="451"/>
      <c r="DU43" s="451"/>
      <c r="DV43" s="35"/>
      <c r="DW43" s="36"/>
      <c r="DX43" s="36"/>
      <c r="DY43" s="38"/>
      <c r="DZ43" s="38"/>
      <c r="EA43" s="46"/>
      <c r="EB43" s="33">
        <f t="shared" si="34"/>
        <v>0</v>
      </c>
      <c r="EC43" s="33">
        <f t="shared" si="35"/>
        <v>0</v>
      </c>
      <c r="ED43" s="75">
        <f t="shared" si="36"/>
        <v>0</v>
      </c>
      <c r="EE43" s="74">
        <f t="shared" si="37"/>
        <v>0</v>
      </c>
      <c r="EF43" s="33">
        <f t="shared" si="38"/>
        <v>0</v>
      </c>
    </row>
    <row r="44" spans="1:136" x14ac:dyDescent="0.25">
      <c r="A44" s="134">
        <v>35</v>
      </c>
      <c r="B44" s="39"/>
      <c r="C44" s="39"/>
      <c r="D44" s="39"/>
      <c r="E44" s="114"/>
      <c r="F44" s="71"/>
      <c r="G44" s="40"/>
      <c r="H44" s="41"/>
      <c r="I44" s="41"/>
      <c r="J44" s="43"/>
      <c r="K44" s="43"/>
      <c r="L44" s="43"/>
      <c r="M44" s="43"/>
      <c r="N44" s="43"/>
      <c r="O44" s="41"/>
      <c r="P44" s="352"/>
      <c r="Q44" s="669"/>
      <c r="R44" s="669"/>
      <c r="S44" s="669"/>
      <c r="T44" s="669"/>
      <c r="U44" s="669"/>
      <c r="V44" s="669"/>
      <c r="W44" s="669"/>
      <c r="X44" s="669"/>
      <c r="Y44" s="669"/>
      <c r="Z44" s="40"/>
      <c r="AA44" s="41"/>
      <c r="AB44" s="41"/>
      <c r="AC44" s="43"/>
      <c r="AD44" s="43"/>
      <c r="AE44" s="43"/>
      <c r="AF44" s="43"/>
      <c r="AG44" s="43"/>
      <c r="AH44" s="43"/>
      <c r="AI44" s="43"/>
      <c r="AJ44" s="41"/>
      <c r="AK44" s="352"/>
      <c r="AL44" s="669"/>
      <c r="AM44" s="669"/>
      <c r="AN44" s="669"/>
      <c r="AO44" s="669"/>
      <c r="AP44" s="669"/>
      <c r="AQ44" s="669"/>
      <c r="AR44" s="669"/>
      <c r="AS44" s="669"/>
      <c r="AT44" s="669"/>
      <c r="AU44" s="669"/>
      <c r="AV44" s="669"/>
      <c r="AW44" s="40"/>
      <c r="AX44" s="41"/>
      <c r="AY44" s="43"/>
      <c r="AZ44" s="43"/>
      <c r="BA44" s="124"/>
      <c r="BB44" s="41"/>
      <c r="BC44" s="41"/>
      <c r="BD44" s="43"/>
      <c r="BE44" s="43"/>
      <c r="BF44" s="40"/>
      <c r="BG44" s="41"/>
      <c r="BH44" s="41"/>
      <c r="BI44" s="41"/>
      <c r="BJ44" s="41"/>
      <c r="BK44" s="41"/>
      <c r="BL44" s="41"/>
      <c r="BM44" s="41"/>
      <c r="BN44" s="43"/>
      <c r="BO44" s="496"/>
      <c r="BP44" s="124"/>
      <c r="BQ44" s="41"/>
      <c r="BR44" s="41"/>
      <c r="BS44" s="41"/>
      <c r="BT44" s="41"/>
      <c r="BU44" s="43"/>
      <c r="BV44" s="43"/>
      <c r="BW44" s="43"/>
      <c r="BX44" s="43"/>
      <c r="BY44" s="43"/>
      <c r="BZ44" s="43"/>
      <c r="CA44" s="499"/>
      <c r="CB44" s="500"/>
      <c r="CC44" s="495"/>
      <c r="CD44" s="495"/>
      <c r="CE44" s="502"/>
      <c r="CF44" s="124"/>
      <c r="CG44" s="41"/>
      <c r="CH44" s="41"/>
      <c r="CI44" s="43"/>
      <c r="CJ44" s="43"/>
      <c r="CK44" s="43"/>
      <c r="CL44" s="43"/>
      <c r="CM44" s="43"/>
      <c r="CN44" s="43"/>
      <c r="CO44" s="43"/>
      <c r="CP44" s="43"/>
      <c r="CQ44" s="43"/>
      <c r="CR44" s="500"/>
      <c r="CS44" s="495"/>
      <c r="CT44" s="495"/>
      <c r="CU44" s="502"/>
      <c r="CV44" s="41"/>
      <c r="CW44" s="41"/>
      <c r="CX44" s="41"/>
      <c r="CY44" s="41"/>
      <c r="CZ44" s="41"/>
      <c r="DA44" s="42"/>
      <c r="DB44" s="151"/>
      <c r="DC44" s="41"/>
      <c r="DD44" s="41"/>
      <c r="DE44" s="151"/>
      <c r="DF44" s="35"/>
      <c r="DG44" s="36"/>
      <c r="DH44" s="36"/>
      <c r="DI44" s="38"/>
      <c r="DJ44" s="38"/>
      <c r="DK44" s="38"/>
      <c r="DL44" s="38"/>
      <c r="DM44" s="38"/>
      <c r="DN44" s="46"/>
      <c r="DO44" s="451"/>
      <c r="DP44" s="451"/>
      <c r="DQ44" s="451"/>
      <c r="DR44" s="451"/>
      <c r="DS44" s="451"/>
      <c r="DT44" s="451"/>
      <c r="DU44" s="451"/>
      <c r="DV44" s="35"/>
      <c r="DW44" s="36"/>
      <c r="DX44" s="36"/>
      <c r="DY44" s="38"/>
      <c r="DZ44" s="38"/>
      <c r="EA44" s="46"/>
      <c r="EB44" s="33">
        <f t="shared" si="34"/>
        <v>0</v>
      </c>
      <c r="EC44" s="33">
        <f t="shared" si="35"/>
        <v>0</v>
      </c>
      <c r="ED44" s="75">
        <f t="shared" si="36"/>
        <v>0</v>
      </c>
      <c r="EE44" s="74">
        <f t="shared" si="37"/>
        <v>0</v>
      </c>
      <c r="EF44" s="33">
        <f t="shared" si="38"/>
        <v>0</v>
      </c>
    </row>
    <row r="45" spans="1:136" x14ac:dyDescent="0.25">
      <c r="A45" s="136">
        <v>36</v>
      </c>
      <c r="B45" s="39"/>
      <c r="C45" s="39"/>
      <c r="D45" s="39"/>
      <c r="E45" s="114"/>
      <c r="F45" s="71"/>
      <c r="G45" s="40"/>
      <c r="H45" s="41"/>
      <c r="I45" s="41"/>
      <c r="J45" s="43"/>
      <c r="K45" s="43"/>
      <c r="L45" s="43"/>
      <c r="M45" s="43"/>
      <c r="N45" s="43"/>
      <c r="O45" s="41"/>
      <c r="P45" s="352"/>
      <c r="Q45" s="669"/>
      <c r="R45" s="669"/>
      <c r="S45" s="669"/>
      <c r="T45" s="669"/>
      <c r="U45" s="669"/>
      <c r="V45" s="669"/>
      <c r="W45" s="669"/>
      <c r="X45" s="669"/>
      <c r="Y45" s="669"/>
      <c r="Z45" s="40"/>
      <c r="AA45" s="41"/>
      <c r="AB45" s="41"/>
      <c r="AC45" s="43"/>
      <c r="AD45" s="43"/>
      <c r="AE45" s="43"/>
      <c r="AF45" s="43"/>
      <c r="AG45" s="43"/>
      <c r="AH45" s="43"/>
      <c r="AI45" s="43"/>
      <c r="AJ45" s="41"/>
      <c r="AK45" s="352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40"/>
      <c r="AX45" s="41"/>
      <c r="AY45" s="43"/>
      <c r="AZ45" s="43"/>
      <c r="BA45" s="124"/>
      <c r="BB45" s="41"/>
      <c r="BC45" s="41"/>
      <c r="BD45" s="43"/>
      <c r="BE45" s="43"/>
      <c r="BF45" s="40"/>
      <c r="BG45" s="41"/>
      <c r="BH45" s="41"/>
      <c r="BI45" s="41"/>
      <c r="BJ45" s="41"/>
      <c r="BK45" s="41"/>
      <c r="BL45" s="41"/>
      <c r="BM45" s="41"/>
      <c r="BN45" s="43"/>
      <c r="BO45" s="496"/>
      <c r="BP45" s="124"/>
      <c r="BQ45" s="41"/>
      <c r="BR45" s="41"/>
      <c r="BS45" s="41"/>
      <c r="BT45" s="41"/>
      <c r="BU45" s="43"/>
      <c r="BV45" s="43"/>
      <c r="BW45" s="43"/>
      <c r="BX45" s="43"/>
      <c r="BY45" s="43"/>
      <c r="BZ45" s="43"/>
      <c r="CA45" s="499"/>
      <c r="CB45" s="500"/>
      <c r="CC45" s="495"/>
      <c r="CD45" s="495"/>
      <c r="CE45" s="502"/>
      <c r="CF45" s="124"/>
      <c r="CG45" s="41"/>
      <c r="CH45" s="41"/>
      <c r="CI45" s="43"/>
      <c r="CJ45" s="43"/>
      <c r="CK45" s="43"/>
      <c r="CL45" s="43"/>
      <c r="CM45" s="43"/>
      <c r="CN45" s="43"/>
      <c r="CO45" s="43"/>
      <c r="CP45" s="43"/>
      <c r="CQ45" s="43"/>
      <c r="CR45" s="500"/>
      <c r="CS45" s="495"/>
      <c r="CT45" s="495"/>
      <c r="CU45" s="502"/>
      <c r="CV45" s="41"/>
      <c r="CW45" s="41"/>
      <c r="CX45" s="41"/>
      <c r="CY45" s="41"/>
      <c r="CZ45" s="41"/>
      <c r="DA45" s="42"/>
      <c r="DB45" s="151"/>
      <c r="DC45" s="41"/>
      <c r="DD45" s="41"/>
      <c r="DE45" s="151"/>
      <c r="DF45" s="35"/>
      <c r="DG45" s="36"/>
      <c r="DH45" s="36"/>
      <c r="DI45" s="38"/>
      <c r="DJ45" s="38"/>
      <c r="DK45" s="38"/>
      <c r="DL45" s="38"/>
      <c r="DM45" s="38"/>
      <c r="DN45" s="46"/>
      <c r="DO45" s="451"/>
      <c r="DP45" s="451"/>
      <c r="DQ45" s="451"/>
      <c r="DR45" s="451"/>
      <c r="DS45" s="451"/>
      <c r="DT45" s="451"/>
      <c r="DU45" s="451"/>
      <c r="DV45" s="35"/>
      <c r="DW45" s="36"/>
      <c r="DX45" s="36"/>
      <c r="DY45" s="38"/>
      <c r="DZ45" s="38"/>
      <c r="EA45" s="46"/>
      <c r="EB45" s="33">
        <f t="shared" si="34"/>
        <v>0</v>
      </c>
      <c r="EC45" s="33">
        <f t="shared" si="35"/>
        <v>0</v>
      </c>
      <c r="ED45" s="75">
        <f t="shared" si="36"/>
        <v>0</v>
      </c>
      <c r="EE45" s="74">
        <f t="shared" si="37"/>
        <v>0</v>
      </c>
      <c r="EF45" s="33">
        <f t="shared" si="38"/>
        <v>0</v>
      </c>
    </row>
    <row r="46" spans="1:136" x14ac:dyDescent="0.25">
      <c r="A46" s="134">
        <v>37</v>
      </c>
      <c r="B46" s="39"/>
      <c r="C46" s="39"/>
      <c r="D46" s="39"/>
      <c r="E46" s="114"/>
      <c r="F46" s="71"/>
      <c r="G46" s="40"/>
      <c r="H46" s="41"/>
      <c r="I46" s="41"/>
      <c r="J46" s="43"/>
      <c r="K46" s="43"/>
      <c r="L46" s="43"/>
      <c r="M46" s="43"/>
      <c r="N46" s="43"/>
      <c r="O46" s="41"/>
      <c r="P46" s="352"/>
      <c r="Q46" s="669"/>
      <c r="R46" s="669"/>
      <c r="S46" s="669"/>
      <c r="T46" s="669"/>
      <c r="U46" s="669"/>
      <c r="V46" s="669"/>
      <c r="W46" s="669"/>
      <c r="X46" s="669"/>
      <c r="Y46" s="669"/>
      <c r="Z46" s="40"/>
      <c r="AA46" s="41"/>
      <c r="AB46" s="41"/>
      <c r="AC46" s="43"/>
      <c r="AD46" s="43"/>
      <c r="AE46" s="43"/>
      <c r="AF46" s="43"/>
      <c r="AG46" s="43"/>
      <c r="AH46" s="43"/>
      <c r="AI46" s="43"/>
      <c r="AJ46" s="41"/>
      <c r="AK46" s="352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40"/>
      <c r="AX46" s="41"/>
      <c r="AY46" s="43"/>
      <c r="AZ46" s="43"/>
      <c r="BA46" s="124"/>
      <c r="BB46" s="41"/>
      <c r="BC46" s="41"/>
      <c r="BD46" s="43"/>
      <c r="BE46" s="43"/>
      <c r="BF46" s="40"/>
      <c r="BG46" s="41"/>
      <c r="BH46" s="41"/>
      <c r="BI46" s="41"/>
      <c r="BJ46" s="41"/>
      <c r="BK46" s="41"/>
      <c r="BL46" s="41"/>
      <c r="BM46" s="41"/>
      <c r="BN46" s="43"/>
      <c r="BO46" s="496"/>
      <c r="BP46" s="124"/>
      <c r="BQ46" s="41"/>
      <c r="BR46" s="41"/>
      <c r="BS46" s="41"/>
      <c r="BT46" s="41"/>
      <c r="BU46" s="43"/>
      <c r="BV46" s="43"/>
      <c r="BW46" s="43"/>
      <c r="BX46" s="43"/>
      <c r="BY46" s="43"/>
      <c r="BZ46" s="43"/>
      <c r="CA46" s="499"/>
      <c r="CB46" s="500"/>
      <c r="CC46" s="495"/>
      <c r="CD46" s="495"/>
      <c r="CE46" s="502"/>
      <c r="CF46" s="124"/>
      <c r="CG46" s="41"/>
      <c r="CH46" s="41"/>
      <c r="CI46" s="43"/>
      <c r="CJ46" s="43"/>
      <c r="CK46" s="43"/>
      <c r="CL46" s="43"/>
      <c r="CM46" s="43"/>
      <c r="CN46" s="43"/>
      <c r="CO46" s="43"/>
      <c r="CP46" s="43"/>
      <c r="CQ46" s="43"/>
      <c r="CR46" s="500"/>
      <c r="CS46" s="495"/>
      <c r="CT46" s="495"/>
      <c r="CU46" s="502"/>
      <c r="CV46" s="41"/>
      <c r="CW46" s="41"/>
      <c r="CX46" s="41"/>
      <c r="CY46" s="41"/>
      <c r="CZ46" s="41"/>
      <c r="DA46" s="42"/>
      <c r="DB46" s="151"/>
      <c r="DC46" s="41"/>
      <c r="DD46" s="41"/>
      <c r="DE46" s="151"/>
      <c r="DF46" s="35"/>
      <c r="DG46" s="36"/>
      <c r="DH46" s="36"/>
      <c r="DI46" s="38"/>
      <c r="DJ46" s="38"/>
      <c r="DK46" s="38"/>
      <c r="DL46" s="38"/>
      <c r="DM46" s="38"/>
      <c r="DN46" s="46"/>
      <c r="DO46" s="451"/>
      <c r="DP46" s="451"/>
      <c r="DQ46" s="451"/>
      <c r="DR46" s="451"/>
      <c r="DS46" s="451"/>
      <c r="DT46" s="451"/>
      <c r="DU46" s="451"/>
      <c r="DV46" s="35"/>
      <c r="DW46" s="36"/>
      <c r="DX46" s="36"/>
      <c r="DY46" s="38"/>
      <c r="DZ46" s="38"/>
      <c r="EA46" s="46"/>
      <c r="EB46" s="33">
        <f t="shared" si="34"/>
        <v>0</v>
      </c>
      <c r="EC46" s="33">
        <f t="shared" si="35"/>
        <v>0</v>
      </c>
      <c r="ED46" s="75">
        <f t="shared" si="36"/>
        <v>0</v>
      </c>
      <c r="EE46" s="74">
        <f t="shared" si="37"/>
        <v>0</v>
      </c>
      <c r="EF46" s="33">
        <f t="shared" si="38"/>
        <v>0</v>
      </c>
    </row>
    <row r="47" spans="1:136" x14ac:dyDescent="0.25">
      <c r="A47" s="136">
        <v>38</v>
      </c>
      <c r="B47" s="39"/>
      <c r="C47" s="39"/>
      <c r="D47" s="39"/>
      <c r="E47" s="114"/>
      <c r="F47" s="71"/>
      <c r="G47" s="40"/>
      <c r="H47" s="41"/>
      <c r="I47" s="41"/>
      <c r="J47" s="43"/>
      <c r="K47" s="43"/>
      <c r="L47" s="43"/>
      <c r="M47" s="43"/>
      <c r="N47" s="43"/>
      <c r="O47" s="41"/>
      <c r="P47" s="352"/>
      <c r="Q47" s="669"/>
      <c r="R47" s="669"/>
      <c r="S47" s="669"/>
      <c r="T47" s="669"/>
      <c r="U47" s="669"/>
      <c r="V47" s="669"/>
      <c r="W47" s="669"/>
      <c r="X47" s="669"/>
      <c r="Y47" s="669"/>
      <c r="Z47" s="40"/>
      <c r="AA47" s="41"/>
      <c r="AB47" s="41"/>
      <c r="AC47" s="43"/>
      <c r="AD47" s="43"/>
      <c r="AE47" s="43"/>
      <c r="AF47" s="43"/>
      <c r="AG47" s="43"/>
      <c r="AH47" s="43"/>
      <c r="AI47" s="43"/>
      <c r="AJ47" s="41"/>
      <c r="AK47" s="352"/>
      <c r="AL47" s="669"/>
      <c r="AM47" s="669"/>
      <c r="AN47" s="669"/>
      <c r="AO47" s="669"/>
      <c r="AP47" s="669"/>
      <c r="AQ47" s="669"/>
      <c r="AR47" s="669"/>
      <c r="AS47" s="669"/>
      <c r="AT47" s="669"/>
      <c r="AU47" s="669"/>
      <c r="AV47" s="669"/>
      <c r="AW47" s="40"/>
      <c r="AX47" s="41"/>
      <c r="AY47" s="43"/>
      <c r="AZ47" s="43"/>
      <c r="BA47" s="124"/>
      <c r="BB47" s="41"/>
      <c r="BC47" s="41"/>
      <c r="BD47" s="43"/>
      <c r="BE47" s="43"/>
      <c r="BF47" s="40"/>
      <c r="BG47" s="41"/>
      <c r="BH47" s="41"/>
      <c r="BI47" s="41"/>
      <c r="BJ47" s="41"/>
      <c r="BK47" s="41"/>
      <c r="BL47" s="41"/>
      <c r="BM47" s="41"/>
      <c r="BN47" s="43"/>
      <c r="BO47" s="496"/>
      <c r="BP47" s="124"/>
      <c r="BQ47" s="41"/>
      <c r="BR47" s="41"/>
      <c r="BS47" s="41"/>
      <c r="BT47" s="41"/>
      <c r="BU47" s="43"/>
      <c r="BV47" s="43"/>
      <c r="BW47" s="43"/>
      <c r="BX47" s="43"/>
      <c r="BY47" s="43"/>
      <c r="BZ47" s="43"/>
      <c r="CA47" s="499"/>
      <c r="CB47" s="500"/>
      <c r="CC47" s="495"/>
      <c r="CD47" s="495"/>
      <c r="CE47" s="502"/>
      <c r="CF47" s="124"/>
      <c r="CG47" s="41"/>
      <c r="CH47" s="41"/>
      <c r="CI47" s="43"/>
      <c r="CJ47" s="43"/>
      <c r="CK47" s="43"/>
      <c r="CL47" s="43"/>
      <c r="CM47" s="43"/>
      <c r="CN47" s="43"/>
      <c r="CO47" s="43"/>
      <c r="CP47" s="43"/>
      <c r="CQ47" s="43"/>
      <c r="CR47" s="500"/>
      <c r="CS47" s="495"/>
      <c r="CT47" s="495"/>
      <c r="CU47" s="502"/>
      <c r="CV47" s="41"/>
      <c r="CW47" s="41"/>
      <c r="CX47" s="41"/>
      <c r="CY47" s="41"/>
      <c r="CZ47" s="41"/>
      <c r="DA47" s="42"/>
      <c r="DB47" s="151"/>
      <c r="DC47" s="41"/>
      <c r="DD47" s="41"/>
      <c r="DE47" s="151"/>
      <c r="DF47" s="35"/>
      <c r="DG47" s="36"/>
      <c r="DH47" s="36"/>
      <c r="DI47" s="38"/>
      <c r="DJ47" s="38"/>
      <c r="DK47" s="38"/>
      <c r="DL47" s="38"/>
      <c r="DM47" s="38"/>
      <c r="DN47" s="46"/>
      <c r="DO47" s="451"/>
      <c r="DP47" s="451"/>
      <c r="DQ47" s="451"/>
      <c r="DR47" s="451"/>
      <c r="DS47" s="451"/>
      <c r="DT47" s="451"/>
      <c r="DU47" s="451"/>
      <c r="DV47" s="35"/>
      <c r="DW47" s="36"/>
      <c r="DX47" s="36"/>
      <c r="DY47" s="38"/>
      <c r="DZ47" s="38"/>
      <c r="EA47" s="46"/>
      <c r="EB47" s="33">
        <f t="shared" si="34"/>
        <v>0</v>
      </c>
      <c r="EC47" s="33">
        <f t="shared" si="35"/>
        <v>0</v>
      </c>
      <c r="ED47" s="75">
        <f t="shared" si="36"/>
        <v>0</v>
      </c>
      <c r="EE47" s="74">
        <f t="shared" si="37"/>
        <v>0</v>
      </c>
      <c r="EF47" s="33">
        <f t="shared" si="38"/>
        <v>0</v>
      </c>
    </row>
    <row r="48" spans="1:136" x14ac:dyDescent="0.25">
      <c r="A48" s="134">
        <v>39</v>
      </c>
      <c r="B48" s="39"/>
      <c r="C48" s="39"/>
      <c r="D48" s="39"/>
      <c r="E48" s="114"/>
      <c r="F48" s="71"/>
      <c r="G48" s="40"/>
      <c r="H48" s="41"/>
      <c r="I48" s="41"/>
      <c r="J48" s="43"/>
      <c r="K48" s="43"/>
      <c r="L48" s="43"/>
      <c r="M48" s="43"/>
      <c r="N48" s="43"/>
      <c r="O48" s="41"/>
      <c r="P48" s="352"/>
      <c r="Q48" s="669"/>
      <c r="R48" s="669"/>
      <c r="S48" s="669"/>
      <c r="T48" s="669"/>
      <c r="U48" s="669"/>
      <c r="V48" s="669"/>
      <c r="W48" s="669"/>
      <c r="X48" s="669"/>
      <c r="Y48" s="669"/>
      <c r="Z48" s="40"/>
      <c r="AA48" s="41"/>
      <c r="AB48" s="41"/>
      <c r="AC48" s="43"/>
      <c r="AD48" s="43"/>
      <c r="AE48" s="43"/>
      <c r="AF48" s="43"/>
      <c r="AG48" s="43"/>
      <c r="AH48" s="43"/>
      <c r="AI48" s="43"/>
      <c r="AJ48" s="41"/>
      <c r="AK48" s="352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40"/>
      <c r="AX48" s="41"/>
      <c r="AY48" s="43"/>
      <c r="AZ48" s="43"/>
      <c r="BA48" s="124"/>
      <c r="BB48" s="41"/>
      <c r="BC48" s="41"/>
      <c r="BD48" s="43"/>
      <c r="BE48" s="43"/>
      <c r="BF48" s="40"/>
      <c r="BG48" s="41"/>
      <c r="BH48" s="41"/>
      <c r="BI48" s="41"/>
      <c r="BJ48" s="41"/>
      <c r="BK48" s="41"/>
      <c r="BL48" s="41"/>
      <c r="BM48" s="41"/>
      <c r="BN48" s="43"/>
      <c r="BO48" s="496"/>
      <c r="BP48" s="124"/>
      <c r="BQ48" s="41"/>
      <c r="BR48" s="41"/>
      <c r="BS48" s="41"/>
      <c r="BT48" s="41"/>
      <c r="BU48" s="43"/>
      <c r="BV48" s="43"/>
      <c r="BW48" s="43"/>
      <c r="BX48" s="43"/>
      <c r="BY48" s="43"/>
      <c r="BZ48" s="43"/>
      <c r="CA48" s="499"/>
      <c r="CB48" s="500"/>
      <c r="CC48" s="495"/>
      <c r="CD48" s="495"/>
      <c r="CE48" s="502"/>
      <c r="CF48" s="124"/>
      <c r="CG48" s="41"/>
      <c r="CH48" s="41"/>
      <c r="CI48" s="43"/>
      <c r="CJ48" s="43"/>
      <c r="CK48" s="43"/>
      <c r="CL48" s="43"/>
      <c r="CM48" s="43"/>
      <c r="CN48" s="43"/>
      <c r="CO48" s="43"/>
      <c r="CP48" s="43"/>
      <c r="CQ48" s="43"/>
      <c r="CR48" s="500"/>
      <c r="CS48" s="495"/>
      <c r="CT48" s="495"/>
      <c r="CU48" s="502"/>
      <c r="CV48" s="41"/>
      <c r="CW48" s="41"/>
      <c r="CX48" s="41"/>
      <c r="CY48" s="41"/>
      <c r="CZ48" s="41"/>
      <c r="DA48" s="42"/>
      <c r="DB48" s="151"/>
      <c r="DC48" s="41"/>
      <c r="DD48" s="41"/>
      <c r="DE48" s="151"/>
      <c r="DF48" s="35"/>
      <c r="DG48" s="36"/>
      <c r="DH48" s="36"/>
      <c r="DI48" s="38"/>
      <c r="DJ48" s="38"/>
      <c r="DK48" s="38"/>
      <c r="DL48" s="38"/>
      <c r="DM48" s="38"/>
      <c r="DN48" s="46"/>
      <c r="DO48" s="451"/>
      <c r="DP48" s="451"/>
      <c r="DQ48" s="451"/>
      <c r="DR48" s="451"/>
      <c r="DS48" s="451"/>
      <c r="DT48" s="451"/>
      <c r="DU48" s="451"/>
      <c r="DV48" s="35"/>
      <c r="DW48" s="36"/>
      <c r="DX48" s="36"/>
      <c r="DY48" s="38"/>
      <c r="DZ48" s="38"/>
      <c r="EA48" s="46"/>
      <c r="EB48" s="33">
        <f t="shared" si="34"/>
        <v>0</v>
      </c>
      <c r="EC48" s="33">
        <f t="shared" si="35"/>
        <v>0</v>
      </c>
      <c r="ED48" s="75">
        <f t="shared" si="36"/>
        <v>0</v>
      </c>
      <c r="EE48" s="74">
        <f t="shared" si="37"/>
        <v>0</v>
      </c>
      <c r="EF48" s="33">
        <f t="shared" si="38"/>
        <v>0</v>
      </c>
    </row>
    <row r="49" spans="1:136" x14ac:dyDescent="0.25">
      <c r="A49" s="136">
        <v>40</v>
      </c>
      <c r="B49" s="39"/>
      <c r="C49" s="39"/>
      <c r="D49" s="39"/>
      <c r="E49" s="114"/>
      <c r="F49" s="71"/>
      <c r="G49" s="40"/>
      <c r="H49" s="41"/>
      <c r="I49" s="41"/>
      <c r="J49" s="43"/>
      <c r="K49" s="43"/>
      <c r="L49" s="43"/>
      <c r="M49" s="43"/>
      <c r="N49" s="43"/>
      <c r="O49" s="41"/>
      <c r="P49" s="352"/>
      <c r="Q49" s="669"/>
      <c r="R49" s="669"/>
      <c r="S49" s="669"/>
      <c r="T49" s="669"/>
      <c r="U49" s="669"/>
      <c r="V49" s="669"/>
      <c r="W49" s="669"/>
      <c r="X49" s="669"/>
      <c r="Y49" s="669"/>
      <c r="Z49" s="40"/>
      <c r="AA49" s="41"/>
      <c r="AB49" s="41"/>
      <c r="AC49" s="43"/>
      <c r="AD49" s="43"/>
      <c r="AE49" s="43"/>
      <c r="AF49" s="43"/>
      <c r="AG49" s="43"/>
      <c r="AH49" s="43"/>
      <c r="AI49" s="43"/>
      <c r="AJ49" s="41"/>
      <c r="AK49" s="352"/>
      <c r="AL49" s="669"/>
      <c r="AM49" s="669"/>
      <c r="AN49" s="669"/>
      <c r="AO49" s="669"/>
      <c r="AP49" s="669"/>
      <c r="AQ49" s="669"/>
      <c r="AR49" s="669"/>
      <c r="AS49" s="669"/>
      <c r="AT49" s="669"/>
      <c r="AU49" s="669"/>
      <c r="AV49" s="669"/>
      <c r="AW49" s="40"/>
      <c r="AX49" s="41"/>
      <c r="AY49" s="43"/>
      <c r="AZ49" s="43"/>
      <c r="BA49" s="124"/>
      <c r="BB49" s="41"/>
      <c r="BC49" s="41"/>
      <c r="BD49" s="43"/>
      <c r="BE49" s="43"/>
      <c r="BF49" s="40"/>
      <c r="BG49" s="41"/>
      <c r="BH49" s="41"/>
      <c r="BI49" s="41"/>
      <c r="BJ49" s="41"/>
      <c r="BK49" s="41"/>
      <c r="BL49" s="41"/>
      <c r="BM49" s="41"/>
      <c r="BN49" s="43"/>
      <c r="BO49" s="496"/>
      <c r="BP49" s="124"/>
      <c r="BQ49" s="41"/>
      <c r="BR49" s="41"/>
      <c r="BS49" s="41"/>
      <c r="BT49" s="41"/>
      <c r="BU49" s="43"/>
      <c r="BV49" s="43"/>
      <c r="BW49" s="43"/>
      <c r="BX49" s="43"/>
      <c r="BY49" s="43"/>
      <c r="BZ49" s="43"/>
      <c r="CA49" s="499"/>
      <c r="CB49" s="500"/>
      <c r="CC49" s="495"/>
      <c r="CD49" s="495"/>
      <c r="CE49" s="502"/>
      <c r="CF49" s="124"/>
      <c r="CG49" s="41"/>
      <c r="CH49" s="41"/>
      <c r="CI49" s="43"/>
      <c r="CJ49" s="43"/>
      <c r="CK49" s="43"/>
      <c r="CL49" s="43"/>
      <c r="CM49" s="43"/>
      <c r="CN49" s="43"/>
      <c r="CO49" s="43"/>
      <c r="CP49" s="43"/>
      <c r="CQ49" s="43"/>
      <c r="CR49" s="500"/>
      <c r="CS49" s="495"/>
      <c r="CT49" s="495"/>
      <c r="CU49" s="502"/>
      <c r="CV49" s="41"/>
      <c r="CW49" s="41"/>
      <c r="CX49" s="41"/>
      <c r="CY49" s="41"/>
      <c r="CZ49" s="41"/>
      <c r="DA49" s="42"/>
      <c r="DB49" s="151"/>
      <c r="DC49" s="41"/>
      <c r="DD49" s="41"/>
      <c r="DE49" s="151"/>
      <c r="DF49" s="35"/>
      <c r="DG49" s="36"/>
      <c r="DH49" s="36"/>
      <c r="DI49" s="38"/>
      <c r="DJ49" s="38"/>
      <c r="DK49" s="38"/>
      <c r="DL49" s="38"/>
      <c r="DM49" s="38"/>
      <c r="DN49" s="46"/>
      <c r="DO49" s="451"/>
      <c r="DP49" s="451"/>
      <c r="DQ49" s="451"/>
      <c r="DR49" s="451"/>
      <c r="DS49" s="451"/>
      <c r="DT49" s="451"/>
      <c r="DU49" s="451"/>
      <c r="DV49" s="35"/>
      <c r="DW49" s="36"/>
      <c r="DX49" s="36"/>
      <c r="DY49" s="38"/>
      <c r="DZ49" s="38"/>
      <c r="EA49" s="46"/>
      <c r="EB49" s="33">
        <f t="shared" si="34"/>
        <v>0</v>
      </c>
      <c r="EC49" s="33">
        <f t="shared" si="35"/>
        <v>0</v>
      </c>
      <c r="ED49" s="75">
        <f t="shared" si="36"/>
        <v>0</v>
      </c>
      <c r="EE49" s="74">
        <f t="shared" si="37"/>
        <v>0</v>
      </c>
      <c r="EF49" s="33">
        <f t="shared" si="38"/>
        <v>0</v>
      </c>
    </row>
    <row r="50" spans="1:136" x14ac:dyDescent="0.25">
      <c r="A50" s="134">
        <v>41</v>
      </c>
      <c r="B50" s="39"/>
      <c r="C50" s="39"/>
      <c r="D50" s="39"/>
      <c r="E50" s="114"/>
      <c r="F50" s="71"/>
      <c r="G50" s="40"/>
      <c r="H50" s="41"/>
      <c r="I50" s="41"/>
      <c r="J50" s="43"/>
      <c r="K50" s="43"/>
      <c r="L50" s="43"/>
      <c r="M50" s="43"/>
      <c r="N50" s="43"/>
      <c r="O50" s="41"/>
      <c r="P50" s="352"/>
      <c r="Q50" s="669"/>
      <c r="R50" s="669"/>
      <c r="S50" s="669"/>
      <c r="T50" s="669"/>
      <c r="U50" s="669"/>
      <c r="V50" s="669"/>
      <c r="W50" s="669"/>
      <c r="X50" s="669"/>
      <c r="Y50" s="669"/>
      <c r="Z50" s="40"/>
      <c r="AA50" s="41"/>
      <c r="AB50" s="41"/>
      <c r="AC50" s="43"/>
      <c r="AD50" s="43"/>
      <c r="AE50" s="43"/>
      <c r="AF50" s="43"/>
      <c r="AG50" s="43"/>
      <c r="AH50" s="43"/>
      <c r="AI50" s="43"/>
      <c r="AJ50" s="41"/>
      <c r="AK50" s="352"/>
      <c r="AL50" s="669"/>
      <c r="AM50" s="669"/>
      <c r="AN50" s="669"/>
      <c r="AO50" s="669"/>
      <c r="AP50" s="669"/>
      <c r="AQ50" s="669"/>
      <c r="AR50" s="669"/>
      <c r="AS50" s="669"/>
      <c r="AT50" s="669"/>
      <c r="AU50" s="669"/>
      <c r="AV50" s="669"/>
      <c r="AW50" s="40"/>
      <c r="AX50" s="41"/>
      <c r="AY50" s="43"/>
      <c r="AZ50" s="43"/>
      <c r="BA50" s="124"/>
      <c r="BB50" s="41"/>
      <c r="BC50" s="41"/>
      <c r="BD50" s="43"/>
      <c r="BE50" s="43"/>
      <c r="BF50" s="40"/>
      <c r="BG50" s="41"/>
      <c r="BH50" s="41"/>
      <c r="BI50" s="41"/>
      <c r="BJ50" s="41"/>
      <c r="BK50" s="41"/>
      <c r="BL50" s="41"/>
      <c r="BM50" s="41"/>
      <c r="BN50" s="43"/>
      <c r="BO50" s="496"/>
      <c r="BP50" s="124"/>
      <c r="BQ50" s="41"/>
      <c r="BR50" s="41"/>
      <c r="BS50" s="41"/>
      <c r="BT50" s="41"/>
      <c r="BU50" s="43"/>
      <c r="BV50" s="43"/>
      <c r="BW50" s="43"/>
      <c r="BX50" s="43"/>
      <c r="BY50" s="43"/>
      <c r="BZ50" s="43"/>
      <c r="CA50" s="499"/>
      <c r="CB50" s="500"/>
      <c r="CC50" s="495"/>
      <c r="CD50" s="495"/>
      <c r="CE50" s="502"/>
      <c r="CF50" s="124"/>
      <c r="CG50" s="41"/>
      <c r="CH50" s="41"/>
      <c r="CI50" s="43"/>
      <c r="CJ50" s="43"/>
      <c r="CK50" s="43"/>
      <c r="CL50" s="43"/>
      <c r="CM50" s="43"/>
      <c r="CN50" s="43"/>
      <c r="CO50" s="43"/>
      <c r="CP50" s="43"/>
      <c r="CQ50" s="43"/>
      <c r="CR50" s="500"/>
      <c r="CS50" s="495"/>
      <c r="CT50" s="495"/>
      <c r="CU50" s="502"/>
      <c r="CV50" s="41"/>
      <c r="CW50" s="41"/>
      <c r="CX50" s="41"/>
      <c r="CY50" s="41"/>
      <c r="CZ50" s="41"/>
      <c r="DA50" s="42"/>
      <c r="DB50" s="151"/>
      <c r="DC50" s="41"/>
      <c r="DD50" s="41"/>
      <c r="DE50" s="151"/>
      <c r="DF50" s="35"/>
      <c r="DG50" s="36"/>
      <c r="DH50" s="36"/>
      <c r="DI50" s="38"/>
      <c r="DJ50" s="38"/>
      <c r="DK50" s="38"/>
      <c r="DL50" s="38"/>
      <c r="DM50" s="38"/>
      <c r="DN50" s="46"/>
      <c r="DO50" s="451"/>
      <c r="DP50" s="451"/>
      <c r="DQ50" s="451"/>
      <c r="DR50" s="451"/>
      <c r="DS50" s="451"/>
      <c r="DT50" s="451"/>
      <c r="DU50" s="451"/>
      <c r="DV50" s="35"/>
      <c r="DW50" s="36"/>
      <c r="DX50" s="36"/>
      <c r="DY50" s="38"/>
      <c r="DZ50" s="38"/>
      <c r="EA50" s="46"/>
      <c r="EB50" s="33">
        <f t="shared" si="34"/>
        <v>0</v>
      </c>
      <c r="EC50" s="33">
        <f t="shared" si="35"/>
        <v>0</v>
      </c>
      <c r="ED50" s="75">
        <f t="shared" si="36"/>
        <v>0</v>
      </c>
      <c r="EE50" s="74">
        <f t="shared" si="37"/>
        <v>0</v>
      </c>
      <c r="EF50" s="33">
        <f t="shared" si="38"/>
        <v>0</v>
      </c>
    </row>
    <row r="51" spans="1:136" x14ac:dyDescent="0.25">
      <c r="A51" s="136">
        <v>42</v>
      </c>
      <c r="B51" s="39"/>
      <c r="C51" s="39"/>
      <c r="D51" s="39"/>
      <c r="E51" s="114"/>
      <c r="F51" s="71"/>
      <c r="G51" s="40"/>
      <c r="H51" s="41"/>
      <c r="I51" s="41"/>
      <c r="J51" s="43"/>
      <c r="K51" s="43"/>
      <c r="L51" s="43"/>
      <c r="M51" s="43"/>
      <c r="N51" s="43"/>
      <c r="O51" s="41"/>
      <c r="P51" s="352"/>
      <c r="Q51" s="669"/>
      <c r="R51" s="669"/>
      <c r="S51" s="669"/>
      <c r="T51" s="669"/>
      <c r="U51" s="669"/>
      <c r="V51" s="669"/>
      <c r="W51" s="669"/>
      <c r="X51" s="669"/>
      <c r="Y51" s="669"/>
      <c r="Z51" s="40"/>
      <c r="AA51" s="41"/>
      <c r="AB51" s="41"/>
      <c r="AC51" s="43"/>
      <c r="AD51" s="43"/>
      <c r="AE51" s="43"/>
      <c r="AF51" s="43"/>
      <c r="AG51" s="43"/>
      <c r="AH51" s="43"/>
      <c r="AI51" s="43"/>
      <c r="AJ51" s="41"/>
      <c r="AK51" s="352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40"/>
      <c r="AX51" s="41"/>
      <c r="AY51" s="43"/>
      <c r="AZ51" s="43"/>
      <c r="BA51" s="124"/>
      <c r="BB51" s="41"/>
      <c r="BC51" s="41"/>
      <c r="BD51" s="43"/>
      <c r="BE51" s="43"/>
      <c r="BF51" s="40"/>
      <c r="BG51" s="41"/>
      <c r="BH51" s="41"/>
      <c r="BI51" s="41"/>
      <c r="BJ51" s="41"/>
      <c r="BK51" s="41"/>
      <c r="BL51" s="41"/>
      <c r="BM51" s="41"/>
      <c r="BN51" s="43"/>
      <c r="BO51" s="496"/>
      <c r="BP51" s="124"/>
      <c r="BQ51" s="41"/>
      <c r="BR51" s="41"/>
      <c r="BS51" s="41"/>
      <c r="BT51" s="41"/>
      <c r="BU51" s="43"/>
      <c r="BV51" s="43"/>
      <c r="BW51" s="43"/>
      <c r="BX51" s="43"/>
      <c r="BY51" s="43"/>
      <c r="BZ51" s="43"/>
      <c r="CA51" s="499"/>
      <c r="CB51" s="500"/>
      <c r="CC51" s="495"/>
      <c r="CD51" s="495"/>
      <c r="CE51" s="502"/>
      <c r="CF51" s="124"/>
      <c r="CG51" s="41"/>
      <c r="CH51" s="41"/>
      <c r="CI51" s="43"/>
      <c r="CJ51" s="43"/>
      <c r="CK51" s="43"/>
      <c r="CL51" s="43"/>
      <c r="CM51" s="43"/>
      <c r="CN51" s="43"/>
      <c r="CO51" s="43"/>
      <c r="CP51" s="43"/>
      <c r="CQ51" s="43"/>
      <c r="CR51" s="500"/>
      <c r="CS51" s="495"/>
      <c r="CT51" s="495"/>
      <c r="CU51" s="502"/>
      <c r="CV51" s="41"/>
      <c r="CW51" s="41"/>
      <c r="CX51" s="41"/>
      <c r="CY51" s="41"/>
      <c r="CZ51" s="41"/>
      <c r="DA51" s="42"/>
      <c r="DB51" s="151"/>
      <c r="DC51" s="41"/>
      <c r="DD51" s="41"/>
      <c r="DE51" s="151"/>
      <c r="DF51" s="35"/>
      <c r="DG51" s="36"/>
      <c r="DH51" s="36"/>
      <c r="DI51" s="38"/>
      <c r="DJ51" s="38"/>
      <c r="DK51" s="38"/>
      <c r="DL51" s="38"/>
      <c r="DM51" s="38"/>
      <c r="DN51" s="46"/>
      <c r="DO51" s="451"/>
      <c r="DP51" s="451"/>
      <c r="DQ51" s="451"/>
      <c r="DR51" s="451"/>
      <c r="DS51" s="451"/>
      <c r="DT51" s="451"/>
      <c r="DU51" s="451"/>
      <c r="DV51" s="35"/>
      <c r="DW51" s="36"/>
      <c r="DX51" s="36"/>
      <c r="DY51" s="38"/>
      <c r="DZ51" s="38"/>
      <c r="EA51" s="46"/>
      <c r="EB51" s="33">
        <f t="shared" si="34"/>
        <v>0</v>
      </c>
      <c r="EC51" s="33">
        <f t="shared" si="35"/>
        <v>0</v>
      </c>
      <c r="ED51" s="75">
        <f t="shared" si="36"/>
        <v>0</v>
      </c>
      <c r="EE51" s="74">
        <f t="shared" si="37"/>
        <v>0</v>
      </c>
      <c r="EF51" s="33">
        <f t="shared" si="38"/>
        <v>0</v>
      </c>
    </row>
    <row r="52" spans="1:136" x14ac:dyDescent="0.25">
      <c r="A52" s="134">
        <v>43</v>
      </c>
      <c r="B52" s="39"/>
      <c r="C52" s="39"/>
      <c r="D52" s="39"/>
      <c r="E52" s="114"/>
      <c r="F52" s="71"/>
      <c r="G52" s="40"/>
      <c r="H52" s="41"/>
      <c r="I52" s="41"/>
      <c r="J52" s="43"/>
      <c r="K52" s="43"/>
      <c r="L52" s="43"/>
      <c r="M52" s="43"/>
      <c r="N52" s="43"/>
      <c r="O52" s="41"/>
      <c r="P52" s="352"/>
      <c r="Q52" s="669"/>
      <c r="R52" s="669"/>
      <c r="S52" s="669"/>
      <c r="T52" s="669"/>
      <c r="U52" s="669"/>
      <c r="V52" s="669"/>
      <c r="W52" s="669"/>
      <c r="X52" s="669"/>
      <c r="Y52" s="669"/>
      <c r="Z52" s="40"/>
      <c r="AA52" s="41"/>
      <c r="AB52" s="41"/>
      <c r="AC52" s="43"/>
      <c r="AD52" s="43"/>
      <c r="AE52" s="43"/>
      <c r="AF52" s="43"/>
      <c r="AG52" s="43"/>
      <c r="AH52" s="43"/>
      <c r="AI52" s="43"/>
      <c r="AJ52" s="41"/>
      <c r="AK52" s="352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40"/>
      <c r="AX52" s="41"/>
      <c r="AY52" s="43"/>
      <c r="AZ52" s="43"/>
      <c r="BA52" s="124"/>
      <c r="BB52" s="41"/>
      <c r="BC52" s="41"/>
      <c r="BD52" s="43"/>
      <c r="BE52" s="43"/>
      <c r="BF52" s="40"/>
      <c r="BG52" s="41"/>
      <c r="BH52" s="41"/>
      <c r="BI52" s="41"/>
      <c r="BJ52" s="41"/>
      <c r="BK52" s="41"/>
      <c r="BL52" s="41"/>
      <c r="BM52" s="41"/>
      <c r="BN52" s="43"/>
      <c r="BO52" s="496"/>
      <c r="BP52" s="124"/>
      <c r="BQ52" s="41"/>
      <c r="BR52" s="41"/>
      <c r="BS52" s="41"/>
      <c r="BT52" s="41"/>
      <c r="BU52" s="43"/>
      <c r="BV52" s="43"/>
      <c r="BW52" s="43"/>
      <c r="BX52" s="43"/>
      <c r="BY52" s="43"/>
      <c r="BZ52" s="43"/>
      <c r="CA52" s="499"/>
      <c r="CB52" s="500"/>
      <c r="CC52" s="495"/>
      <c r="CD52" s="495"/>
      <c r="CE52" s="502"/>
      <c r="CF52" s="124"/>
      <c r="CG52" s="41"/>
      <c r="CH52" s="41"/>
      <c r="CI52" s="43"/>
      <c r="CJ52" s="43"/>
      <c r="CK52" s="43"/>
      <c r="CL52" s="43"/>
      <c r="CM52" s="43"/>
      <c r="CN52" s="43"/>
      <c r="CO52" s="43"/>
      <c r="CP52" s="43"/>
      <c r="CQ52" s="43"/>
      <c r="CR52" s="500"/>
      <c r="CS52" s="495"/>
      <c r="CT52" s="495"/>
      <c r="CU52" s="502"/>
      <c r="CV52" s="41"/>
      <c r="CW52" s="41"/>
      <c r="CX52" s="41"/>
      <c r="CY52" s="41"/>
      <c r="CZ52" s="41"/>
      <c r="DA52" s="42"/>
      <c r="DB52" s="151"/>
      <c r="DC52" s="41"/>
      <c r="DD52" s="41"/>
      <c r="DE52" s="151"/>
      <c r="DF52" s="35"/>
      <c r="DG52" s="36"/>
      <c r="DH52" s="36"/>
      <c r="DI52" s="38"/>
      <c r="DJ52" s="38"/>
      <c r="DK52" s="38"/>
      <c r="DL52" s="38"/>
      <c r="DM52" s="38"/>
      <c r="DN52" s="46"/>
      <c r="DO52" s="451"/>
      <c r="DP52" s="451"/>
      <c r="DQ52" s="451"/>
      <c r="DR52" s="451"/>
      <c r="DS52" s="451"/>
      <c r="DT52" s="451"/>
      <c r="DU52" s="451"/>
      <c r="DV52" s="35"/>
      <c r="DW52" s="36"/>
      <c r="DX52" s="36"/>
      <c r="DY52" s="38"/>
      <c r="DZ52" s="38"/>
      <c r="EA52" s="46"/>
      <c r="EB52" s="33">
        <f t="shared" si="34"/>
        <v>0</v>
      </c>
      <c r="EC52" s="33">
        <f t="shared" si="35"/>
        <v>0</v>
      </c>
      <c r="ED52" s="75">
        <f t="shared" si="36"/>
        <v>0</v>
      </c>
      <c r="EE52" s="74">
        <f t="shared" si="37"/>
        <v>0</v>
      </c>
      <c r="EF52" s="33">
        <f t="shared" si="38"/>
        <v>0</v>
      </c>
    </row>
    <row r="53" spans="1:136" x14ac:dyDescent="0.25">
      <c r="A53" s="134">
        <v>44</v>
      </c>
      <c r="B53" s="39"/>
      <c r="C53" s="39"/>
      <c r="D53" s="39"/>
      <c r="E53" s="114"/>
      <c r="F53" s="71"/>
      <c r="G53" s="40"/>
      <c r="H53" s="41"/>
      <c r="I53" s="41"/>
      <c r="J53" s="43"/>
      <c r="K53" s="43"/>
      <c r="L53" s="43"/>
      <c r="M53" s="43"/>
      <c r="N53" s="43"/>
      <c r="O53" s="41"/>
      <c r="P53" s="352"/>
      <c r="Q53" s="669"/>
      <c r="R53" s="669"/>
      <c r="S53" s="669"/>
      <c r="T53" s="669"/>
      <c r="U53" s="669"/>
      <c r="V53" s="669"/>
      <c r="W53" s="669"/>
      <c r="X53" s="669"/>
      <c r="Y53" s="669"/>
      <c r="Z53" s="40"/>
      <c r="AA53" s="41"/>
      <c r="AB53" s="41"/>
      <c r="AC53" s="43"/>
      <c r="AD53" s="43"/>
      <c r="AE53" s="43"/>
      <c r="AF53" s="43"/>
      <c r="AG53" s="43"/>
      <c r="AH53" s="43"/>
      <c r="AI53" s="43"/>
      <c r="AJ53" s="41"/>
      <c r="AK53" s="352"/>
      <c r="AL53" s="669"/>
      <c r="AM53" s="669"/>
      <c r="AN53" s="669"/>
      <c r="AO53" s="669"/>
      <c r="AP53" s="669"/>
      <c r="AQ53" s="669"/>
      <c r="AR53" s="669"/>
      <c r="AS53" s="669"/>
      <c r="AT53" s="669"/>
      <c r="AU53" s="669"/>
      <c r="AV53" s="669"/>
      <c r="AW53" s="40"/>
      <c r="AX53" s="41"/>
      <c r="AY53" s="43"/>
      <c r="AZ53" s="43"/>
      <c r="BA53" s="124"/>
      <c r="BB53" s="41"/>
      <c r="BC53" s="41"/>
      <c r="BD53" s="43"/>
      <c r="BE53" s="43"/>
      <c r="BF53" s="40"/>
      <c r="BG53" s="41"/>
      <c r="BH53" s="41"/>
      <c r="BI53" s="41"/>
      <c r="BJ53" s="41"/>
      <c r="BK53" s="41"/>
      <c r="BL53" s="41"/>
      <c r="BM53" s="41"/>
      <c r="BN53" s="43"/>
      <c r="BO53" s="496"/>
      <c r="BP53" s="124"/>
      <c r="BQ53" s="41"/>
      <c r="BR53" s="41"/>
      <c r="BS53" s="41"/>
      <c r="BT53" s="41"/>
      <c r="BU53" s="43"/>
      <c r="BV53" s="43"/>
      <c r="BW53" s="43"/>
      <c r="BX53" s="43"/>
      <c r="BY53" s="43"/>
      <c r="BZ53" s="43"/>
      <c r="CA53" s="499"/>
      <c r="CB53" s="500"/>
      <c r="CC53" s="495"/>
      <c r="CD53" s="495"/>
      <c r="CE53" s="502"/>
      <c r="CF53" s="124"/>
      <c r="CG53" s="41"/>
      <c r="CH53" s="41"/>
      <c r="CI53" s="43"/>
      <c r="CJ53" s="43"/>
      <c r="CK53" s="43"/>
      <c r="CL53" s="43"/>
      <c r="CM53" s="43"/>
      <c r="CN53" s="43"/>
      <c r="CO53" s="43"/>
      <c r="CP53" s="43"/>
      <c r="CQ53" s="43"/>
      <c r="CR53" s="500"/>
      <c r="CS53" s="495"/>
      <c r="CT53" s="495"/>
      <c r="CU53" s="502"/>
      <c r="CV53" s="41"/>
      <c r="CW53" s="41"/>
      <c r="CX53" s="41"/>
      <c r="CY53" s="41"/>
      <c r="CZ53" s="41"/>
      <c r="DA53" s="42"/>
      <c r="DB53" s="151"/>
      <c r="DC53" s="41"/>
      <c r="DD53" s="41"/>
      <c r="DE53" s="151"/>
      <c r="DF53" s="35"/>
      <c r="DG53" s="36"/>
      <c r="DH53" s="36"/>
      <c r="DI53" s="38"/>
      <c r="DJ53" s="38"/>
      <c r="DK53" s="38"/>
      <c r="DL53" s="38"/>
      <c r="DM53" s="38"/>
      <c r="DN53" s="46"/>
      <c r="DO53" s="451"/>
      <c r="DP53" s="451"/>
      <c r="DQ53" s="451"/>
      <c r="DR53" s="451"/>
      <c r="DS53" s="451"/>
      <c r="DT53" s="451"/>
      <c r="DU53" s="451"/>
      <c r="DV53" s="35"/>
      <c r="DW53" s="36"/>
      <c r="DX53" s="36"/>
      <c r="DY53" s="38"/>
      <c r="DZ53" s="38"/>
      <c r="EA53" s="46"/>
      <c r="EB53" s="33">
        <f t="shared" si="34"/>
        <v>0</v>
      </c>
      <c r="EC53" s="33">
        <f t="shared" si="35"/>
        <v>0</v>
      </c>
      <c r="ED53" s="75">
        <f t="shared" si="36"/>
        <v>0</v>
      </c>
      <c r="EE53" s="74">
        <f t="shared" si="37"/>
        <v>0</v>
      </c>
      <c r="EF53" s="33">
        <f t="shared" si="38"/>
        <v>0</v>
      </c>
    </row>
    <row r="54" spans="1:136" x14ac:dyDescent="0.25">
      <c r="A54" s="136">
        <v>45</v>
      </c>
      <c r="B54" s="39"/>
      <c r="C54" s="39"/>
      <c r="D54" s="39"/>
      <c r="E54" s="114"/>
      <c r="F54" s="71"/>
      <c r="G54" s="40"/>
      <c r="H54" s="41"/>
      <c r="I54" s="41"/>
      <c r="J54" s="43"/>
      <c r="K54" s="43"/>
      <c r="L54" s="43"/>
      <c r="M54" s="43"/>
      <c r="N54" s="43"/>
      <c r="O54" s="41"/>
      <c r="P54" s="352"/>
      <c r="Q54" s="669"/>
      <c r="R54" s="669"/>
      <c r="S54" s="669"/>
      <c r="T54" s="669"/>
      <c r="U54" s="669"/>
      <c r="V54" s="669"/>
      <c r="W54" s="669"/>
      <c r="X54" s="669"/>
      <c r="Y54" s="669"/>
      <c r="Z54" s="40"/>
      <c r="AA54" s="41"/>
      <c r="AB54" s="41"/>
      <c r="AC54" s="43"/>
      <c r="AD54" s="43"/>
      <c r="AE54" s="43"/>
      <c r="AF54" s="43"/>
      <c r="AG54" s="43"/>
      <c r="AH54" s="43"/>
      <c r="AI54" s="43"/>
      <c r="AJ54" s="41"/>
      <c r="AK54" s="352"/>
      <c r="AL54" s="669"/>
      <c r="AM54" s="669"/>
      <c r="AN54" s="669"/>
      <c r="AO54" s="669"/>
      <c r="AP54" s="669"/>
      <c r="AQ54" s="669"/>
      <c r="AR54" s="669"/>
      <c r="AS54" s="669"/>
      <c r="AT54" s="669"/>
      <c r="AU54" s="669"/>
      <c r="AV54" s="669"/>
      <c r="AW54" s="40"/>
      <c r="AX54" s="41"/>
      <c r="AY54" s="43"/>
      <c r="AZ54" s="43"/>
      <c r="BA54" s="124"/>
      <c r="BB54" s="41"/>
      <c r="BC54" s="41"/>
      <c r="BD54" s="43"/>
      <c r="BE54" s="43"/>
      <c r="BF54" s="40"/>
      <c r="BG54" s="41"/>
      <c r="BH54" s="41"/>
      <c r="BI54" s="41"/>
      <c r="BJ54" s="41"/>
      <c r="BK54" s="41"/>
      <c r="BL54" s="41"/>
      <c r="BM54" s="41"/>
      <c r="BN54" s="43"/>
      <c r="BO54" s="496"/>
      <c r="BP54" s="124"/>
      <c r="BQ54" s="41"/>
      <c r="BR54" s="41"/>
      <c r="BS54" s="41"/>
      <c r="BT54" s="41"/>
      <c r="BU54" s="43"/>
      <c r="BV54" s="43"/>
      <c r="BW54" s="43"/>
      <c r="BX54" s="43"/>
      <c r="BY54" s="43"/>
      <c r="BZ54" s="43"/>
      <c r="CA54" s="499"/>
      <c r="CB54" s="500"/>
      <c r="CC54" s="495"/>
      <c r="CD54" s="495"/>
      <c r="CE54" s="502"/>
      <c r="CF54" s="124"/>
      <c r="CG54" s="41"/>
      <c r="CH54" s="41"/>
      <c r="CI54" s="43"/>
      <c r="CJ54" s="43"/>
      <c r="CK54" s="43"/>
      <c r="CL54" s="43"/>
      <c r="CM54" s="43"/>
      <c r="CN54" s="43"/>
      <c r="CO54" s="43"/>
      <c r="CP54" s="43"/>
      <c r="CQ54" s="43"/>
      <c r="CR54" s="500"/>
      <c r="CS54" s="495"/>
      <c r="CT54" s="495"/>
      <c r="CU54" s="502"/>
      <c r="CV54" s="41"/>
      <c r="CW54" s="41"/>
      <c r="CX54" s="41"/>
      <c r="CY54" s="41"/>
      <c r="CZ54" s="41"/>
      <c r="DA54" s="42"/>
      <c r="DB54" s="151"/>
      <c r="DC54" s="41"/>
      <c r="DD54" s="41"/>
      <c r="DE54" s="151"/>
      <c r="DF54" s="35"/>
      <c r="DG54" s="36"/>
      <c r="DH54" s="36"/>
      <c r="DI54" s="38"/>
      <c r="DJ54" s="38"/>
      <c r="DK54" s="38"/>
      <c r="DL54" s="38"/>
      <c r="DM54" s="38"/>
      <c r="DN54" s="46"/>
      <c r="DO54" s="451"/>
      <c r="DP54" s="451"/>
      <c r="DQ54" s="451"/>
      <c r="DR54" s="451"/>
      <c r="DS54" s="451"/>
      <c r="DT54" s="451"/>
      <c r="DU54" s="451"/>
      <c r="DV54" s="35"/>
      <c r="DW54" s="36"/>
      <c r="DX54" s="36"/>
      <c r="DY54" s="38"/>
      <c r="DZ54" s="38"/>
      <c r="EA54" s="46"/>
      <c r="EB54" s="33">
        <f t="shared" si="34"/>
        <v>0</v>
      </c>
      <c r="EC54" s="33">
        <f t="shared" si="35"/>
        <v>0</v>
      </c>
      <c r="ED54" s="75">
        <f t="shared" si="36"/>
        <v>0</v>
      </c>
      <c r="EE54" s="74">
        <f t="shared" si="37"/>
        <v>0</v>
      </c>
      <c r="EF54" s="33">
        <f t="shared" si="38"/>
        <v>0</v>
      </c>
    </row>
    <row r="55" spans="1:136" x14ac:dyDescent="0.25">
      <c r="A55" s="134">
        <v>46</v>
      </c>
      <c r="B55" s="39"/>
      <c r="C55" s="39"/>
      <c r="D55" s="39"/>
      <c r="E55" s="114"/>
      <c r="F55" s="71"/>
      <c r="G55" s="40"/>
      <c r="H55" s="41"/>
      <c r="I55" s="41"/>
      <c r="J55" s="43"/>
      <c r="K55" s="43"/>
      <c r="L55" s="43"/>
      <c r="M55" s="43"/>
      <c r="N55" s="43"/>
      <c r="O55" s="41"/>
      <c r="P55" s="352"/>
      <c r="Q55" s="669"/>
      <c r="R55" s="669"/>
      <c r="S55" s="669"/>
      <c r="T55" s="669"/>
      <c r="U55" s="669"/>
      <c r="V55" s="669"/>
      <c r="W55" s="669"/>
      <c r="X55" s="669"/>
      <c r="Y55" s="669"/>
      <c r="Z55" s="40"/>
      <c r="AA55" s="41"/>
      <c r="AB55" s="41"/>
      <c r="AC55" s="43"/>
      <c r="AD55" s="43"/>
      <c r="AE55" s="43"/>
      <c r="AF55" s="43"/>
      <c r="AG55" s="43"/>
      <c r="AH55" s="43"/>
      <c r="AI55" s="43"/>
      <c r="AJ55" s="41"/>
      <c r="AK55" s="352"/>
      <c r="AL55" s="669"/>
      <c r="AM55" s="669"/>
      <c r="AN55" s="669"/>
      <c r="AO55" s="669"/>
      <c r="AP55" s="669"/>
      <c r="AQ55" s="669"/>
      <c r="AR55" s="669"/>
      <c r="AS55" s="669"/>
      <c r="AT55" s="669"/>
      <c r="AU55" s="669"/>
      <c r="AV55" s="669"/>
      <c r="AW55" s="40"/>
      <c r="AX55" s="41"/>
      <c r="AY55" s="43"/>
      <c r="AZ55" s="43"/>
      <c r="BA55" s="124"/>
      <c r="BB55" s="41"/>
      <c r="BC55" s="41"/>
      <c r="BD55" s="43"/>
      <c r="BE55" s="43"/>
      <c r="BF55" s="40"/>
      <c r="BG55" s="41"/>
      <c r="BH55" s="41"/>
      <c r="BI55" s="41"/>
      <c r="BJ55" s="41"/>
      <c r="BK55" s="41"/>
      <c r="BL55" s="41"/>
      <c r="BM55" s="41"/>
      <c r="BN55" s="43"/>
      <c r="BO55" s="496"/>
      <c r="BP55" s="124"/>
      <c r="BQ55" s="41"/>
      <c r="BR55" s="41"/>
      <c r="BS55" s="41"/>
      <c r="BT55" s="41"/>
      <c r="BU55" s="43"/>
      <c r="BV55" s="43"/>
      <c r="BW55" s="43"/>
      <c r="BX55" s="43"/>
      <c r="BY55" s="43"/>
      <c r="BZ55" s="43"/>
      <c r="CA55" s="499"/>
      <c r="CB55" s="500"/>
      <c r="CC55" s="495"/>
      <c r="CD55" s="495"/>
      <c r="CE55" s="502"/>
      <c r="CF55" s="124"/>
      <c r="CG55" s="41"/>
      <c r="CH55" s="41"/>
      <c r="CI55" s="43"/>
      <c r="CJ55" s="43"/>
      <c r="CK55" s="43"/>
      <c r="CL55" s="43"/>
      <c r="CM55" s="43"/>
      <c r="CN55" s="43"/>
      <c r="CO55" s="43"/>
      <c r="CP55" s="43"/>
      <c r="CQ55" s="43"/>
      <c r="CR55" s="500"/>
      <c r="CS55" s="495"/>
      <c r="CT55" s="495"/>
      <c r="CU55" s="502"/>
      <c r="CV55" s="41"/>
      <c r="CW55" s="41"/>
      <c r="CX55" s="41"/>
      <c r="CY55" s="41"/>
      <c r="CZ55" s="41"/>
      <c r="DA55" s="42"/>
      <c r="DB55" s="151"/>
      <c r="DC55" s="41"/>
      <c r="DD55" s="41"/>
      <c r="DE55" s="151"/>
      <c r="DF55" s="35"/>
      <c r="DG55" s="36"/>
      <c r="DH55" s="36"/>
      <c r="DI55" s="38"/>
      <c r="DJ55" s="38"/>
      <c r="DK55" s="38"/>
      <c r="DL55" s="38"/>
      <c r="DM55" s="38"/>
      <c r="DN55" s="46"/>
      <c r="DO55" s="451"/>
      <c r="DP55" s="451"/>
      <c r="DQ55" s="451"/>
      <c r="DR55" s="451"/>
      <c r="DS55" s="451"/>
      <c r="DT55" s="451"/>
      <c r="DU55" s="451"/>
      <c r="DV55" s="35"/>
      <c r="DW55" s="36"/>
      <c r="DX55" s="36"/>
      <c r="DY55" s="38"/>
      <c r="DZ55" s="38"/>
      <c r="EA55" s="46"/>
      <c r="EB55" s="33">
        <f t="shared" si="34"/>
        <v>0</v>
      </c>
      <c r="EC55" s="33">
        <f t="shared" si="35"/>
        <v>0</v>
      </c>
      <c r="ED55" s="75">
        <f t="shared" si="36"/>
        <v>0</v>
      </c>
      <c r="EE55" s="74">
        <f t="shared" si="37"/>
        <v>0</v>
      </c>
      <c r="EF55" s="33">
        <f t="shared" si="38"/>
        <v>0</v>
      </c>
    </row>
    <row r="56" spans="1:136" x14ac:dyDescent="0.25">
      <c r="A56" s="134">
        <v>47</v>
      </c>
      <c r="B56" s="39"/>
      <c r="C56" s="39"/>
      <c r="D56" s="39"/>
      <c r="E56" s="114"/>
      <c r="F56" s="71"/>
      <c r="G56" s="40"/>
      <c r="H56" s="41"/>
      <c r="I56" s="41"/>
      <c r="J56" s="43"/>
      <c r="K56" s="43"/>
      <c r="L56" s="43"/>
      <c r="M56" s="43"/>
      <c r="N56" s="43"/>
      <c r="O56" s="41"/>
      <c r="P56" s="352"/>
      <c r="Q56" s="669"/>
      <c r="R56" s="669"/>
      <c r="S56" s="669"/>
      <c r="T56" s="669"/>
      <c r="U56" s="669"/>
      <c r="V56" s="669"/>
      <c r="W56" s="669"/>
      <c r="X56" s="669"/>
      <c r="Y56" s="669"/>
      <c r="Z56" s="40"/>
      <c r="AA56" s="41"/>
      <c r="AB56" s="41"/>
      <c r="AC56" s="43"/>
      <c r="AD56" s="43"/>
      <c r="AE56" s="43"/>
      <c r="AF56" s="43"/>
      <c r="AG56" s="43"/>
      <c r="AH56" s="43"/>
      <c r="AI56" s="43"/>
      <c r="AJ56" s="41"/>
      <c r="AK56" s="352"/>
      <c r="AL56" s="669"/>
      <c r="AM56" s="669"/>
      <c r="AN56" s="669"/>
      <c r="AO56" s="669"/>
      <c r="AP56" s="669"/>
      <c r="AQ56" s="669"/>
      <c r="AR56" s="669"/>
      <c r="AS56" s="669"/>
      <c r="AT56" s="669"/>
      <c r="AU56" s="669"/>
      <c r="AV56" s="669"/>
      <c r="AW56" s="40"/>
      <c r="AX56" s="41"/>
      <c r="AY56" s="43"/>
      <c r="AZ56" s="43"/>
      <c r="BA56" s="124"/>
      <c r="BB56" s="41"/>
      <c r="BC56" s="41"/>
      <c r="BD56" s="43"/>
      <c r="BE56" s="43"/>
      <c r="BF56" s="40"/>
      <c r="BG56" s="41"/>
      <c r="BH56" s="41"/>
      <c r="BI56" s="41"/>
      <c r="BJ56" s="41"/>
      <c r="BK56" s="41"/>
      <c r="BL56" s="41"/>
      <c r="BM56" s="41"/>
      <c r="BN56" s="43"/>
      <c r="BO56" s="496"/>
      <c r="BP56" s="124"/>
      <c r="BQ56" s="41"/>
      <c r="BR56" s="41"/>
      <c r="BS56" s="41"/>
      <c r="BT56" s="41"/>
      <c r="BU56" s="43"/>
      <c r="BV56" s="43"/>
      <c r="BW56" s="43"/>
      <c r="BX56" s="43"/>
      <c r="BY56" s="43"/>
      <c r="BZ56" s="43"/>
      <c r="CA56" s="499"/>
      <c r="CB56" s="500"/>
      <c r="CC56" s="495"/>
      <c r="CD56" s="495"/>
      <c r="CE56" s="502"/>
      <c r="CF56" s="124"/>
      <c r="CG56" s="41"/>
      <c r="CH56" s="41"/>
      <c r="CI56" s="43"/>
      <c r="CJ56" s="43"/>
      <c r="CK56" s="43"/>
      <c r="CL56" s="43"/>
      <c r="CM56" s="43"/>
      <c r="CN56" s="43"/>
      <c r="CO56" s="43"/>
      <c r="CP56" s="43"/>
      <c r="CQ56" s="43"/>
      <c r="CR56" s="500"/>
      <c r="CS56" s="495"/>
      <c r="CT56" s="495"/>
      <c r="CU56" s="502"/>
      <c r="CV56" s="41"/>
      <c r="CW56" s="41"/>
      <c r="CX56" s="41"/>
      <c r="CY56" s="41"/>
      <c r="CZ56" s="41"/>
      <c r="DA56" s="42"/>
      <c r="DB56" s="151"/>
      <c r="DC56" s="41"/>
      <c r="DD56" s="41"/>
      <c r="DE56" s="151"/>
      <c r="DF56" s="35"/>
      <c r="DG56" s="36"/>
      <c r="DH56" s="36"/>
      <c r="DI56" s="38"/>
      <c r="DJ56" s="38"/>
      <c r="DK56" s="38"/>
      <c r="DL56" s="38"/>
      <c r="DM56" s="38"/>
      <c r="DN56" s="46"/>
      <c r="DO56" s="451"/>
      <c r="DP56" s="451"/>
      <c r="DQ56" s="451"/>
      <c r="DR56" s="451"/>
      <c r="DS56" s="451"/>
      <c r="DT56" s="451"/>
      <c r="DU56" s="451"/>
      <c r="DV56" s="35"/>
      <c r="DW56" s="36"/>
      <c r="DX56" s="36"/>
      <c r="DY56" s="38"/>
      <c r="DZ56" s="38"/>
      <c r="EA56" s="46"/>
      <c r="EB56" s="33">
        <f t="shared" si="34"/>
        <v>0</v>
      </c>
      <c r="EC56" s="33">
        <f t="shared" si="35"/>
        <v>0</v>
      </c>
      <c r="ED56" s="75">
        <f t="shared" si="36"/>
        <v>0</v>
      </c>
      <c r="EE56" s="74">
        <f t="shared" si="37"/>
        <v>0</v>
      </c>
      <c r="EF56" s="33">
        <f t="shared" si="38"/>
        <v>0</v>
      </c>
    </row>
    <row r="57" spans="1:136" x14ac:dyDescent="0.25">
      <c r="A57" s="136">
        <v>48</v>
      </c>
      <c r="B57" s="39"/>
      <c r="C57" s="39"/>
      <c r="D57" s="39"/>
      <c r="E57" s="114"/>
      <c r="F57" s="71"/>
      <c r="G57" s="40"/>
      <c r="H57" s="41"/>
      <c r="I57" s="41"/>
      <c r="J57" s="43"/>
      <c r="K57" s="43"/>
      <c r="L57" s="43"/>
      <c r="M57" s="43"/>
      <c r="N57" s="43"/>
      <c r="O57" s="41"/>
      <c r="P57" s="352"/>
      <c r="Q57" s="669"/>
      <c r="R57" s="669"/>
      <c r="S57" s="669"/>
      <c r="T57" s="669"/>
      <c r="U57" s="669"/>
      <c r="V57" s="669"/>
      <c r="W57" s="669"/>
      <c r="X57" s="669"/>
      <c r="Y57" s="669"/>
      <c r="Z57" s="40"/>
      <c r="AA57" s="41"/>
      <c r="AB57" s="41"/>
      <c r="AC57" s="43"/>
      <c r="AD57" s="43"/>
      <c r="AE57" s="43"/>
      <c r="AF57" s="43"/>
      <c r="AG57" s="43"/>
      <c r="AH57" s="43"/>
      <c r="AI57" s="43"/>
      <c r="AJ57" s="41"/>
      <c r="AK57" s="352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40"/>
      <c r="AX57" s="41"/>
      <c r="AY57" s="43"/>
      <c r="AZ57" s="43"/>
      <c r="BA57" s="124"/>
      <c r="BB57" s="41"/>
      <c r="BC57" s="41"/>
      <c r="BD57" s="43"/>
      <c r="BE57" s="43"/>
      <c r="BF57" s="40"/>
      <c r="BG57" s="41"/>
      <c r="BH57" s="41"/>
      <c r="BI57" s="41"/>
      <c r="BJ57" s="41"/>
      <c r="BK57" s="41"/>
      <c r="BL57" s="41"/>
      <c r="BM57" s="41"/>
      <c r="BN57" s="43"/>
      <c r="BO57" s="496"/>
      <c r="BP57" s="124"/>
      <c r="BQ57" s="41"/>
      <c r="BR57" s="41"/>
      <c r="BS57" s="41"/>
      <c r="BT57" s="41"/>
      <c r="BU57" s="43"/>
      <c r="BV57" s="43"/>
      <c r="BW57" s="43"/>
      <c r="BX57" s="43"/>
      <c r="BY57" s="43"/>
      <c r="BZ57" s="43"/>
      <c r="CA57" s="499"/>
      <c r="CB57" s="500"/>
      <c r="CC57" s="495"/>
      <c r="CD57" s="495"/>
      <c r="CE57" s="502"/>
      <c r="CF57" s="124"/>
      <c r="CG57" s="41"/>
      <c r="CH57" s="41"/>
      <c r="CI57" s="43"/>
      <c r="CJ57" s="43"/>
      <c r="CK57" s="43"/>
      <c r="CL57" s="43"/>
      <c r="CM57" s="43"/>
      <c r="CN57" s="43"/>
      <c r="CO57" s="43"/>
      <c r="CP57" s="43"/>
      <c r="CQ57" s="43"/>
      <c r="CR57" s="500"/>
      <c r="CS57" s="495"/>
      <c r="CT57" s="495"/>
      <c r="CU57" s="502"/>
      <c r="CV57" s="41"/>
      <c r="CW57" s="41"/>
      <c r="CX57" s="41"/>
      <c r="CY57" s="41"/>
      <c r="CZ57" s="41"/>
      <c r="DA57" s="42"/>
      <c r="DB57" s="151"/>
      <c r="DC57" s="41"/>
      <c r="DD57" s="41"/>
      <c r="DE57" s="151"/>
      <c r="DF57" s="35"/>
      <c r="DG57" s="36"/>
      <c r="DH57" s="36"/>
      <c r="DI57" s="38"/>
      <c r="DJ57" s="38"/>
      <c r="DK57" s="38"/>
      <c r="DL57" s="38"/>
      <c r="DM57" s="38"/>
      <c r="DN57" s="46"/>
      <c r="DO57" s="451"/>
      <c r="DP57" s="451"/>
      <c r="DQ57" s="451"/>
      <c r="DR57" s="451"/>
      <c r="DS57" s="451"/>
      <c r="DT57" s="451"/>
      <c r="DU57" s="451"/>
      <c r="DV57" s="35"/>
      <c r="DW57" s="36"/>
      <c r="DX57" s="36"/>
      <c r="DY57" s="38"/>
      <c r="DZ57" s="38"/>
      <c r="EA57" s="46"/>
      <c r="EB57" s="33">
        <f t="shared" si="34"/>
        <v>0</v>
      </c>
      <c r="EC57" s="33">
        <f t="shared" si="35"/>
        <v>0</v>
      </c>
      <c r="ED57" s="75">
        <f t="shared" si="36"/>
        <v>0</v>
      </c>
      <c r="EE57" s="74">
        <f t="shared" si="37"/>
        <v>0</v>
      </c>
      <c r="EF57" s="33">
        <f t="shared" si="38"/>
        <v>0</v>
      </c>
    </row>
    <row r="58" spans="1:136" x14ac:dyDescent="0.25">
      <c r="A58" s="134">
        <v>49</v>
      </c>
      <c r="B58" s="39"/>
      <c r="C58" s="39"/>
      <c r="D58" s="39"/>
      <c r="E58" s="114"/>
      <c r="F58" s="71"/>
      <c r="G58" s="40"/>
      <c r="H58" s="41"/>
      <c r="I58" s="41"/>
      <c r="J58" s="43"/>
      <c r="K58" s="43"/>
      <c r="L58" s="43"/>
      <c r="M58" s="43"/>
      <c r="N58" s="43"/>
      <c r="O58" s="41"/>
      <c r="P58" s="352"/>
      <c r="Q58" s="669"/>
      <c r="R58" s="669"/>
      <c r="S58" s="669"/>
      <c r="T58" s="669"/>
      <c r="U58" s="669"/>
      <c r="V58" s="669"/>
      <c r="W58" s="669"/>
      <c r="X58" s="669"/>
      <c r="Y58" s="669"/>
      <c r="Z58" s="40"/>
      <c r="AA58" s="41"/>
      <c r="AB58" s="41"/>
      <c r="AC58" s="43"/>
      <c r="AD58" s="43"/>
      <c r="AE58" s="43"/>
      <c r="AF58" s="43"/>
      <c r="AG58" s="43"/>
      <c r="AH58" s="43"/>
      <c r="AI58" s="43"/>
      <c r="AJ58" s="41"/>
      <c r="AK58" s="352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40"/>
      <c r="AX58" s="41"/>
      <c r="AY58" s="43"/>
      <c r="AZ58" s="43"/>
      <c r="BA58" s="124"/>
      <c r="BB58" s="41"/>
      <c r="BC58" s="41"/>
      <c r="BD58" s="43"/>
      <c r="BE58" s="43"/>
      <c r="BF58" s="40"/>
      <c r="BG58" s="41"/>
      <c r="BH58" s="41"/>
      <c r="BI58" s="41"/>
      <c r="BJ58" s="41"/>
      <c r="BK58" s="41"/>
      <c r="BL58" s="41"/>
      <c r="BM58" s="41"/>
      <c r="BN58" s="43"/>
      <c r="BO58" s="496"/>
      <c r="BP58" s="124"/>
      <c r="BQ58" s="41"/>
      <c r="BR58" s="41"/>
      <c r="BS58" s="41"/>
      <c r="BT58" s="41"/>
      <c r="BU58" s="43"/>
      <c r="BV58" s="43"/>
      <c r="BW58" s="43"/>
      <c r="BX58" s="43"/>
      <c r="BY58" s="43"/>
      <c r="BZ58" s="43"/>
      <c r="CA58" s="499"/>
      <c r="CB58" s="500"/>
      <c r="CC58" s="495"/>
      <c r="CD58" s="495"/>
      <c r="CE58" s="502"/>
      <c r="CF58" s="124"/>
      <c r="CG58" s="41"/>
      <c r="CH58" s="41"/>
      <c r="CI58" s="43"/>
      <c r="CJ58" s="43"/>
      <c r="CK58" s="43"/>
      <c r="CL58" s="43"/>
      <c r="CM58" s="43"/>
      <c r="CN58" s="43"/>
      <c r="CO58" s="43"/>
      <c r="CP58" s="43"/>
      <c r="CQ58" s="43"/>
      <c r="CR58" s="500"/>
      <c r="CS58" s="495"/>
      <c r="CT58" s="495"/>
      <c r="CU58" s="502"/>
      <c r="CV58" s="41"/>
      <c r="CW58" s="41"/>
      <c r="CX58" s="41"/>
      <c r="CY58" s="41"/>
      <c r="CZ58" s="41"/>
      <c r="DA58" s="42"/>
      <c r="DB58" s="151"/>
      <c r="DC58" s="41"/>
      <c r="DD58" s="41"/>
      <c r="DE58" s="151"/>
      <c r="DF58" s="35"/>
      <c r="DG58" s="36"/>
      <c r="DH58" s="36"/>
      <c r="DI58" s="38"/>
      <c r="DJ58" s="38"/>
      <c r="DK58" s="38"/>
      <c r="DL58" s="38"/>
      <c r="DM58" s="38"/>
      <c r="DN58" s="46"/>
      <c r="DO58" s="451"/>
      <c r="DP58" s="451"/>
      <c r="DQ58" s="451"/>
      <c r="DR58" s="451"/>
      <c r="DS58" s="451"/>
      <c r="DT58" s="451"/>
      <c r="DU58" s="451"/>
      <c r="DV58" s="35"/>
      <c r="DW58" s="36"/>
      <c r="DX58" s="36"/>
      <c r="DY58" s="38"/>
      <c r="DZ58" s="38"/>
      <c r="EA58" s="46"/>
      <c r="EB58" s="33">
        <f t="shared" si="34"/>
        <v>0</v>
      </c>
      <c r="EC58" s="33">
        <f t="shared" si="35"/>
        <v>0</v>
      </c>
      <c r="ED58" s="75">
        <f t="shared" si="36"/>
        <v>0</v>
      </c>
      <c r="EE58" s="74">
        <f t="shared" si="37"/>
        <v>0</v>
      </c>
      <c r="EF58" s="33">
        <f t="shared" si="38"/>
        <v>0</v>
      </c>
    </row>
    <row r="59" spans="1:136" x14ac:dyDescent="0.25">
      <c r="A59" s="134">
        <v>50</v>
      </c>
      <c r="B59" s="39"/>
      <c r="C59" s="39"/>
      <c r="D59" s="39"/>
      <c r="E59" s="114"/>
      <c r="F59" s="71"/>
      <c r="G59" s="40"/>
      <c r="H59" s="41"/>
      <c r="I59" s="41"/>
      <c r="J59" s="43"/>
      <c r="K59" s="43"/>
      <c r="L59" s="43"/>
      <c r="M59" s="43"/>
      <c r="N59" s="43"/>
      <c r="O59" s="41"/>
      <c r="P59" s="352"/>
      <c r="Q59" s="669"/>
      <c r="R59" s="669"/>
      <c r="S59" s="669"/>
      <c r="T59" s="669"/>
      <c r="U59" s="669"/>
      <c r="V59" s="669"/>
      <c r="W59" s="669"/>
      <c r="X59" s="669"/>
      <c r="Y59" s="669"/>
      <c r="Z59" s="40"/>
      <c r="AA59" s="41"/>
      <c r="AB59" s="41"/>
      <c r="AC59" s="43"/>
      <c r="AD59" s="43"/>
      <c r="AE59" s="43"/>
      <c r="AF59" s="43"/>
      <c r="AG59" s="43"/>
      <c r="AH59" s="43"/>
      <c r="AI59" s="43"/>
      <c r="AJ59" s="41"/>
      <c r="AK59" s="352"/>
      <c r="AL59" s="669"/>
      <c r="AM59" s="669"/>
      <c r="AN59" s="669"/>
      <c r="AO59" s="669"/>
      <c r="AP59" s="669"/>
      <c r="AQ59" s="669"/>
      <c r="AR59" s="669"/>
      <c r="AS59" s="669"/>
      <c r="AT59" s="669"/>
      <c r="AU59" s="669"/>
      <c r="AV59" s="669"/>
      <c r="AW59" s="40"/>
      <c r="AX59" s="41"/>
      <c r="AY59" s="43"/>
      <c r="AZ59" s="43"/>
      <c r="BA59" s="124"/>
      <c r="BB59" s="41"/>
      <c r="BC59" s="41"/>
      <c r="BD59" s="43"/>
      <c r="BE59" s="43"/>
      <c r="BF59" s="40"/>
      <c r="BG59" s="41"/>
      <c r="BH59" s="41"/>
      <c r="BI59" s="41"/>
      <c r="BJ59" s="41"/>
      <c r="BK59" s="41"/>
      <c r="BL59" s="41"/>
      <c r="BM59" s="41"/>
      <c r="BN59" s="43"/>
      <c r="BO59" s="496"/>
      <c r="BP59" s="124"/>
      <c r="BQ59" s="41"/>
      <c r="BR59" s="41"/>
      <c r="BS59" s="41"/>
      <c r="BT59" s="41"/>
      <c r="BU59" s="43"/>
      <c r="BV59" s="43"/>
      <c r="BW59" s="43"/>
      <c r="BX59" s="43"/>
      <c r="BY59" s="43"/>
      <c r="BZ59" s="43"/>
      <c r="CA59" s="499"/>
      <c r="CB59" s="500"/>
      <c r="CC59" s="495"/>
      <c r="CD59" s="495"/>
      <c r="CE59" s="502"/>
      <c r="CF59" s="124"/>
      <c r="CG59" s="41"/>
      <c r="CH59" s="41"/>
      <c r="CI59" s="43"/>
      <c r="CJ59" s="43"/>
      <c r="CK59" s="43"/>
      <c r="CL59" s="43"/>
      <c r="CM59" s="43"/>
      <c r="CN59" s="43"/>
      <c r="CO59" s="43"/>
      <c r="CP59" s="43"/>
      <c r="CQ59" s="43"/>
      <c r="CR59" s="500"/>
      <c r="CS59" s="495"/>
      <c r="CT59" s="495"/>
      <c r="CU59" s="502"/>
      <c r="CV59" s="41"/>
      <c r="CW59" s="41"/>
      <c r="CX59" s="41"/>
      <c r="CY59" s="41"/>
      <c r="CZ59" s="41"/>
      <c r="DA59" s="42"/>
      <c r="DB59" s="151"/>
      <c r="DC59" s="41"/>
      <c r="DD59" s="41"/>
      <c r="DE59" s="151"/>
      <c r="DF59" s="35"/>
      <c r="DG59" s="36"/>
      <c r="DH59" s="36"/>
      <c r="DI59" s="38"/>
      <c r="DJ59" s="38"/>
      <c r="DK59" s="38"/>
      <c r="DL59" s="38"/>
      <c r="DM59" s="38"/>
      <c r="DN59" s="46"/>
      <c r="DO59" s="451"/>
      <c r="DP59" s="451"/>
      <c r="DQ59" s="451"/>
      <c r="DR59" s="451"/>
      <c r="DS59" s="451"/>
      <c r="DT59" s="451"/>
      <c r="DU59" s="451"/>
      <c r="DV59" s="35"/>
      <c r="DW59" s="36"/>
      <c r="DX59" s="36"/>
      <c r="DY59" s="38"/>
      <c r="DZ59" s="38"/>
      <c r="EA59" s="46"/>
      <c r="EB59" s="33">
        <f t="shared" si="34"/>
        <v>0</v>
      </c>
      <c r="EC59" s="33">
        <f t="shared" si="35"/>
        <v>0</v>
      </c>
      <c r="ED59" s="75">
        <f t="shared" si="36"/>
        <v>0</v>
      </c>
      <c r="EE59" s="74">
        <f t="shared" si="37"/>
        <v>0</v>
      </c>
      <c r="EF59" s="33">
        <f t="shared" si="38"/>
        <v>0</v>
      </c>
    </row>
    <row r="60" spans="1:136" x14ac:dyDescent="0.25">
      <c r="A60" s="136">
        <v>51</v>
      </c>
      <c r="B60" s="39"/>
      <c r="C60" s="39"/>
      <c r="D60" s="39"/>
      <c r="E60" s="114"/>
      <c r="F60" s="71"/>
      <c r="G60" s="40"/>
      <c r="H60" s="41"/>
      <c r="I60" s="41"/>
      <c r="J60" s="43"/>
      <c r="K60" s="43"/>
      <c r="L60" s="43"/>
      <c r="M60" s="43"/>
      <c r="N60" s="43"/>
      <c r="O60" s="41"/>
      <c r="P60" s="352"/>
      <c r="Q60" s="669"/>
      <c r="R60" s="669"/>
      <c r="S60" s="669"/>
      <c r="T60" s="669"/>
      <c r="U60" s="669"/>
      <c r="V60" s="669"/>
      <c r="W60" s="669"/>
      <c r="X60" s="669"/>
      <c r="Y60" s="669"/>
      <c r="Z60" s="40"/>
      <c r="AA60" s="41"/>
      <c r="AB60" s="41"/>
      <c r="AC60" s="43"/>
      <c r="AD60" s="43"/>
      <c r="AE60" s="43"/>
      <c r="AF60" s="43"/>
      <c r="AG60" s="43"/>
      <c r="AH60" s="43"/>
      <c r="AI60" s="43"/>
      <c r="AJ60" s="41"/>
      <c r="AK60" s="352"/>
      <c r="AL60" s="669"/>
      <c r="AM60" s="669"/>
      <c r="AN60" s="669"/>
      <c r="AO60" s="669"/>
      <c r="AP60" s="669"/>
      <c r="AQ60" s="669"/>
      <c r="AR60" s="669"/>
      <c r="AS60" s="669"/>
      <c r="AT60" s="669"/>
      <c r="AU60" s="669"/>
      <c r="AV60" s="669"/>
      <c r="AW60" s="40"/>
      <c r="AX60" s="41"/>
      <c r="AY60" s="43"/>
      <c r="AZ60" s="43"/>
      <c r="BA60" s="124"/>
      <c r="BB60" s="41"/>
      <c r="BC60" s="41"/>
      <c r="BD60" s="43"/>
      <c r="BE60" s="43"/>
      <c r="BF60" s="40"/>
      <c r="BG60" s="41"/>
      <c r="BH60" s="41"/>
      <c r="BI60" s="41"/>
      <c r="BJ60" s="41"/>
      <c r="BK60" s="41"/>
      <c r="BL60" s="41"/>
      <c r="BM60" s="41"/>
      <c r="BN60" s="43"/>
      <c r="BO60" s="496"/>
      <c r="BP60" s="124"/>
      <c r="BQ60" s="41"/>
      <c r="BR60" s="41"/>
      <c r="BS60" s="41"/>
      <c r="BT60" s="41"/>
      <c r="BU60" s="43"/>
      <c r="BV60" s="43"/>
      <c r="BW60" s="43"/>
      <c r="BX60" s="43"/>
      <c r="BY60" s="43"/>
      <c r="BZ60" s="43"/>
      <c r="CA60" s="499"/>
      <c r="CB60" s="500"/>
      <c r="CC60" s="495"/>
      <c r="CD60" s="495"/>
      <c r="CE60" s="502"/>
      <c r="CF60" s="124"/>
      <c r="CG60" s="41"/>
      <c r="CH60" s="41"/>
      <c r="CI60" s="43"/>
      <c r="CJ60" s="43"/>
      <c r="CK60" s="43"/>
      <c r="CL60" s="43"/>
      <c r="CM60" s="43"/>
      <c r="CN60" s="43"/>
      <c r="CO60" s="43"/>
      <c r="CP60" s="43"/>
      <c r="CQ60" s="43"/>
      <c r="CR60" s="500"/>
      <c r="CS60" s="495"/>
      <c r="CT60" s="495"/>
      <c r="CU60" s="502"/>
      <c r="CV60" s="41"/>
      <c r="CW60" s="41"/>
      <c r="CX60" s="41"/>
      <c r="CY60" s="41"/>
      <c r="CZ60" s="41"/>
      <c r="DA60" s="42"/>
      <c r="DB60" s="151"/>
      <c r="DC60" s="41"/>
      <c r="DD60" s="41"/>
      <c r="DE60" s="151"/>
      <c r="DF60" s="35"/>
      <c r="DG60" s="36"/>
      <c r="DH60" s="36"/>
      <c r="DI60" s="38"/>
      <c r="DJ60" s="38"/>
      <c r="DK60" s="38"/>
      <c r="DL60" s="38"/>
      <c r="DM60" s="38"/>
      <c r="DN60" s="46"/>
      <c r="DO60" s="451"/>
      <c r="DP60" s="451"/>
      <c r="DQ60" s="451"/>
      <c r="DR60" s="451"/>
      <c r="DS60" s="451"/>
      <c r="DT60" s="451"/>
      <c r="DU60" s="451"/>
      <c r="DV60" s="35"/>
      <c r="DW60" s="36"/>
      <c r="DX60" s="36"/>
      <c r="DY60" s="38"/>
      <c r="DZ60" s="38"/>
      <c r="EA60" s="46"/>
      <c r="EB60" s="33">
        <f t="shared" si="34"/>
        <v>0</v>
      </c>
      <c r="EC60" s="33">
        <f t="shared" si="35"/>
        <v>0</v>
      </c>
      <c r="ED60" s="75">
        <f t="shared" si="36"/>
        <v>0</v>
      </c>
      <c r="EE60" s="74">
        <f t="shared" si="37"/>
        <v>0</v>
      </c>
      <c r="EF60" s="33">
        <f t="shared" si="38"/>
        <v>0</v>
      </c>
    </row>
    <row r="61" spans="1:136" x14ac:dyDescent="0.25">
      <c r="A61" s="134">
        <v>52</v>
      </c>
      <c r="B61" s="39"/>
      <c r="C61" s="39"/>
      <c r="D61" s="39"/>
      <c r="E61" s="114"/>
      <c r="F61" s="71"/>
      <c r="G61" s="40"/>
      <c r="H61" s="41"/>
      <c r="I61" s="41"/>
      <c r="J61" s="43"/>
      <c r="K61" s="43"/>
      <c r="L61" s="43"/>
      <c r="M61" s="43"/>
      <c r="N61" s="43"/>
      <c r="O61" s="41"/>
      <c r="P61" s="352"/>
      <c r="Q61" s="669"/>
      <c r="R61" s="669"/>
      <c r="S61" s="669"/>
      <c r="T61" s="669"/>
      <c r="U61" s="669"/>
      <c r="V61" s="669"/>
      <c r="W61" s="669"/>
      <c r="X61" s="669"/>
      <c r="Y61" s="669"/>
      <c r="Z61" s="40"/>
      <c r="AA61" s="41"/>
      <c r="AB61" s="41"/>
      <c r="AC61" s="43"/>
      <c r="AD61" s="43"/>
      <c r="AE61" s="43"/>
      <c r="AF61" s="43"/>
      <c r="AG61" s="43"/>
      <c r="AH61" s="43"/>
      <c r="AI61" s="43"/>
      <c r="AJ61" s="41"/>
      <c r="AK61" s="352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40"/>
      <c r="AX61" s="41"/>
      <c r="AY61" s="43"/>
      <c r="AZ61" s="43"/>
      <c r="BA61" s="124"/>
      <c r="BB61" s="41"/>
      <c r="BC61" s="41"/>
      <c r="BD61" s="43"/>
      <c r="BE61" s="43"/>
      <c r="BF61" s="40"/>
      <c r="BG61" s="41"/>
      <c r="BH61" s="41"/>
      <c r="BI61" s="41"/>
      <c r="BJ61" s="41"/>
      <c r="BK61" s="41"/>
      <c r="BL61" s="41"/>
      <c r="BM61" s="41"/>
      <c r="BN61" s="43"/>
      <c r="BO61" s="496"/>
      <c r="BP61" s="124"/>
      <c r="BQ61" s="41"/>
      <c r="BR61" s="41"/>
      <c r="BS61" s="41"/>
      <c r="BT61" s="41"/>
      <c r="BU61" s="43"/>
      <c r="BV61" s="43"/>
      <c r="BW61" s="43"/>
      <c r="BX61" s="43"/>
      <c r="BY61" s="43"/>
      <c r="BZ61" s="43"/>
      <c r="CA61" s="499"/>
      <c r="CB61" s="500"/>
      <c r="CC61" s="495"/>
      <c r="CD61" s="495"/>
      <c r="CE61" s="502"/>
      <c r="CF61" s="124"/>
      <c r="CG61" s="41"/>
      <c r="CH61" s="41"/>
      <c r="CI61" s="43"/>
      <c r="CJ61" s="43"/>
      <c r="CK61" s="43"/>
      <c r="CL61" s="43"/>
      <c r="CM61" s="43"/>
      <c r="CN61" s="43"/>
      <c r="CO61" s="43"/>
      <c r="CP61" s="43"/>
      <c r="CQ61" s="43"/>
      <c r="CR61" s="500"/>
      <c r="CS61" s="495"/>
      <c r="CT61" s="495"/>
      <c r="CU61" s="502"/>
      <c r="CV61" s="41"/>
      <c r="CW61" s="41"/>
      <c r="CX61" s="41"/>
      <c r="CY61" s="41"/>
      <c r="CZ61" s="41"/>
      <c r="DA61" s="42"/>
      <c r="DB61" s="151"/>
      <c r="DC61" s="41"/>
      <c r="DD61" s="41"/>
      <c r="DE61" s="151"/>
      <c r="DF61" s="35"/>
      <c r="DG61" s="36"/>
      <c r="DH61" s="36"/>
      <c r="DI61" s="38"/>
      <c r="DJ61" s="38"/>
      <c r="DK61" s="38"/>
      <c r="DL61" s="38"/>
      <c r="DM61" s="38"/>
      <c r="DN61" s="46"/>
      <c r="DO61" s="451"/>
      <c r="DP61" s="451"/>
      <c r="DQ61" s="451"/>
      <c r="DR61" s="451"/>
      <c r="DS61" s="451"/>
      <c r="DT61" s="451"/>
      <c r="DU61" s="451"/>
      <c r="DV61" s="35"/>
      <c r="DW61" s="36"/>
      <c r="DX61" s="36"/>
      <c r="DY61" s="38"/>
      <c r="DZ61" s="38"/>
      <c r="EA61" s="46"/>
      <c r="EB61" s="33">
        <f t="shared" si="34"/>
        <v>0</v>
      </c>
      <c r="EC61" s="33">
        <f t="shared" si="35"/>
        <v>0</v>
      </c>
      <c r="ED61" s="75">
        <f t="shared" si="36"/>
        <v>0</v>
      </c>
      <c r="EE61" s="74">
        <f t="shared" si="37"/>
        <v>0</v>
      </c>
      <c r="EF61" s="33">
        <f t="shared" si="38"/>
        <v>0</v>
      </c>
    </row>
    <row r="62" spans="1:136" x14ac:dyDescent="0.25">
      <c r="A62" s="134">
        <v>53</v>
      </c>
      <c r="B62" s="39"/>
      <c r="C62" s="39"/>
      <c r="D62" s="39"/>
      <c r="E62" s="114"/>
      <c r="F62" s="71"/>
      <c r="G62" s="40"/>
      <c r="H62" s="41"/>
      <c r="I62" s="41"/>
      <c r="J62" s="43"/>
      <c r="K62" s="43"/>
      <c r="L62" s="43"/>
      <c r="M62" s="43"/>
      <c r="N62" s="43"/>
      <c r="O62" s="41"/>
      <c r="P62" s="352"/>
      <c r="Q62" s="669"/>
      <c r="R62" s="669"/>
      <c r="S62" s="669"/>
      <c r="T62" s="669"/>
      <c r="U62" s="669"/>
      <c r="V62" s="669"/>
      <c r="W62" s="669"/>
      <c r="X62" s="669"/>
      <c r="Y62" s="669"/>
      <c r="Z62" s="40"/>
      <c r="AA62" s="41"/>
      <c r="AB62" s="41"/>
      <c r="AC62" s="43"/>
      <c r="AD62" s="43"/>
      <c r="AE62" s="43"/>
      <c r="AF62" s="43"/>
      <c r="AG62" s="43"/>
      <c r="AH62" s="43"/>
      <c r="AI62" s="43"/>
      <c r="AJ62" s="41"/>
      <c r="AK62" s="352"/>
      <c r="AL62" s="669"/>
      <c r="AM62" s="669"/>
      <c r="AN62" s="669"/>
      <c r="AO62" s="669"/>
      <c r="AP62" s="669"/>
      <c r="AQ62" s="669"/>
      <c r="AR62" s="669"/>
      <c r="AS62" s="669"/>
      <c r="AT62" s="669"/>
      <c r="AU62" s="669"/>
      <c r="AV62" s="669"/>
      <c r="AW62" s="40"/>
      <c r="AX62" s="41"/>
      <c r="AY62" s="43"/>
      <c r="AZ62" s="43"/>
      <c r="BA62" s="124"/>
      <c r="BB62" s="41"/>
      <c r="BC62" s="41"/>
      <c r="BD62" s="43"/>
      <c r="BE62" s="43"/>
      <c r="BF62" s="40"/>
      <c r="BG62" s="41"/>
      <c r="BH62" s="41"/>
      <c r="BI62" s="41"/>
      <c r="BJ62" s="41"/>
      <c r="BK62" s="41"/>
      <c r="BL62" s="41"/>
      <c r="BM62" s="41"/>
      <c r="BN62" s="43"/>
      <c r="BO62" s="496"/>
      <c r="BP62" s="124"/>
      <c r="BQ62" s="41"/>
      <c r="BR62" s="41"/>
      <c r="BS62" s="41"/>
      <c r="BT62" s="41"/>
      <c r="BU62" s="43"/>
      <c r="BV62" s="43"/>
      <c r="BW62" s="43"/>
      <c r="BX62" s="43"/>
      <c r="BY62" s="43"/>
      <c r="BZ62" s="43"/>
      <c r="CA62" s="499"/>
      <c r="CB62" s="500"/>
      <c r="CC62" s="495"/>
      <c r="CD62" s="495"/>
      <c r="CE62" s="502"/>
      <c r="CF62" s="124"/>
      <c r="CG62" s="41"/>
      <c r="CH62" s="41"/>
      <c r="CI62" s="43"/>
      <c r="CJ62" s="43"/>
      <c r="CK62" s="43"/>
      <c r="CL62" s="43"/>
      <c r="CM62" s="43"/>
      <c r="CN62" s="43"/>
      <c r="CO62" s="43"/>
      <c r="CP62" s="43"/>
      <c r="CQ62" s="43"/>
      <c r="CR62" s="500"/>
      <c r="CS62" s="495"/>
      <c r="CT62" s="495"/>
      <c r="CU62" s="502"/>
      <c r="CV62" s="41"/>
      <c r="CW62" s="41"/>
      <c r="CX62" s="41"/>
      <c r="CY62" s="41"/>
      <c r="CZ62" s="41"/>
      <c r="DA62" s="42"/>
      <c r="DB62" s="151"/>
      <c r="DC62" s="41"/>
      <c r="DD62" s="41"/>
      <c r="DE62" s="151"/>
      <c r="DF62" s="35"/>
      <c r="DG62" s="36"/>
      <c r="DH62" s="36"/>
      <c r="DI62" s="38"/>
      <c r="DJ62" s="38"/>
      <c r="DK62" s="38"/>
      <c r="DL62" s="38"/>
      <c r="DM62" s="38"/>
      <c r="DN62" s="46"/>
      <c r="DO62" s="451"/>
      <c r="DP62" s="451"/>
      <c r="DQ62" s="451"/>
      <c r="DR62" s="451"/>
      <c r="DS62" s="451"/>
      <c r="DT62" s="451"/>
      <c r="DU62" s="451"/>
      <c r="DV62" s="35"/>
      <c r="DW62" s="36"/>
      <c r="DX62" s="36"/>
      <c r="DY62" s="38"/>
      <c r="DZ62" s="38"/>
      <c r="EA62" s="46"/>
      <c r="EB62" s="33">
        <f t="shared" si="34"/>
        <v>0</v>
      </c>
      <c r="EC62" s="33">
        <f t="shared" si="35"/>
        <v>0</v>
      </c>
      <c r="ED62" s="75">
        <f t="shared" si="36"/>
        <v>0</v>
      </c>
      <c r="EE62" s="74">
        <f t="shared" si="37"/>
        <v>0</v>
      </c>
      <c r="EF62" s="33">
        <f t="shared" si="38"/>
        <v>0</v>
      </c>
    </row>
    <row r="63" spans="1:136" x14ac:dyDescent="0.25">
      <c r="A63" s="136">
        <v>54</v>
      </c>
      <c r="B63" s="39"/>
      <c r="C63" s="39"/>
      <c r="D63" s="39"/>
      <c r="E63" s="114"/>
      <c r="F63" s="71"/>
      <c r="G63" s="40"/>
      <c r="H63" s="41"/>
      <c r="I63" s="41"/>
      <c r="J63" s="43"/>
      <c r="K63" s="43"/>
      <c r="L63" s="43"/>
      <c r="M63" s="43"/>
      <c r="N63" s="43"/>
      <c r="O63" s="41"/>
      <c r="P63" s="352"/>
      <c r="Q63" s="669"/>
      <c r="R63" s="669"/>
      <c r="S63" s="669"/>
      <c r="T63" s="669"/>
      <c r="U63" s="669"/>
      <c r="V63" s="669"/>
      <c r="W63" s="669"/>
      <c r="X63" s="669"/>
      <c r="Y63" s="669"/>
      <c r="Z63" s="40"/>
      <c r="AA63" s="41"/>
      <c r="AB63" s="41"/>
      <c r="AC63" s="43"/>
      <c r="AD63" s="43"/>
      <c r="AE63" s="43"/>
      <c r="AF63" s="43"/>
      <c r="AG63" s="43"/>
      <c r="AH63" s="43"/>
      <c r="AI63" s="43"/>
      <c r="AJ63" s="41"/>
      <c r="AK63" s="352"/>
      <c r="AL63" s="669"/>
      <c r="AM63" s="669"/>
      <c r="AN63" s="669"/>
      <c r="AO63" s="669"/>
      <c r="AP63" s="669"/>
      <c r="AQ63" s="669"/>
      <c r="AR63" s="669"/>
      <c r="AS63" s="669"/>
      <c r="AT63" s="669"/>
      <c r="AU63" s="669"/>
      <c r="AV63" s="669"/>
      <c r="AW63" s="40"/>
      <c r="AX63" s="41"/>
      <c r="AY63" s="43"/>
      <c r="AZ63" s="43"/>
      <c r="BA63" s="124"/>
      <c r="BB63" s="41"/>
      <c r="BC63" s="41"/>
      <c r="BD63" s="43"/>
      <c r="BE63" s="43"/>
      <c r="BF63" s="40"/>
      <c r="BG63" s="41"/>
      <c r="BH63" s="41"/>
      <c r="BI63" s="41"/>
      <c r="BJ63" s="41"/>
      <c r="BK63" s="41"/>
      <c r="BL63" s="41"/>
      <c r="BM63" s="41"/>
      <c r="BN63" s="43"/>
      <c r="BO63" s="496"/>
      <c r="BP63" s="124"/>
      <c r="BQ63" s="41"/>
      <c r="BR63" s="41"/>
      <c r="BS63" s="41"/>
      <c r="BT63" s="41"/>
      <c r="BU63" s="43"/>
      <c r="BV63" s="43"/>
      <c r="BW63" s="43"/>
      <c r="BX63" s="43"/>
      <c r="BY63" s="43"/>
      <c r="BZ63" s="43"/>
      <c r="CA63" s="499"/>
      <c r="CB63" s="500"/>
      <c r="CC63" s="495"/>
      <c r="CD63" s="495"/>
      <c r="CE63" s="502"/>
      <c r="CF63" s="124"/>
      <c r="CG63" s="41"/>
      <c r="CH63" s="41"/>
      <c r="CI63" s="43"/>
      <c r="CJ63" s="43"/>
      <c r="CK63" s="43"/>
      <c r="CL63" s="43"/>
      <c r="CM63" s="43"/>
      <c r="CN63" s="43"/>
      <c r="CO63" s="43"/>
      <c r="CP63" s="43"/>
      <c r="CQ63" s="43"/>
      <c r="CR63" s="500"/>
      <c r="CS63" s="495"/>
      <c r="CT63" s="495"/>
      <c r="CU63" s="502"/>
      <c r="CV63" s="41"/>
      <c r="CW63" s="41"/>
      <c r="CX63" s="41"/>
      <c r="CY63" s="41"/>
      <c r="CZ63" s="41"/>
      <c r="DA63" s="42"/>
      <c r="DB63" s="151"/>
      <c r="DC63" s="41"/>
      <c r="DD63" s="41"/>
      <c r="DE63" s="151"/>
      <c r="DF63" s="35"/>
      <c r="DG63" s="36"/>
      <c r="DH63" s="36"/>
      <c r="DI63" s="38"/>
      <c r="DJ63" s="38"/>
      <c r="DK63" s="38"/>
      <c r="DL63" s="38"/>
      <c r="DM63" s="38"/>
      <c r="DN63" s="46"/>
      <c r="DO63" s="451"/>
      <c r="DP63" s="451"/>
      <c r="DQ63" s="451"/>
      <c r="DR63" s="451"/>
      <c r="DS63" s="451"/>
      <c r="DT63" s="451"/>
      <c r="DU63" s="451"/>
      <c r="DV63" s="35"/>
      <c r="DW63" s="36"/>
      <c r="DX63" s="36"/>
      <c r="DY63" s="38"/>
      <c r="DZ63" s="38"/>
      <c r="EA63" s="46"/>
      <c r="EB63" s="33">
        <f t="shared" si="34"/>
        <v>0</v>
      </c>
      <c r="EC63" s="33">
        <f t="shared" si="35"/>
        <v>0</v>
      </c>
      <c r="ED63" s="75">
        <f t="shared" si="36"/>
        <v>0</v>
      </c>
      <c r="EE63" s="74">
        <f t="shared" si="37"/>
        <v>0</v>
      </c>
      <c r="EF63" s="33">
        <f t="shared" si="38"/>
        <v>0</v>
      </c>
    </row>
    <row r="64" spans="1:136" x14ac:dyDescent="0.25">
      <c r="A64" s="134">
        <v>55</v>
      </c>
      <c r="B64" s="39"/>
      <c r="C64" s="39"/>
      <c r="D64" s="39"/>
      <c r="E64" s="114"/>
      <c r="F64" s="71"/>
      <c r="G64" s="40"/>
      <c r="H64" s="41"/>
      <c r="I64" s="41"/>
      <c r="J64" s="43"/>
      <c r="K64" s="43"/>
      <c r="L64" s="43"/>
      <c r="M64" s="43"/>
      <c r="N64" s="43"/>
      <c r="O64" s="41"/>
      <c r="P64" s="352"/>
      <c r="Q64" s="669"/>
      <c r="R64" s="669"/>
      <c r="S64" s="669"/>
      <c r="T64" s="669"/>
      <c r="U64" s="669"/>
      <c r="V64" s="669"/>
      <c r="W64" s="669"/>
      <c r="X64" s="669"/>
      <c r="Y64" s="669"/>
      <c r="Z64" s="40"/>
      <c r="AA64" s="41"/>
      <c r="AB64" s="41"/>
      <c r="AC64" s="43"/>
      <c r="AD64" s="43"/>
      <c r="AE64" s="43"/>
      <c r="AF64" s="43"/>
      <c r="AG64" s="43"/>
      <c r="AH64" s="43"/>
      <c r="AI64" s="43"/>
      <c r="AJ64" s="41"/>
      <c r="AK64" s="352"/>
      <c r="AL64" s="669"/>
      <c r="AM64" s="669"/>
      <c r="AN64" s="669"/>
      <c r="AO64" s="669"/>
      <c r="AP64" s="669"/>
      <c r="AQ64" s="669"/>
      <c r="AR64" s="669"/>
      <c r="AS64" s="669"/>
      <c r="AT64" s="669"/>
      <c r="AU64" s="669"/>
      <c r="AV64" s="669"/>
      <c r="AW64" s="40"/>
      <c r="AX64" s="41"/>
      <c r="AY64" s="43"/>
      <c r="AZ64" s="43"/>
      <c r="BA64" s="124"/>
      <c r="BB64" s="41"/>
      <c r="BC64" s="41"/>
      <c r="BD64" s="43"/>
      <c r="BE64" s="43"/>
      <c r="BF64" s="40"/>
      <c r="BG64" s="41"/>
      <c r="BH64" s="41"/>
      <c r="BI64" s="41"/>
      <c r="BJ64" s="41"/>
      <c r="BK64" s="41"/>
      <c r="BL64" s="41"/>
      <c r="BM64" s="41"/>
      <c r="BN64" s="43"/>
      <c r="BO64" s="496"/>
      <c r="BP64" s="124"/>
      <c r="BQ64" s="41"/>
      <c r="BR64" s="41"/>
      <c r="BS64" s="41"/>
      <c r="BT64" s="41"/>
      <c r="BU64" s="43"/>
      <c r="BV64" s="43"/>
      <c r="BW64" s="43"/>
      <c r="BX64" s="43"/>
      <c r="BY64" s="43"/>
      <c r="BZ64" s="43"/>
      <c r="CA64" s="499"/>
      <c r="CB64" s="500"/>
      <c r="CC64" s="495"/>
      <c r="CD64" s="495"/>
      <c r="CE64" s="502"/>
      <c r="CF64" s="124"/>
      <c r="CG64" s="41"/>
      <c r="CH64" s="41"/>
      <c r="CI64" s="43"/>
      <c r="CJ64" s="43"/>
      <c r="CK64" s="43"/>
      <c r="CL64" s="43"/>
      <c r="CM64" s="43"/>
      <c r="CN64" s="43"/>
      <c r="CO64" s="43"/>
      <c r="CP64" s="43"/>
      <c r="CQ64" s="43"/>
      <c r="CR64" s="500"/>
      <c r="CS64" s="495"/>
      <c r="CT64" s="495"/>
      <c r="CU64" s="502"/>
      <c r="CV64" s="41"/>
      <c r="CW64" s="41"/>
      <c r="CX64" s="41"/>
      <c r="CY64" s="41"/>
      <c r="CZ64" s="41"/>
      <c r="DA64" s="42"/>
      <c r="DB64" s="151"/>
      <c r="DC64" s="41"/>
      <c r="DD64" s="41"/>
      <c r="DE64" s="151"/>
      <c r="DF64" s="35"/>
      <c r="DG64" s="36"/>
      <c r="DH64" s="36"/>
      <c r="DI64" s="38"/>
      <c r="DJ64" s="38"/>
      <c r="DK64" s="38"/>
      <c r="DL64" s="38"/>
      <c r="DM64" s="38"/>
      <c r="DN64" s="46"/>
      <c r="DO64" s="451"/>
      <c r="DP64" s="451"/>
      <c r="DQ64" s="451"/>
      <c r="DR64" s="451"/>
      <c r="DS64" s="451"/>
      <c r="DT64" s="451"/>
      <c r="DU64" s="451"/>
      <c r="DV64" s="35"/>
      <c r="DW64" s="36"/>
      <c r="DX64" s="36"/>
      <c r="DY64" s="38"/>
      <c r="DZ64" s="38"/>
      <c r="EA64" s="46"/>
      <c r="EB64" s="33">
        <f t="shared" si="34"/>
        <v>0</v>
      </c>
      <c r="EC64" s="33">
        <f t="shared" si="35"/>
        <v>0</v>
      </c>
      <c r="ED64" s="75">
        <f t="shared" si="36"/>
        <v>0</v>
      </c>
      <c r="EE64" s="74">
        <f t="shared" si="37"/>
        <v>0</v>
      </c>
      <c r="EF64" s="33">
        <f t="shared" si="38"/>
        <v>0</v>
      </c>
    </row>
    <row r="65" spans="1:136" x14ac:dyDescent="0.25">
      <c r="A65" s="134">
        <v>56</v>
      </c>
      <c r="B65" s="39"/>
      <c r="C65" s="39"/>
      <c r="D65" s="39"/>
      <c r="E65" s="114"/>
      <c r="F65" s="71"/>
      <c r="G65" s="40"/>
      <c r="H65" s="41"/>
      <c r="I65" s="41"/>
      <c r="J65" s="43"/>
      <c r="K65" s="43"/>
      <c r="L65" s="43"/>
      <c r="M65" s="43"/>
      <c r="N65" s="43"/>
      <c r="O65" s="41"/>
      <c r="P65" s="352"/>
      <c r="Q65" s="669"/>
      <c r="R65" s="669"/>
      <c r="S65" s="669"/>
      <c r="T65" s="669"/>
      <c r="U65" s="669"/>
      <c r="V65" s="669"/>
      <c r="W65" s="669"/>
      <c r="X65" s="669"/>
      <c r="Y65" s="669"/>
      <c r="Z65" s="40"/>
      <c r="AA65" s="41"/>
      <c r="AB65" s="41"/>
      <c r="AC65" s="43"/>
      <c r="AD65" s="43"/>
      <c r="AE65" s="43"/>
      <c r="AF65" s="43"/>
      <c r="AG65" s="43"/>
      <c r="AH65" s="43"/>
      <c r="AI65" s="43"/>
      <c r="AJ65" s="41"/>
      <c r="AK65" s="352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40"/>
      <c r="AX65" s="41"/>
      <c r="AY65" s="43"/>
      <c r="AZ65" s="43"/>
      <c r="BA65" s="124"/>
      <c r="BB65" s="41"/>
      <c r="BC65" s="41"/>
      <c r="BD65" s="43"/>
      <c r="BE65" s="43"/>
      <c r="BF65" s="40"/>
      <c r="BG65" s="41"/>
      <c r="BH65" s="41"/>
      <c r="BI65" s="41"/>
      <c r="BJ65" s="41"/>
      <c r="BK65" s="41"/>
      <c r="BL65" s="41"/>
      <c r="BM65" s="41"/>
      <c r="BN65" s="43"/>
      <c r="BO65" s="496"/>
      <c r="BP65" s="124"/>
      <c r="BQ65" s="41"/>
      <c r="BR65" s="41"/>
      <c r="BS65" s="41"/>
      <c r="BT65" s="41"/>
      <c r="BU65" s="43"/>
      <c r="BV65" s="43"/>
      <c r="BW65" s="43"/>
      <c r="BX65" s="43"/>
      <c r="BY65" s="43"/>
      <c r="BZ65" s="43"/>
      <c r="CA65" s="499"/>
      <c r="CB65" s="500"/>
      <c r="CC65" s="495"/>
      <c r="CD65" s="495"/>
      <c r="CE65" s="502"/>
      <c r="CF65" s="124"/>
      <c r="CG65" s="41"/>
      <c r="CH65" s="41"/>
      <c r="CI65" s="43"/>
      <c r="CJ65" s="43"/>
      <c r="CK65" s="43"/>
      <c r="CL65" s="43"/>
      <c r="CM65" s="43"/>
      <c r="CN65" s="43"/>
      <c r="CO65" s="43"/>
      <c r="CP65" s="43"/>
      <c r="CQ65" s="43"/>
      <c r="CR65" s="500"/>
      <c r="CS65" s="495"/>
      <c r="CT65" s="495"/>
      <c r="CU65" s="502"/>
      <c r="CV65" s="41"/>
      <c r="CW65" s="41"/>
      <c r="CX65" s="41"/>
      <c r="CY65" s="41"/>
      <c r="CZ65" s="41"/>
      <c r="DA65" s="42"/>
      <c r="DB65" s="151"/>
      <c r="DC65" s="41"/>
      <c r="DD65" s="41"/>
      <c r="DE65" s="151"/>
      <c r="DF65" s="35"/>
      <c r="DG65" s="36"/>
      <c r="DH65" s="36"/>
      <c r="DI65" s="38"/>
      <c r="DJ65" s="38"/>
      <c r="DK65" s="38"/>
      <c r="DL65" s="38"/>
      <c r="DM65" s="38"/>
      <c r="DN65" s="46"/>
      <c r="DO65" s="451"/>
      <c r="DP65" s="451"/>
      <c r="DQ65" s="451"/>
      <c r="DR65" s="451"/>
      <c r="DS65" s="451"/>
      <c r="DT65" s="451"/>
      <c r="DU65" s="451"/>
      <c r="DV65" s="35"/>
      <c r="DW65" s="36"/>
      <c r="DX65" s="36"/>
      <c r="DY65" s="38"/>
      <c r="DZ65" s="38"/>
      <c r="EA65" s="46"/>
      <c r="EB65" s="33">
        <f t="shared" si="34"/>
        <v>0</v>
      </c>
      <c r="EC65" s="33">
        <f t="shared" si="35"/>
        <v>0</v>
      </c>
      <c r="ED65" s="75">
        <f t="shared" si="36"/>
        <v>0</v>
      </c>
      <c r="EE65" s="74">
        <f t="shared" si="37"/>
        <v>0</v>
      </c>
      <c r="EF65" s="33">
        <f t="shared" si="38"/>
        <v>0</v>
      </c>
    </row>
    <row r="66" spans="1:136" x14ac:dyDescent="0.25">
      <c r="A66" s="136">
        <v>57</v>
      </c>
      <c r="B66" s="39"/>
      <c r="C66" s="39"/>
      <c r="D66" s="39"/>
      <c r="E66" s="114"/>
      <c r="F66" s="71"/>
      <c r="G66" s="40"/>
      <c r="H66" s="41"/>
      <c r="I66" s="41"/>
      <c r="J66" s="43"/>
      <c r="K66" s="43"/>
      <c r="L66" s="43"/>
      <c r="M66" s="43"/>
      <c r="N66" s="43"/>
      <c r="O66" s="41"/>
      <c r="P66" s="352"/>
      <c r="Q66" s="669"/>
      <c r="R66" s="669"/>
      <c r="S66" s="669"/>
      <c r="T66" s="669"/>
      <c r="U66" s="669"/>
      <c r="V66" s="669"/>
      <c r="W66" s="669"/>
      <c r="X66" s="669"/>
      <c r="Y66" s="669"/>
      <c r="Z66" s="40"/>
      <c r="AA66" s="41"/>
      <c r="AB66" s="41"/>
      <c r="AC66" s="43"/>
      <c r="AD66" s="43"/>
      <c r="AE66" s="43"/>
      <c r="AF66" s="43"/>
      <c r="AG66" s="43"/>
      <c r="AH66" s="43"/>
      <c r="AI66" s="43"/>
      <c r="AJ66" s="41"/>
      <c r="AK66" s="352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40"/>
      <c r="AX66" s="41"/>
      <c r="AY66" s="43"/>
      <c r="AZ66" s="43"/>
      <c r="BA66" s="124"/>
      <c r="BB66" s="41"/>
      <c r="BC66" s="41"/>
      <c r="BD66" s="43"/>
      <c r="BE66" s="43"/>
      <c r="BF66" s="40"/>
      <c r="BG66" s="41"/>
      <c r="BH66" s="41"/>
      <c r="BI66" s="41"/>
      <c r="BJ66" s="41"/>
      <c r="BK66" s="41"/>
      <c r="BL66" s="41"/>
      <c r="BM66" s="41"/>
      <c r="BN66" s="43"/>
      <c r="BO66" s="496"/>
      <c r="BP66" s="124"/>
      <c r="BQ66" s="41"/>
      <c r="BR66" s="41"/>
      <c r="BS66" s="41"/>
      <c r="BT66" s="41"/>
      <c r="BU66" s="43"/>
      <c r="BV66" s="43"/>
      <c r="BW66" s="43"/>
      <c r="BX66" s="43"/>
      <c r="BY66" s="43"/>
      <c r="BZ66" s="43"/>
      <c r="CA66" s="499"/>
      <c r="CB66" s="500"/>
      <c r="CC66" s="495"/>
      <c r="CD66" s="495"/>
      <c r="CE66" s="502"/>
      <c r="CF66" s="124"/>
      <c r="CG66" s="41"/>
      <c r="CH66" s="41"/>
      <c r="CI66" s="43"/>
      <c r="CJ66" s="43"/>
      <c r="CK66" s="43"/>
      <c r="CL66" s="43"/>
      <c r="CM66" s="43"/>
      <c r="CN66" s="43"/>
      <c r="CO66" s="43"/>
      <c r="CP66" s="43"/>
      <c r="CQ66" s="43"/>
      <c r="CR66" s="500"/>
      <c r="CS66" s="495"/>
      <c r="CT66" s="495"/>
      <c r="CU66" s="502"/>
      <c r="CV66" s="41"/>
      <c r="CW66" s="41"/>
      <c r="CX66" s="41"/>
      <c r="CY66" s="41"/>
      <c r="CZ66" s="41"/>
      <c r="DA66" s="42"/>
      <c r="DB66" s="151"/>
      <c r="DC66" s="41"/>
      <c r="DD66" s="41"/>
      <c r="DE66" s="151"/>
      <c r="DF66" s="35"/>
      <c r="DG66" s="36"/>
      <c r="DH66" s="36"/>
      <c r="DI66" s="38"/>
      <c r="DJ66" s="38"/>
      <c r="DK66" s="38"/>
      <c r="DL66" s="38"/>
      <c r="DM66" s="38"/>
      <c r="DN66" s="46"/>
      <c r="DO66" s="451"/>
      <c r="DP66" s="451"/>
      <c r="DQ66" s="451"/>
      <c r="DR66" s="451"/>
      <c r="DS66" s="451"/>
      <c r="DT66" s="451"/>
      <c r="DU66" s="451"/>
      <c r="DV66" s="35"/>
      <c r="DW66" s="36"/>
      <c r="DX66" s="36"/>
      <c r="DY66" s="38"/>
      <c r="DZ66" s="38"/>
      <c r="EA66" s="46"/>
      <c r="EB66" s="33">
        <f t="shared" si="34"/>
        <v>0</v>
      </c>
      <c r="EC66" s="33">
        <f t="shared" si="35"/>
        <v>0</v>
      </c>
      <c r="ED66" s="75">
        <f t="shared" si="36"/>
        <v>0</v>
      </c>
      <c r="EE66" s="74">
        <f t="shared" si="37"/>
        <v>0</v>
      </c>
      <c r="EF66" s="33">
        <f t="shared" si="38"/>
        <v>0</v>
      </c>
    </row>
    <row r="67" spans="1:136" x14ac:dyDescent="0.25">
      <c r="A67" s="134">
        <v>58</v>
      </c>
      <c r="B67" s="39"/>
      <c r="C67" s="39"/>
      <c r="D67" s="39"/>
      <c r="E67" s="114"/>
      <c r="F67" s="71"/>
      <c r="G67" s="40"/>
      <c r="H67" s="41"/>
      <c r="I67" s="41"/>
      <c r="J67" s="43"/>
      <c r="K67" s="43"/>
      <c r="L67" s="43"/>
      <c r="M67" s="43"/>
      <c r="N67" s="43"/>
      <c r="O67" s="41"/>
      <c r="P67" s="352"/>
      <c r="Q67" s="669"/>
      <c r="R67" s="669"/>
      <c r="S67" s="669"/>
      <c r="T67" s="669"/>
      <c r="U67" s="669"/>
      <c r="V67" s="669"/>
      <c r="W67" s="669"/>
      <c r="X67" s="669"/>
      <c r="Y67" s="669"/>
      <c r="Z67" s="40"/>
      <c r="AA67" s="41"/>
      <c r="AB67" s="41"/>
      <c r="AC67" s="43"/>
      <c r="AD67" s="43"/>
      <c r="AE67" s="43"/>
      <c r="AF67" s="43"/>
      <c r="AG67" s="43"/>
      <c r="AH67" s="43"/>
      <c r="AI67" s="43"/>
      <c r="AJ67" s="41"/>
      <c r="AK67" s="352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40"/>
      <c r="AX67" s="41"/>
      <c r="AY67" s="43"/>
      <c r="AZ67" s="43"/>
      <c r="BA67" s="124"/>
      <c r="BB67" s="41"/>
      <c r="BC67" s="41"/>
      <c r="BD67" s="43"/>
      <c r="BE67" s="43"/>
      <c r="BF67" s="40"/>
      <c r="BG67" s="41"/>
      <c r="BH67" s="41"/>
      <c r="BI67" s="41"/>
      <c r="BJ67" s="41"/>
      <c r="BK67" s="41"/>
      <c r="BL67" s="41"/>
      <c r="BM67" s="41"/>
      <c r="BN67" s="43"/>
      <c r="BO67" s="496"/>
      <c r="BP67" s="124"/>
      <c r="BQ67" s="41"/>
      <c r="BR67" s="41"/>
      <c r="BS67" s="41"/>
      <c r="BT67" s="41"/>
      <c r="BU67" s="43"/>
      <c r="BV67" s="43"/>
      <c r="BW67" s="43"/>
      <c r="BX67" s="43"/>
      <c r="BY67" s="43"/>
      <c r="BZ67" s="43"/>
      <c r="CA67" s="499"/>
      <c r="CB67" s="500"/>
      <c r="CC67" s="495"/>
      <c r="CD67" s="495"/>
      <c r="CE67" s="502"/>
      <c r="CF67" s="124"/>
      <c r="CG67" s="41"/>
      <c r="CH67" s="41"/>
      <c r="CI67" s="43"/>
      <c r="CJ67" s="43"/>
      <c r="CK67" s="43"/>
      <c r="CL67" s="43"/>
      <c r="CM67" s="43"/>
      <c r="CN67" s="43"/>
      <c r="CO67" s="43"/>
      <c r="CP67" s="43"/>
      <c r="CQ67" s="43"/>
      <c r="CR67" s="500"/>
      <c r="CS67" s="495"/>
      <c r="CT67" s="495"/>
      <c r="CU67" s="502"/>
      <c r="CV67" s="41"/>
      <c r="CW67" s="41"/>
      <c r="CX67" s="41"/>
      <c r="CY67" s="41"/>
      <c r="CZ67" s="41"/>
      <c r="DA67" s="42"/>
      <c r="DB67" s="151"/>
      <c r="DC67" s="41"/>
      <c r="DD67" s="41"/>
      <c r="DE67" s="151"/>
      <c r="DF67" s="35"/>
      <c r="DG67" s="36"/>
      <c r="DH67" s="36"/>
      <c r="DI67" s="38"/>
      <c r="DJ67" s="38"/>
      <c r="DK67" s="38"/>
      <c r="DL67" s="38"/>
      <c r="DM67" s="38"/>
      <c r="DN67" s="46"/>
      <c r="DO67" s="451"/>
      <c r="DP67" s="451"/>
      <c r="DQ67" s="451"/>
      <c r="DR67" s="451"/>
      <c r="DS67" s="451"/>
      <c r="DT67" s="451"/>
      <c r="DU67" s="451"/>
      <c r="DV67" s="35"/>
      <c r="DW67" s="36"/>
      <c r="DX67" s="36"/>
      <c r="DY67" s="38"/>
      <c r="DZ67" s="38"/>
      <c r="EA67" s="46"/>
      <c r="EB67" s="33">
        <f t="shared" si="34"/>
        <v>0</v>
      </c>
      <c r="EC67" s="33">
        <f t="shared" si="35"/>
        <v>0</v>
      </c>
      <c r="ED67" s="75">
        <f t="shared" si="36"/>
        <v>0</v>
      </c>
      <c r="EE67" s="74">
        <f t="shared" si="37"/>
        <v>0</v>
      </c>
      <c r="EF67" s="33">
        <f t="shared" si="38"/>
        <v>0</v>
      </c>
    </row>
    <row r="68" spans="1:136" x14ac:dyDescent="0.25">
      <c r="A68" s="136">
        <v>59</v>
      </c>
      <c r="B68" s="39"/>
      <c r="C68" s="39"/>
      <c r="D68" s="39"/>
      <c r="E68" s="114"/>
      <c r="F68" s="71"/>
      <c r="G68" s="40"/>
      <c r="H68" s="41"/>
      <c r="I68" s="41"/>
      <c r="J68" s="43"/>
      <c r="K68" s="43"/>
      <c r="L68" s="43"/>
      <c r="M68" s="43"/>
      <c r="N68" s="43"/>
      <c r="O68" s="41"/>
      <c r="P68" s="352"/>
      <c r="Q68" s="669"/>
      <c r="R68" s="669"/>
      <c r="S68" s="669"/>
      <c r="T68" s="669"/>
      <c r="U68" s="669"/>
      <c r="V68" s="669"/>
      <c r="W68" s="669"/>
      <c r="X68" s="669"/>
      <c r="Y68" s="669"/>
      <c r="Z68" s="40"/>
      <c r="AA68" s="41"/>
      <c r="AB68" s="41"/>
      <c r="AC68" s="43"/>
      <c r="AD68" s="43"/>
      <c r="AE68" s="43"/>
      <c r="AF68" s="43"/>
      <c r="AG68" s="43"/>
      <c r="AH68" s="43"/>
      <c r="AI68" s="43"/>
      <c r="AJ68" s="41"/>
      <c r="AK68" s="352"/>
      <c r="AL68" s="669"/>
      <c r="AM68" s="669"/>
      <c r="AN68" s="669"/>
      <c r="AO68" s="669"/>
      <c r="AP68" s="669"/>
      <c r="AQ68" s="669"/>
      <c r="AR68" s="669"/>
      <c r="AS68" s="669"/>
      <c r="AT68" s="669"/>
      <c r="AU68" s="669"/>
      <c r="AV68" s="669"/>
      <c r="AW68" s="40"/>
      <c r="AX68" s="41"/>
      <c r="AY68" s="43"/>
      <c r="AZ68" s="43"/>
      <c r="BA68" s="124"/>
      <c r="BB68" s="41"/>
      <c r="BC68" s="41"/>
      <c r="BD68" s="43"/>
      <c r="BE68" s="43"/>
      <c r="BF68" s="40"/>
      <c r="BG68" s="41"/>
      <c r="BH68" s="41"/>
      <c r="BI68" s="41"/>
      <c r="BJ68" s="41"/>
      <c r="BK68" s="41"/>
      <c r="BL68" s="41"/>
      <c r="BM68" s="41"/>
      <c r="BN68" s="43"/>
      <c r="BO68" s="496"/>
      <c r="BP68" s="124"/>
      <c r="BQ68" s="41"/>
      <c r="BR68" s="41"/>
      <c r="BS68" s="41"/>
      <c r="BT68" s="41"/>
      <c r="BU68" s="43"/>
      <c r="BV68" s="43"/>
      <c r="BW68" s="43"/>
      <c r="BX68" s="43"/>
      <c r="BY68" s="43"/>
      <c r="BZ68" s="43"/>
      <c r="CA68" s="499"/>
      <c r="CB68" s="500"/>
      <c r="CC68" s="495"/>
      <c r="CD68" s="495"/>
      <c r="CE68" s="502"/>
      <c r="CF68" s="124"/>
      <c r="CG68" s="41"/>
      <c r="CH68" s="41"/>
      <c r="CI68" s="43"/>
      <c r="CJ68" s="43"/>
      <c r="CK68" s="43"/>
      <c r="CL68" s="43"/>
      <c r="CM68" s="43"/>
      <c r="CN68" s="43"/>
      <c r="CO68" s="43"/>
      <c r="CP68" s="43"/>
      <c r="CQ68" s="43"/>
      <c r="CR68" s="500"/>
      <c r="CS68" s="495"/>
      <c r="CT68" s="495"/>
      <c r="CU68" s="502"/>
      <c r="CV68" s="41"/>
      <c r="CW68" s="41"/>
      <c r="CX68" s="41"/>
      <c r="CY68" s="41"/>
      <c r="CZ68" s="41"/>
      <c r="DA68" s="42"/>
      <c r="DB68" s="151"/>
      <c r="DC68" s="41"/>
      <c r="DD68" s="41"/>
      <c r="DE68" s="151"/>
      <c r="DF68" s="35"/>
      <c r="DG68" s="36"/>
      <c r="DH68" s="36"/>
      <c r="DI68" s="38"/>
      <c r="DJ68" s="38"/>
      <c r="DK68" s="38"/>
      <c r="DL68" s="38"/>
      <c r="DM68" s="38"/>
      <c r="DN68" s="46"/>
      <c r="DO68" s="451"/>
      <c r="DP68" s="451"/>
      <c r="DQ68" s="451"/>
      <c r="DR68" s="451"/>
      <c r="DS68" s="451"/>
      <c r="DT68" s="451"/>
      <c r="DU68" s="451"/>
      <c r="DV68" s="35"/>
      <c r="DW68" s="36"/>
      <c r="DX68" s="36"/>
      <c r="DY68" s="38"/>
      <c r="DZ68" s="38"/>
      <c r="EA68" s="46"/>
      <c r="EB68" s="33">
        <f t="shared" si="34"/>
        <v>0</v>
      </c>
      <c r="EC68" s="33">
        <f t="shared" si="35"/>
        <v>0</v>
      </c>
      <c r="ED68" s="75">
        <f t="shared" si="36"/>
        <v>0</v>
      </c>
      <c r="EE68" s="74">
        <f t="shared" si="37"/>
        <v>0</v>
      </c>
      <c r="EF68" s="33">
        <f t="shared" si="38"/>
        <v>0</v>
      </c>
    </row>
    <row r="69" spans="1:136" x14ac:dyDescent="0.25">
      <c r="A69" s="134">
        <v>60</v>
      </c>
      <c r="B69" s="39"/>
      <c r="C69" s="39"/>
      <c r="D69" s="39"/>
      <c r="E69" s="114"/>
      <c r="F69" s="71"/>
      <c r="G69" s="40"/>
      <c r="H69" s="41"/>
      <c r="I69" s="41"/>
      <c r="J69" s="43"/>
      <c r="K69" s="43"/>
      <c r="L69" s="43"/>
      <c r="M69" s="43"/>
      <c r="N69" s="43"/>
      <c r="O69" s="41"/>
      <c r="P69" s="352"/>
      <c r="Q69" s="669"/>
      <c r="R69" s="669"/>
      <c r="S69" s="669"/>
      <c r="T69" s="669"/>
      <c r="U69" s="669"/>
      <c r="V69" s="669"/>
      <c r="W69" s="669"/>
      <c r="X69" s="669"/>
      <c r="Y69" s="669"/>
      <c r="Z69" s="40"/>
      <c r="AA69" s="41"/>
      <c r="AB69" s="41"/>
      <c r="AC69" s="43"/>
      <c r="AD69" s="43"/>
      <c r="AE69" s="43"/>
      <c r="AF69" s="43"/>
      <c r="AG69" s="43"/>
      <c r="AH69" s="43"/>
      <c r="AI69" s="43"/>
      <c r="AJ69" s="41"/>
      <c r="AK69" s="352"/>
      <c r="AL69" s="669"/>
      <c r="AM69" s="669"/>
      <c r="AN69" s="669"/>
      <c r="AO69" s="669"/>
      <c r="AP69" s="669"/>
      <c r="AQ69" s="669"/>
      <c r="AR69" s="669"/>
      <c r="AS69" s="669"/>
      <c r="AT69" s="669"/>
      <c r="AU69" s="669"/>
      <c r="AV69" s="669"/>
      <c r="AW69" s="40"/>
      <c r="AX69" s="41"/>
      <c r="AY69" s="43"/>
      <c r="AZ69" s="43"/>
      <c r="BA69" s="124"/>
      <c r="BB69" s="41"/>
      <c r="BC69" s="41"/>
      <c r="BD69" s="43"/>
      <c r="BE69" s="43"/>
      <c r="BF69" s="40"/>
      <c r="BG69" s="41"/>
      <c r="BH69" s="41"/>
      <c r="BI69" s="41"/>
      <c r="BJ69" s="41"/>
      <c r="BK69" s="41"/>
      <c r="BL69" s="41"/>
      <c r="BM69" s="41"/>
      <c r="BN69" s="43"/>
      <c r="BO69" s="496"/>
      <c r="BP69" s="124"/>
      <c r="BQ69" s="41"/>
      <c r="BR69" s="41"/>
      <c r="BS69" s="41"/>
      <c r="BT69" s="41"/>
      <c r="BU69" s="43"/>
      <c r="BV69" s="43"/>
      <c r="BW69" s="43"/>
      <c r="BX69" s="43"/>
      <c r="BY69" s="43"/>
      <c r="BZ69" s="43"/>
      <c r="CA69" s="499"/>
      <c r="CB69" s="500"/>
      <c r="CC69" s="495"/>
      <c r="CD69" s="495"/>
      <c r="CE69" s="502"/>
      <c r="CF69" s="124"/>
      <c r="CG69" s="41"/>
      <c r="CH69" s="41"/>
      <c r="CI69" s="43"/>
      <c r="CJ69" s="43"/>
      <c r="CK69" s="43"/>
      <c r="CL69" s="43"/>
      <c r="CM69" s="43"/>
      <c r="CN69" s="43"/>
      <c r="CO69" s="43"/>
      <c r="CP69" s="43"/>
      <c r="CQ69" s="43"/>
      <c r="CR69" s="500"/>
      <c r="CS69" s="495"/>
      <c r="CT69" s="495"/>
      <c r="CU69" s="502"/>
      <c r="CV69" s="41"/>
      <c r="CW69" s="41"/>
      <c r="CX69" s="41"/>
      <c r="CY69" s="41"/>
      <c r="CZ69" s="41"/>
      <c r="DA69" s="42"/>
      <c r="DB69" s="151"/>
      <c r="DC69" s="41"/>
      <c r="DD69" s="41"/>
      <c r="DE69" s="151"/>
      <c r="DF69" s="35"/>
      <c r="DG69" s="36"/>
      <c r="DH69" s="36"/>
      <c r="DI69" s="38"/>
      <c r="DJ69" s="38"/>
      <c r="DK69" s="38"/>
      <c r="DL69" s="38"/>
      <c r="DM69" s="38"/>
      <c r="DN69" s="46"/>
      <c r="DO69" s="451"/>
      <c r="DP69" s="451"/>
      <c r="DQ69" s="451"/>
      <c r="DR69" s="451"/>
      <c r="DS69" s="451"/>
      <c r="DT69" s="451"/>
      <c r="DU69" s="451"/>
      <c r="DV69" s="35"/>
      <c r="DW69" s="36"/>
      <c r="DX69" s="36"/>
      <c r="DY69" s="38"/>
      <c r="DZ69" s="38"/>
      <c r="EA69" s="46"/>
      <c r="EB69" s="33">
        <f t="shared" si="34"/>
        <v>0</v>
      </c>
      <c r="EC69" s="33">
        <f t="shared" si="35"/>
        <v>0</v>
      </c>
      <c r="ED69" s="75">
        <f t="shared" si="36"/>
        <v>0</v>
      </c>
      <c r="EE69" s="74">
        <f t="shared" si="37"/>
        <v>0</v>
      </c>
      <c r="EF69" s="33">
        <f t="shared" si="38"/>
        <v>0</v>
      </c>
    </row>
    <row r="70" spans="1:136" x14ac:dyDescent="0.25">
      <c r="A70" s="136">
        <v>61</v>
      </c>
      <c r="B70" s="39"/>
      <c r="C70" s="39"/>
      <c r="D70" s="39"/>
      <c r="E70" s="114"/>
      <c r="F70" s="71"/>
      <c r="G70" s="40"/>
      <c r="H70" s="41"/>
      <c r="I70" s="41"/>
      <c r="J70" s="43"/>
      <c r="K70" s="43"/>
      <c r="L70" s="43"/>
      <c r="M70" s="43"/>
      <c r="N70" s="43"/>
      <c r="O70" s="41"/>
      <c r="P70" s="352"/>
      <c r="Q70" s="669"/>
      <c r="R70" s="669"/>
      <c r="S70" s="669"/>
      <c r="T70" s="669"/>
      <c r="U70" s="669"/>
      <c r="V70" s="669"/>
      <c r="W70" s="669"/>
      <c r="X70" s="669"/>
      <c r="Y70" s="669"/>
      <c r="Z70" s="40"/>
      <c r="AA70" s="41"/>
      <c r="AB70" s="41"/>
      <c r="AC70" s="43"/>
      <c r="AD70" s="43"/>
      <c r="AE70" s="43"/>
      <c r="AF70" s="43"/>
      <c r="AG70" s="43"/>
      <c r="AH70" s="43"/>
      <c r="AI70" s="43"/>
      <c r="AJ70" s="41"/>
      <c r="AK70" s="352"/>
      <c r="AL70" s="669"/>
      <c r="AM70" s="669"/>
      <c r="AN70" s="669"/>
      <c r="AO70" s="669"/>
      <c r="AP70" s="669"/>
      <c r="AQ70" s="669"/>
      <c r="AR70" s="669"/>
      <c r="AS70" s="669"/>
      <c r="AT70" s="669"/>
      <c r="AU70" s="669"/>
      <c r="AV70" s="669"/>
      <c r="AW70" s="40"/>
      <c r="AX70" s="41"/>
      <c r="AY70" s="43"/>
      <c r="AZ70" s="43"/>
      <c r="BA70" s="124"/>
      <c r="BB70" s="41"/>
      <c r="BC70" s="41"/>
      <c r="BD70" s="43"/>
      <c r="BE70" s="43"/>
      <c r="BF70" s="40"/>
      <c r="BG70" s="41"/>
      <c r="BH70" s="41"/>
      <c r="BI70" s="41"/>
      <c r="BJ70" s="41"/>
      <c r="BK70" s="41"/>
      <c r="BL70" s="41"/>
      <c r="BM70" s="41"/>
      <c r="BN70" s="43"/>
      <c r="BO70" s="496"/>
      <c r="BP70" s="124"/>
      <c r="BQ70" s="41"/>
      <c r="BR70" s="41"/>
      <c r="BS70" s="41"/>
      <c r="BT70" s="41"/>
      <c r="BU70" s="43"/>
      <c r="BV70" s="43"/>
      <c r="BW70" s="43"/>
      <c r="BX70" s="43"/>
      <c r="BY70" s="43"/>
      <c r="BZ70" s="43"/>
      <c r="CA70" s="499"/>
      <c r="CB70" s="500"/>
      <c r="CC70" s="495"/>
      <c r="CD70" s="495"/>
      <c r="CE70" s="502"/>
      <c r="CF70" s="124"/>
      <c r="CG70" s="41"/>
      <c r="CH70" s="41"/>
      <c r="CI70" s="43"/>
      <c r="CJ70" s="43"/>
      <c r="CK70" s="43"/>
      <c r="CL70" s="43"/>
      <c r="CM70" s="43"/>
      <c r="CN70" s="43"/>
      <c r="CO70" s="43"/>
      <c r="CP70" s="43"/>
      <c r="CQ70" s="43"/>
      <c r="CR70" s="500"/>
      <c r="CS70" s="495"/>
      <c r="CT70" s="495"/>
      <c r="CU70" s="502"/>
      <c r="CV70" s="41"/>
      <c r="CW70" s="41"/>
      <c r="CX70" s="41"/>
      <c r="CY70" s="41"/>
      <c r="CZ70" s="41"/>
      <c r="DA70" s="42"/>
      <c r="DB70" s="151"/>
      <c r="DC70" s="41"/>
      <c r="DD70" s="41"/>
      <c r="DE70" s="151"/>
      <c r="DF70" s="35"/>
      <c r="DG70" s="36"/>
      <c r="DH70" s="36"/>
      <c r="DI70" s="38"/>
      <c r="DJ70" s="38"/>
      <c r="DK70" s="38"/>
      <c r="DL70" s="38"/>
      <c r="DM70" s="38"/>
      <c r="DN70" s="46"/>
      <c r="DO70" s="451"/>
      <c r="DP70" s="451"/>
      <c r="DQ70" s="451"/>
      <c r="DR70" s="451"/>
      <c r="DS70" s="451"/>
      <c r="DT70" s="451"/>
      <c r="DU70" s="451"/>
      <c r="DV70" s="35"/>
      <c r="DW70" s="36"/>
      <c r="DX70" s="36"/>
      <c r="DY70" s="38"/>
      <c r="DZ70" s="38"/>
      <c r="EA70" s="46"/>
      <c r="EB70" s="33">
        <f t="shared" si="34"/>
        <v>0</v>
      </c>
      <c r="EC70" s="33">
        <f t="shared" si="35"/>
        <v>0</v>
      </c>
      <c r="ED70" s="75">
        <f t="shared" si="36"/>
        <v>0</v>
      </c>
      <c r="EE70" s="74">
        <f t="shared" si="37"/>
        <v>0</v>
      </c>
      <c r="EF70" s="33">
        <f t="shared" si="38"/>
        <v>0</v>
      </c>
    </row>
    <row r="71" spans="1:136" x14ac:dyDescent="0.25">
      <c r="A71" s="134">
        <v>62</v>
      </c>
      <c r="B71" s="39"/>
      <c r="C71" s="39"/>
      <c r="D71" s="39"/>
      <c r="E71" s="114"/>
      <c r="F71" s="71"/>
      <c r="G71" s="40"/>
      <c r="H71" s="41"/>
      <c r="I71" s="41"/>
      <c r="J71" s="43"/>
      <c r="K71" s="43"/>
      <c r="L71" s="43"/>
      <c r="M71" s="43"/>
      <c r="N71" s="43"/>
      <c r="O71" s="41"/>
      <c r="P71" s="352"/>
      <c r="Q71" s="669"/>
      <c r="R71" s="669"/>
      <c r="S71" s="669"/>
      <c r="T71" s="669"/>
      <c r="U71" s="669"/>
      <c r="V71" s="669"/>
      <c r="W71" s="669"/>
      <c r="X71" s="669"/>
      <c r="Y71" s="669"/>
      <c r="Z71" s="40"/>
      <c r="AA71" s="41"/>
      <c r="AB71" s="41"/>
      <c r="AC71" s="43"/>
      <c r="AD71" s="43"/>
      <c r="AE71" s="43"/>
      <c r="AF71" s="43"/>
      <c r="AG71" s="43"/>
      <c r="AH71" s="43"/>
      <c r="AI71" s="43"/>
      <c r="AJ71" s="41"/>
      <c r="AK71" s="352"/>
      <c r="AL71" s="669"/>
      <c r="AM71" s="669"/>
      <c r="AN71" s="669"/>
      <c r="AO71" s="669"/>
      <c r="AP71" s="669"/>
      <c r="AQ71" s="669"/>
      <c r="AR71" s="669"/>
      <c r="AS71" s="669"/>
      <c r="AT71" s="669"/>
      <c r="AU71" s="669"/>
      <c r="AV71" s="669"/>
      <c r="AW71" s="40"/>
      <c r="AX71" s="41"/>
      <c r="AY71" s="43"/>
      <c r="AZ71" s="43"/>
      <c r="BA71" s="124"/>
      <c r="BB71" s="41"/>
      <c r="BC71" s="41"/>
      <c r="BD71" s="43"/>
      <c r="BE71" s="43"/>
      <c r="BF71" s="40"/>
      <c r="BG71" s="41"/>
      <c r="BH71" s="41"/>
      <c r="BI71" s="41"/>
      <c r="BJ71" s="41"/>
      <c r="BK71" s="41"/>
      <c r="BL71" s="41"/>
      <c r="BM71" s="41"/>
      <c r="BN71" s="43"/>
      <c r="BO71" s="496"/>
      <c r="BP71" s="124"/>
      <c r="BQ71" s="41"/>
      <c r="BR71" s="41"/>
      <c r="BS71" s="41"/>
      <c r="BT71" s="41"/>
      <c r="BU71" s="43"/>
      <c r="BV71" s="43"/>
      <c r="BW71" s="43"/>
      <c r="BX71" s="43"/>
      <c r="BY71" s="43"/>
      <c r="BZ71" s="43"/>
      <c r="CA71" s="499"/>
      <c r="CB71" s="500"/>
      <c r="CC71" s="495"/>
      <c r="CD71" s="495"/>
      <c r="CE71" s="502"/>
      <c r="CF71" s="124"/>
      <c r="CG71" s="41"/>
      <c r="CH71" s="41"/>
      <c r="CI71" s="43"/>
      <c r="CJ71" s="43"/>
      <c r="CK71" s="43"/>
      <c r="CL71" s="43"/>
      <c r="CM71" s="43"/>
      <c r="CN71" s="43"/>
      <c r="CO71" s="43"/>
      <c r="CP71" s="43"/>
      <c r="CQ71" s="43"/>
      <c r="CR71" s="500"/>
      <c r="CS71" s="495"/>
      <c r="CT71" s="495"/>
      <c r="CU71" s="502"/>
      <c r="CV71" s="41"/>
      <c r="CW71" s="41"/>
      <c r="CX71" s="41"/>
      <c r="CY71" s="41"/>
      <c r="CZ71" s="41"/>
      <c r="DA71" s="42"/>
      <c r="DB71" s="151"/>
      <c r="DC71" s="41"/>
      <c r="DD71" s="41"/>
      <c r="DE71" s="151"/>
      <c r="DF71" s="35"/>
      <c r="DG71" s="36"/>
      <c r="DH71" s="36"/>
      <c r="DI71" s="38"/>
      <c r="DJ71" s="38"/>
      <c r="DK71" s="38"/>
      <c r="DL71" s="38"/>
      <c r="DM71" s="38"/>
      <c r="DN71" s="46"/>
      <c r="DO71" s="451"/>
      <c r="DP71" s="451"/>
      <c r="DQ71" s="451"/>
      <c r="DR71" s="451"/>
      <c r="DS71" s="451"/>
      <c r="DT71" s="451"/>
      <c r="DU71" s="451"/>
      <c r="DV71" s="35"/>
      <c r="DW71" s="36"/>
      <c r="DX71" s="36"/>
      <c r="DY71" s="38"/>
      <c r="DZ71" s="38"/>
      <c r="EA71" s="46"/>
      <c r="EB71" s="33">
        <f t="shared" si="34"/>
        <v>0</v>
      </c>
      <c r="EC71" s="33">
        <f t="shared" si="35"/>
        <v>0</v>
      </c>
      <c r="ED71" s="75">
        <f t="shared" si="36"/>
        <v>0</v>
      </c>
      <c r="EE71" s="74">
        <f t="shared" si="37"/>
        <v>0</v>
      </c>
      <c r="EF71" s="33">
        <f t="shared" si="38"/>
        <v>0</v>
      </c>
    </row>
    <row r="72" spans="1:136" x14ac:dyDescent="0.25">
      <c r="A72" s="136">
        <v>63</v>
      </c>
      <c r="B72" s="39"/>
      <c r="C72" s="39"/>
      <c r="D72" s="39"/>
      <c r="E72" s="114"/>
      <c r="F72" s="71"/>
      <c r="G72" s="40"/>
      <c r="H72" s="41"/>
      <c r="I72" s="41"/>
      <c r="J72" s="43"/>
      <c r="K72" s="43"/>
      <c r="L72" s="43"/>
      <c r="M72" s="43"/>
      <c r="N72" s="43"/>
      <c r="O72" s="41"/>
      <c r="P72" s="352"/>
      <c r="Q72" s="669"/>
      <c r="R72" s="669"/>
      <c r="S72" s="669"/>
      <c r="T72" s="669"/>
      <c r="U72" s="669"/>
      <c r="V72" s="669"/>
      <c r="W72" s="669"/>
      <c r="X72" s="669"/>
      <c r="Y72" s="669"/>
      <c r="Z72" s="40"/>
      <c r="AA72" s="41"/>
      <c r="AB72" s="41"/>
      <c r="AC72" s="43"/>
      <c r="AD72" s="43"/>
      <c r="AE72" s="43"/>
      <c r="AF72" s="43"/>
      <c r="AG72" s="43"/>
      <c r="AH72" s="43"/>
      <c r="AI72" s="43"/>
      <c r="AJ72" s="41"/>
      <c r="AK72" s="352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40"/>
      <c r="AX72" s="41"/>
      <c r="AY72" s="43"/>
      <c r="AZ72" s="43"/>
      <c r="BA72" s="124"/>
      <c r="BB72" s="41"/>
      <c r="BC72" s="41"/>
      <c r="BD72" s="43"/>
      <c r="BE72" s="43"/>
      <c r="BF72" s="40"/>
      <c r="BG72" s="41"/>
      <c r="BH72" s="41"/>
      <c r="BI72" s="41"/>
      <c r="BJ72" s="41"/>
      <c r="BK72" s="41"/>
      <c r="BL72" s="41"/>
      <c r="BM72" s="41"/>
      <c r="BN72" s="43"/>
      <c r="BO72" s="496"/>
      <c r="BP72" s="124"/>
      <c r="BQ72" s="41"/>
      <c r="BR72" s="41"/>
      <c r="BS72" s="41"/>
      <c r="BT72" s="41"/>
      <c r="BU72" s="43"/>
      <c r="BV72" s="43"/>
      <c r="BW72" s="43"/>
      <c r="BX72" s="43"/>
      <c r="BY72" s="43"/>
      <c r="BZ72" s="43"/>
      <c r="CA72" s="499"/>
      <c r="CB72" s="500"/>
      <c r="CC72" s="495"/>
      <c r="CD72" s="495"/>
      <c r="CE72" s="502"/>
      <c r="CF72" s="124"/>
      <c r="CG72" s="41"/>
      <c r="CH72" s="41"/>
      <c r="CI72" s="43"/>
      <c r="CJ72" s="43"/>
      <c r="CK72" s="43"/>
      <c r="CL72" s="43"/>
      <c r="CM72" s="43"/>
      <c r="CN72" s="43"/>
      <c r="CO72" s="43"/>
      <c r="CP72" s="43"/>
      <c r="CQ72" s="43"/>
      <c r="CR72" s="500"/>
      <c r="CS72" s="495"/>
      <c r="CT72" s="495"/>
      <c r="CU72" s="502"/>
      <c r="CV72" s="41"/>
      <c r="CW72" s="41"/>
      <c r="CX72" s="41"/>
      <c r="CY72" s="41"/>
      <c r="CZ72" s="41"/>
      <c r="DA72" s="42"/>
      <c r="DB72" s="151"/>
      <c r="DC72" s="41"/>
      <c r="DD72" s="41"/>
      <c r="DE72" s="151"/>
      <c r="DF72" s="35"/>
      <c r="DG72" s="36"/>
      <c r="DH72" s="36"/>
      <c r="DI72" s="38"/>
      <c r="DJ72" s="38"/>
      <c r="DK72" s="38"/>
      <c r="DL72" s="38"/>
      <c r="DM72" s="38"/>
      <c r="DN72" s="46"/>
      <c r="DO72" s="451"/>
      <c r="DP72" s="451"/>
      <c r="DQ72" s="451"/>
      <c r="DR72" s="451"/>
      <c r="DS72" s="451"/>
      <c r="DT72" s="451"/>
      <c r="DU72" s="451"/>
      <c r="DV72" s="35"/>
      <c r="DW72" s="36"/>
      <c r="DX72" s="36"/>
      <c r="DY72" s="38"/>
      <c r="DZ72" s="38"/>
      <c r="EA72" s="46"/>
      <c r="EB72" s="33">
        <f t="shared" si="34"/>
        <v>0</v>
      </c>
      <c r="EC72" s="33">
        <f t="shared" si="35"/>
        <v>0</v>
      </c>
      <c r="ED72" s="75">
        <f t="shared" si="36"/>
        <v>0</v>
      </c>
      <c r="EE72" s="74">
        <f t="shared" si="37"/>
        <v>0</v>
      </c>
      <c r="EF72" s="33">
        <f t="shared" si="38"/>
        <v>0</v>
      </c>
    </row>
    <row r="73" spans="1:136" x14ac:dyDescent="0.25">
      <c r="A73" s="134">
        <v>64</v>
      </c>
      <c r="B73" s="39"/>
      <c r="C73" s="39"/>
      <c r="D73" s="39"/>
      <c r="E73" s="114"/>
      <c r="F73" s="71"/>
      <c r="G73" s="40"/>
      <c r="H73" s="41"/>
      <c r="I73" s="41"/>
      <c r="J73" s="43"/>
      <c r="K73" s="43"/>
      <c r="L73" s="43"/>
      <c r="M73" s="43"/>
      <c r="N73" s="43"/>
      <c r="O73" s="41"/>
      <c r="P73" s="352"/>
      <c r="Q73" s="669"/>
      <c r="R73" s="669"/>
      <c r="S73" s="669"/>
      <c r="T73" s="669"/>
      <c r="U73" s="669"/>
      <c r="V73" s="669"/>
      <c r="W73" s="669"/>
      <c r="X73" s="669"/>
      <c r="Y73" s="669"/>
      <c r="Z73" s="40"/>
      <c r="AA73" s="41"/>
      <c r="AB73" s="41"/>
      <c r="AC73" s="43"/>
      <c r="AD73" s="43"/>
      <c r="AE73" s="43"/>
      <c r="AF73" s="43"/>
      <c r="AG73" s="43"/>
      <c r="AH73" s="43"/>
      <c r="AI73" s="43"/>
      <c r="AJ73" s="41"/>
      <c r="AK73" s="352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40"/>
      <c r="AX73" s="41"/>
      <c r="AY73" s="43"/>
      <c r="AZ73" s="43"/>
      <c r="BA73" s="124"/>
      <c r="BB73" s="41"/>
      <c r="BC73" s="41"/>
      <c r="BD73" s="43"/>
      <c r="BE73" s="43"/>
      <c r="BF73" s="40"/>
      <c r="BG73" s="41"/>
      <c r="BH73" s="41"/>
      <c r="BI73" s="41"/>
      <c r="BJ73" s="41"/>
      <c r="BK73" s="41"/>
      <c r="BL73" s="41"/>
      <c r="BM73" s="41"/>
      <c r="BN73" s="43"/>
      <c r="BO73" s="496"/>
      <c r="BP73" s="124"/>
      <c r="BQ73" s="41"/>
      <c r="BR73" s="41"/>
      <c r="BS73" s="41"/>
      <c r="BT73" s="41"/>
      <c r="BU73" s="43"/>
      <c r="BV73" s="43"/>
      <c r="BW73" s="43"/>
      <c r="BX73" s="43"/>
      <c r="BY73" s="43"/>
      <c r="BZ73" s="43"/>
      <c r="CA73" s="499"/>
      <c r="CB73" s="500"/>
      <c r="CC73" s="495"/>
      <c r="CD73" s="495"/>
      <c r="CE73" s="502"/>
      <c r="CF73" s="124"/>
      <c r="CG73" s="41"/>
      <c r="CH73" s="41"/>
      <c r="CI73" s="43"/>
      <c r="CJ73" s="43"/>
      <c r="CK73" s="43"/>
      <c r="CL73" s="43"/>
      <c r="CM73" s="43"/>
      <c r="CN73" s="43"/>
      <c r="CO73" s="43"/>
      <c r="CP73" s="43"/>
      <c r="CQ73" s="43"/>
      <c r="CR73" s="500"/>
      <c r="CS73" s="495"/>
      <c r="CT73" s="495"/>
      <c r="CU73" s="502"/>
      <c r="CV73" s="41"/>
      <c r="CW73" s="41"/>
      <c r="CX73" s="41"/>
      <c r="CY73" s="41"/>
      <c r="CZ73" s="41"/>
      <c r="DA73" s="42"/>
      <c r="DB73" s="151"/>
      <c r="DC73" s="41"/>
      <c r="DD73" s="41"/>
      <c r="DE73" s="151"/>
      <c r="DF73" s="35"/>
      <c r="DG73" s="36"/>
      <c r="DH73" s="36"/>
      <c r="DI73" s="38"/>
      <c r="DJ73" s="38"/>
      <c r="DK73" s="38"/>
      <c r="DL73" s="38"/>
      <c r="DM73" s="38"/>
      <c r="DN73" s="46"/>
      <c r="DO73" s="451"/>
      <c r="DP73" s="451"/>
      <c r="DQ73" s="451"/>
      <c r="DR73" s="451"/>
      <c r="DS73" s="451"/>
      <c r="DT73" s="451"/>
      <c r="DU73" s="451"/>
      <c r="DV73" s="35"/>
      <c r="DW73" s="36"/>
      <c r="DX73" s="36"/>
      <c r="DY73" s="38"/>
      <c r="DZ73" s="38"/>
      <c r="EA73" s="46"/>
      <c r="EB73" s="33">
        <f t="shared" si="34"/>
        <v>0</v>
      </c>
      <c r="EC73" s="33">
        <f t="shared" si="35"/>
        <v>0</v>
      </c>
      <c r="ED73" s="75">
        <f t="shared" si="36"/>
        <v>0</v>
      </c>
      <c r="EE73" s="74">
        <f t="shared" si="37"/>
        <v>0</v>
      </c>
      <c r="EF73" s="33">
        <f t="shared" si="38"/>
        <v>0</v>
      </c>
    </row>
    <row r="74" spans="1:136" x14ac:dyDescent="0.25">
      <c r="A74" s="136">
        <v>65</v>
      </c>
      <c r="B74" s="39"/>
      <c r="C74" s="39"/>
      <c r="D74" s="39"/>
      <c r="E74" s="114"/>
      <c r="F74" s="71"/>
      <c r="G74" s="40"/>
      <c r="H74" s="41"/>
      <c r="I74" s="41"/>
      <c r="J74" s="43"/>
      <c r="K74" s="43"/>
      <c r="L74" s="43"/>
      <c r="M74" s="43"/>
      <c r="N74" s="43"/>
      <c r="O74" s="41"/>
      <c r="P74" s="352"/>
      <c r="Q74" s="669"/>
      <c r="R74" s="669"/>
      <c r="S74" s="669"/>
      <c r="T74" s="669"/>
      <c r="U74" s="669"/>
      <c r="V74" s="669"/>
      <c r="W74" s="669"/>
      <c r="X74" s="669"/>
      <c r="Y74" s="669"/>
      <c r="Z74" s="40"/>
      <c r="AA74" s="41"/>
      <c r="AB74" s="41"/>
      <c r="AC74" s="43"/>
      <c r="AD74" s="43"/>
      <c r="AE74" s="43"/>
      <c r="AF74" s="43"/>
      <c r="AG74" s="43"/>
      <c r="AH74" s="43"/>
      <c r="AI74" s="43"/>
      <c r="AJ74" s="41"/>
      <c r="AK74" s="352"/>
      <c r="AL74" s="669"/>
      <c r="AM74" s="669"/>
      <c r="AN74" s="669"/>
      <c r="AO74" s="669"/>
      <c r="AP74" s="669"/>
      <c r="AQ74" s="669"/>
      <c r="AR74" s="669"/>
      <c r="AS74" s="669"/>
      <c r="AT74" s="669"/>
      <c r="AU74" s="669"/>
      <c r="AV74" s="669"/>
      <c r="AW74" s="40"/>
      <c r="AX74" s="41"/>
      <c r="AY74" s="43"/>
      <c r="AZ74" s="43"/>
      <c r="BA74" s="124"/>
      <c r="BB74" s="41"/>
      <c r="BC74" s="41"/>
      <c r="BD74" s="43"/>
      <c r="BE74" s="43"/>
      <c r="BF74" s="40"/>
      <c r="BG74" s="41"/>
      <c r="BH74" s="41"/>
      <c r="BI74" s="41"/>
      <c r="BJ74" s="41"/>
      <c r="BK74" s="41"/>
      <c r="BL74" s="41"/>
      <c r="BM74" s="41"/>
      <c r="BN74" s="43"/>
      <c r="BO74" s="496"/>
      <c r="BP74" s="124"/>
      <c r="BQ74" s="41"/>
      <c r="BR74" s="41"/>
      <c r="BS74" s="41"/>
      <c r="BT74" s="41"/>
      <c r="BU74" s="43"/>
      <c r="BV74" s="43"/>
      <c r="BW74" s="43"/>
      <c r="BX74" s="43"/>
      <c r="BY74" s="43"/>
      <c r="BZ74" s="43"/>
      <c r="CA74" s="499"/>
      <c r="CB74" s="500"/>
      <c r="CC74" s="495"/>
      <c r="CD74" s="495"/>
      <c r="CE74" s="502"/>
      <c r="CF74" s="124"/>
      <c r="CG74" s="41"/>
      <c r="CH74" s="41"/>
      <c r="CI74" s="43"/>
      <c r="CJ74" s="43"/>
      <c r="CK74" s="43"/>
      <c r="CL74" s="43"/>
      <c r="CM74" s="43"/>
      <c r="CN74" s="43"/>
      <c r="CO74" s="43"/>
      <c r="CP74" s="43"/>
      <c r="CQ74" s="43"/>
      <c r="CR74" s="500"/>
      <c r="CS74" s="495"/>
      <c r="CT74" s="495"/>
      <c r="CU74" s="502"/>
      <c r="CV74" s="41"/>
      <c r="CW74" s="41"/>
      <c r="CX74" s="41"/>
      <c r="CY74" s="41"/>
      <c r="CZ74" s="41"/>
      <c r="DA74" s="42"/>
      <c r="DB74" s="151"/>
      <c r="DC74" s="41"/>
      <c r="DD74" s="41"/>
      <c r="DE74" s="151"/>
      <c r="DF74" s="35"/>
      <c r="DG74" s="36"/>
      <c r="DH74" s="36"/>
      <c r="DI74" s="38"/>
      <c r="DJ74" s="38"/>
      <c r="DK74" s="38"/>
      <c r="DL74" s="38"/>
      <c r="DM74" s="38"/>
      <c r="DN74" s="46"/>
      <c r="DO74" s="451"/>
      <c r="DP74" s="451"/>
      <c r="DQ74" s="451"/>
      <c r="DR74" s="451"/>
      <c r="DS74" s="451"/>
      <c r="DT74" s="451"/>
      <c r="DU74" s="451"/>
      <c r="DV74" s="35"/>
      <c r="DW74" s="36"/>
      <c r="DX74" s="36"/>
      <c r="DY74" s="38"/>
      <c r="DZ74" s="38"/>
      <c r="EA74" s="46"/>
      <c r="EB74" s="33">
        <f t="shared" ref="EB74:EB137" si="39">SUM(G74:AZ74)</f>
        <v>0</v>
      </c>
      <c r="EC74" s="33">
        <f t="shared" si="35"/>
        <v>0</v>
      </c>
      <c r="ED74" s="75">
        <f t="shared" si="36"/>
        <v>0</v>
      </c>
      <c r="EE74" s="74">
        <f t="shared" si="37"/>
        <v>0</v>
      </c>
      <c r="EF74" s="33">
        <f t="shared" si="38"/>
        <v>0</v>
      </c>
    </row>
    <row r="75" spans="1:136" x14ac:dyDescent="0.25">
      <c r="A75" s="134">
        <v>66</v>
      </c>
      <c r="B75" s="39"/>
      <c r="C75" s="39"/>
      <c r="D75" s="39"/>
      <c r="E75" s="114"/>
      <c r="F75" s="71"/>
      <c r="G75" s="40"/>
      <c r="H75" s="41"/>
      <c r="I75" s="41"/>
      <c r="J75" s="43"/>
      <c r="K75" s="43"/>
      <c r="L75" s="43"/>
      <c r="M75" s="43"/>
      <c r="N75" s="43"/>
      <c r="O75" s="41"/>
      <c r="P75" s="352"/>
      <c r="Q75" s="669"/>
      <c r="R75" s="669"/>
      <c r="S75" s="669"/>
      <c r="T75" s="669"/>
      <c r="U75" s="669"/>
      <c r="V75" s="669"/>
      <c r="W75" s="669"/>
      <c r="X75" s="669"/>
      <c r="Y75" s="669"/>
      <c r="Z75" s="40"/>
      <c r="AA75" s="41"/>
      <c r="AB75" s="41"/>
      <c r="AC75" s="43"/>
      <c r="AD75" s="43"/>
      <c r="AE75" s="43"/>
      <c r="AF75" s="43"/>
      <c r="AG75" s="43"/>
      <c r="AH75" s="43"/>
      <c r="AI75" s="43"/>
      <c r="AJ75" s="41"/>
      <c r="AK75" s="352"/>
      <c r="AL75" s="669"/>
      <c r="AM75" s="669"/>
      <c r="AN75" s="669"/>
      <c r="AO75" s="669"/>
      <c r="AP75" s="669"/>
      <c r="AQ75" s="669"/>
      <c r="AR75" s="669"/>
      <c r="AS75" s="669"/>
      <c r="AT75" s="669"/>
      <c r="AU75" s="669"/>
      <c r="AV75" s="669"/>
      <c r="AW75" s="40"/>
      <c r="AX75" s="41"/>
      <c r="AY75" s="43"/>
      <c r="AZ75" s="43"/>
      <c r="BA75" s="124"/>
      <c r="BB75" s="41"/>
      <c r="BC75" s="41"/>
      <c r="BD75" s="43"/>
      <c r="BE75" s="43"/>
      <c r="BF75" s="40"/>
      <c r="BG75" s="41"/>
      <c r="BH75" s="41"/>
      <c r="BI75" s="41"/>
      <c r="BJ75" s="41"/>
      <c r="BK75" s="41"/>
      <c r="BL75" s="41"/>
      <c r="BM75" s="41"/>
      <c r="BN75" s="43"/>
      <c r="BO75" s="496"/>
      <c r="BP75" s="124"/>
      <c r="BQ75" s="41"/>
      <c r="BR75" s="41"/>
      <c r="BS75" s="41"/>
      <c r="BT75" s="41"/>
      <c r="BU75" s="43"/>
      <c r="BV75" s="43"/>
      <c r="BW75" s="43"/>
      <c r="BX75" s="43"/>
      <c r="BY75" s="43"/>
      <c r="BZ75" s="43"/>
      <c r="CA75" s="499"/>
      <c r="CB75" s="500"/>
      <c r="CC75" s="495"/>
      <c r="CD75" s="495"/>
      <c r="CE75" s="502"/>
      <c r="CF75" s="124"/>
      <c r="CG75" s="41"/>
      <c r="CH75" s="41"/>
      <c r="CI75" s="43"/>
      <c r="CJ75" s="43"/>
      <c r="CK75" s="43"/>
      <c r="CL75" s="43"/>
      <c r="CM75" s="43"/>
      <c r="CN75" s="43"/>
      <c r="CO75" s="43"/>
      <c r="CP75" s="43"/>
      <c r="CQ75" s="43"/>
      <c r="CR75" s="500"/>
      <c r="CS75" s="495"/>
      <c r="CT75" s="495"/>
      <c r="CU75" s="502"/>
      <c r="CV75" s="41"/>
      <c r="CW75" s="41"/>
      <c r="CX75" s="41"/>
      <c r="CY75" s="41"/>
      <c r="CZ75" s="41"/>
      <c r="DA75" s="42"/>
      <c r="DB75" s="151"/>
      <c r="DC75" s="41"/>
      <c r="DD75" s="41"/>
      <c r="DE75" s="151"/>
      <c r="DF75" s="35"/>
      <c r="DG75" s="36"/>
      <c r="DH75" s="36"/>
      <c r="DI75" s="38"/>
      <c r="DJ75" s="38"/>
      <c r="DK75" s="38"/>
      <c r="DL75" s="38"/>
      <c r="DM75" s="38"/>
      <c r="DN75" s="46"/>
      <c r="DO75" s="451"/>
      <c r="DP75" s="451"/>
      <c r="DQ75" s="451"/>
      <c r="DR75" s="451"/>
      <c r="DS75" s="451"/>
      <c r="DT75" s="451"/>
      <c r="DU75" s="451"/>
      <c r="DV75" s="35"/>
      <c r="DW75" s="36"/>
      <c r="DX75" s="36"/>
      <c r="DY75" s="38"/>
      <c r="DZ75" s="38"/>
      <c r="EA75" s="46"/>
      <c r="EB75" s="33">
        <f t="shared" si="39"/>
        <v>0</v>
      </c>
      <c r="EC75" s="33">
        <f t="shared" ref="EC75:EC138" si="40">SUM(BA75:BO75)</f>
        <v>0</v>
      </c>
      <c r="ED75" s="75">
        <f t="shared" ref="ED75:ED138" si="41">SUM(BP75:DE75)</f>
        <v>0</v>
      </c>
      <c r="EE75" s="74">
        <f t="shared" ref="EE75:EE138" si="42">SUM(DF75:EA75)</f>
        <v>0</v>
      </c>
      <c r="EF75" s="33">
        <f t="shared" ref="EF75:EF138" si="43">SUM(EB75:EE75)</f>
        <v>0</v>
      </c>
    </row>
    <row r="76" spans="1:136" x14ac:dyDescent="0.25">
      <c r="A76" s="136">
        <v>67</v>
      </c>
      <c r="B76" s="39"/>
      <c r="C76" s="39"/>
      <c r="D76" s="39"/>
      <c r="E76" s="114"/>
      <c r="F76" s="71"/>
      <c r="G76" s="40"/>
      <c r="H76" s="41"/>
      <c r="I76" s="41"/>
      <c r="J76" s="43"/>
      <c r="K76" s="43"/>
      <c r="L76" s="43"/>
      <c r="M76" s="43"/>
      <c r="N76" s="43"/>
      <c r="O76" s="41"/>
      <c r="P76" s="352"/>
      <c r="Q76" s="669"/>
      <c r="R76" s="669"/>
      <c r="S76" s="669"/>
      <c r="T76" s="669"/>
      <c r="U76" s="669"/>
      <c r="V76" s="669"/>
      <c r="W76" s="669"/>
      <c r="X76" s="669"/>
      <c r="Y76" s="669"/>
      <c r="Z76" s="40"/>
      <c r="AA76" s="41"/>
      <c r="AB76" s="41"/>
      <c r="AC76" s="43"/>
      <c r="AD76" s="43"/>
      <c r="AE76" s="43"/>
      <c r="AF76" s="43"/>
      <c r="AG76" s="43"/>
      <c r="AH76" s="43"/>
      <c r="AI76" s="43"/>
      <c r="AJ76" s="41"/>
      <c r="AK76" s="352"/>
      <c r="AL76" s="669"/>
      <c r="AM76" s="669"/>
      <c r="AN76" s="669"/>
      <c r="AO76" s="669"/>
      <c r="AP76" s="669"/>
      <c r="AQ76" s="669"/>
      <c r="AR76" s="669"/>
      <c r="AS76" s="669"/>
      <c r="AT76" s="669"/>
      <c r="AU76" s="669"/>
      <c r="AV76" s="669"/>
      <c r="AW76" s="40"/>
      <c r="AX76" s="41"/>
      <c r="AY76" s="43"/>
      <c r="AZ76" s="43"/>
      <c r="BA76" s="124"/>
      <c r="BB76" s="41"/>
      <c r="BC76" s="41"/>
      <c r="BD76" s="43"/>
      <c r="BE76" s="43"/>
      <c r="BF76" s="40"/>
      <c r="BG76" s="41"/>
      <c r="BH76" s="41"/>
      <c r="BI76" s="41"/>
      <c r="BJ76" s="41"/>
      <c r="BK76" s="41"/>
      <c r="BL76" s="41"/>
      <c r="BM76" s="41"/>
      <c r="BN76" s="43"/>
      <c r="BO76" s="496"/>
      <c r="BP76" s="124"/>
      <c r="BQ76" s="41"/>
      <c r="BR76" s="41"/>
      <c r="BS76" s="41"/>
      <c r="BT76" s="41"/>
      <c r="BU76" s="43"/>
      <c r="BV76" s="43"/>
      <c r="BW76" s="43"/>
      <c r="BX76" s="43"/>
      <c r="BY76" s="43"/>
      <c r="BZ76" s="43"/>
      <c r="CA76" s="499"/>
      <c r="CB76" s="500"/>
      <c r="CC76" s="495"/>
      <c r="CD76" s="495"/>
      <c r="CE76" s="502"/>
      <c r="CF76" s="124"/>
      <c r="CG76" s="41"/>
      <c r="CH76" s="41"/>
      <c r="CI76" s="43"/>
      <c r="CJ76" s="43"/>
      <c r="CK76" s="43"/>
      <c r="CL76" s="43"/>
      <c r="CM76" s="43"/>
      <c r="CN76" s="43"/>
      <c r="CO76" s="43"/>
      <c r="CP76" s="43"/>
      <c r="CQ76" s="43"/>
      <c r="CR76" s="500"/>
      <c r="CS76" s="495"/>
      <c r="CT76" s="495"/>
      <c r="CU76" s="502"/>
      <c r="CV76" s="41"/>
      <c r="CW76" s="41"/>
      <c r="CX76" s="41"/>
      <c r="CY76" s="41"/>
      <c r="CZ76" s="41"/>
      <c r="DA76" s="42"/>
      <c r="DB76" s="151"/>
      <c r="DC76" s="41"/>
      <c r="DD76" s="41"/>
      <c r="DE76" s="151"/>
      <c r="DF76" s="35"/>
      <c r="DG76" s="36"/>
      <c r="DH76" s="36"/>
      <c r="DI76" s="38"/>
      <c r="DJ76" s="38"/>
      <c r="DK76" s="38"/>
      <c r="DL76" s="38"/>
      <c r="DM76" s="38"/>
      <c r="DN76" s="46"/>
      <c r="DO76" s="451"/>
      <c r="DP76" s="451"/>
      <c r="DQ76" s="451"/>
      <c r="DR76" s="451"/>
      <c r="DS76" s="451"/>
      <c r="DT76" s="451"/>
      <c r="DU76" s="451"/>
      <c r="DV76" s="35"/>
      <c r="DW76" s="36"/>
      <c r="DX76" s="36"/>
      <c r="DY76" s="38"/>
      <c r="DZ76" s="38"/>
      <c r="EA76" s="46"/>
      <c r="EB76" s="33">
        <f t="shared" si="39"/>
        <v>0</v>
      </c>
      <c r="EC76" s="33">
        <f t="shared" si="40"/>
        <v>0</v>
      </c>
      <c r="ED76" s="75">
        <f t="shared" si="41"/>
        <v>0</v>
      </c>
      <c r="EE76" s="74">
        <f t="shared" si="42"/>
        <v>0</v>
      </c>
      <c r="EF76" s="33">
        <f t="shared" si="43"/>
        <v>0</v>
      </c>
    </row>
    <row r="77" spans="1:136" x14ac:dyDescent="0.25">
      <c r="A77" s="134">
        <v>68</v>
      </c>
      <c r="B77" s="39"/>
      <c r="C77" s="39"/>
      <c r="D77" s="39"/>
      <c r="E77" s="114"/>
      <c r="F77" s="71"/>
      <c r="G77" s="40"/>
      <c r="H77" s="41"/>
      <c r="I77" s="41"/>
      <c r="J77" s="43"/>
      <c r="K77" s="43"/>
      <c r="L77" s="43"/>
      <c r="M77" s="43"/>
      <c r="N77" s="43"/>
      <c r="O77" s="41"/>
      <c r="P77" s="352"/>
      <c r="Q77" s="669"/>
      <c r="R77" s="669"/>
      <c r="S77" s="669"/>
      <c r="T77" s="669"/>
      <c r="U77" s="669"/>
      <c r="V77" s="669"/>
      <c r="W77" s="669"/>
      <c r="X77" s="669"/>
      <c r="Y77" s="669"/>
      <c r="Z77" s="40"/>
      <c r="AA77" s="41"/>
      <c r="AB77" s="41"/>
      <c r="AC77" s="43"/>
      <c r="AD77" s="43"/>
      <c r="AE77" s="43"/>
      <c r="AF77" s="43"/>
      <c r="AG77" s="43"/>
      <c r="AH77" s="43"/>
      <c r="AI77" s="43"/>
      <c r="AJ77" s="41"/>
      <c r="AK77" s="352"/>
      <c r="AL77" s="669"/>
      <c r="AM77" s="669"/>
      <c r="AN77" s="669"/>
      <c r="AO77" s="669"/>
      <c r="AP77" s="669"/>
      <c r="AQ77" s="669"/>
      <c r="AR77" s="669"/>
      <c r="AS77" s="669"/>
      <c r="AT77" s="669"/>
      <c r="AU77" s="669"/>
      <c r="AV77" s="669"/>
      <c r="AW77" s="40"/>
      <c r="AX77" s="41"/>
      <c r="AY77" s="43"/>
      <c r="AZ77" s="43"/>
      <c r="BA77" s="124"/>
      <c r="BB77" s="41"/>
      <c r="BC77" s="41"/>
      <c r="BD77" s="43"/>
      <c r="BE77" s="43"/>
      <c r="BF77" s="40"/>
      <c r="BG77" s="41"/>
      <c r="BH77" s="41"/>
      <c r="BI77" s="41"/>
      <c r="BJ77" s="41"/>
      <c r="BK77" s="41"/>
      <c r="BL77" s="41"/>
      <c r="BM77" s="41"/>
      <c r="BN77" s="43"/>
      <c r="BO77" s="496"/>
      <c r="BP77" s="124"/>
      <c r="BQ77" s="41"/>
      <c r="BR77" s="41"/>
      <c r="BS77" s="41"/>
      <c r="BT77" s="41"/>
      <c r="BU77" s="43"/>
      <c r="BV77" s="43"/>
      <c r="BW77" s="43"/>
      <c r="BX77" s="43"/>
      <c r="BY77" s="43"/>
      <c r="BZ77" s="43"/>
      <c r="CA77" s="499"/>
      <c r="CB77" s="500"/>
      <c r="CC77" s="495"/>
      <c r="CD77" s="495"/>
      <c r="CE77" s="502"/>
      <c r="CF77" s="124"/>
      <c r="CG77" s="41"/>
      <c r="CH77" s="41"/>
      <c r="CI77" s="43"/>
      <c r="CJ77" s="43"/>
      <c r="CK77" s="43"/>
      <c r="CL77" s="43"/>
      <c r="CM77" s="43"/>
      <c r="CN77" s="43"/>
      <c r="CO77" s="43"/>
      <c r="CP77" s="43"/>
      <c r="CQ77" s="43"/>
      <c r="CR77" s="500"/>
      <c r="CS77" s="495"/>
      <c r="CT77" s="495"/>
      <c r="CU77" s="502"/>
      <c r="CV77" s="41"/>
      <c r="CW77" s="41"/>
      <c r="CX77" s="41"/>
      <c r="CY77" s="41"/>
      <c r="CZ77" s="41"/>
      <c r="DA77" s="42"/>
      <c r="DB77" s="151"/>
      <c r="DC77" s="41"/>
      <c r="DD77" s="41"/>
      <c r="DE77" s="151"/>
      <c r="DF77" s="35"/>
      <c r="DG77" s="36"/>
      <c r="DH77" s="36"/>
      <c r="DI77" s="38"/>
      <c r="DJ77" s="38"/>
      <c r="DK77" s="38"/>
      <c r="DL77" s="38"/>
      <c r="DM77" s="38"/>
      <c r="DN77" s="46"/>
      <c r="DO77" s="451"/>
      <c r="DP77" s="451"/>
      <c r="DQ77" s="451"/>
      <c r="DR77" s="451"/>
      <c r="DS77" s="451"/>
      <c r="DT77" s="451"/>
      <c r="DU77" s="451"/>
      <c r="DV77" s="35"/>
      <c r="DW77" s="36"/>
      <c r="DX77" s="36"/>
      <c r="DY77" s="38"/>
      <c r="DZ77" s="38"/>
      <c r="EA77" s="46"/>
      <c r="EB77" s="33">
        <f t="shared" si="39"/>
        <v>0</v>
      </c>
      <c r="EC77" s="33">
        <f t="shared" si="40"/>
        <v>0</v>
      </c>
      <c r="ED77" s="75">
        <f t="shared" si="41"/>
        <v>0</v>
      </c>
      <c r="EE77" s="74">
        <f t="shared" si="42"/>
        <v>0</v>
      </c>
      <c r="EF77" s="33">
        <f t="shared" si="43"/>
        <v>0</v>
      </c>
    </row>
    <row r="78" spans="1:136" x14ac:dyDescent="0.25">
      <c r="A78" s="136">
        <v>69</v>
      </c>
      <c r="B78" s="39"/>
      <c r="C78" s="39"/>
      <c r="D78" s="39"/>
      <c r="E78" s="114"/>
      <c r="F78" s="71"/>
      <c r="G78" s="40"/>
      <c r="H78" s="41"/>
      <c r="I78" s="41"/>
      <c r="J78" s="43"/>
      <c r="K78" s="43"/>
      <c r="L78" s="43"/>
      <c r="M78" s="43"/>
      <c r="N78" s="43"/>
      <c r="O78" s="41"/>
      <c r="P78" s="352"/>
      <c r="Q78" s="669"/>
      <c r="R78" s="669"/>
      <c r="S78" s="669"/>
      <c r="T78" s="669"/>
      <c r="U78" s="669"/>
      <c r="V78" s="669"/>
      <c r="W78" s="669"/>
      <c r="X78" s="669"/>
      <c r="Y78" s="669"/>
      <c r="Z78" s="40"/>
      <c r="AA78" s="41"/>
      <c r="AB78" s="41"/>
      <c r="AC78" s="43"/>
      <c r="AD78" s="43"/>
      <c r="AE78" s="43"/>
      <c r="AF78" s="43"/>
      <c r="AG78" s="43"/>
      <c r="AH78" s="43"/>
      <c r="AI78" s="43"/>
      <c r="AJ78" s="41"/>
      <c r="AK78" s="352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40"/>
      <c r="AX78" s="41"/>
      <c r="AY78" s="43"/>
      <c r="AZ78" s="43"/>
      <c r="BA78" s="124"/>
      <c r="BB78" s="41"/>
      <c r="BC78" s="41"/>
      <c r="BD78" s="43"/>
      <c r="BE78" s="43"/>
      <c r="BF78" s="40"/>
      <c r="BG78" s="41"/>
      <c r="BH78" s="41"/>
      <c r="BI78" s="41"/>
      <c r="BJ78" s="41"/>
      <c r="BK78" s="41"/>
      <c r="BL78" s="41"/>
      <c r="BM78" s="41"/>
      <c r="BN78" s="43"/>
      <c r="BO78" s="496"/>
      <c r="BP78" s="124"/>
      <c r="BQ78" s="41"/>
      <c r="BR78" s="41"/>
      <c r="BS78" s="41"/>
      <c r="BT78" s="41"/>
      <c r="BU78" s="43"/>
      <c r="BV78" s="43"/>
      <c r="BW78" s="43"/>
      <c r="BX78" s="43"/>
      <c r="BY78" s="43"/>
      <c r="BZ78" s="43"/>
      <c r="CA78" s="499"/>
      <c r="CB78" s="500"/>
      <c r="CC78" s="495"/>
      <c r="CD78" s="495"/>
      <c r="CE78" s="502"/>
      <c r="CF78" s="124"/>
      <c r="CG78" s="41"/>
      <c r="CH78" s="41"/>
      <c r="CI78" s="43"/>
      <c r="CJ78" s="43"/>
      <c r="CK78" s="43"/>
      <c r="CL78" s="43"/>
      <c r="CM78" s="43"/>
      <c r="CN78" s="43"/>
      <c r="CO78" s="43"/>
      <c r="CP78" s="43"/>
      <c r="CQ78" s="43"/>
      <c r="CR78" s="500"/>
      <c r="CS78" s="495"/>
      <c r="CT78" s="495"/>
      <c r="CU78" s="502"/>
      <c r="CV78" s="41"/>
      <c r="CW78" s="41"/>
      <c r="CX78" s="41"/>
      <c r="CY78" s="41"/>
      <c r="CZ78" s="41"/>
      <c r="DA78" s="42"/>
      <c r="DB78" s="151"/>
      <c r="DC78" s="41"/>
      <c r="DD78" s="41"/>
      <c r="DE78" s="151"/>
      <c r="DF78" s="35"/>
      <c r="DG78" s="36"/>
      <c r="DH78" s="36"/>
      <c r="DI78" s="38"/>
      <c r="DJ78" s="38"/>
      <c r="DK78" s="38"/>
      <c r="DL78" s="38"/>
      <c r="DM78" s="38"/>
      <c r="DN78" s="46"/>
      <c r="DO78" s="451"/>
      <c r="DP78" s="451"/>
      <c r="DQ78" s="451"/>
      <c r="DR78" s="451"/>
      <c r="DS78" s="451"/>
      <c r="DT78" s="451"/>
      <c r="DU78" s="451"/>
      <c r="DV78" s="35"/>
      <c r="DW78" s="36"/>
      <c r="DX78" s="36"/>
      <c r="DY78" s="38"/>
      <c r="DZ78" s="38"/>
      <c r="EA78" s="46"/>
      <c r="EB78" s="33">
        <f t="shared" si="39"/>
        <v>0</v>
      </c>
      <c r="EC78" s="33">
        <f t="shared" si="40"/>
        <v>0</v>
      </c>
      <c r="ED78" s="75">
        <f t="shared" si="41"/>
        <v>0</v>
      </c>
      <c r="EE78" s="74">
        <f t="shared" si="42"/>
        <v>0</v>
      </c>
      <c r="EF78" s="33">
        <f t="shared" si="43"/>
        <v>0</v>
      </c>
    </row>
    <row r="79" spans="1:136" x14ac:dyDescent="0.25">
      <c r="A79" s="134">
        <v>70</v>
      </c>
      <c r="B79" s="39"/>
      <c r="C79" s="39"/>
      <c r="D79" s="39"/>
      <c r="E79" s="114"/>
      <c r="F79" s="71"/>
      <c r="G79" s="40"/>
      <c r="H79" s="41"/>
      <c r="I79" s="41"/>
      <c r="J79" s="43"/>
      <c r="K79" s="43"/>
      <c r="L79" s="43"/>
      <c r="M79" s="43"/>
      <c r="N79" s="43"/>
      <c r="O79" s="41"/>
      <c r="P79" s="352"/>
      <c r="Q79" s="669"/>
      <c r="R79" s="669"/>
      <c r="S79" s="669"/>
      <c r="T79" s="669"/>
      <c r="U79" s="669"/>
      <c r="V79" s="669"/>
      <c r="W79" s="669"/>
      <c r="X79" s="669"/>
      <c r="Y79" s="669"/>
      <c r="Z79" s="40"/>
      <c r="AA79" s="41"/>
      <c r="AB79" s="41"/>
      <c r="AC79" s="43"/>
      <c r="AD79" s="43"/>
      <c r="AE79" s="43"/>
      <c r="AF79" s="43"/>
      <c r="AG79" s="43"/>
      <c r="AH79" s="43"/>
      <c r="AI79" s="43"/>
      <c r="AJ79" s="41"/>
      <c r="AK79" s="352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40"/>
      <c r="AX79" s="41"/>
      <c r="AY79" s="43"/>
      <c r="AZ79" s="43"/>
      <c r="BA79" s="124"/>
      <c r="BB79" s="41"/>
      <c r="BC79" s="41"/>
      <c r="BD79" s="43"/>
      <c r="BE79" s="43"/>
      <c r="BF79" s="40"/>
      <c r="BG79" s="41"/>
      <c r="BH79" s="41"/>
      <c r="BI79" s="41"/>
      <c r="BJ79" s="41"/>
      <c r="BK79" s="41"/>
      <c r="BL79" s="41"/>
      <c r="BM79" s="41"/>
      <c r="BN79" s="43"/>
      <c r="BO79" s="496"/>
      <c r="BP79" s="124"/>
      <c r="BQ79" s="41"/>
      <c r="BR79" s="41"/>
      <c r="BS79" s="41"/>
      <c r="BT79" s="41"/>
      <c r="BU79" s="43"/>
      <c r="BV79" s="43"/>
      <c r="BW79" s="43"/>
      <c r="BX79" s="43"/>
      <c r="BY79" s="43"/>
      <c r="BZ79" s="43"/>
      <c r="CA79" s="499"/>
      <c r="CB79" s="500"/>
      <c r="CC79" s="495"/>
      <c r="CD79" s="495"/>
      <c r="CE79" s="502"/>
      <c r="CF79" s="124"/>
      <c r="CG79" s="41"/>
      <c r="CH79" s="41"/>
      <c r="CI79" s="43"/>
      <c r="CJ79" s="43"/>
      <c r="CK79" s="43"/>
      <c r="CL79" s="43"/>
      <c r="CM79" s="43"/>
      <c r="CN79" s="43"/>
      <c r="CO79" s="43"/>
      <c r="CP79" s="43"/>
      <c r="CQ79" s="43"/>
      <c r="CR79" s="500"/>
      <c r="CS79" s="495"/>
      <c r="CT79" s="495"/>
      <c r="CU79" s="502"/>
      <c r="CV79" s="41"/>
      <c r="CW79" s="41"/>
      <c r="CX79" s="41"/>
      <c r="CY79" s="41"/>
      <c r="CZ79" s="41"/>
      <c r="DA79" s="42"/>
      <c r="DB79" s="151"/>
      <c r="DC79" s="41"/>
      <c r="DD79" s="41"/>
      <c r="DE79" s="151"/>
      <c r="DF79" s="35"/>
      <c r="DG79" s="36"/>
      <c r="DH79" s="36"/>
      <c r="DI79" s="38"/>
      <c r="DJ79" s="38"/>
      <c r="DK79" s="38"/>
      <c r="DL79" s="38"/>
      <c r="DM79" s="38"/>
      <c r="DN79" s="46"/>
      <c r="DO79" s="451"/>
      <c r="DP79" s="451"/>
      <c r="DQ79" s="451"/>
      <c r="DR79" s="451"/>
      <c r="DS79" s="451"/>
      <c r="DT79" s="451"/>
      <c r="DU79" s="451"/>
      <c r="DV79" s="35"/>
      <c r="DW79" s="36"/>
      <c r="DX79" s="36"/>
      <c r="DY79" s="38"/>
      <c r="DZ79" s="38"/>
      <c r="EA79" s="46"/>
      <c r="EB79" s="33">
        <f t="shared" si="39"/>
        <v>0</v>
      </c>
      <c r="EC79" s="33">
        <f t="shared" si="40"/>
        <v>0</v>
      </c>
      <c r="ED79" s="75">
        <f t="shared" si="41"/>
        <v>0</v>
      </c>
      <c r="EE79" s="74">
        <f t="shared" si="42"/>
        <v>0</v>
      </c>
      <c r="EF79" s="33">
        <f t="shared" si="43"/>
        <v>0</v>
      </c>
    </row>
    <row r="80" spans="1:136" x14ac:dyDescent="0.25">
      <c r="A80" s="136">
        <v>71</v>
      </c>
      <c r="B80" s="39"/>
      <c r="C80" s="39"/>
      <c r="D80" s="39"/>
      <c r="E80" s="114"/>
      <c r="F80" s="71"/>
      <c r="G80" s="40"/>
      <c r="H80" s="41"/>
      <c r="I80" s="41"/>
      <c r="J80" s="43"/>
      <c r="K80" s="43"/>
      <c r="L80" s="43"/>
      <c r="M80" s="43"/>
      <c r="N80" s="43"/>
      <c r="O80" s="41"/>
      <c r="P80" s="352"/>
      <c r="Q80" s="669"/>
      <c r="R80" s="669"/>
      <c r="S80" s="669"/>
      <c r="T80" s="669"/>
      <c r="U80" s="669"/>
      <c r="V80" s="669"/>
      <c r="W80" s="669"/>
      <c r="X80" s="669"/>
      <c r="Y80" s="669"/>
      <c r="Z80" s="40"/>
      <c r="AA80" s="41"/>
      <c r="AB80" s="41"/>
      <c r="AC80" s="43"/>
      <c r="AD80" s="43"/>
      <c r="AE80" s="43"/>
      <c r="AF80" s="43"/>
      <c r="AG80" s="43"/>
      <c r="AH80" s="43"/>
      <c r="AI80" s="43"/>
      <c r="AJ80" s="41"/>
      <c r="AK80" s="352"/>
      <c r="AL80" s="669"/>
      <c r="AM80" s="669"/>
      <c r="AN80" s="669"/>
      <c r="AO80" s="669"/>
      <c r="AP80" s="669"/>
      <c r="AQ80" s="669"/>
      <c r="AR80" s="669"/>
      <c r="AS80" s="669"/>
      <c r="AT80" s="669"/>
      <c r="AU80" s="669"/>
      <c r="AV80" s="669"/>
      <c r="AW80" s="40"/>
      <c r="AX80" s="41"/>
      <c r="AY80" s="43"/>
      <c r="AZ80" s="43"/>
      <c r="BA80" s="124"/>
      <c r="BB80" s="41"/>
      <c r="BC80" s="41"/>
      <c r="BD80" s="43"/>
      <c r="BE80" s="43"/>
      <c r="BF80" s="40"/>
      <c r="BG80" s="41"/>
      <c r="BH80" s="41"/>
      <c r="BI80" s="41"/>
      <c r="BJ80" s="41"/>
      <c r="BK80" s="41"/>
      <c r="BL80" s="41"/>
      <c r="BM80" s="41"/>
      <c r="BN80" s="43"/>
      <c r="BO80" s="496"/>
      <c r="BP80" s="124"/>
      <c r="BQ80" s="41"/>
      <c r="BR80" s="41"/>
      <c r="BS80" s="41"/>
      <c r="BT80" s="41"/>
      <c r="BU80" s="43"/>
      <c r="BV80" s="43"/>
      <c r="BW80" s="43"/>
      <c r="BX80" s="43"/>
      <c r="BY80" s="43"/>
      <c r="BZ80" s="43"/>
      <c r="CA80" s="499"/>
      <c r="CB80" s="500"/>
      <c r="CC80" s="495"/>
      <c r="CD80" s="495"/>
      <c r="CE80" s="502"/>
      <c r="CF80" s="124"/>
      <c r="CG80" s="41"/>
      <c r="CH80" s="41"/>
      <c r="CI80" s="43"/>
      <c r="CJ80" s="43"/>
      <c r="CK80" s="43"/>
      <c r="CL80" s="43"/>
      <c r="CM80" s="43"/>
      <c r="CN80" s="43"/>
      <c r="CO80" s="43"/>
      <c r="CP80" s="43"/>
      <c r="CQ80" s="43"/>
      <c r="CR80" s="500"/>
      <c r="CS80" s="495"/>
      <c r="CT80" s="495"/>
      <c r="CU80" s="502"/>
      <c r="CV80" s="41"/>
      <c r="CW80" s="41"/>
      <c r="CX80" s="41"/>
      <c r="CY80" s="41"/>
      <c r="CZ80" s="41"/>
      <c r="DA80" s="42"/>
      <c r="DB80" s="151"/>
      <c r="DC80" s="41"/>
      <c r="DD80" s="41"/>
      <c r="DE80" s="151"/>
      <c r="DF80" s="35"/>
      <c r="DG80" s="36"/>
      <c r="DH80" s="36"/>
      <c r="DI80" s="38"/>
      <c r="DJ80" s="38"/>
      <c r="DK80" s="38"/>
      <c r="DL80" s="38"/>
      <c r="DM80" s="38"/>
      <c r="DN80" s="46"/>
      <c r="DO80" s="451"/>
      <c r="DP80" s="451"/>
      <c r="DQ80" s="451"/>
      <c r="DR80" s="451"/>
      <c r="DS80" s="451"/>
      <c r="DT80" s="451"/>
      <c r="DU80" s="451"/>
      <c r="DV80" s="35"/>
      <c r="DW80" s="36"/>
      <c r="DX80" s="36"/>
      <c r="DY80" s="38"/>
      <c r="DZ80" s="38"/>
      <c r="EA80" s="46"/>
      <c r="EB80" s="33">
        <f t="shared" si="39"/>
        <v>0</v>
      </c>
      <c r="EC80" s="33">
        <f t="shared" si="40"/>
        <v>0</v>
      </c>
      <c r="ED80" s="75">
        <f t="shared" si="41"/>
        <v>0</v>
      </c>
      <c r="EE80" s="74">
        <f t="shared" si="42"/>
        <v>0</v>
      </c>
      <c r="EF80" s="33">
        <f t="shared" si="43"/>
        <v>0</v>
      </c>
    </row>
    <row r="81" spans="1:136" x14ac:dyDescent="0.25">
      <c r="A81" s="134">
        <v>72</v>
      </c>
      <c r="B81" s="39"/>
      <c r="C81" s="39"/>
      <c r="D81" s="39"/>
      <c r="E81" s="114"/>
      <c r="F81" s="71"/>
      <c r="G81" s="40"/>
      <c r="H81" s="41"/>
      <c r="I81" s="41"/>
      <c r="J81" s="43"/>
      <c r="K81" s="43"/>
      <c r="L81" s="43"/>
      <c r="M81" s="43"/>
      <c r="N81" s="43"/>
      <c r="O81" s="41"/>
      <c r="P81" s="352"/>
      <c r="Q81" s="669"/>
      <c r="R81" s="669"/>
      <c r="S81" s="669"/>
      <c r="T81" s="669"/>
      <c r="U81" s="669"/>
      <c r="V81" s="669"/>
      <c r="W81" s="669"/>
      <c r="X81" s="669"/>
      <c r="Y81" s="669"/>
      <c r="Z81" s="40"/>
      <c r="AA81" s="41"/>
      <c r="AB81" s="41"/>
      <c r="AC81" s="43"/>
      <c r="AD81" s="43"/>
      <c r="AE81" s="43"/>
      <c r="AF81" s="43"/>
      <c r="AG81" s="43"/>
      <c r="AH81" s="43"/>
      <c r="AI81" s="43"/>
      <c r="AJ81" s="41"/>
      <c r="AK81" s="352"/>
      <c r="AL81" s="669"/>
      <c r="AM81" s="669"/>
      <c r="AN81" s="669"/>
      <c r="AO81" s="669"/>
      <c r="AP81" s="669"/>
      <c r="AQ81" s="669"/>
      <c r="AR81" s="669"/>
      <c r="AS81" s="669"/>
      <c r="AT81" s="669"/>
      <c r="AU81" s="669"/>
      <c r="AV81" s="669"/>
      <c r="AW81" s="40"/>
      <c r="AX81" s="41"/>
      <c r="AY81" s="43"/>
      <c r="AZ81" s="43"/>
      <c r="BA81" s="124"/>
      <c r="BB81" s="41"/>
      <c r="BC81" s="41"/>
      <c r="BD81" s="43"/>
      <c r="BE81" s="43"/>
      <c r="BF81" s="40"/>
      <c r="BG81" s="41"/>
      <c r="BH81" s="41"/>
      <c r="BI81" s="41"/>
      <c r="BJ81" s="41"/>
      <c r="BK81" s="41"/>
      <c r="BL81" s="41"/>
      <c r="BM81" s="41"/>
      <c r="BN81" s="43"/>
      <c r="BO81" s="496"/>
      <c r="BP81" s="124"/>
      <c r="BQ81" s="41"/>
      <c r="BR81" s="41"/>
      <c r="BS81" s="41"/>
      <c r="BT81" s="41"/>
      <c r="BU81" s="43"/>
      <c r="BV81" s="43"/>
      <c r="BW81" s="43"/>
      <c r="BX81" s="43"/>
      <c r="BY81" s="43"/>
      <c r="BZ81" s="43"/>
      <c r="CA81" s="499"/>
      <c r="CB81" s="500"/>
      <c r="CC81" s="495"/>
      <c r="CD81" s="495"/>
      <c r="CE81" s="502"/>
      <c r="CF81" s="124"/>
      <c r="CG81" s="41"/>
      <c r="CH81" s="41"/>
      <c r="CI81" s="43"/>
      <c r="CJ81" s="43"/>
      <c r="CK81" s="43"/>
      <c r="CL81" s="43"/>
      <c r="CM81" s="43"/>
      <c r="CN81" s="43"/>
      <c r="CO81" s="43"/>
      <c r="CP81" s="43"/>
      <c r="CQ81" s="43"/>
      <c r="CR81" s="500"/>
      <c r="CS81" s="495"/>
      <c r="CT81" s="495"/>
      <c r="CU81" s="502"/>
      <c r="CV81" s="41"/>
      <c r="CW81" s="41"/>
      <c r="CX81" s="41"/>
      <c r="CY81" s="41"/>
      <c r="CZ81" s="41"/>
      <c r="DA81" s="42"/>
      <c r="DB81" s="151"/>
      <c r="DC81" s="41"/>
      <c r="DD81" s="41"/>
      <c r="DE81" s="151"/>
      <c r="DF81" s="35"/>
      <c r="DG81" s="36"/>
      <c r="DH81" s="36"/>
      <c r="DI81" s="38"/>
      <c r="DJ81" s="38"/>
      <c r="DK81" s="38"/>
      <c r="DL81" s="38"/>
      <c r="DM81" s="38"/>
      <c r="DN81" s="46"/>
      <c r="DO81" s="451"/>
      <c r="DP81" s="451"/>
      <c r="DQ81" s="451"/>
      <c r="DR81" s="451"/>
      <c r="DS81" s="451"/>
      <c r="DT81" s="451"/>
      <c r="DU81" s="451"/>
      <c r="DV81" s="35"/>
      <c r="DW81" s="36"/>
      <c r="DX81" s="36"/>
      <c r="DY81" s="38"/>
      <c r="DZ81" s="38"/>
      <c r="EA81" s="46"/>
      <c r="EB81" s="33">
        <f t="shared" si="39"/>
        <v>0</v>
      </c>
      <c r="EC81" s="33">
        <f t="shared" si="40"/>
        <v>0</v>
      </c>
      <c r="ED81" s="75">
        <f t="shared" si="41"/>
        <v>0</v>
      </c>
      <c r="EE81" s="74">
        <f t="shared" si="42"/>
        <v>0</v>
      </c>
      <c r="EF81" s="33">
        <f t="shared" si="43"/>
        <v>0</v>
      </c>
    </row>
    <row r="82" spans="1:136" x14ac:dyDescent="0.25">
      <c r="A82" s="136">
        <v>73</v>
      </c>
      <c r="B82" s="39"/>
      <c r="C82" s="39"/>
      <c r="D82" s="39"/>
      <c r="E82" s="114"/>
      <c r="F82" s="71"/>
      <c r="G82" s="40"/>
      <c r="H82" s="41"/>
      <c r="I82" s="41"/>
      <c r="J82" s="43"/>
      <c r="K82" s="43"/>
      <c r="L82" s="43"/>
      <c r="M82" s="43"/>
      <c r="N82" s="43"/>
      <c r="O82" s="41"/>
      <c r="P82" s="352"/>
      <c r="Q82" s="669"/>
      <c r="R82" s="669"/>
      <c r="S82" s="669"/>
      <c r="T82" s="669"/>
      <c r="U82" s="669"/>
      <c r="V82" s="669"/>
      <c r="W82" s="669"/>
      <c r="X82" s="669"/>
      <c r="Y82" s="669"/>
      <c r="Z82" s="40"/>
      <c r="AA82" s="41"/>
      <c r="AB82" s="41"/>
      <c r="AC82" s="43"/>
      <c r="AD82" s="43"/>
      <c r="AE82" s="43"/>
      <c r="AF82" s="43"/>
      <c r="AG82" s="43"/>
      <c r="AH82" s="43"/>
      <c r="AI82" s="43"/>
      <c r="AJ82" s="41"/>
      <c r="AK82" s="352"/>
      <c r="AL82" s="669"/>
      <c r="AM82" s="669"/>
      <c r="AN82" s="669"/>
      <c r="AO82" s="669"/>
      <c r="AP82" s="669"/>
      <c r="AQ82" s="669"/>
      <c r="AR82" s="669"/>
      <c r="AS82" s="669"/>
      <c r="AT82" s="669"/>
      <c r="AU82" s="669"/>
      <c r="AV82" s="669"/>
      <c r="AW82" s="40"/>
      <c r="AX82" s="41"/>
      <c r="AY82" s="43"/>
      <c r="AZ82" s="43"/>
      <c r="BA82" s="124"/>
      <c r="BB82" s="41"/>
      <c r="BC82" s="41"/>
      <c r="BD82" s="43"/>
      <c r="BE82" s="43"/>
      <c r="BF82" s="40"/>
      <c r="BG82" s="41"/>
      <c r="BH82" s="41"/>
      <c r="BI82" s="41"/>
      <c r="BJ82" s="41"/>
      <c r="BK82" s="41"/>
      <c r="BL82" s="41"/>
      <c r="BM82" s="41"/>
      <c r="BN82" s="43"/>
      <c r="BO82" s="496"/>
      <c r="BP82" s="124"/>
      <c r="BQ82" s="41"/>
      <c r="BR82" s="41"/>
      <c r="BS82" s="41"/>
      <c r="BT82" s="41"/>
      <c r="BU82" s="43"/>
      <c r="BV82" s="43"/>
      <c r="BW82" s="43"/>
      <c r="BX82" s="43"/>
      <c r="BY82" s="43"/>
      <c r="BZ82" s="43"/>
      <c r="CA82" s="499"/>
      <c r="CB82" s="500"/>
      <c r="CC82" s="495"/>
      <c r="CD82" s="495"/>
      <c r="CE82" s="502"/>
      <c r="CF82" s="124"/>
      <c r="CG82" s="41"/>
      <c r="CH82" s="41"/>
      <c r="CI82" s="43"/>
      <c r="CJ82" s="43"/>
      <c r="CK82" s="43"/>
      <c r="CL82" s="43"/>
      <c r="CM82" s="43"/>
      <c r="CN82" s="43"/>
      <c r="CO82" s="43"/>
      <c r="CP82" s="43"/>
      <c r="CQ82" s="43"/>
      <c r="CR82" s="500"/>
      <c r="CS82" s="495"/>
      <c r="CT82" s="495"/>
      <c r="CU82" s="502"/>
      <c r="CV82" s="41"/>
      <c r="CW82" s="41"/>
      <c r="CX82" s="41"/>
      <c r="CY82" s="41"/>
      <c r="CZ82" s="41"/>
      <c r="DA82" s="42"/>
      <c r="DB82" s="151"/>
      <c r="DC82" s="41"/>
      <c r="DD82" s="41"/>
      <c r="DE82" s="151"/>
      <c r="DF82" s="35"/>
      <c r="DG82" s="36"/>
      <c r="DH82" s="36"/>
      <c r="DI82" s="38"/>
      <c r="DJ82" s="38"/>
      <c r="DK82" s="38"/>
      <c r="DL82" s="38"/>
      <c r="DM82" s="38"/>
      <c r="DN82" s="46"/>
      <c r="DO82" s="451"/>
      <c r="DP82" s="451"/>
      <c r="DQ82" s="451"/>
      <c r="DR82" s="451"/>
      <c r="DS82" s="451"/>
      <c r="DT82" s="451"/>
      <c r="DU82" s="451"/>
      <c r="DV82" s="35"/>
      <c r="DW82" s="36"/>
      <c r="DX82" s="36"/>
      <c r="DY82" s="38"/>
      <c r="DZ82" s="38"/>
      <c r="EA82" s="46"/>
      <c r="EB82" s="33">
        <f t="shared" si="39"/>
        <v>0</v>
      </c>
      <c r="EC82" s="33">
        <f t="shared" si="40"/>
        <v>0</v>
      </c>
      <c r="ED82" s="75">
        <f t="shared" si="41"/>
        <v>0</v>
      </c>
      <c r="EE82" s="74">
        <f t="shared" si="42"/>
        <v>0</v>
      </c>
      <c r="EF82" s="33">
        <f t="shared" si="43"/>
        <v>0</v>
      </c>
    </row>
    <row r="83" spans="1:136" x14ac:dyDescent="0.25">
      <c r="A83" s="134">
        <v>74</v>
      </c>
      <c r="B83" s="39"/>
      <c r="C83" s="39"/>
      <c r="D83" s="39"/>
      <c r="E83" s="114"/>
      <c r="F83" s="71"/>
      <c r="G83" s="40"/>
      <c r="H83" s="41"/>
      <c r="I83" s="41"/>
      <c r="J83" s="43"/>
      <c r="K83" s="43"/>
      <c r="L83" s="43"/>
      <c r="M83" s="43"/>
      <c r="N83" s="43"/>
      <c r="O83" s="41"/>
      <c r="P83" s="352"/>
      <c r="Q83" s="669"/>
      <c r="R83" s="669"/>
      <c r="S83" s="669"/>
      <c r="T83" s="669"/>
      <c r="U83" s="669"/>
      <c r="V83" s="669"/>
      <c r="W83" s="669"/>
      <c r="X83" s="669"/>
      <c r="Y83" s="669"/>
      <c r="Z83" s="40"/>
      <c r="AA83" s="41"/>
      <c r="AB83" s="41"/>
      <c r="AC83" s="43"/>
      <c r="AD83" s="43"/>
      <c r="AE83" s="43"/>
      <c r="AF83" s="43"/>
      <c r="AG83" s="43"/>
      <c r="AH83" s="43"/>
      <c r="AI83" s="43"/>
      <c r="AJ83" s="41"/>
      <c r="AK83" s="352"/>
      <c r="AL83" s="669"/>
      <c r="AM83" s="669"/>
      <c r="AN83" s="669"/>
      <c r="AO83" s="669"/>
      <c r="AP83" s="669"/>
      <c r="AQ83" s="669"/>
      <c r="AR83" s="669"/>
      <c r="AS83" s="669"/>
      <c r="AT83" s="669"/>
      <c r="AU83" s="669"/>
      <c r="AV83" s="669"/>
      <c r="AW83" s="40"/>
      <c r="AX83" s="41"/>
      <c r="AY83" s="43"/>
      <c r="AZ83" s="43"/>
      <c r="BA83" s="124"/>
      <c r="BB83" s="41"/>
      <c r="BC83" s="41"/>
      <c r="BD83" s="43"/>
      <c r="BE83" s="43"/>
      <c r="BF83" s="40"/>
      <c r="BG83" s="41"/>
      <c r="BH83" s="41"/>
      <c r="BI83" s="41"/>
      <c r="BJ83" s="41"/>
      <c r="BK83" s="41"/>
      <c r="BL83" s="41"/>
      <c r="BM83" s="41"/>
      <c r="BN83" s="43"/>
      <c r="BO83" s="496"/>
      <c r="BP83" s="124"/>
      <c r="BQ83" s="41"/>
      <c r="BR83" s="41"/>
      <c r="BS83" s="41"/>
      <c r="BT83" s="41"/>
      <c r="BU83" s="43"/>
      <c r="BV83" s="43"/>
      <c r="BW83" s="43"/>
      <c r="BX83" s="43"/>
      <c r="BY83" s="43"/>
      <c r="BZ83" s="43"/>
      <c r="CA83" s="499"/>
      <c r="CB83" s="500"/>
      <c r="CC83" s="495"/>
      <c r="CD83" s="495"/>
      <c r="CE83" s="502"/>
      <c r="CF83" s="124"/>
      <c r="CG83" s="41"/>
      <c r="CH83" s="41"/>
      <c r="CI83" s="43"/>
      <c r="CJ83" s="43"/>
      <c r="CK83" s="43"/>
      <c r="CL83" s="43"/>
      <c r="CM83" s="43"/>
      <c r="CN83" s="43"/>
      <c r="CO83" s="43"/>
      <c r="CP83" s="43"/>
      <c r="CQ83" s="43"/>
      <c r="CR83" s="500"/>
      <c r="CS83" s="495"/>
      <c r="CT83" s="495"/>
      <c r="CU83" s="502"/>
      <c r="CV83" s="41"/>
      <c r="CW83" s="41"/>
      <c r="CX83" s="41"/>
      <c r="CY83" s="41"/>
      <c r="CZ83" s="41"/>
      <c r="DA83" s="42"/>
      <c r="DB83" s="151"/>
      <c r="DC83" s="41"/>
      <c r="DD83" s="41"/>
      <c r="DE83" s="151"/>
      <c r="DF83" s="35"/>
      <c r="DG83" s="36"/>
      <c r="DH83" s="36"/>
      <c r="DI83" s="38"/>
      <c r="DJ83" s="38"/>
      <c r="DK83" s="38"/>
      <c r="DL83" s="38"/>
      <c r="DM83" s="38"/>
      <c r="DN83" s="46"/>
      <c r="DO83" s="451"/>
      <c r="DP83" s="451"/>
      <c r="DQ83" s="451"/>
      <c r="DR83" s="451"/>
      <c r="DS83" s="451"/>
      <c r="DT83" s="451"/>
      <c r="DU83" s="451"/>
      <c r="DV83" s="35"/>
      <c r="DW83" s="36"/>
      <c r="DX83" s="36"/>
      <c r="DY83" s="38"/>
      <c r="DZ83" s="38"/>
      <c r="EA83" s="46"/>
      <c r="EB83" s="33">
        <f t="shared" si="39"/>
        <v>0</v>
      </c>
      <c r="EC83" s="33">
        <f t="shared" si="40"/>
        <v>0</v>
      </c>
      <c r="ED83" s="75">
        <f t="shared" si="41"/>
        <v>0</v>
      </c>
      <c r="EE83" s="74">
        <f t="shared" si="42"/>
        <v>0</v>
      </c>
      <c r="EF83" s="33">
        <f t="shared" si="43"/>
        <v>0</v>
      </c>
    </row>
    <row r="84" spans="1:136" x14ac:dyDescent="0.25">
      <c r="A84" s="136">
        <v>75</v>
      </c>
      <c r="B84" s="39"/>
      <c r="C84" s="39"/>
      <c r="D84" s="39"/>
      <c r="E84" s="114"/>
      <c r="F84" s="71"/>
      <c r="G84" s="40"/>
      <c r="H84" s="41"/>
      <c r="I84" s="41"/>
      <c r="J84" s="43"/>
      <c r="K84" s="43"/>
      <c r="L84" s="43"/>
      <c r="M84" s="43"/>
      <c r="N84" s="43"/>
      <c r="O84" s="41"/>
      <c r="P84" s="352"/>
      <c r="Q84" s="669"/>
      <c r="R84" s="669"/>
      <c r="S84" s="669"/>
      <c r="T84" s="669"/>
      <c r="U84" s="669"/>
      <c r="V84" s="669"/>
      <c r="W84" s="669"/>
      <c r="X84" s="669"/>
      <c r="Y84" s="669"/>
      <c r="Z84" s="40"/>
      <c r="AA84" s="41"/>
      <c r="AB84" s="41"/>
      <c r="AC84" s="43"/>
      <c r="AD84" s="43"/>
      <c r="AE84" s="43"/>
      <c r="AF84" s="43"/>
      <c r="AG84" s="43"/>
      <c r="AH84" s="43"/>
      <c r="AI84" s="43"/>
      <c r="AJ84" s="41"/>
      <c r="AK84" s="352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40"/>
      <c r="AX84" s="41"/>
      <c r="AY84" s="43"/>
      <c r="AZ84" s="43"/>
      <c r="BA84" s="124"/>
      <c r="BB84" s="41"/>
      <c r="BC84" s="41"/>
      <c r="BD84" s="43"/>
      <c r="BE84" s="43"/>
      <c r="BF84" s="40"/>
      <c r="BG84" s="41"/>
      <c r="BH84" s="41"/>
      <c r="BI84" s="41"/>
      <c r="BJ84" s="41"/>
      <c r="BK84" s="41"/>
      <c r="BL84" s="41"/>
      <c r="BM84" s="41"/>
      <c r="BN84" s="43"/>
      <c r="BO84" s="496"/>
      <c r="BP84" s="124"/>
      <c r="BQ84" s="41"/>
      <c r="BR84" s="41"/>
      <c r="BS84" s="41"/>
      <c r="BT84" s="41"/>
      <c r="BU84" s="43"/>
      <c r="BV84" s="43"/>
      <c r="BW84" s="43"/>
      <c r="BX84" s="43"/>
      <c r="BY84" s="43"/>
      <c r="BZ84" s="43"/>
      <c r="CA84" s="499"/>
      <c r="CB84" s="500"/>
      <c r="CC84" s="495"/>
      <c r="CD84" s="495"/>
      <c r="CE84" s="502"/>
      <c r="CF84" s="124"/>
      <c r="CG84" s="41"/>
      <c r="CH84" s="41"/>
      <c r="CI84" s="43"/>
      <c r="CJ84" s="43"/>
      <c r="CK84" s="43"/>
      <c r="CL84" s="43"/>
      <c r="CM84" s="43"/>
      <c r="CN84" s="43"/>
      <c r="CO84" s="43"/>
      <c r="CP84" s="43"/>
      <c r="CQ84" s="43"/>
      <c r="CR84" s="500"/>
      <c r="CS84" s="495"/>
      <c r="CT84" s="495"/>
      <c r="CU84" s="502"/>
      <c r="CV84" s="41"/>
      <c r="CW84" s="41"/>
      <c r="CX84" s="41"/>
      <c r="CY84" s="41"/>
      <c r="CZ84" s="41"/>
      <c r="DA84" s="42"/>
      <c r="DB84" s="151"/>
      <c r="DC84" s="41"/>
      <c r="DD84" s="41"/>
      <c r="DE84" s="151"/>
      <c r="DF84" s="35"/>
      <c r="DG84" s="36"/>
      <c r="DH84" s="36"/>
      <c r="DI84" s="38"/>
      <c r="DJ84" s="38"/>
      <c r="DK84" s="38"/>
      <c r="DL84" s="38"/>
      <c r="DM84" s="38"/>
      <c r="DN84" s="46"/>
      <c r="DO84" s="451"/>
      <c r="DP84" s="451"/>
      <c r="DQ84" s="451"/>
      <c r="DR84" s="451"/>
      <c r="DS84" s="451"/>
      <c r="DT84" s="451"/>
      <c r="DU84" s="451"/>
      <c r="DV84" s="35"/>
      <c r="DW84" s="36"/>
      <c r="DX84" s="36"/>
      <c r="DY84" s="38"/>
      <c r="DZ84" s="38"/>
      <c r="EA84" s="46"/>
      <c r="EB84" s="33">
        <f t="shared" si="39"/>
        <v>0</v>
      </c>
      <c r="EC84" s="33">
        <f t="shared" si="40"/>
        <v>0</v>
      </c>
      <c r="ED84" s="75">
        <f t="shared" si="41"/>
        <v>0</v>
      </c>
      <c r="EE84" s="74">
        <f t="shared" si="42"/>
        <v>0</v>
      </c>
      <c r="EF84" s="33">
        <f t="shared" si="43"/>
        <v>0</v>
      </c>
    </row>
    <row r="85" spans="1:136" x14ac:dyDescent="0.25">
      <c r="A85" s="134">
        <v>76</v>
      </c>
      <c r="B85" s="39"/>
      <c r="C85" s="39"/>
      <c r="D85" s="39"/>
      <c r="E85" s="114"/>
      <c r="F85" s="71"/>
      <c r="G85" s="40"/>
      <c r="H85" s="41"/>
      <c r="I85" s="41"/>
      <c r="J85" s="43"/>
      <c r="K85" s="43"/>
      <c r="L85" s="43"/>
      <c r="M85" s="43"/>
      <c r="N85" s="43"/>
      <c r="O85" s="41"/>
      <c r="P85" s="352"/>
      <c r="Q85" s="669"/>
      <c r="R85" s="669"/>
      <c r="S85" s="669"/>
      <c r="T85" s="669"/>
      <c r="U85" s="669"/>
      <c r="V85" s="669"/>
      <c r="W85" s="669"/>
      <c r="X85" s="669"/>
      <c r="Y85" s="669"/>
      <c r="Z85" s="40"/>
      <c r="AA85" s="41"/>
      <c r="AB85" s="41"/>
      <c r="AC85" s="43"/>
      <c r="AD85" s="43"/>
      <c r="AE85" s="43"/>
      <c r="AF85" s="43"/>
      <c r="AG85" s="43"/>
      <c r="AH85" s="43"/>
      <c r="AI85" s="43"/>
      <c r="AJ85" s="41"/>
      <c r="AK85" s="352"/>
      <c r="AL85" s="669"/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40"/>
      <c r="AX85" s="41"/>
      <c r="AY85" s="43"/>
      <c r="AZ85" s="43"/>
      <c r="BA85" s="124"/>
      <c r="BB85" s="41"/>
      <c r="BC85" s="41"/>
      <c r="BD85" s="43"/>
      <c r="BE85" s="43"/>
      <c r="BF85" s="40"/>
      <c r="BG85" s="41"/>
      <c r="BH85" s="41"/>
      <c r="BI85" s="41"/>
      <c r="BJ85" s="41"/>
      <c r="BK85" s="41"/>
      <c r="BL85" s="41"/>
      <c r="BM85" s="41"/>
      <c r="BN85" s="43"/>
      <c r="BO85" s="496"/>
      <c r="BP85" s="124"/>
      <c r="BQ85" s="41"/>
      <c r="BR85" s="41"/>
      <c r="BS85" s="41"/>
      <c r="BT85" s="41"/>
      <c r="BU85" s="43"/>
      <c r="BV85" s="43"/>
      <c r="BW85" s="43"/>
      <c r="BX85" s="43"/>
      <c r="BY85" s="43"/>
      <c r="BZ85" s="43"/>
      <c r="CA85" s="499"/>
      <c r="CB85" s="500"/>
      <c r="CC85" s="495"/>
      <c r="CD85" s="495"/>
      <c r="CE85" s="502"/>
      <c r="CF85" s="124"/>
      <c r="CG85" s="41"/>
      <c r="CH85" s="41"/>
      <c r="CI85" s="43"/>
      <c r="CJ85" s="43"/>
      <c r="CK85" s="43"/>
      <c r="CL85" s="43"/>
      <c r="CM85" s="43"/>
      <c r="CN85" s="43"/>
      <c r="CO85" s="43"/>
      <c r="CP85" s="43"/>
      <c r="CQ85" s="43"/>
      <c r="CR85" s="500"/>
      <c r="CS85" s="495"/>
      <c r="CT85" s="495"/>
      <c r="CU85" s="502"/>
      <c r="CV85" s="41"/>
      <c r="CW85" s="41"/>
      <c r="CX85" s="41"/>
      <c r="CY85" s="41"/>
      <c r="CZ85" s="41"/>
      <c r="DA85" s="42"/>
      <c r="DB85" s="151"/>
      <c r="DC85" s="41"/>
      <c r="DD85" s="41"/>
      <c r="DE85" s="151"/>
      <c r="DF85" s="35"/>
      <c r="DG85" s="36"/>
      <c r="DH85" s="36"/>
      <c r="DI85" s="38"/>
      <c r="DJ85" s="38"/>
      <c r="DK85" s="38"/>
      <c r="DL85" s="38"/>
      <c r="DM85" s="38"/>
      <c r="DN85" s="46"/>
      <c r="DO85" s="451"/>
      <c r="DP85" s="451"/>
      <c r="DQ85" s="451"/>
      <c r="DR85" s="451"/>
      <c r="DS85" s="451"/>
      <c r="DT85" s="451"/>
      <c r="DU85" s="451"/>
      <c r="DV85" s="35"/>
      <c r="DW85" s="36"/>
      <c r="DX85" s="36"/>
      <c r="DY85" s="38"/>
      <c r="DZ85" s="38"/>
      <c r="EA85" s="46"/>
      <c r="EB85" s="33">
        <f t="shared" si="39"/>
        <v>0</v>
      </c>
      <c r="EC85" s="33">
        <f t="shared" si="40"/>
        <v>0</v>
      </c>
      <c r="ED85" s="75">
        <f t="shared" si="41"/>
        <v>0</v>
      </c>
      <c r="EE85" s="74">
        <f t="shared" si="42"/>
        <v>0</v>
      </c>
      <c r="EF85" s="33">
        <f t="shared" si="43"/>
        <v>0</v>
      </c>
    </row>
    <row r="86" spans="1:136" x14ac:dyDescent="0.25">
      <c r="A86" s="136">
        <v>77</v>
      </c>
      <c r="B86" s="39"/>
      <c r="C86" s="39"/>
      <c r="D86" s="39"/>
      <c r="E86" s="114"/>
      <c r="F86" s="71"/>
      <c r="G86" s="40"/>
      <c r="H86" s="41"/>
      <c r="I86" s="41"/>
      <c r="J86" s="43"/>
      <c r="K86" s="43"/>
      <c r="L86" s="43"/>
      <c r="M86" s="43"/>
      <c r="N86" s="43"/>
      <c r="O86" s="41"/>
      <c r="P86" s="352"/>
      <c r="Q86" s="669"/>
      <c r="R86" s="669"/>
      <c r="S86" s="669"/>
      <c r="T86" s="669"/>
      <c r="U86" s="669"/>
      <c r="V86" s="669"/>
      <c r="W86" s="669"/>
      <c r="X86" s="669"/>
      <c r="Y86" s="669"/>
      <c r="Z86" s="40"/>
      <c r="AA86" s="41"/>
      <c r="AB86" s="41"/>
      <c r="AC86" s="43"/>
      <c r="AD86" s="43"/>
      <c r="AE86" s="43"/>
      <c r="AF86" s="43"/>
      <c r="AG86" s="43"/>
      <c r="AH86" s="43"/>
      <c r="AI86" s="43"/>
      <c r="AJ86" s="41"/>
      <c r="AK86" s="352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40"/>
      <c r="AX86" s="41"/>
      <c r="AY86" s="43"/>
      <c r="AZ86" s="43"/>
      <c r="BA86" s="124"/>
      <c r="BB86" s="41"/>
      <c r="BC86" s="41"/>
      <c r="BD86" s="43"/>
      <c r="BE86" s="43"/>
      <c r="BF86" s="40"/>
      <c r="BG86" s="41"/>
      <c r="BH86" s="41"/>
      <c r="BI86" s="41"/>
      <c r="BJ86" s="41"/>
      <c r="BK86" s="41"/>
      <c r="BL86" s="41"/>
      <c r="BM86" s="41"/>
      <c r="BN86" s="43"/>
      <c r="BO86" s="496"/>
      <c r="BP86" s="124"/>
      <c r="BQ86" s="41"/>
      <c r="BR86" s="41"/>
      <c r="BS86" s="41"/>
      <c r="BT86" s="41"/>
      <c r="BU86" s="43"/>
      <c r="BV86" s="43"/>
      <c r="BW86" s="43"/>
      <c r="BX86" s="43"/>
      <c r="BY86" s="43"/>
      <c r="BZ86" s="43"/>
      <c r="CA86" s="499"/>
      <c r="CB86" s="500"/>
      <c r="CC86" s="495"/>
      <c r="CD86" s="495"/>
      <c r="CE86" s="502"/>
      <c r="CF86" s="124"/>
      <c r="CG86" s="41"/>
      <c r="CH86" s="41"/>
      <c r="CI86" s="43"/>
      <c r="CJ86" s="43"/>
      <c r="CK86" s="43"/>
      <c r="CL86" s="43"/>
      <c r="CM86" s="43"/>
      <c r="CN86" s="43"/>
      <c r="CO86" s="43"/>
      <c r="CP86" s="43"/>
      <c r="CQ86" s="43"/>
      <c r="CR86" s="500"/>
      <c r="CS86" s="495"/>
      <c r="CT86" s="495"/>
      <c r="CU86" s="502"/>
      <c r="CV86" s="41"/>
      <c r="CW86" s="41"/>
      <c r="CX86" s="41"/>
      <c r="CY86" s="41"/>
      <c r="CZ86" s="41"/>
      <c r="DA86" s="42"/>
      <c r="DB86" s="151"/>
      <c r="DC86" s="41"/>
      <c r="DD86" s="41"/>
      <c r="DE86" s="151"/>
      <c r="DF86" s="35"/>
      <c r="DG86" s="36"/>
      <c r="DH86" s="36"/>
      <c r="DI86" s="38"/>
      <c r="DJ86" s="38"/>
      <c r="DK86" s="38"/>
      <c r="DL86" s="38"/>
      <c r="DM86" s="38"/>
      <c r="DN86" s="46"/>
      <c r="DO86" s="451"/>
      <c r="DP86" s="451"/>
      <c r="DQ86" s="451"/>
      <c r="DR86" s="451"/>
      <c r="DS86" s="451"/>
      <c r="DT86" s="451"/>
      <c r="DU86" s="451"/>
      <c r="DV86" s="35"/>
      <c r="DW86" s="36"/>
      <c r="DX86" s="36"/>
      <c r="DY86" s="38"/>
      <c r="DZ86" s="38"/>
      <c r="EA86" s="46"/>
      <c r="EB86" s="33">
        <f t="shared" si="39"/>
        <v>0</v>
      </c>
      <c r="EC86" s="33">
        <f t="shared" si="40"/>
        <v>0</v>
      </c>
      <c r="ED86" s="75">
        <f t="shared" si="41"/>
        <v>0</v>
      </c>
      <c r="EE86" s="74">
        <f t="shared" si="42"/>
        <v>0</v>
      </c>
      <c r="EF86" s="33">
        <f t="shared" si="43"/>
        <v>0</v>
      </c>
    </row>
    <row r="87" spans="1:136" x14ac:dyDescent="0.25">
      <c r="A87" s="134">
        <v>78</v>
      </c>
      <c r="B87" s="39"/>
      <c r="C87" s="39"/>
      <c r="D87" s="39"/>
      <c r="E87" s="114"/>
      <c r="F87" s="71"/>
      <c r="G87" s="40"/>
      <c r="H87" s="41"/>
      <c r="I87" s="41"/>
      <c r="J87" s="43"/>
      <c r="K87" s="43"/>
      <c r="L87" s="43"/>
      <c r="M87" s="43"/>
      <c r="N87" s="43"/>
      <c r="O87" s="41"/>
      <c r="P87" s="352"/>
      <c r="Q87" s="669"/>
      <c r="R87" s="669"/>
      <c r="S87" s="669"/>
      <c r="T87" s="669"/>
      <c r="U87" s="669"/>
      <c r="V87" s="669"/>
      <c r="W87" s="669"/>
      <c r="X87" s="669"/>
      <c r="Y87" s="669"/>
      <c r="Z87" s="40"/>
      <c r="AA87" s="41"/>
      <c r="AB87" s="41"/>
      <c r="AC87" s="43"/>
      <c r="AD87" s="43"/>
      <c r="AE87" s="43"/>
      <c r="AF87" s="43"/>
      <c r="AG87" s="43"/>
      <c r="AH87" s="43"/>
      <c r="AI87" s="43"/>
      <c r="AJ87" s="41"/>
      <c r="AK87" s="352"/>
      <c r="AL87" s="669"/>
      <c r="AM87" s="669"/>
      <c r="AN87" s="669"/>
      <c r="AO87" s="669"/>
      <c r="AP87" s="669"/>
      <c r="AQ87" s="669"/>
      <c r="AR87" s="669"/>
      <c r="AS87" s="669"/>
      <c r="AT87" s="669"/>
      <c r="AU87" s="669"/>
      <c r="AV87" s="669"/>
      <c r="AW87" s="40"/>
      <c r="AX87" s="41"/>
      <c r="AY87" s="43"/>
      <c r="AZ87" s="43"/>
      <c r="BA87" s="124"/>
      <c r="BB87" s="41"/>
      <c r="BC87" s="41"/>
      <c r="BD87" s="43"/>
      <c r="BE87" s="43"/>
      <c r="BF87" s="40"/>
      <c r="BG87" s="41"/>
      <c r="BH87" s="41"/>
      <c r="BI87" s="41"/>
      <c r="BJ87" s="41"/>
      <c r="BK87" s="41"/>
      <c r="BL87" s="41"/>
      <c r="BM87" s="41"/>
      <c r="BN87" s="43"/>
      <c r="BO87" s="496"/>
      <c r="BP87" s="124"/>
      <c r="BQ87" s="41"/>
      <c r="BR87" s="41"/>
      <c r="BS87" s="41"/>
      <c r="BT87" s="41"/>
      <c r="BU87" s="43"/>
      <c r="BV87" s="43"/>
      <c r="BW87" s="43"/>
      <c r="BX87" s="43"/>
      <c r="BY87" s="43"/>
      <c r="BZ87" s="43"/>
      <c r="CA87" s="499"/>
      <c r="CB87" s="500"/>
      <c r="CC87" s="495"/>
      <c r="CD87" s="495"/>
      <c r="CE87" s="502"/>
      <c r="CF87" s="124"/>
      <c r="CG87" s="41"/>
      <c r="CH87" s="41"/>
      <c r="CI87" s="43"/>
      <c r="CJ87" s="43"/>
      <c r="CK87" s="43"/>
      <c r="CL87" s="43"/>
      <c r="CM87" s="43"/>
      <c r="CN87" s="43"/>
      <c r="CO87" s="43"/>
      <c r="CP87" s="43"/>
      <c r="CQ87" s="43"/>
      <c r="CR87" s="500"/>
      <c r="CS87" s="495"/>
      <c r="CT87" s="495"/>
      <c r="CU87" s="502"/>
      <c r="CV87" s="41"/>
      <c r="CW87" s="41"/>
      <c r="CX87" s="41"/>
      <c r="CY87" s="41"/>
      <c r="CZ87" s="41"/>
      <c r="DA87" s="42"/>
      <c r="DB87" s="151"/>
      <c r="DC87" s="41"/>
      <c r="DD87" s="41"/>
      <c r="DE87" s="151"/>
      <c r="DF87" s="35"/>
      <c r="DG87" s="36"/>
      <c r="DH87" s="36"/>
      <c r="DI87" s="38"/>
      <c r="DJ87" s="38"/>
      <c r="DK87" s="38"/>
      <c r="DL87" s="38"/>
      <c r="DM87" s="38"/>
      <c r="DN87" s="46"/>
      <c r="DO87" s="451"/>
      <c r="DP87" s="451"/>
      <c r="DQ87" s="451"/>
      <c r="DR87" s="451"/>
      <c r="DS87" s="451"/>
      <c r="DT87" s="451"/>
      <c r="DU87" s="451"/>
      <c r="DV87" s="35"/>
      <c r="DW87" s="36"/>
      <c r="DX87" s="36"/>
      <c r="DY87" s="38"/>
      <c r="DZ87" s="38"/>
      <c r="EA87" s="46"/>
      <c r="EB87" s="33">
        <f t="shared" si="39"/>
        <v>0</v>
      </c>
      <c r="EC87" s="33">
        <f t="shared" si="40"/>
        <v>0</v>
      </c>
      <c r="ED87" s="75">
        <f t="shared" si="41"/>
        <v>0</v>
      </c>
      <c r="EE87" s="74">
        <f t="shared" si="42"/>
        <v>0</v>
      </c>
      <c r="EF87" s="33">
        <f t="shared" si="43"/>
        <v>0</v>
      </c>
    </row>
    <row r="88" spans="1:136" x14ac:dyDescent="0.25">
      <c r="A88" s="136">
        <v>79</v>
      </c>
      <c r="B88" s="39"/>
      <c r="C88" s="39"/>
      <c r="D88" s="39"/>
      <c r="E88" s="114"/>
      <c r="F88" s="71"/>
      <c r="G88" s="40"/>
      <c r="H88" s="41"/>
      <c r="I88" s="41"/>
      <c r="J88" s="43"/>
      <c r="K88" s="43"/>
      <c r="L88" s="43"/>
      <c r="M88" s="43"/>
      <c r="N88" s="43"/>
      <c r="O88" s="41"/>
      <c r="P88" s="352"/>
      <c r="Q88" s="669"/>
      <c r="R88" s="669"/>
      <c r="S88" s="669"/>
      <c r="T88" s="669"/>
      <c r="U88" s="669"/>
      <c r="V88" s="669"/>
      <c r="W88" s="669"/>
      <c r="X88" s="669"/>
      <c r="Y88" s="669"/>
      <c r="Z88" s="40"/>
      <c r="AA88" s="41"/>
      <c r="AB88" s="41"/>
      <c r="AC88" s="43"/>
      <c r="AD88" s="43"/>
      <c r="AE88" s="43"/>
      <c r="AF88" s="43"/>
      <c r="AG88" s="43"/>
      <c r="AH88" s="43"/>
      <c r="AI88" s="43"/>
      <c r="AJ88" s="41"/>
      <c r="AK88" s="352"/>
      <c r="AL88" s="669"/>
      <c r="AM88" s="669"/>
      <c r="AN88" s="669"/>
      <c r="AO88" s="669"/>
      <c r="AP88" s="669"/>
      <c r="AQ88" s="669"/>
      <c r="AR88" s="669"/>
      <c r="AS88" s="669"/>
      <c r="AT88" s="669"/>
      <c r="AU88" s="669"/>
      <c r="AV88" s="669"/>
      <c r="AW88" s="40"/>
      <c r="AX88" s="41"/>
      <c r="AY88" s="43"/>
      <c r="AZ88" s="43"/>
      <c r="BA88" s="124"/>
      <c r="BB88" s="41"/>
      <c r="BC88" s="41"/>
      <c r="BD88" s="43"/>
      <c r="BE88" s="43"/>
      <c r="BF88" s="40"/>
      <c r="BG88" s="41"/>
      <c r="BH88" s="41"/>
      <c r="BI88" s="41"/>
      <c r="BJ88" s="41"/>
      <c r="BK88" s="41"/>
      <c r="BL88" s="41"/>
      <c r="BM88" s="41"/>
      <c r="BN88" s="43"/>
      <c r="BO88" s="496"/>
      <c r="BP88" s="124"/>
      <c r="BQ88" s="41"/>
      <c r="BR88" s="41"/>
      <c r="BS88" s="41"/>
      <c r="BT88" s="41"/>
      <c r="BU88" s="43"/>
      <c r="BV88" s="43"/>
      <c r="BW88" s="43"/>
      <c r="BX88" s="43"/>
      <c r="BY88" s="43"/>
      <c r="BZ88" s="43"/>
      <c r="CA88" s="499"/>
      <c r="CB88" s="500"/>
      <c r="CC88" s="495"/>
      <c r="CD88" s="495"/>
      <c r="CE88" s="502"/>
      <c r="CF88" s="124"/>
      <c r="CG88" s="41"/>
      <c r="CH88" s="41"/>
      <c r="CI88" s="43"/>
      <c r="CJ88" s="43"/>
      <c r="CK88" s="43"/>
      <c r="CL88" s="43"/>
      <c r="CM88" s="43"/>
      <c r="CN88" s="43"/>
      <c r="CO88" s="43"/>
      <c r="CP88" s="43"/>
      <c r="CQ88" s="43"/>
      <c r="CR88" s="500"/>
      <c r="CS88" s="495"/>
      <c r="CT88" s="495"/>
      <c r="CU88" s="502"/>
      <c r="CV88" s="41"/>
      <c r="CW88" s="41"/>
      <c r="CX88" s="41"/>
      <c r="CY88" s="41"/>
      <c r="CZ88" s="41"/>
      <c r="DA88" s="42"/>
      <c r="DB88" s="151"/>
      <c r="DC88" s="41"/>
      <c r="DD88" s="41"/>
      <c r="DE88" s="151"/>
      <c r="DF88" s="35"/>
      <c r="DG88" s="36"/>
      <c r="DH88" s="36"/>
      <c r="DI88" s="38"/>
      <c r="DJ88" s="38"/>
      <c r="DK88" s="38"/>
      <c r="DL88" s="38"/>
      <c r="DM88" s="38"/>
      <c r="DN88" s="46"/>
      <c r="DO88" s="451"/>
      <c r="DP88" s="451"/>
      <c r="DQ88" s="451"/>
      <c r="DR88" s="451"/>
      <c r="DS88" s="451"/>
      <c r="DT88" s="451"/>
      <c r="DU88" s="451"/>
      <c r="DV88" s="35"/>
      <c r="DW88" s="36"/>
      <c r="DX88" s="36"/>
      <c r="DY88" s="38"/>
      <c r="DZ88" s="38"/>
      <c r="EA88" s="46"/>
      <c r="EB88" s="33">
        <f t="shared" si="39"/>
        <v>0</v>
      </c>
      <c r="EC88" s="33">
        <f t="shared" si="40"/>
        <v>0</v>
      </c>
      <c r="ED88" s="75">
        <f t="shared" si="41"/>
        <v>0</v>
      </c>
      <c r="EE88" s="74">
        <f t="shared" si="42"/>
        <v>0</v>
      </c>
      <c r="EF88" s="33">
        <f t="shared" si="43"/>
        <v>0</v>
      </c>
    </row>
    <row r="89" spans="1:136" x14ac:dyDescent="0.25">
      <c r="A89" s="134">
        <v>80</v>
      </c>
      <c r="B89" s="39"/>
      <c r="C89" s="39"/>
      <c r="D89" s="39"/>
      <c r="E89" s="114"/>
      <c r="F89" s="71"/>
      <c r="G89" s="40"/>
      <c r="H89" s="41"/>
      <c r="I89" s="41"/>
      <c r="J89" s="43"/>
      <c r="K89" s="43"/>
      <c r="L89" s="43"/>
      <c r="M89" s="43"/>
      <c r="N89" s="43"/>
      <c r="O89" s="41"/>
      <c r="P89" s="352"/>
      <c r="Q89" s="669"/>
      <c r="R89" s="669"/>
      <c r="S89" s="669"/>
      <c r="T89" s="669"/>
      <c r="U89" s="669"/>
      <c r="V89" s="669"/>
      <c r="W89" s="669"/>
      <c r="X89" s="669"/>
      <c r="Y89" s="669"/>
      <c r="Z89" s="40"/>
      <c r="AA89" s="41"/>
      <c r="AB89" s="41"/>
      <c r="AC89" s="43"/>
      <c r="AD89" s="43"/>
      <c r="AE89" s="43"/>
      <c r="AF89" s="43"/>
      <c r="AG89" s="43"/>
      <c r="AH89" s="43"/>
      <c r="AI89" s="43"/>
      <c r="AJ89" s="41"/>
      <c r="AK89" s="352"/>
      <c r="AL89" s="669"/>
      <c r="AM89" s="669"/>
      <c r="AN89" s="669"/>
      <c r="AO89" s="669"/>
      <c r="AP89" s="669"/>
      <c r="AQ89" s="669"/>
      <c r="AR89" s="669"/>
      <c r="AS89" s="669"/>
      <c r="AT89" s="669"/>
      <c r="AU89" s="669"/>
      <c r="AV89" s="669"/>
      <c r="AW89" s="40"/>
      <c r="AX89" s="41"/>
      <c r="AY89" s="43"/>
      <c r="AZ89" s="43"/>
      <c r="BA89" s="124"/>
      <c r="BB89" s="41"/>
      <c r="BC89" s="41"/>
      <c r="BD89" s="43"/>
      <c r="BE89" s="43"/>
      <c r="BF89" s="40"/>
      <c r="BG89" s="41"/>
      <c r="BH89" s="41"/>
      <c r="BI89" s="41"/>
      <c r="BJ89" s="41"/>
      <c r="BK89" s="41"/>
      <c r="BL89" s="41"/>
      <c r="BM89" s="41"/>
      <c r="BN89" s="43"/>
      <c r="BO89" s="496"/>
      <c r="BP89" s="124"/>
      <c r="BQ89" s="41"/>
      <c r="BR89" s="41"/>
      <c r="BS89" s="41"/>
      <c r="BT89" s="41"/>
      <c r="BU89" s="43"/>
      <c r="BV89" s="43"/>
      <c r="BW89" s="43"/>
      <c r="BX89" s="43"/>
      <c r="BY89" s="43"/>
      <c r="BZ89" s="43"/>
      <c r="CA89" s="499"/>
      <c r="CB89" s="500"/>
      <c r="CC89" s="495"/>
      <c r="CD89" s="495"/>
      <c r="CE89" s="502"/>
      <c r="CF89" s="124"/>
      <c r="CG89" s="41"/>
      <c r="CH89" s="41"/>
      <c r="CI89" s="43"/>
      <c r="CJ89" s="43"/>
      <c r="CK89" s="43"/>
      <c r="CL89" s="43"/>
      <c r="CM89" s="43"/>
      <c r="CN89" s="43"/>
      <c r="CO89" s="43"/>
      <c r="CP89" s="43"/>
      <c r="CQ89" s="43"/>
      <c r="CR89" s="500"/>
      <c r="CS89" s="495"/>
      <c r="CT89" s="495"/>
      <c r="CU89" s="502"/>
      <c r="CV89" s="41"/>
      <c r="CW89" s="41"/>
      <c r="CX89" s="41"/>
      <c r="CY89" s="41"/>
      <c r="CZ89" s="41"/>
      <c r="DA89" s="42"/>
      <c r="DB89" s="151"/>
      <c r="DC89" s="41"/>
      <c r="DD89" s="41"/>
      <c r="DE89" s="151"/>
      <c r="DF89" s="35"/>
      <c r="DG89" s="36"/>
      <c r="DH89" s="36"/>
      <c r="DI89" s="38"/>
      <c r="DJ89" s="38"/>
      <c r="DK89" s="38"/>
      <c r="DL89" s="38"/>
      <c r="DM89" s="38"/>
      <c r="DN89" s="46"/>
      <c r="DO89" s="451"/>
      <c r="DP89" s="451"/>
      <c r="DQ89" s="451"/>
      <c r="DR89" s="451"/>
      <c r="DS89" s="451"/>
      <c r="DT89" s="451"/>
      <c r="DU89" s="451"/>
      <c r="DV89" s="35"/>
      <c r="DW89" s="36"/>
      <c r="DX89" s="36"/>
      <c r="DY89" s="38"/>
      <c r="DZ89" s="38"/>
      <c r="EA89" s="46"/>
      <c r="EB89" s="33">
        <f t="shared" si="39"/>
        <v>0</v>
      </c>
      <c r="EC89" s="33">
        <f t="shared" si="40"/>
        <v>0</v>
      </c>
      <c r="ED89" s="75">
        <f t="shared" si="41"/>
        <v>0</v>
      </c>
      <c r="EE89" s="74">
        <f t="shared" si="42"/>
        <v>0</v>
      </c>
      <c r="EF89" s="33">
        <f t="shared" si="43"/>
        <v>0</v>
      </c>
    </row>
    <row r="90" spans="1:136" x14ac:dyDescent="0.25">
      <c r="A90" s="136">
        <v>81</v>
      </c>
      <c r="B90" s="39"/>
      <c r="C90" s="39"/>
      <c r="D90" s="39"/>
      <c r="E90" s="114"/>
      <c r="F90" s="71"/>
      <c r="G90" s="40"/>
      <c r="H90" s="41"/>
      <c r="I90" s="41"/>
      <c r="J90" s="43"/>
      <c r="K90" s="43"/>
      <c r="L90" s="43"/>
      <c r="M90" s="43"/>
      <c r="N90" s="43"/>
      <c r="O90" s="41"/>
      <c r="P90" s="352"/>
      <c r="Q90" s="669"/>
      <c r="R90" s="669"/>
      <c r="S90" s="669"/>
      <c r="T90" s="669"/>
      <c r="U90" s="669"/>
      <c r="V90" s="669"/>
      <c r="W90" s="669"/>
      <c r="X90" s="669"/>
      <c r="Y90" s="669"/>
      <c r="Z90" s="40"/>
      <c r="AA90" s="41"/>
      <c r="AB90" s="41"/>
      <c r="AC90" s="43"/>
      <c r="AD90" s="43"/>
      <c r="AE90" s="43"/>
      <c r="AF90" s="43"/>
      <c r="AG90" s="43"/>
      <c r="AH90" s="43"/>
      <c r="AI90" s="43"/>
      <c r="AJ90" s="41"/>
      <c r="AK90" s="352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40"/>
      <c r="AX90" s="41"/>
      <c r="AY90" s="43"/>
      <c r="AZ90" s="43"/>
      <c r="BA90" s="124"/>
      <c r="BB90" s="41"/>
      <c r="BC90" s="41"/>
      <c r="BD90" s="43"/>
      <c r="BE90" s="43"/>
      <c r="BF90" s="40"/>
      <c r="BG90" s="41"/>
      <c r="BH90" s="41"/>
      <c r="BI90" s="41"/>
      <c r="BJ90" s="41"/>
      <c r="BK90" s="41"/>
      <c r="BL90" s="41"/>
      <c r="BM90" s="41"/>
      <c r="BN90" s="43"/>
      <c r="BO90" s="496"/>
      <c r="BP90" s="124"/>
      <c r="BQ90" s="41"/>
      <c r="BR90" s="41"/>
      <c r="BS90" s="41"/>
      <c r="BT90" s="41"/>
      <c r="BU90" s="43"/>
      <c r="BV90" s="43"/>
      <c r="BW90" s="43"/>
      <c r="BX90" s="43"/>
      <c r="BY90" s="43"/>
      <c r="BZ90" s="43"/>
      <c r="CA90" s="499"/>
      <c r="CB90" s="500"/>
      <c r="CC90" s="495"/>
      <c r="CD90" s="495"/>
      <c r="CE90" s="502"/>
      <c r="CF90" s="124"/>
      <c r="CG90" s="41"/>
      <c r="CH90" s="41"/>
      <c r="CI90" s="43"/>
      <c r="CJ90" s="43"/>
      <c r="CK90" s="43"/>
      <c r="CL90" s="43"/>
      <c r="CM90" s="43"/>
      <c r="CN90" s="43"/>
      <c r="CO90" s="43"/>
      <c r="CP90" s="43"/>
      <c r="CQ90" s="43"/>
      <c r="CR90" s="500"/>
      <c r="CS90" s="495"/>
      <c r="CT90" s="495"/>
      <c r="CU90" s="502"/>
      <c r="CV90" s="41"/>
      <c r="CW90" s="41"/>
      <c r="CX90" s="41"/>
      <c r="CY90" s="41"/>
      <c r="CZ90" s="41"/>
      <c r="DA90" s="42"/>
      <c r="DB90" s="151"/>
      <c r="DC90" s="41"/>
      <c r="DD90" s="41"/>
      <c r="DE90" s="151"/>
      <c r="DF90" s="35"/>
      <c r="DG90" s="36"/>
      <c r="DH90" s="36"/>
      <c r="DI90" s="38"/>
      <c r="DJ90" s="38"/>
      <c r="DK90" s="38"/>
      <c r="DL90" s="38"/>
      <c r="DM90" s="38"/>
      <c r="DN90" s="46"/>
      <c r="DO90" s="451"/>
      <c r="DP90" s="451"/>
      <c r="DQ90" s="451"/>
      <c r="DR90" s="451"/>
      <c r="DS90" s="451"/>
      <c r="DT90" s="451"/>
      <c r="DU90" s="451"/>
      <c r="DV90" s="35"/>
      <c r="DW90" s="36"/>
      <c r="DX90" s="36"/>
      <c r="DY90" s="38"/>
      <c r="DZ90" s="38"/>
      <c r="EA90" s="46"/>
      <c r="EB90" s="33">
        <f t="shared" si="39"/>
        <v>0</v>
      </c>
      <c r="EC90" s="33">
        <f t="shared" si="40"/>
        <v>0</v>
      </c>
      <c r="ED90" s="75">
        <f t="shared" si="41"/>
        <v>0</v>
      </c>
      <c r="EE90" s="74">
        <f t="shared" si="42"/>
        <v>0</v>
      </c>
      <c r="EF90" s="33">
        <f t="shared" si="43"/>
        <v>0</v>
      </c>
    </row>
    <row r="91" spans="1:136" x14ac:dyDescent="0.25">
      <c r="A91" s="134">
        <v>82</v>
      </c>
      <c r="B91" s="39"/>
      <c r="C91" s="39"/>
      <c r="D91" s="39"/>
      <c r="E91" s="114"/>
      <c r="F91" s="71"/>
      <c r="G91" s="40"/>
      <c r="H91" s="41"/>
      <c r="I91" s="41"/>
      <c r="J91" s="43"/>
      <c r="K91" s="43"/>
      <c r="L91" s="43"/>
      <c r="M91" s="43"/>
      <c r="N91" s="43"/>
      <c r="O91" s="41"/>
      <c r="P91" s="352"/>
      <c r="Q91" s="669"/>
      <c r="R91" s="669"/>
      <c r="S91" s="669"/>
      <c r="T91" s="669"/>
      <c r="U91" s="669"/>
      <c r="V91" s="669"/>
      <c r="W91" s="669"/>
      <c r="X91" s="669"/>
      <c r="Y91" s="669"/>
      <c r="Z91" s="40"/>
      <c r="AA91" s="41"/>
      <c r="AB91" s="41"/>
      <c r="AC91" s="43"/>
      <c r="AD91" s="43"/>
      <c r="AE91" s="43"/>
      <c r="AF91" s="43"/>
      <c r="AG91" s="43"/>
      <c r="AH91" s="43"/>
      <c r="AI91" s="43"/>
      <c r="AJ91" s="41"/>
      <c r="AK91" s="352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40"/>
      <c r="AX91" s="41"/>
      <c r="AY91" s="43"/>
      <c r="AZ91" s="43"/>
      <c r="BA91" s="124"/>
      <c r="BB91" s="41"/>
      <c r="BC91" s="41"/>
      <c r="BD91" s="43"/>
      <c r="BE91" s="43"/>
      <c r="BF91" s="40"/>
      <c r="BG91" s="41"/>
      <c r="BH91" s="41"/>
      <c r="BI91" s="41"/>
      <c r="BJ91" s="41"/>
      <c r="BK91" s="41"/>
      <c r="BL91" s="41"/>
      <c r="BM91" s="41"/>
      <c r="BN91" s="43"/>
      <c r="BO91" s="496"/>
      <c r="BP91" s="124"/>
      <c r="BQ91" s="41"/>
      <c r="BR91" s="41"/>
      <c r="BS91" s="41"/>
      <c r="BT91" s="41"/>
      <c r="BU91" s="43"/>
      <c r="BV91" s="43"/>
      <c r="BW91" s="43"/>
      <c r="BX91" s="43"/>
      <c r="BY91" s="43"/>
      <c r="BZ91" s="43"/>
      <c r="CA91" s="499"/>
      <c r="CB91" s="500"/>
      <c r="CC91" s="495"/>
      <c r="CD91" s="495"/>
      <c r="CE91" s="502"/>
      <c r="CF91" s="124"/>
      <c r="CG91" s="41"/>
      <c r="CH91" s="41"/>
      <c r="CI91" s="43"/>
      <c r="CJ91" s="43"/>
      <c r="CK91" s="43"/>
      <c r="CL91" s="43"/>
      <c r="CM91" s="43"/>
      <c r="CN91" s="43"/>
      <c r="CO91" s="43"/>
      <c r="CP91" s="43"/>
      <c r="CQ91" s="43"/>
      <c r="CR91" s="500"/>
      <c r="CS91" s="495"/>
      <c r="CT91" s="495"/>
      <c r="CU91" s="502"/>
      <c r="CV91" s="41"/>
      <c r="CW91" s="41"/>
      <c r="CX91" s="41"/>
      <c r="CY91" s="41"/>
      <c r="CZ91" s="41"/>
      <c r="DA91" s="42"/>
      <c r="DB91" s="151"/>
      <c r="DC91" s="41"/>
      <c r="DD91" s="41"/>
      <c r="DE91" s="151"/>
      <c r="DF91" s="35"/>
      <c r="DG91" s="36"/>
      <c r="DH91" s="36"/>
      <c r="DI91" s="38"/>
      <c r="DJ91" s="38"/>
      <c r="DK91" s="38"/>
      <c r="DL91" s="38"/>
      <c r="DM91" s="38"/>
      <c r="DN91" s="46"/>
      <c r="DO91" s="451"/>
      <c r="DP91" s="451"/>
      <c r="DQ91" s="451"/>
      <c r="DR91" s="451"/>
      <c r="DS91" s="451"/>
      <c r="DT91" s="451"/>
      <c r="DU91" s="451"/>
      <c r="DV91" s="35"/>
      <c r="DW91" s="36"/>
      <c r="DX91" s="36"/>
      <c r="DY91" s="38"/>
      <c r="DZ91" s="38"/>
      <c r="EA91" s="46"/>
      <c r="EB91" s="33">
        <f t="shared" si="39"/>
        <v>0</v>
      </c>
      <c r="EC91" s="33">
        <f t="shared" si="40"/>
        <v>0</v>
      </c>
      <c r="ED91" s="75">
        <f t="shared" si="41"/>
        <v>0</v>
      </c>
      <c r="EE91" s="74">
        <f t="shared" si="42"/>
        <v>0</v>
      </c>
      <c r="EF91" s="33">
        <f t="shared" si="43"/>
        <v>0</v>
      </c>
    </row>
    <row r="92" spans="1:136" x14ac:dyDescent="0.25">
      <c r="A92" s="136">
        <v>83</v>
      </c>
      <c r="B92" s="39"/>
      <c r="C92" s="39"/>
      <c r="D92" s="39"/>
      <c r="E92" s="114"/>
      <c r="F92" s="71"/>
      <c r="G92" s="40"/>
      <c r="H92" s="41"/>
      <c r="I92" s="41"/>
      <c r="J92" s="43"/>
      <c r="K92" s="43"/>
      <c r="L92" s="43"/>
      <c r="M92" s="43"/>
      <c r="N92" s="43"/>
      <c r="O92" s="41"/>
      <c r="P92" s="352"/>
      <c r="Q92" s="669"/>
      <c r="R92" s="669"/>
      <c r="S92" s="669"/>
      <c r="T92" s="669"/>
      <c r="U92" s="669"/>
      <c r="V92" s="669"/>
      <c r="W92" s="669"/>
      <c r="X92" s="669"/>
      <c r="Y92" s="669"/>
      <c r="Z92" s="40"/>
      <c r="AA92" s="41"/>
      <c r="AB92" s="41"/>
      <c r="AC92" s="43"/>
      <c r="AD92" s="43"/>
      <c r="AE92" s="43"/>
      <c r="AF92" s="43"/>
      <c r="AG92" s="43"/>
      <c r="AH92" s="43"/>
      <c r="AI92" s="43"/>
      <c r="AJ92" s="41"/>
      <c r="AK92" s="352"/>
      <c r="AL92" s="669"/>
      <c r="AM92" s="669"/>
      <c r="AN92" s="669"/>
      <c r="AO92" s="669"/>
      <c r="AP92" s="669"/>
      <c r="AQ92" s="669"/>
      <c r="AR92" s="669"/>
      <c r="AS92" s="669"/>
      <c r="AT92" s="669"/>
      <c r="AU92" s="669"/>
      <c r="AV92" s="669"/>
      <c r="AW92" s="40"/>
      <c r="AX92" s="41"/>
      <c r="AY92" s="43"/>
      <c r="AZ92" s="43"/>
      <c r="BA92" s="124"/>
      <c r="BB92" s="41"/>
      <c r="BC92" s="41"/>
      <c r="BD92" s="43"/>
      <c r="BE92" s="43"/>
      <c r="BF92" s="40"/>
      <c r="BG92" s="41"/>
      <c r="BH92" s="41"/>
      <c r="BI92" s="41"/>
      <c r="BJ92" s="41"/>
      <c r="BK92" s="41"/>
      <c r="BL92" s="41"/>
      <c r="BM92" s="41"/>
      <c r="BN92" s="43"/>
      <c r="BO92" s="496"/>
      <c r="BP92" s="124"/>
      <c r="BQ92" s="41"/>
      <c r="BR92" s="41"/>
      <c r="BS92" s="41"/>
      <c r="BT92" s="41"/>
      <c r="BU92" s="43"/>
      <c r="BV92" s="43"/>
      <c r="BW92" s="43"/>
      <c r="BX92" s="43"/>
      <c r="BY92" s="43"/>
      <c r="BZ92" s="43"/>
      <c r="CA92" s="499"/>
      <c r="CB92" s="500"/>
      <c r="CC92" s="495"/>
      <c r="CD92" s="495"/>
      <c r="CE92" s="502"/>
      <c r="CF92" s="124"/>
      <c r="CG92" s="41"/>
      <c r="CH92" s="41"/>
      <c r="CI92" s="43"/>
      <c r="CJ92" s="43"/>
      <c r="CK92" s="43"/>
      <c r="CL92" s="43"/>
      <c r="CM92" s="43"/>
      <c r="CN92" s="43"/>
      <c r="CO92" s="43"/>
      <c r="CP92" s="43"/>
      <c r="CQ92" s="43"/>
      <c r="CR92" s="500"/>
      <c r="CS92" s="495"/>
      <c r="CT92" s="495"/>
      <c r="CU92" s="502"/>
      <c r="CV92" s="41"/>
      <c r="CW92" s="41"/>
      <c r="CX92" s="41"/>
      <c r="CY92" s="41"/>
      <c r="CZ92" s="41"/>
      <c r="DA92" s="42"/>
      <c r="DB92" s="151"/>
      <c r="DC92" s="41"/>
      <c r="DD92" s="41"/>
      <c r="DE92" s="151"/>
      <c r="DF92" s="35"/>
      <c r="DG92" s="36"/>
      <c r="DH92" s="36"/>
      <c r="DI92" s="38"/>
      <c r="DJ92" s="38"/>
      <c r="DK92" s="38"/>
      <c r="DL92" s="38"/>
      <c r="DM92" s="38"/>
      <c r="DN92" s="46"/>
      <c r="DO92" s="451"/>
      <c r="DP92" s="451"/>
      <c r="DQ92" s="451"/>
      <c r="DR92" s="451"/>
      <c r="DS92" s="451"/>
      <c r="DT92" s="451"/>
      <c r="DU92" s="451"/>
      <c r="DV92" s="35"/>
      <c r="DW92" s="36"/>
      <c r="DX92" s="36"/>
      <c r="DY92" s="38"/>
      <c r="DZ92" s="38"/>
      <c r="EA92" s="46"/>
      <c r="EB92" s="33">
        <f t="shared" si="39"/>
        <v>0</v>
      </c>
      <c r="EC92" s="33">
        <f t="shared" si="40"/>
        <v>0</v>
      </c>
      <c r="ED92" s="75">
        <f t="shared" si="41"/>
        <v>0</v>
      </c>
      <c r="EE92" s="74">
        <f t="shared" si="42"/>
        <v>0</v>
      </c>
      <c r="EF92" s="33">
        <f t="shared" si="43"/>
        <v>0</v>
      </c>
    </row>
    <row r="93" spans="1:136" x14ac:dyDescent="0.25">
      <c r="A93" s="134">
        <v>84</v>
      </c>
      <c r="B93" s="39"/>
      <c r="C93" s="39"/>
      <c r="D93" s="39"/>
      <c r="E93" s="114"/>
      <c r="F93" s="71"/>
      <c r="G93" s="40"/>
      <c r="H93" s="41"/>
      <c r="I93" s="41"/>
      <c r="J93" s="43"/>
      <c r="K93" s="43"/>
      <c r="L93" s="43"/>
      <c r="M93" s="43"/>
      <c r="N93" s="43"/>
      <c r="O93" s="41"/>
      <c r="P93" s="352"/>
      <c r="Q93" s="669"/>
      <c r="R93" s="669"/>
      <c r="S93" s="669"/>
      <c r="T93" s="669"/>
      <c r="U93" s="669"/>
      <c r="V93" s="669"/>
      <c r="W93" s="669"/>
      <c r="X93" s="669"/>
      <c r="Y93" s="669"/>
      <c r="Z93" s="40"/>
      <c r="AA93" s="41"/>
      <c r="AB93" s="41"/>
      <c r="AC93" s="43"/>
      <c r="AD93" s="43"/>
      <c r="AE93" s="43"/>
      <c r="AF93" s="43"/>
      <c r="AG93" s="43"/>
      <c r="AH93" s="43"/>
      <c r="AI93" s="43"/>
      <c r="AJ93" s="41"/>
      <c r="AK93" s="352"/>
      <c r="AL93" s="669"/>
      <c r="AM93" s="669"/>
      <c r="AN93" s="669"/>
      <c r="AO93" s="669"/>
      <c r="AP93" s="669"/>
      <c r="AQ93" s="669"/>
      <c r="AR93" s="669"/>
      <c r="AS93" s="669"/>
      <c r="AT93" s="669"/>
      <c r="AU93" s="669"/>
      <c r="AV93" s="669"/>
      <c r="AW93" s="40"/>
      <c r="AX93" s="41"/>
      <c r="AY93" s="43"/>
      <c r="AZ93" s="43"/>
      <c r="BA93" s="124"/>
      <c r="BB93" s="41"/>
      <c r="BC93" s="41"/>
      <c r="BD93" s="43"/>
      <c r="BE93" s="43"/>
      <c r="BF93" s="40"/>
      <c r="BG93" s="41"/>
      <c r="BH93" s="41"/>
      <c r="BI93" s="41"/>
      <c r="BJ93" s="41"/>
      <c r="BK93" s="41"/>
      <c r="BL93" s="41"/>
      <c r="BM93" s="41"/>
      <c r="BN93" s="43"/>
      <c r="BO93" s="496"/>
      <c r="BP93" s="124"/>
      <c r="BQ93" s="41"/>
      <c r="BR93" s="41"/>
      <c r="BS93" s="41"/>
      <c r="BT93" s="41"/>
      <c r="BU93" s="43"/>
      <c r="BV93" s="43"/>
      <c r="BW93" s="43"/>
      <c r="BX93" s="43"/>
      <c r="BY93" s="43"/>
      <c r="BZ93" s="43"/>
      <c r="CA93" s="499"/>
      <c r="CB93" s="500"/>
      <c r="CC93" s="495"/>
      <c r="CD93" s="495"/>
      <c r="CE93" s="502"/>
      <c r="CF93" s="124"/>
      <c r="CG93" s="41"/>
      <c r="CH93" s="41"/>
      <c r="CI93" s="43"/>
      <c r="CJ93" s="43"/>
      <c r="CK93" s="43"/>
      <c r="CL93" s="43"/>
      <c r="CM93" s="43"/>
      <c r="CN93" s="43"/>
      <c r="CO93" s="43"/>
      <c r="CP93" s="43"/>
      <c r="CQ93" s="43"/>
      <c r="CR93" s="500"/>
      <c r="CS93" s="495"/>
      <c r="CT93" s="495"/>
      <c r="CU93" s="502"/>
      <c r="CV93" s="41"/>
      <c r="CW93" s="41"/>
      <c r="CX93" s="41"/>
      <c r="CY93" s="41"/>
      <c r="CZ93" s="41"/>
      <c r="DA93" s="42"/>
      <c r="DB93" s="151"/>
      <c r="DC93" s="41"/>
      <c r="DD93" s="41"/>
      <c r="DE93" s="151"/>
      <c r="DF93" s="35"/>
      <c r="DG93" s="36"/>
      <c r="DH93" s="36"/>
      <c r="DI93" s="38"/>
      <c r="DJ93" s="38"/>
      <c r="DK93" s="38"/>
      <c r="DL93" s="38"/>
      <c r="DM93" s="38"/>
      <c r="DN93" s="46"/>
      <c r="DO93" s="451"/>
      <c r="DP93" s="451"/>
      <c r="DQ93" s="451"/>
      <c r="DR93" s="451"/>
      <c r="DS93" s="451"/>
      <c r="DT93" s="451"/>
      <c r="DU93" s="451"/>
      <c r="DV93" s="35"/>
      <c r="DW93" s="36"/>
      <c r="DX93" s="36"/>
      <c r="DY93" s="38"/>
      <c r="DZ93" s="38"/>
      <c r="EA93" s="46"/>
      <c r="EB93" s="33">
        <f t="shared" si="39"/>
        <v>0</v>
      </c>
      <c r="EC93" s="33">
        <f t="shared" si="40"/>
        <v>0</v>
      </c>
      <c r="ED93" s="75">
        <f t="shared" si="41"/>
        <v>0</v>
      </c>
      <c r="EE93" s="74">
        <f t="shared" si="42"/>
        <v>0</v>
      </c>
      <c r="EF93" s="33">
        <f t="shared" si="43"/>
        <v>0</v>
      </c>
    </row>
    <row r="94" spans="1:136" x14ac:dyDescent="0.25">
      <c r="A94" s="136">
        <v>85</v>
      </c>
      <c r="B94" s="39"/>
      <c r="C94" s="39"/>
      <c r="D94" s="39"/>
      <c r="E94" s="114"/>
      <c r="F94" s="71"/>
      <c r="G94" s="40"/>
      <c r="H94" s="41"/>
      <c r="I94" s="41"/>
      <c r="J94" s="43"/>
      <c r="K94" s="43"/>
      <c r="L94" s="43"/>
      <c r="M94" s="43"/>
      <c r="N94" s="43"/>
      <c r="O94" s="41"/>
      <c r="P94" s="352"/>
      <c r="Q94" s="669"/>
      <c r="R94" s="669"/>
      <c r="S94" s="669"/>
      <c r="T94" s="669"/>
      <c r="U94" s="669"/>
      <c r="V94" s="669"/>
      <c r="W94" s="669"/>
      <c r="X94" s="669"/>
      <c r="Y94" s="669"/>
      <c r="Z94" s="40"/>
      <c r="AA94" s="41"/>
      <c r="AB94" s="41"/>
      <c r="AC94" s="43"/>
      <c r="AD94" s="43"/>
      <c r="AE94" s="43"/>
      <c r="AF94" s="43"/>
      <c r="AG94" s="43"/>
      <c r="AH94" s="43"/>
      <c r="AI94" s="43"/>
      <c r="AJ94" s="41"/>
      <c r="AK94" s="352"/>
      <c r="AL94" s="669"/>
      <c r="AM94" s="669"/>
      <c r="AN94" s="669"/>
      <c r="AO94" s="669"/>
      <c r="AP94" s="669"/>
      <c r="AQ94" s="669"/>
      <c r="AR94" s="669"/>
      <c r="AS94" s="669"/>
      <c r="AT94" s="669"/>
      <c r="AU94" s="669"/>
      <c r="AV94" s="669"/>
      <c r="AW94" s="40"/>
      <c r="AX94" s="41"/>
      <c r="AY94" s="43"/>
      <c r="AZ94" s="43"/>
      <c r="BA94" s="124"/>
      <c r="BB94" s="41"/>
      <c r="BC94" s="41"/>
      <c r="BD94" s="43"/>
      <c r="BE94" s="43"/>
      <c r="BF94" s="40"/>
      <c r="BG94" s="41"/>
      <c r="BH94" s="41"/>
      <c r="BI94" s="41"/>
      <c r="BJ94" s="41"/>
      <c r="BK94" s="41"/>
      <c r="BL94" s="41"/>
      <c r="BM94" s="41"/>
      <c r="BN94" s="43"/>
      <c r="BO94" s="496"/>
      <c r="BP94" s="124"/>
      <c r="BQ94" s="41"/>
      <c r="BR94" s="41"/>
      <c r="BS94" s="41"/>
      <c r="BT94" s="41"/>
      <c r="BU94" s="43"/>
      <c r="BV94" s="43"/>
      <c r="BW94" s="43"/>
      <c r="BX94" s="43"/>
      <c r="BY94" s="43"/>
      <c r="BZ94" s="43"/>
      <c r="CA94" s="499"/>
      <c r="CB94" s="500"/>
      <c r="CC94" s="495"/>
      <c r="CD94" s="495"/>
      <c r="CE94" s="502"/>
      <c r="CF94" s="124"/>
      <c r="CG94" s="41"/>
      <c r="CH94" s="41"/>
      <c r="CI94" s="43"/>
      <c r="CJ94" s="43"/>
      <c r="CK94" s="43"/>
      <c r="CL94" s="43"/>
      <c r="CM94" s="43"/>
      <c r="CN94" s="43"/>
      <c r="CO94" s="43"/>
      <c r="CP94" s="43"/>
      <c r="CQ94" s="43"/>
      <c r="CR94" s="500"/>
      <c r="CS94" s="495"/>
      <c r="CT94" s="495"/>
      <c r="CU94" s="502"/>
      <c r="CV94" s="41"/>
      <c r="CW94" s="41"/>
      <c r="CX94" s="41"/>
      <c r="CY94" s="41"/>
      <c r="CZ94" s="41"/>
      <c r="DA94" s="42"/>
      <c r="DB94" s="151"/>
      <c r="DC94" s="41"/>
      <c r="DD94" s="41"/>
      <c r="DE94" s="151"/>
      <c r="DF94" s="35"/>
      <c r="DG94" s="36"/>
      <c r="DH94" s="36"/>
      <c r="DI94" s="38"/>
      <c r="DJ94" s="38"/>
      <c r="DK94" s="38"/>
      <c r="DL94" s="38"/>
      <c r="DM94" s="38"/>
      <c r="DN94" s="46"/>
      <c r="DO94" s="451"/>
      <c r="DP94" s="451"/>
      <c r="DQ94" s="451"/>
      <c r="DR94" s="451"/>
      <c r="DS94" s="451"/>
      <c r="DT94" s="451"/>
      <c r="DU94" s="451"/>
      <c r="DV94" s="35"/>
      <c r="DW94" s="36"/>
      <c r="DX94" s="36"/>
      <c r="DY94" s="38"/>
      <c r="DZ94" s="38"/>
      <c r="EA94" s="46"/>
      <c r="EB94" s="33">
        <f t="shared" si="39"/>
        <v>0</v>
      </c>
      <c r="EC94" s="33">
        <f t="shared" si="40"/>
        <v>0</v>
      </c>
      <c r="ED94" s="75">
        <f t="shared" si="41"/>
        <v>0</v>
      </c>
      <c r="EE94" s="74">
        <f t="shared" si="42"/>
        <v>0</v>
      </c>
      <c r="EF94" s="33">
        <f t="shared" si="43"/>
        <v>0</v>
      </c>
    </row>
    <row r="95" spans="1:136" x14ac:dyDescent="0.25">
      <c r="A95" s="134">
        <v>86</v>
      </c>
      <c r="B95" s="39"/>
      <c r="C95" s="39"/>
      <c r="D95" s="39"/>
      <c r="E95" s="114"/>
      <c r="F95" s="71"/>
      <c r="G95" s="40"/>
      <c r="H95" s="41"/>
      <c r="I95" s="41"/>
      <c r="J95" s="43"/>
      <c r="K95" s="43"/>
      <c r="L95" s="43"/>
      <c r="M95" s="43"/>
      <c r="N95" s="43"/>
      <c r="O95" s="41"/>
      <c r="P95" s="352"/>
      <c r="Q95" s="669"/>
      <c r="R95" s="669"/>
      <c r="S95" s="669"/>
      <c r="T95" s="669"/>
      <c r="U95" s="669"/>
      <c r="V95" s="669"/>
      <c r="W95" s="669"/>
      <c r="X95" s="669"/>
      <c r="Y95" s="669"/>
      <c r="Z95" s="40"/>
      <c r="AA95" s="41"/>
      <c r="AB95" s="41"/>
      <c r="AC95" s="43"/>
      <c r="AD95" s="43"/>
      <c r="AE95" s="43"/>
      <c r="AF95" s="43"/>
      <c r="AG95" s="43"/>
      <c r="AH95" s="43"/>
      <c r="AI95" s="43"/>
      <c r="AJ95" s="41"/>
      <c r="AK95" s="352"/>
      <c r="AL95" s="669"/>
      <c r="AM95" s="669"/>
      <c r="AN95" s="669"/>
      <c r="AO95" s="669"/>
      <c r="AP95" s="669"/>
      <c r="AQ95" s="669"/>
      <c r="AR95" s="669"/>
      <c r="AS95" s="669"/>
      <c r="AT95" s="669"/>
      <c r="AU95" s="669"/>
      <c r="AV95" s="669"/>
      <c r="AW95" s="40"/>
      <c r="AX95" s="41"/>
      <c r="AY95" s="43"/>
      <c r="AZ95" s="43"/>
      <c r="BA95" s="124"/>
      <c r="BB95" s="41"/>
      <c r="BC95" s="41"/>
      <c r="BD95" s="43"/>
      <c r="BE95" s="43"/>
      <c r="BF95" s="40"/>
      <c r="BG95" s="41"/>
      <c r="BH95" s="41"/>
      <c r="BI95" s="41"/>
      <c r="BJ95" s="41"/>
      <c r="BK95" s="41"/>
      <c r="BL95" s="41"/>
      <c r="BM95" s="41"/>
      <c r="BN95" s="43"/>
      <c r="BO95" s="496"/>
      <c r="BP95" s="124"/>
      <c r="BQ95" s="41"/>
      <c r="BR95" s="41"/>
      <c r="BS95" s="41"/>
      <c r="BT95" s="41"/>
      <c r="BU95" s="43"/>
      <c r="BV95" s="43"/>
      <c r="BW95" s="43"/>
      <c r="BX95" s="43"/>
      <c r="BY95" s="43"/>
      <c r="BZ95" s="43"/>
      <c r="CA95" s="499"/>
      <c r="CB95" s="500"/>
      <c r="CC95" s="495"/>
      <c r="CD95" s="495"/>
      <c r="CE95" s="502"/>
      <c r="CF95" s="124"/>
      <c r="CG95" s="41"/>
      <c r="CH95" s="41"/>
      <c r="CI95" s="43"/>
      <c r="CJ95" s="43"/>
      <c r="CK95" s="43"/>
      <c r="CL95" s="43"/>
      <c r="CM95" s="43"/>
      <c r="CN95" s="43"/>
      <c r="CO95" s="43"/>
      <c r="CP95" s="43"/>
      <c r="CQ95" s="43"/>
      <c r="CR95" s="500"/>
      <c r="CS95" s="495"/>
      <c r="CT95" s="495"/>
      <c r="CU95" s="502"/>
      <c r="CV95" s="41"/>
      <c r="CW95" s="41"/>
      <c r="CX95" s="41"/>
      <c r="CY95" s="41"/>
      <c r="CZ95" s="41"/>
      <c r="DA95" s="42"/>
      <c r="DB95" s="151"/>
      <c r="DC95" s="41"/>
      <c r="DD95" s="41"/>
      <c r="DE95" s="151"/>
      <c r="DF95" s="35"/>
      <c r="DG95" s="36"/>
      <c r="DH95" s="36"/>
      <c r="DI95" s="38"/>
      <c r="DJ95" s="38"/>
      <c r="DK95" s="38"/>
      <c r="DL95" s="38"/>
      <c r="DM95" s="38"/>
      <c r="DN95" s="46"/>
      <c r="DO95" s="451"/>
      <c r="DP95" s="451"/>
      <c r="DQ95" s="451"/>
      <c r="DR95" s="451"/>
      <c r="DS95" s="451"/>
      <c r="DT95" s="451"/>
      <c r="DU95" s="451"/>
      <c r="DV95" s="35"/>
      <c r="DW95" s="36"/>
      <c r="DX95" s="36"/>
      <c r="DY95" s="38"/>
      <c r="DZ95" s="38"/>
      <c r="EA95" s="46"/>
      <c r="EB95" s="33">
        <f t="shared" si="39"/>
        <v>0</v>
      </c>
      <c r="EC95" s="33">
        <f t="shared" si="40"/>
        <v>0</v>
      </c>
      <c r="ED95" s="75">
        <f t="shared" si="41"/>
        <v>0</v>
      </c>
      <c r="EE95" s="74">
        <f t="shared" si="42"/>
        <v>0</v>
      </c>
      <c r="EF95" s="33">
        <f t="shared" si="43"/>
        <v>0</v>
      </c>
    </row>
    <row r="96" spans="1:136" x14ac:dyDescent="0.25">
      <c r="A96" s="136">
        <v>87</v>
      </c>
      <c r="B96" s="39"/>
      <c r="C96" s="39"/>
      <c r="D96" s="39"/>
      <c r="E96" s="114"/>
      <c r="F96" s="71"/>
      <c r="G96" s="40"/>
      <c r="H96" s="41"/>
      <c r="I96" s="41"/>
      <c r="J96" s="43"/>
      <c r="K96" s="43"/>
      <c r="L96" s="43"/>
      <c r="M96" s="43"/>
      <c r="N96" s="43"/>
      <c r="O96" s="41"/>
      <c r="P96" s="352"/>
      <c r="Q96" s="669"/>
      <c r="R96" s="669"/>
      <c r="S96" s="669"/>
      <c r="T96" s="669"/>
      <c r="U96" s="669"/>
      <c r="V96" s="669"/>
      <c r="W96" s="669"/>
      <c r="X96" s="669"/>
      <c r="Y96" s="669"/>
      <c r="Z96" s="40"/>
      <c r="AA96" s="41"/>
      <c r="AB96" s="41"/>
      <c r="AC96" s="43"/>
      <c r="AD96" s="43"/>
      <c r="AE96" s="43"/>
      <c r="AF96" s="43"/>
      <c r="AG96" s="43"/>
      <c r="AH96" s="43"/>
      <c r="AI96" s="43"/>
      <c r="AJ96" s="41"/>
      <c r="AK96" s="352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40"/>
      <c r="AX96" s="41"/>
      <c r="AY96" s="43"/>
      <c r="AZ96" s="43"/>
      <c r="BA96" s="124"/>
      <c r="BB96" s="41"/>
      <c r="BC96" s="41"/>
      <c r="BD96" s="43"/>
      <c r="BE96" s="43"/>
      <c r="BF96" s="40"/>
      <c r="BG96" s="41"/>
      <c r="BH96" s="41"/>
      <c r="BI96" s="41"/>
      <c r="BJ96" s="41"/>
      <c r="BK96" s="41"/>
      <c r="BL96" s="41"/>
      <c r="BM96" s="41"/>
      <c r="BN96" s="43"/>
      <c r="BO96" s="496"/>
      <c r="BP96" s="124"/>
      <c r="BQ96" s="41"/>
      <c r="BR96" s="41"/>
      <c r="BS96" s="41"/>
      <c r="BT96" s="41"/>
      <c r="BU96" s="43"/>
      <c r="BV96" s="43"/>
      <c r="BW96" s="43"/>
      <c r="BX96" s="43"/>
      <c r="BY96" s="43"/>
      <c r="BZ96" s="43"/>
      <c r="CA96" s="499"/>
      <c r="CB96" s="500"/>
      <c r="CC96" s="495"/>
      <c r="CD96" s="495"/>
      <c r="CE96" s="502"/>
      <c r="CF96" s="124"/>
      <c r="CG96" s="41"/>
      <c r="CH96" s="41"/>
      <c r="CI96" s="43"/>
      <c r="CJ96" s="43"/>
      <c r="CK96" s="43"/>
      <c r="CL96" s="43"/>
      <c r="CM96" s="43"/>
      <c r="CN96" s="43"/>
      <c r="CO96" s="43"/>
      <c r="CP96" s="43"/>
      <c r="CQ96" s="43"/>
      <c r="CR96" s="500"/>
      <c r="CS96" s="495"/>
      <c r="CT96" s="495"/>
      <c r="CU96" s="502"/>
      <c r="CV96" s="41"/>
      <c r="CW96" s="41"/>
      <c r="CX96" s="41"/>
      <c r="CY96" s="41"/>
      <c r="CZ96" s="41"/>
      <c r="DA96" s="42"/>
      <c r="DB96" s="151"/>
      <c r="DC96" s="41"/>
      <c r="DD96" s="41"/>
      <c r="DE96" s="151"/>
      <c r="DF96" s="35"/>
      <c r="DG96" s="36"/>
      <c r="DH96" s="36"/>
      <c r="DI96" s="38"/>
      <c r="DJ96" s="38"/>
      <c r="DK96" s="38"/>
      <c r="DL96" s="38"/>
      <c r="DM96" s="38"/>
      <c r="DN96" s="46"/>
      <c r="DO96" s="451"/>
      <c r="DP96" s="451"/>
      <c r="DQ96" s="451"/>
      <c r="DR96" s="451"/>
      <c r="DS96" s="451"/>
      <c r="DT96" s="451"/>
      <c r="DU96" s="451"/>
      <c r="DV96" s="35"/>
      <c r="DW96" s="36"/>
      <c r="DX96" s="36"/>
      <c r="DY96" s="38"/>
      <c r="DZ96" s="38"/>
      <c r="EA96" s="46"/>
      <c r="EB96" s="33">
        <f t="shared" si="39"/>
        <v>0</v>
      </c>
      <c r="EC96" s="33">
        <f t="shared" si="40"/>
        <v>0</v>
      </c>
      <c r="ED96" s="75">
        <f t="shared" si="41"/>
        <v>0</v>
      </c>
      <c r="EE96" s="74">
        <f t="shared" si="42"/>
        <v>0</v>
      </c>
      <c r="EF96" s="33">
        <f t="shared" si="43"/>
        <v>0</v>
      </c>
    </row>
    <row r="97" spans="1:136" x14ac:dyDescent="0.25">
      <c r="A97" s="134">
        <v>88</v>
      </c>
      <c r="B97" s="39"/>
      <c r="C97" s="39"/>
      <c r="D97" s="39"/>
      <c r="E97" s="114"/>
      <c r="F97" s="71"/>
      <c r="G97" s="40"/>
      <c r="H97" s="41"/>
      <c r="I97" s="41"/>
      <c r="J97" s="43"/>
      <c r="K97" s="43"/>
      <c r="L97" s="43"/>
      <c r="M97" s="43"/>
      <c r="N97" s="43"/>
      <c r="O97" s="41"/>
      <c r="P97" s="352"/>
      <c r="Q97" s="669"/>
      <c r="R97" s="669"/>
      <c r="S97" s="669"/>
      <c r="T97" s="669"/>
      <c r="U97" s="669"/>
      <c r="V97" s="669"/>
      <c r="W97" s="669"/>
      <c r="X97" s="669"/>
      <c r="Y97" s="669"/>
      <c r="Z97" s="40"/>
      <c r="AA97" s="41"/>
      <c r="AB97" s="41"/>
      <c r="AC97" s="43"/>
      <c r="AD97" s="43"/>
      <c r="AE97" s="43"/>
      <c r="AF97" s="43"/>
      <c r="AG97" s="43"/>
      <c r="AH97" s="43"/>
      <c r="AI97" s="43"/>
      <c r="AJ97" s="41"/>
      <c r="AK97" s="352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40"/>
      <c r="AX97" s="41"/>
      <c r="AY97" s="43"/>
      <c r="AZ97" s="43"/>
      <c r="BA97" s="124"/>
      <c r="BB97" s="41"/>
      <c r="BC97" s="41"/>
      <c r="BD97" s="43"/>
      <c r="BE97" s="43"/>
      <c r="BF97" s="40"/>
      <c r="BG97" s="41"/>
      <c r="BH97" s="41"/>
      <c r="BI97" s="41"/>
      <c r="BJ97" s="41"/>
      <c r="BK97" s="41"/>
      <c r="BL97" s="41"/>
      <c r="BM97" s="41"/>
      <c r="BN97" s="43"/>
      <c r="BO97" s="496"/>
      <c r="BP97" s="124"/>
      <c r="BQ97" s="41"/>
      <c r="BR97" s="41"/>
      <c r="BS97" s="41"/>
      <c r="BT97" s="41"/>
      <c r="BU97" s="43"/>
      <c r="BV97" s="43"/>
      <c r="BW97" s="43"/>
      <c r="BX97" s="43"/>
      <c r="BY97" s="43"/>
      <c r="BZ97" s="43"/>
      <c r="CA97" s="499"/>
      <c r="CB97" s="500"/>
      <c r="CC97" s="495"/>
      <c r="CD97" s="495"/>
      <c r="CE97" s="502"/>
      <c r="CF97" s="124"/>
      <c r="CG97" s="41"/>
      <c r="CH97" s="41"/>
      <c r="CI97" s="43"/>
      <c r="CJ97" s="43"/>
      <c r="CK97" s="43"/>
      <c r="CL97" s="43"/>
      <c r="CM97" s="43"/>
      <c r="CN97" s="43"/>
      <c r="CO97" s="43"/>
      <c r="CP97" s="43"/>
      <c r="CQ97" s="43"/>
      <c r="CR97" s="500"/>
      <c r="CS97" s="495"/>
      <c r="CT97" s="495"/>
      <c r="CU97" s="502"/>
      <c r="CV97" s="41"/>
      <c r="CW97" s="41"/>
      <c r="CX97" s="41"/>
      <c r="CY97" s="41"/>
      <c r="CZ97" s="41"/>
      <c r="DA97" s="42"/>
      <c r="DB97" s="151"/>
      <c r="DC97" s="41"/>
      <c r="DD97" s="41"/>
      <c r="DE97" s="151"/>
      <c r="DF97" s="35"/>
      <c r="DG97" s="36"/>
      <c r="DH97" s="36"/>
      <c r="DI97" s="38"/>
      <c r="DJ97" s="38"/>
      <c r="DK97" s="38"/>
      <c r="DL97" s="38"/>
      <c r="DM97" s="38"/>
      <c r="DN97" s="46"/>
      <c r="DO97" s="451"/>
      <c r="DP97" s="451"/>
      <c r="DQ97" s="451"/>
      <c r="DR97" s="451"/>
      <c r="DS97" s="451"/>
      <c r="DT97" s="451"/>
      <c r="DU97" s="451"/>
      <c r="DV97" s="35"/>
      <c r="DW97" s="36"/>
      <c r="DX97" s="36"/>
      <c r="DY97" s="38"/>
      <c r="DZ97" s="38"/>
      <c r="EA97" s="46"/>
      <c r="EB97" s="33">
        <f t="shared" si="39"/>
        <v>0</v>
      </c>
      <c r="EC97" s="33">
        <f t="shared" si="40"/>
        <v>0</v>
      </c>
      <c r="ED97" s="75">
        <f t="shared" si="41"/>
        <v>0</v>
      </c>
      <c r="EE97" s="74">
        <f t="shared" si="42"/>
        <v>0</v>
      </c>
      <c r="EF97" s="33">
        <f t="shared" si="43"/>
        <v>0</v>
      </c>
    </row>
    <row r="98" spans="1:136" x14ac:dyDescent="0.25">
      <c r="A98" s="136">
        <v>89</v>
      </c>
      <c r="B98" s="39"/>
      <c r="C98" s="39"/>
      <c r="D98" s="39"/>
      <c r="E98" s="114"/>
      <c r="F98" s="71"/>
      <c r="G98" s="40"/>
      <c r="H98" s="41"/>
      <c r="I98" s="41"/>
      <c r="J98" s="43"/>
      <c r="K98" s="43"/>
      <c r="L98" s="43"/>
      <c r="M98" s="43"/>
      <c r="N98" s="43"/>
      <c r="O98" s="41"/>
      <c r="P98" s="352"/>
      <c r="Q98" s="669"/>
      <c r="R98" s="669"/>
      <c r="S98" s="669"/>
      <c r="T98" s="669"/>
      <c r="U98" s="669"/>
      <c r="V98" s="669"/>
      <c r="W98" s="669"/>
      <c r="X98" s="669"/>
      <c r="Y98" s="669"/>
      <c r="Z98" s="40"/>
      <c r="AA98" s="41"/>
      <c r="AB98" s="41"/>
      <c r="AC98" s="43"/>
      <c r="AD98" s="43"/>
      <c r="AE98" s="43"/>
      <c r="AF98" s="43"/>
      <c r="AG98" s="43"/>
      <c r="AH98" s="43"/>
      <c r="AI98" s="43"/>
      <c r="AJ98" s="41"/>
      <c r="AK98" s="352"/>
      <c r="AL98" s="669"/>
      <c r="AM98" s="669"/>
      <c r="AN98" s="669"/>
      <c r="AO98" s="669"/>
      <c r="AP98" s="669"/>
      <c r="AQ98" s="669"/>
      <c r="AR98" s="669"/>
      <c r="AS98" s="669"/>
      <c r="AT98" s="669"/>
      <c r="AU98" s="669"/>
      <c r="AV98" s="669"/>
      <c r="AW98" s="40"/>
      <c r="AX98" s="41"/>
      <c r="AY98" s="43"/>
      <c r="AZ98" s="43"/>
      <c r="BA98" s="124"/>
      <c r="BB98" s="41"/>
      <c r="BC98" s="41"/>
      <c r="BD98" s="43"/>
      <c r="BE98" s="43"/>
      <c r="BF98" s="40"/>
      <c r="BG98" s="41"/>
      <c r="BH98" s="41"/>
      <c r="BI98" s="41"/>
      <c r="BJ98" s="41"/>
      <c r="BK98" s="41"/>
      <c r="BL98" s="41"/>
      <c r="BM98" s="41"/>
      <c r="BN98" s="43"/>
      <c r="BO98" s="496"/>
      <c r="BP98" s="124"/>
      <c r="BQ98" s="41"/>
      <c r="BR98" s="41"/>
      <c r="BS98" s="41"/>
      <c r="BT98" s="41"/>
      <c r="BU98" s="43"/>
      <c r="BV98" s="43"/>
      <c r="BW98" s="43"/>
      <c r="BX98" s="43"/>
      <c r="BY98" s="43"/>
      <c r="BZ98" s="43"/>
      <c r="CA98" s="499"/>
      <c r="CB98" s="500"/>
      <c r="CC98" s="495"/>
      <c r="CD98" s="495"/>
      <c r="CE98" s="502"/>
      <c r="CF98" s="124"/>
      <c r="CG98" s="41"/>
      <c r="CH98" s="41"/>
      <c r="CI98" s="43"/>
      <c r="CJ98" s="43"/>
      <c r="CK98" s="43"/>
      <c r="CL98" s="43"/>
      <c r="CM98" s="43"/>
      <c r="CN98" s="43"/>
      <c r="CO98" s="43"/>
      <c r="CP98" s="43"/>
      <c r="CQ98" s="43"/>
      <c r="CR98" s="500"/>
      <c r="CS98" s="495"/>
      <c r="CT98" s="495"/>
      <c r="CU98" s="502"/>
      <c r="CV98" s="41"/>
      <c r="CW98" s="41"/>
      <c r="CX98" s="41"/>
      <c r="CY98" s="41"/>
      <c r="CZ98" s="41"/>
      <c r="DA98" s="42"/>
      <c r="DB98" s="151"/>
      <c r="DC98" s="41"/>
      <c r="DD98" s="41"/>
      <c r="DE98" s="151"/>
      <c r="DF98" s="35"/>
      <c r="DG98" s="36"/>
      <c r="DH98" s="36"/>
      <c r="DI98" s="38"/>
      <c r="DJ98" s="38"/>
      <c r="DK98" s="38"/>
      <c r="DL98" s="38"/>
      <c r="DM98" s="38"/>
      <c r="DN98" s="46"/>
      <c r="DO98" s="451"/>
      <c r="DP98" s="451"/>
      <c r="DQ98" s="451"/>
      <c r="DR98" s="451"/>
      <c r="DS98" s="451"/>
      <c r="DT98" s="451"/>
      <c r="DU98" s="451"/>
      <c r="DV98" s="35"/>
      <c r="DW98" s="36"/>
      <c r="DX98" s="36"/>
      <c r="DY98" s="38"/>
      <c r="DZ98" s="38"/>
      <c r="EA98" s="46"/>
      <c r="EB98" s="33">
        <f t="shared" si="39"/>
        <v>0</v>
      </c>
      <c r="EC98" s="33">
        <f t="shared" si="40"/>
        <v>0</v>
      </c>
      <c r="ED98" s="75">
        <f t="shared" si="41"/>
        <v>0</v>
      </c>
      <c r="EE98" s="74">
        <f t="shared" si="42"/>
        <v>0</v>
      </c>
      <c r="EF98" s="33">
        <f t="shared" si="43"/>
        <v>0</v>
      </c>
    </row>
    <row r="99" spans="1:136" x14ac:dyDescent="0.25">
      <c r="A99" s="134">
        <v>90</v>
      </c>
      <c r="B99" s="39"/>
      <c r="C99" s="39"/>
      <c r="D99" s="39"/>
      <c r="E99" s="114"/>
      <c r="F99" s="71"/>
      <c r="G99" s="40"/>
      <c r="H99" s="41"/>
      <c r="I99" s="41"/>
      <c r="J99" s="43"/>
      <c r="K99" s="43"/>
      <c r="L99" s="43"/>
      <c r="M99" s="43"/>
      <c r="N99" s="43"/>
      <c r="O99" s="41"/>
      <c r="P99" s="352"/>
      <c r="Q99" s="669"/>
      <c r="R99" s="669"/>
      <c r="S99" s="669"/>
      <c r="T99" s="669"/>
      <c r="U99" s="669"/>
      <c r="V99" s="669"/>
      <c r="W99" s="669"/>
      <c r="X99" s="669"/>
      <c r="Y99" s="669"/>
      <c r="Z99" s="40"/>
      <c r="AA99" s="41"/>
      <c r="AB99" s="41"/>
      <c r="AC99" s="43"/>
      <c r="AD99" s="43"/>
      <c r="AE99" s="43"/>
      <c r="AF99" s="43"/>
      <c r="AG99" s="43"/>
      <c r="AH99" s="43"/>
      <c r="AI99" s="43"/>
      <c r="AJ99" s="41"/>
      <c r="AK99" s="352"/>
      <c r="AL99" s="669"/>
      <c r="AM99" s="669"/>
      <c r="AN99" s="669"/>
      <c r="AO99" s="669"/>
      <c r="AP99" s="669"/>
      <c r="AQ99" s="669"/>
      <c r="AR99" s="669"/>
      <c r="AS99" s="669"/>
      <c r="AT99" s="669"/>
      <c r="AU99" s="669"/>
      <c r="AV99" s="669"/>
      <c r="AW99" s="40"/>
      <c r="AX99" s="41"/>
      <c r="AY99" s="43"/>
      <c r="AZ99" s="43"/>
      <c r="BA99" s="124"/>
      <c r="BB99" s="41"/>
      <c r="BC99" s="41"/>
      <c r="BD99" s="43"/>
      <c r="BE99" s="43"/>
      <c r="BF99" s="40"/>
      <c r="BG99" s="41"/>
      <c r="BH99" s="41"/>
      <c r="BI99" s="41"/>
      <c r="BJ99" s="41"/>
      <c r="BK99" s="41"/>
      <c r="BL99" s="41"/>
      <c r="BM99" s="41"/>
      <c r="BN99" s="43"/>
      <c r="BO99" s="496"/>
      <c r="BP99" s="124"/>
      <c r="BQ99" s="41"/>
      <c r="BR99" s="41"/>
      <c r="BS99" s="41"/>
      <c r="BT99" s="41"/>
      <c r="BU99" s="43"/>
      <c r="BV99" s="43"/>
      <c r="BW99" s="43"/>
      <c r="BX99" s="43"/>
      <c r="BY99" s="43"/>
      <c r="BZ99" s="43"/>
      <c r="CA99" s="499"/>
      <c r="CB99" s="500"/>
      <c r="CC99" s="495"/>
      <c r="CD99" s="495"/>
      <c r="CE99" s="502"/>
      <c r="CF99" s="124"/>
      <c r="CG99" s="41"/>
      <c r="CH99" s="41"/>
      <c r="CI99" s="43"/>
      <c r="CJ99" s="43"/>
      <c r="CK99" s="43"/>
      <c r="CL99" s="43"/>
      <c r="CM99" s="43"/>
      <c r="CN99" s="43"/>
      <c r="CO99" s="43"/>
      <c r="CP99" s="43"/>
      <c r="CQ99" s="43"/>
      <c r="CR99" s="500"/>
      <c r="CS99" s="495"/>
      <c r="CT99" s="495"/>
      <c r="CU99" s="502"/>
      <c r="CV99" s="41"/>
      <c r="CW99" s="41"/>
      <c r="CX99" s="41"/>
      <c r="CY99" s="41"/>
      <c r="CZ99" s="41"/>
      <c r="DA99" s="42"/>
      <c r="DB99" s="151"/>
      <c r="DC99" s="41"/>
      <c r="DD99" s="41"/>
      <c r="DE99" s="151"/>
      <c r="DF99" s="35"/>
      <c r="DG99" s="36"/>
      <c r="DH99" s="36"/>
      <c r="DI99" s="38"/>
      <c r="DJ99" s="38"/>
      <c r="DK99" s="38"/>
      <c r="DL99" s="38"/>
      <c r="DM99" s="38"/>
      <c r="DN99" s="46"/>
      <c r="DO99" s="451"/>
      <c r="DP99" s="451"/>
      <c r="DQ99" s="451"/>
      <c r="DR99" s="451"/>
      <c r="DS99" s="451"/>
      <c r="DT99" s="451"/>
      <c r="DU99" s="451"/>
      <c r="DV99" s="35"/>
      <c r="DW99" s="36"/>
      <c r="DX99" s="36"/>
      <c r="DY99" s="38"/>
      <c r="DZ99" s="38"/>
      <c r="EA99" s="46"/>
      <c r="EB99" s="33">
        <f t="shared" si="39"/>
        <v>0</v>
      </c>
      <c r="EC99" s="33">
        <f t="shared" si="40"/>
        <v>0</v>
      </c>
      <c r="ED99" s="75">
        <f t="shared" si="41"/>
        <v>0</v>
      </c>
      <c r="EE99" s="74">
        <f t="shared" si="42"/>
        <v>0</v>
      </c>
      <c r="EF99" s="33">
        <f t="shared" si="43"/>
        <v>0</v>
      </c>
    </row>
    <row r="100" spans="1:136" x14ac:dyDescent="0.25">
      <c r="A100" s="136">
        <v>91</v>
      </c>
      <c r="B100" s="39"/>
      <c r="C100" s="39"/>
      <c r="D100" s="39"/>
      <c r="E100" s="114"/>
      <c r="F100" s="71"/>
      <c r="G100" s="40"/>
      <c r="H100" s="41"/>
      <c r="I100" s="41"/>
      <c r="J100" s="43"/>
      <c r="K100" s="43"/>
      <c r="L100" s="43"/>
      <c r="M100" s="43"/>
      <c r="N100" s="43"/>
      <c r="O100" s="41"/>
      <c r="P100" s="352"/>
      <c r="Q100" s="669"/>
      <c r="R100" s="669"/>
      <c r="S100" s="669"/>
      <c r="T100" s="669"/>
      <c r="U100" s="669"/>
      <c r="V100" s="669"/>
      <c r="W100" s="669"/>
      <c r="X100" s="669"/>
      <c r="Y100" s="669"/>
      <c r="Z100" s="40"/>
      <c r="AA100" s="41"/>
      <c r="AB100" s="41"/>
      <c r="AC100" s="43"/>
      <c r="AD100" s="43"/>
      <c r="AE100" s="43"/>
      <c r="AF100" s="43"/>
      <c r="AG100" s="43"/>
      <c r="AH100" s="43"/>
      <c r="AI100" s="43"/>
      <c r="AJ100" s="41"/>
      <c r="AK100" s="352"/>
      <c r="AL100" s="669"/>
      <c r="AM100" s="669"/>
      <c r="AN100" s="669"/>
      <c r="AO100" s="669"/>
      <c r="AP100" s="669"/>
      <c r="AQ100" s="669"/>
      <c r="AR100" s="669"/>
      <c r="AS100" s="669"/>
      <c r="AT100" s="669"/>
      <c r="AU100" s="669"/>
      <c r="AV100" s="669"/>
      <c r="AW100" s="40"/>
      <c r="AX100" s="41"/>
      <c r="AY100" s="43"/>
      <c r="AZ100" s="43"/>
      <c r="BA100" s="124"/>
      <c r="BB100" s="41"/>
      <c r="BC100" s="41"/>
      <c r="BD100" s="43"/>
      <c r="BE100" s="43"/>
      <c r="BF100" s="40"/>
      <c r="BG100" s="41"/>
      <c r="BH100" s="41"/>
      <c r="BI100" s="41"/>
      <c r="BJ100" s="41"/>
      <c r="BK100" s="41"/>
      <c r="BL100" s="41"/>
      <c r="BM100" s="41"/>
      <c r="BN100" s="43"/>
      <c r="BO100" s="496"/>
      <c r="BP100" s="124"/>
      <c r="BQ100" s="41"/>
      <c r="BR100" s="41"/>
      <c r="BS100" s="41"/>
      <c r="BT100" s="41"/>
      <c r="BU100" s="43"/>
      <c r="BV100" s="43"/>
      <c r="BW100" s="43"/>
      <c r="BX100" s="43"/>
      <c r="BY100" s="43"/>
      <c r="BZ100" s="43"/>
      <c r="CA100" s="499"/>
      <c r="CB100" s="500"/>
      <c r="CC100" s="495"/>
      <c r="CD100" s="495"/>
      <c r="CE100" s="502"/>
      <c r="CF100" s="124"/>
      <c r="CG100" s="41"/>
      <c r="CH100" s="41"/>
      <c r="CI100" s="43"/>
      <c r="CJ100" s="43"/>
      <c r="CK100" s="43"/>
      <c r="CL100" s="43"/>
      <c r="CM100" s="43"/>
      <c r="CN100" s="43"/>
      <c r="CO100" s="43"/>
      <c r="CP100" s="43"/>
      <c r="CQ100" s="43"/>
      <c r="CR100" s="500"/>
      <c r="CS100" s="495"/>
      <c r="CT100" s="495"/>
      <c r="CU100" s="502"/>
      <c r="CV100" s="41"/>
      <c r="CW100" s="41"/>
      <c r="CX100" s="41"/>
      <c r="CY100" s="41"/>
      <c r="CZ100" s="41"/>
      <c r="DA100" s="42"/>
      <c r="DB100" s="151"/>
      <c r="DC100" s="41"/>
      <c r="DD100" s="41"/>
      <c r="DE100" s="151"/>
      <c r="DF100" s="35"/>
      <c r="DG100" s="36"/>
      <c r="DH100" s="36"/>
      <c r="DI100" s="38"/>
      <c r="DJ100" s="38"/>
      <c r="DK100" s="38"/>
      <c r="DL100" s="38"/>
      <c r="DM100" s="38"/>
      <c r="DN100" s="46"/>
      <c r="DO100" s="451"/>
      <c r="DP100" s="451"/>
      <c r="DQ100" s="451"/>
      <c r="DR100" s="451"/>
      <c r="DS100" s="451"/>
      <c r="DT100" s="451"/>
      <c r="DU100" s="451"/>
      <c r="DV100" s="35"/>
      <c r="DW100" s="36"/>
      <c r="DX100" s="36"/>
      <c r="DY100" s="38"/>
      <c r="DZ100" s="38"/>
      <c r="EA100" s="46"/>
      <c r="EB100" s="33">
        <f t="shared" si="39"/>
        <v>0</v>
      </c>
      <c r="EC100" s="33">
        <f t="shared" si="40"/>
        <v>0</v>
      </c>
      <c r="ED100" s="75">
        <f t="shared" si="41"/>
        <v>0</v>
      </c>
      <c r="EE100" s="74">
        <f t="shared" si="42"/>
        <v>0</v>
      </c>
      <c r="EF100" s="33">
        <f t="shared" si="43"/>
        <v>0</v>
      </c>
    </row>
    <row r="101" spans="1:136" x14ac:dyDescent="0.25">
      <c r="A101" s="134">
        <v>92</v>
      </c>
      <c r="B101" s="39"/>
      <c r="C101" s="39"/>
      <c r="D101" s="39"/>
      <c r="E101" s="114"/>
      <c r="F101" s="71"/>
      <c r="G101" s="40"/>
      <c r="H101" s="41"/>
      <c r="I101" s="41"/>
      <c r="J101" s="43"/>
      <c r="K101" s="43"/>
      <c r="L101" s="43"/>
      <c r="M101" s="43"/>
      <c r="N101" s="43"/>
      <c r="O101" s="41"/>
      <c r="P101" s="352"/>
      <c r="Q101" s="669"/>
      <c r="R101" s="669"/>
      <c r="S101" s="669"/>
      <c r="T101" s="669"/>
      <c r="U101" s="669"/>
      <c r="V101" s="669"/>
      <c r="W101" s="669"/>
      <c r="X101" s="669"/>
      <c r="Y101" s="669"/>
      <c r="Z101" s="40"/>
      <c r="AA101" s="41"/>
      <c r="AB101" s="41"/>
      <c r="AC101" s="43"/>
      <c r="AD101" s="43"/>
      <c r="AE101" s="43"/>
      <c r="AF101" s="43"/>
      <c r="AG101" s="43"/>
      <c r="AH101" s="43"/>
      <c r="AI101" s="43"/>
      <c r="AJ101" s="41"/>
      <c r="AK101" s="352"/>
      <c r="AL101" s="669"/>
      <c r="AM101" s="669"/>
      <c r="AN101" s="669"/>
      <c r="AO101" s="669"/>
      <c r="AP101" s="669"/>
      <c r="AQ101" s="669"/>
      <c r="AR101" s="669"/>
      <c r="AS101" s="669"/>
      <c r="AT101" s="669"/>
      <c r="AU101" s="669"/>
      <c r="AV101" s="669"/>
      <c r="AW101" s="40"/>
      <c r="AX101" s="41"/>
      <c r="AY101" s="43"/>
      <c r="AZ101" s="43"/>
      <c r="BA101" s="124"/>
      <c r="BB101" s="41"/>
      <c r="BC101" s="41"/>
      <c r="BD101" s="43"/>
      <c r="BE101" s="43"/>
      <c r="BF101" s="40"/>
      <c r="BG101" s="41"/>
      <c r="BH101" s="41"/>
      <c r="BI101" s="41"/>
      <c r="BJ101" s="41"/>
      <c r="BK101" s="41"/>
      <c r="BL101" s="41"/>
      <c r="BM101" s="41"/>
      <c r="BN101" s="43"/>
      <c r="BO101" s="496"/>
      <c r="BP101" s="124"/>
      <c r="BQ101" s="41"/>
      <c r="BR101" s="41"/>
      <c r="BS101" s="41"/>
      <c r="BT101" s="41"/>
      <c r="BU101" s="43"/>
      <c r="BV101" s="43"/>
      <c r="BW101" s="43"/>
      <c r="BX101" s="43"/>
      <c r="BY101" s="43"/>
      <c r="BZ101" s="43"/>
      <c r="CA101" s="499"/>
      <c r="CB101" s="500"/>
      <c r="CC101" s="495"/>
      <c r="CD101" s="495"/>
      <c r="CE101" s="502"/>
      <c r="CF101" s="124"/>
      <c r="CG101" s="41"/>
      <c r="CH101" s="41"/>
      <c r="CI101" s="43"/>
      <c r="CJ101" s="43"/>
      <c r="CK101" s="43"/>
      <c r="CL101" s="43"/>
      <c r="CM101" s="43"/>
      <c r="CN101" s="43"/>
      <c r="CO101" s="43"/>
      <c r="CP101" s="43"/>
      <c r="CQ101" s="43"/>
      <c r="CR101" s="500"/>
      <c r="CS101" s="495"/>
      <c r="CT101" s="495"/>
      <c r="CU101" s="502"/>
      <c r="CV101" s="41"/>
      <c r="CW101" s="41"/>
      <c r="CX101" s="41"/>
      <c r="CY101" s="41"/>
      <c r="CZ101" s="41"/>
      <c r="DA101" s="42"/>
      <c r="DB101" s="151"/>
      <c r="DC101" s="41"/>
      <c r="DD101" s="41"/>
      <c r="DE101" s="151"/>
      <c r="DF101" s="35"/>
      <c r="DG101" s="36"/>
      <c r="DH101" s="36"/>
      <c r="DI101" s="38"/>
      <c r="DJ101" s="38"/>
      <c r="DK101" s="38"/>
      <c r="DL101" s="38"/>
      <c r="DM101" s="38"/>
      <c r="DN101" s="46"/>
      <c r="DO101" s="451"/>
      <c r="DP101" s="451"/>
      <c r="DQ101" s="451"/>
      <c r="DR101" s="451"/>
      <c r="DS101" s="451"/>
      <c r="DT101" s="451"/>
      <c r="DU101" s="451"/>
      <c r="DV101" s="35"/>
      <c r="DW101" s="36"/>
      <c r="DX101" s="36"/>
      <c r="DY101" s="38"/>
      <c r="DZ101" s="38"/>
      <c r="EA101" s="46"/>
      <c r="EB101" s="33">
        <f t="shared" si="39"/>
        <v>0</v>
      </c>
      <c r="EC101" s="33">
        <f t="shared" si="40"/>
        <v>0</v>
      </c>
      <c r="ED101" s="75">
        <f t="shared" si="41"/>
        <v>0</v>
      </c>
      <c r="EE101" s="74">
        <f t="shared" si="42"/>
        <v>0</v>
      </c>
      <c r="EF101" s="33">
        <f t="shared" si="43"/>
        <v>0</v>
      </c>
    </row>
    <row r="102" spans="1:136" x14ac:dyDescent="0.25">
      <c r="A102" s="136">
        <v>93</v>
      </c>
      <c r="B102" s="39"/>
      <c r="C102" s="39"/>
      <c r="D102" s="39"/>
      <c r="E102" s="114"/>
      <c r="F102" s="71"/>
      <c r="G102" s="40"/>
      <c r="H102" s="41"/>
      <c r="I102" s="41"/>
      <c r="J102" s="43"/>
      <c r="K102" s="43"/>
      <c r="L102" s="43"/>
      <c r="M102" s="43"/>
      <c r="N102" s="43"/>
      <c r="O102" s="41"/>
      <c r="P102" s="352"/>
      <c r="Q102" s="669"/>
      <c r="R102" s="669"/>
      <c r="S102" s="669"/>
      <c r="T102" s="669"/>
      <c r="U102" s="669"/>
      <c r="V102" s="669"/>
      <c r="W102" s="669"/>
      <c r="X102" s="669"/>
      <c r="Y102" s="669"/>
      <c r="Z102" s="40"/>
      <c r="AA102" s="41"/>
      <c r="AB102" s="41"/>
      <c r="AC102" s="43"/>
      <c r="AD102" s="43"/>
      <c r="AE102" s="43"/>
      <c r="AF102" s="43"/>
      <c r="AG102" s="43"/>
      <c r="AH102" s="43"/>
      <c r="AI102" s="43"/>
      <c r="AJ102" s="41"/>
      <c r="AK102" s="352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40"/>
      <c r="AX102" s="41"/>
      <c r="AY102" s="43"/>
      <c r="AZ102" s="43"/>
      <c r="BA102" s="124"/>
      <c r="BB102" s="41"/>
      <c r="BC102" s="41"/>
      <c r="BD102" s="43"/>
      <c r="BE102" s="43"/>
      <c r="BF102" s="40"/>
      <c r="BG102" s="41"/>
      <c r="BH102" s="41"/>
      <c r="BI102" s="41"/>
      <c r="BJ102" s="41"/>
      <c r="BK102" s="41"/>
      <c r="BL102" s="41"/>
      <c r="BM102" s="41"/>
      <c r="BN102" s="43"/>
      <c r="BO102" s="496"/>
      <c r="BP102" s="124"/>
      <c r="BQ102" s="41"/>
      <c r="BR102" s="41"/>
      <c r="BS102" s="41"/>
      <c r="BT102" s="41"/>
      <c r="BU102" s="43"/>
      <c r="BV102" s="43"/>
      <c r="BW102" s="43"/>
      <c r="BX102" s="43"/>
      <c r="BY102" s="43"/>
      <c r="BZ102" s="43"/>
      <c r="CA102" s="499"/>
      <c r="CB102" s="500"/>
      <c r="CC102" s="495"/>
      <c r="CD102" s="495"/>
      <c r="CE102" s="502"/>
      <c r="CF102" s="124"/>
      <c r="CG102" s="41"/>
      <c r="CH102" s="41"/>
      <c r="CI102" s="43"/>
      <c r="CJ102" s="43"/>
      <c r="CK102" s="43"/>
      <c r="CL102" s="43"/>
      <c r="CM102" s="43"/>
      <c r="CN102" s="43"/>
      <c r="CO102" s="43"/>
      <c r="CP102" s="43"/>
      <c r="CQ102" s="43"/>
      <c r="CR102" s="500"/>
      <c r="CS102" s="495"/>
      <c r="CT102" s="495"/>
      <c r="CU102" s="502"/>
      <c r="CV102" s="41"/>
      <c r="CW102" s="41"/>
      <c r="CX102" s="41"/>
      <c r="CY102" s="41"/>
      <c r="CZ102" s="41"/>
      <c r="DA102" s="42"/>
      <c r="DB102" s="151"/>
      <c r="DC102" s="41"/>
      <c r="DD102" s="41"/>
      <c r="DE102" s="151"/>
      <c r="DF102" s="35"/>
      <c r="DG102" s="36"/>
      <c r="DH102" s="36"/>
      <c r="DI102" s="38"/>
      <c r="DJ102" s="38"/>
      <c r="DK102" s="38"/>
      <c r="DL102" s="38"/>
      <c r="DM102" s="38"/>
      <c r="DN102" s="46"/>
      <c r="DO102" s="451"/>
      <c r="DP102" s="451"/>
      <c r="DQ102" s="451"/>
      <c r="DR102" s="451"/>
      <c r="DS102" s="451"/>
      <c r="DT102" s="451"/>
      <c r="DU102" s="451"/>
      <c r="DV102" s="35"/>
      <c r="DW102" s="36"/>
      <c r="DX102" s="36"/>
      <c r="DY102" s="38"/>
      <c r="DZ102" s="38"/>
      <c r="EA102" s="46"/>
      <c r="EB102" s="33">
        <f t="shared" si="39"/>
        <v>0</v>
      </c>
      <c r="EC102" s="33">
        <f t="shared" si="40"/>
        <v>0</v>
      </c>
      <c r="ED102" s="75">
        <f t="shared" si="41"/>
        <v>0</v>
      </c>
      <c r="EE102" s="74">
        <f t="shared" si="42"/>
        <v>0</v>
      </c>
      <c r="EF102" s="33">
        <f t="shared" si="43"/>
        <v>0</v>
      </c>
    </row>
    <row r="103" spans="1:136" x14ac:dyDescent="0.25">
      <c r="A103" s="134">
        <v>94</v>
      </c>
      <c r="B103" s="39"/>
      <c r="C103" s="39"/>
      <c r="D103" s="39"/>
      <c r="E103" s="114"/>
      <c r="F103" s="71"/>
      <c r="G103" s="40"/>
      <c r="H103" s="41"/>
      <c r="I103" s="41"/>
      <c r="J103" s="43"/>
      <c r="K103" s="43"/>
      <c r="L103" s="43"/>
      <c r="M103" s="43"/>
      <c r="N103" s="43"/>
      <c r="O103" s="41"/>
      <c r="P103" s="352"/>
      <c r="Q103" s="669"/>
      <c r="R103" s="669"/>
      <c r="S103" s="669"/>
      <c r="T103" s="669"/>
      <c r="U103" s="669"/>
      <c r="V103" s="669"/>
      <c r="W103" s="669"/>
      <c r="X103" s="669"/>
      <c r="Y103" s="669"/>
      <c r="Z103" s="40"/>
      <c r="AA103" s="41"/>
      <c r="AB103" s="41"/>
      <c r="AC103" s="43"/>
      <c r="AD103" s="43"/>
      <c r="AE103" s="43"/>
      <c r="AF103" s="43"/>
      <c r="AG103" s="43"/>
      <c r="AH103" s="43"/>
      <c r="AI103" s="43"/>
      <c r="AJ103" s="41"/>
      <c r="AK103" s="352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40"/>
      <c r="AX103" s="41"/>
      <c r="AY103" s="43"/>
      <c r="AZ103" s="43"/>
      <c r="BA103" s="124"/>
      <c r="BB103" s="41"/>
      <c r="BC103" s="41"/>
      <c r="BD103" s="43"/>
      <c r="BE103" s="43"/>
      <c r="BF103" s="40"/>
      <c r="BG103" s="41"/>
      <c r="BH103" s="41"/>
      <c r="BI103" s="41"/>
      <c r="BJ103" s="41"/>
      <c r="BK103" s="41"/>
      <c r="BL103" s="41"/>
      <c r="BM103" s="41"/>
      <c r="BN103" s="43"/>
      <c r="BO103" s="496"/>
      <c r="BP103" s="124"/>
      <c r="BQ103" s="41"/>
      <c r="BR103" s="41"/>
      <c r="BS103" s="41"/>
      <c r="BT103" s="41"/>
      <c r="BU103" s="43"/>
      <c r="BV103" s="43"/>
      <c r="BW103" s="43"/>
      <c r="BX103" s="43"/>
      <c r="BY103" s="43"/>
      <c r="BZ103" s="43"/>
      <c r="CA103" s="499"/>
      <c r="CB103" s="500"/>
      <c r="CC103" s="495"/>
      <c r="CD103" s="495"/>
      <c r="CE103" s="502"/>
      <c r="CF103" s="124"/>
      <c r="CG103" s="41"/>
      <c r="CH103" s="41"/>
      <c r="CI103" s="43"/>
      <c r="CJ103" s="43"/>
      <c r="CK103" s="43"/>
      <c r="CL103" s="43"/>
      <c r="CM103" s="43"/>
      <c r="CN103" s="43"/>
      <c r="CO103" s="43"/>
      <c r="CP103" s="43"/>
      <c r="CQ103" s="43"/>
      <c r="CR103" s="500"/>
      <c r="CS103" s="495"/>
      <c r="CT103" s="495"/>
      <c r="CU103" s="502"/>
      <c r="CV103" s="41"/>
      <c r="CW103" s="41"/>
      <c r="CX103" s="41"/>
      <c r="CY103" s="41"/>
      <c r="CZ103" s="41"/>
      <c r="DA103" s="42"/>
      <c r="DB103" s="151"/>
      <c r="DC103" s="41"/>
      <c r="DD103" s="41"/>
      <c r="DE103" s="151"/>
      <c r="DF103" s="35"/>
      <c r="DG103" s="36"/>
      <c r="DH103" s="36"/>
      <c r="DI103" s="38"/>
      <c r="DJ103" s="38"/>
      <c r="DK103" s="38"/>
      <c r="DL103" s="38"/>
      <c r="DM103" s="38"/>
      <c r="DN103" s="46"/>
      <c r="DO103" s="451"/>
      <c r="DP103" s="451"/>
      <c r="DQ103" s="451"/>
      <c r="DR103" s="451"/>
      <c r="DS103" s="451"/>
      <c r="DT103" s="451"/>
      <c r="DU103" s="451"/>
      <c r="DV103" s="35"/>
      <c r="DW103" s="36"/>
      <c r="DX103" s="36"/>
      <c r="DY103" s="38"/>
      <c r="DZ103" s="38"/>
      <c r="EA103" s="46"/>
      <c r="EB103" s="33">
        <f t="shared" si="39"/>
        <v>0</v>
      </c>
      <c r="EC103" s="33">
        <f t="shared" si="40"/>
        <v>0</v>
      </c>
      <c r="ED103" s="75">
        <f t="shared" si="41"/>
        <v>0</v>
      </c>
      <c r="EE103" s="74">
        <f t="shared" si="42"/>
        <v>0</v>
      </c>
      <c r="EF103" s="33">
        <f t="shared" si="43"/>
        <v>0</v>
      </c>
    </row>
    <row r="104" spans="1:136" x14ac:dyDescent="0.25">
      <c r="A104" s="136">
        <v>95</v>
      </c>
      <c r="B104" s="39"/>
      <c r="C104" s="39"/>
      <c r="D104" s="39"/>
      <c r="E104" s="114"/>
      <c r="F104" s="71"/>
      <c r="G104" s="40"/>
      <c r="H104" s="41"/>
      <c r="I104" s="41"/>
      <c r="J104" s="43"/>
      <c r="K104" s="43"/>
      <c r="L104" s="43"/>
      <c r="M104" s="43"/>
      <c r="N104" s="43"/>
      <c r="O104" s="41"/>
      <c r="P104" s="352"/>
      <c r="Q104" s="669"/>
      <c r="R104" s="669"/>
      <c r="S104" s="669"/>
      <c r="T104" s="669"/>
      <c r="U104" s="669"/>
      <c r="V104" s="669"/>
      <c r="W104" s="669"/>
      <c r="X104" s="669"/>
      <c r="Y104" s="669"/>
      <c r="Z104" s="40"/>
      <c r="AA104" s="41"/>
      <c r="AB104" s="41"/>
      <c r="AC104" s="43"/>
      <c r="AD104" s="43"/>
      <c r="AE104" s="43"/>
      <c r="AF104" s="43"/>
      <c r="AG104" s="43"/>
      <c r="AH104" s="43"/>
      <c r="AI104" s="43"/>
      <c r="AJ104" s="41"/>
      <c r="AK104" s="352"/>
      <c r="AL104" s="669"/>
      <c r="AM104" s="669"/>
      <c r="AN104" s="669"/>
      <c r="AO104" s="669"/>
      <c r="AP104" s="669"/>
      <c r="AQ104" s="669"/>
      <c r="AR104" s="669"/>
      <c r="AS104" s="669"/>
      <c r="AT104" s="669"/>
      <c r="AU104" s="669"/>
      <c r="AV104" s="669"/>
      <c r="AW104" s="40"/>
      <c r="AX104" s="41"/>
      <c r="AY104" s="43"/>
      <c r="AZ104" s="43"/>
      <c r="BA104" s="124"/>
      <c r="BB104" s="41"/>
      <c r="BC104" s="41"/>
      <c r="BD104" s="43"/>
      <c r="BE104" s="43"/>
      <c r="BF104" s="40"/>
      <c r="BG104" s="41"/>
      <c r="BH104" s="41"/>
      <c r="BI104" s="41"/>
      <c r="BJ104" s="41"/>
      <c r="BK104" s="41"/>
      <c r="BL104" s="41"/>
      <c r="BM104" s="41"/>
      <c r="BN104" s="43"/>
      <c r="BO104" s="496"/>
      <c r="BP104" s="124"/>
      <c r="BQ104" s="41"/>
      <c r="BR104" s="41"/>
      <c r="BS104" s="41"/>
      <c r="BT104" s="41"/>
      <c r="BU104" s="43"/>
      <c r="BV104" s="43"/>
      <c r="BW104" s="43"/>
      <c r="BX104" s="43"/>
      <c r="BY104" s="43"/>
      <c r="BZ104" s="43"/>
      <c r="CA104" s="499"/>
      <c r="CB104" s="500"/>
      <c r="CC104" s="495"/>
      <c r="CD104" s="495"/>
      <c r="CE104" s="502"/>
      <c r="CF104" s="124"/>
      <c r="CG104" s="41"/>
      <c r="CH104" s="41"/>
      <c r="CI104" s="43"/>
      <c r="CJ104" s="43"/>
      <c r="CK104" s="43"/>
      <c r="CL104" s="43"/>
      <c r="CM104" s="43"/>
      <c r="CN104" s="43"/>
      <c r="CO104" s="43"/>
      <c r="CP104" s="43"/>
      <c r="CQ104" s="43"/>
      <c r="CR104" s="500"/>
      <c r="CS104" s="495"/>
      <c r="CT104" s="495"/>
      <c r="CU104" s="502"/>
      <c r="CV104" s="41"/>
      <c r="CW104" s="41"/>
      <c r="CX104" s="41"/>
      <c r="CY104" s="41"/>
      <c r="CZ104" s="41"/>
      <c r="DA104" s="42"/>
      <c r="DB104" s="151"/>
      <c r="DC104" s="41"/>
      <c r="DD104" s="41"/>
      <c r="DE104" s="151"/>
      <c r="DF104" s="35"/>
      <c r="DG104" s="36"/>
      <c r="DH104" s="36"/>
      <c r="DI104" s="38"/>
      <c r="DJ104" s="38"/>
      <c r="DK104" s="38"/>
      <c r="DL104" s="38"/>
      <c r="DM104" s="38"/>
      <c r="DN104" s="46"/>
      <c r="DO104" s="451"/>
      <c r="DP104" s="451"/>
      <c r="DQ104" s="451"/>
      <c r="DR104" s="451"/>
      <c r="DS104" s="451"/>
      <c r="DT104" s="451"/>
      <c r="DU104" s="451"/>
      <c r="DV104" s="35"/>
      <c r="DW104" s="36"/>
      <c r="DX104" s="36"/>
      <c r="DY104" s="38"/>
      <c r="DZ104" s="38"/>
      <c r="EA104" s="46"/>
      <c r="EB104" s="33">
        <f t="shared" si="39"/>
        <v>0</v>
      </c>
      <c r="EC104" s="33">
        <f t="shared" si="40"/>
        <v>0</v>
      </c>
      <c r="ED104" s="75">
        <f t="shared" si="41"/>
        <v>0</v>
      </c>
      <c r="EE104" s="74">
        <f t="shared" si="42"/>
        <v>0</v>
      </c>
      <c r="EF104" s="33">
        <f t="shared" si="43"/>
        <v>0</v>
      </c>
    </row>
    <row r="105" spans="1:136" x14ac:dyDescent="0.25">
      <c r="A105" s="134">
        <v>96</v>
      </c>
      <c r="B105" s="39"/>
      <c r="C105" s="39"/>
      <c r="D105" s="39"/>
      <c r="E105" s="114"/>
      <c r="F105" s="71"/>
      <c r="G105" s="40"/>
      <c r="H105" s="41"/>
      <c r="I105" s="41"/>
      <c r="J105" s="43"/>
      <c r="K105" s="43"/>
      <c r="L105" s="43"/>
      <c r="M105" s="43"/>
      <c r="N105" s="43"/>
      <c r="O105" s="41"/>
      <c r="P105" s="352"/>
      <c r="Q105" s="669"/>
      <c r="R105" s="669"/>
      <c r="S105" s="669"/>
      <c r="T105" s="669"/>
      <c r="U105" s="669"/>
      <c r="V105" s="669"/>
      <c r="W105" s="669"/>
      <c r="X105" s="669"/>
      <c r="Y105" s="669"/>
      <c r="Z105" s="40"/>
      <c r="AA105" s="41"/>
      <c r="AB105" s="41"/>
      <c r="AC105" s="43"/>
      <c r="AD105" s="43"/>
      <c r="AE105" s="43"/>
      <c r="AF105" s="43"/>
      <c r="AG105" s="43"/>
      <c r="AH105" s="43"/>
      <c r="AI105" s="43"/>
      <c r="AJ105" s="41"/>
      <c r="AK105" s="352"/>
      <c r="AL105" s="669"/>
      <c r="AM105" s="669"/>
      <c r="AN105" s="669"/>
      <c r="AO105" s="669"/>
      <c r="AP105" s="669"/>
      <c r="AQ105" s="669"/>
      <c r="AR105" s="669"/>
      <c r="AS105" s="669"/>
      <c r="AT105" s="669"/>
      <c r="AU105" s="669"/>
      <c r="AV105" s="669"/>
      <c r="AW105" s="40"/>
      <c r="AX105" s="41"/>
      <c r="AY105" s="43"/>
      <c r="AZ105" s="43"/>
      <c r="BA105" s="124"/>
      <c r="BB105" s="41"/>
      <c r="BC105" s="41"/>
      <c r="BD105" s="43"/>
      <c r="BE105" s="43"/>
      <c r="BF105" s="40"/>
      <c r="BG105" s="41"/>
      <c r="BH105" s="41"/>
      <c r="BI105" s="41"/>
      <c r="BJ105" s="41"/>
      <c r="BK105" s="41"/>
      <c r="BL105" s="41"/>
      <c r="BM105" s="41"/>
      <c r="BN105" s="43"/>
      <c r="BO105" s="496"/>
      <c r="BP105" s="124"/>
      <c r="BQ105" s="41"/>
      <c r="BR105" s="41"/>
      <c r="BS105" s="41"/>
      <c r="BT105" s="41"/>
      <c r="BU105" s="43"/>
      <c r="BV105" s="43"/>
      <c r="BW105" s="43"/>
      <c r="BX105" s="43"/>
      <c r="BY105" s="43"/>
      <c r="BZ105" s="43"/>
      <c r="CA105" s="499"/>
      <c r="CB105" s="500"/>
      <c r="CC105" s="495"/>
      <c r="CD105" s="495"/>
      <c r="CE105" s="502"/>
      <c r="CF105" s="124"/>
      <c r="CG105" s="41"/>
      <c r="CH105" s="41"/>
      <c r="CI105" s="43"/>
      <c r="CJ105" s="43"/>
      <c r="CK105" s="43"/>
      <c r="CL105" s="43"/>
      <c r="CM105" s="43"/>
      <c r="CN105" s="43"/>
      <c r="CO105" s="43"/>
      <c r="CP105" s="43"/>
      <c r="CQ105" s="43"/>
      <c r="CR105" s="500"/>
      <c r="CS105" s="495"/>
      <c r="CT105" s="495"/>
      <c r="CU105" s="502"/>
      <c r="CV105" s="41"/>
      <c r="CW105" s="41"/>
      <c r="CX105" s="41"/>
      <c r="CY105" s="41"/>
      <c r="CZ105" s="41"/>
      <c r="DA105" s="42"/>
      <c r="DB105" s="151"/>
      <c r="DC105" s="41"/>
      <c r="DD105" s="41"/>
      <c r="DE105" s="151"/>
      <c r="DF105" s="35"/>
      <c r="DG105" s="36"/>
      <c r="DH105" s="36"/>
      <c r="DI105" s="38"/>
      <c r="DJ105" s="38"/>
      <c r="DK105" s="38"/>
      <c r="DL105" s="38"/>
      <c r="DM105" s="38"/>
      <c r="DN105" s="46"/>
      <c r="DO105" s="451"/>
      <c r="DP105" s="451"/>
      <c r="DQ105" s="451"/>
      <c r="DR105" s="451"/>
      <c r="DS105" s="451"/>
      <c r="DT105" s="451"/>
      <c r="DU105" s="451"/>
      <c r="DV105" s="35"/>
      <c r="DW105" s="36"/>
      <c r="DX105" s="36"/>
      <c r="DY105" s="38"/>
      <c r="DZ105" s="38"/>
      <c r="EA105" s="46"/>
      <c r="EB105" s="33">
        <f t="shared" si="39"/>
        <v>0</v>
      </c>
      <c r="EC105" s="33">
        <f t="shared" si="40"/>
        <v>0</v>
      </c>
      <c r="ED105" s="75">
        <f t="shared" si="41"/>
        <v>0</v>
      </c>
      <c r="EE105" s="74">
        <f t="shared" si="42"/>
        <v>0</v>
      </c>
      <c r="EF105" s="33">
        <f t="shared" si="43"/>
        <v>0</v>
      </c>
    </row>
    <row r="106" spans="1:136" x14ac:dyDescent="0.25">
      <c r="A106" s="136">
        <v>97</v>
      </c>
      <c r="B106" s="39"/>
      <c r="C106" s="39"/>
      <c r="D106" s="39"/>
      <c r="E106" s="114"/>
      <c r="F106" s="71"/>
      <c r="G106" s="40"/>
      <c r="H106" s="41"/>
      <c r="I106" s="41"/>
      <c r="J106" s="43"/>
      <c r="K106" s="43"/>
      <c r="L106" s="43"/>
      <c r="M106" s="43"/>
      <c r="N106" s="43"/>
      <c r="O106" s="41"/>
      <c r="P106" s="352"/>
      <c r="Q106" s="669"/>
      <c r="R106" s="669"/>
      <c r="S106" s="669"/>
      <c r="T106" s="669"/>
      <c r="U106" s="669"/>
      <c r="V106" s="669"/>
      <c r="W106" s="669"/>
      <c r="X106" s="669"/>
      <c r="Y106" s="669"/>
      <c r="Z106" s="40"/>
      <c r="AA106" s="41"/>
      <c r="AB106" s="41"/>
      <c r="AC106" s="43"/>
      <c r="AD106" s="43"/>
      <c r="AE106" s="43"/>
      <c r="AF106" s="43"/>
      <c r="AG106" s="43"/>
      <c r="AH106" s="43"/>
      <c r="AI106" s="43"/>
      <c r="AJ106" s="41"/>
      <c r="AK106" s="352"/>
      <c r="AL106" s="669"/>
      <c r="AM106" s="669"/>
      <c r="AN106" s="669"/>
      <c r="AO106" s="669"/>
      <c r="AP106" s="669"/>
      <c r="AQ106" s="669"/>
      <c r="AR106" s="669"/>
      <c r="AS106" s="669"/>
      <c r="AT106" s="669"/>
      <c r="AU106" s="669"/>
      <c r="AV106" s="669"/>
      <c r="AW106" s="40"/>
      <c r="AX106" s="41"/>
      <c r="AY106" s="43"/>
      <c r="AZ106" s="43"/>
      <c r="BA106" s="124"/>
      <c r="BB106" s="41"/>
      <c r="BC106" s="41"/>
      <c r="BD106" s="43"/>
      <c r="BE106" s="43"/>
      <c r="BF106" s="40"/>
      <c r="BG106" s="41"/>
      <c r="BH106" s="41"/>
      <c r="BI106" s="41"/>
      <c r="BJ106" s="41"/>
      <c r="BK106" s="41"/>
      <c r="BL106" s="41"/>
      <c r="BM106" s="41"/>
      <c r="BN106" s="43"/>
      <c r="BO106" s="496"/>
      <c r="BP106" s="124"/>
      <c r="BQ106" s="41"/>
      <c r="BR106" s="41"/>
      <c r="BS106" s="41"/>
      <c r="BT106" s="41"/>
      <c r="BU106" s="43"/>
      <c r="BV106" s="43"/>
      <c r="BW106" s="43"/>
      <c r="BX106" s="43"/>
      <c r="BY106" s="43"/>
      <c r="BZ106" s="43"/>
      <c r="CA106" s="499"/>
      <c r="CB106" s="500"/>
      <c r="CC106" s="495"/>
      <c r="CD106" s="495"/>
      <c r="CE106" s="502"/>
      <c r="CF106" s="124"/>
      <c r="CG106" s="41"/>
      <c r="CH106" s="41"/>
      <c r="CI106" s="43"/>
      <c r="CJ106" s="43"/>
      <c r="CK106" s="43"/>
      <c r="CL106" s="43"/>
      <c r="CM106" s="43"/>
      <c r="CN106" s="43"/>
      <c r="CO106" s="43"/>
      <c r="CP106" s="43"/>
      <c r="CQ106" s="43"/>
      <c r="CR106" s="500"/>
      <c r="CS106" s="495"/>
      <c r="CT106" s="495"/>
      <c r="CU106" s="502"/>
      <c r="CV106" s="41"/>
      <c r="CW106" s="41"/>
      <c r="CX106" s="41"/>
      <c r="CY106" s="41"/>
      <c r="CZ106" s="41"/>
      <c r="DA106" s="42"/>
      <c r="DB106" s="151"/>
      <c r="DC106" s="41"/>
      <c r="DD106" s="41"/>
      <c r="DE106" s="151"/>
      <c r="DF106" s="35"/>
      <c r="DG106" s="36"/>
      <c r="DH106" s="36"/>
      <c r="DI106" s="38"/>
      <c r="DJ106" s="38"/>
      <c r="DK106" s="38"/>
      <c r="DL106" s="38"/>
      <c r="DM106" s="38"/>
      <c r="DN106" s="46"/>
      <c r="DO106" s="451"/>
      <c r="DP106" s="451"/>
      <c r="DQ106" s="451"/>
      <c r="DR106" s="451"/>
      <c r="DS106" s="451"/>
      <c r="DT106" s="451"/>
      <c r="DU106" s="451"/>
      <c r="DV106" s="35"/>
      <c r="DW106" s="36"/>
      <c r="DX106" s="36"/>
      <c r="DY106" s="38"/>
      <c r="DZ106" s="38"/>
      <c r="EA106" s="46"/>
      <c r="EB106" s="33">
        <f t="shared" si="39"/>
        <v>0</v>
      </c>
      <c r="EC106" s="33">
        <f t="shared" si="40"/>
        <v>0</v>
      </c>
      <c r="ED106" s="75">
        <f t="shared" si="41"/>
        <v>0</v>
      </c>
      <c r="EE106" s="74">
        <f t="shared" si="42"/>
        <v>0</v>
      </c>
      <c r="EF106" s="33">
        <f t="shared" si="43"/>
        <v>0</v>
      </c>
    </row>
    <row r="107" spans="1:136" x14ac:dyDescent="0.25">
      <c r="A107" s="134">
        <v>98</v>
      </c>
      <c r="B107" s="39"/>
      <c r="C107" s="39"/>
      <c r="D107" s="39"/>
      <c r="E107" s="114"/>
      <c r="F107" s="71"/>
      <c r="G107" s="40"/>
      <c r="H107" s="41"/>
      <c r="I107" s="41"/>
      <c r="J107" s="43"/>
      <c r="K107" s="43"/>
      <c r="L107" s="43"/>
      <c r="M107" s="43"/>
      <c r="N107" s="43"/>
      <c r="O107" s="41"/>
      <c r="P107" s="352"/>
      <c r="Q107" s="669"/>
      <c r="R107" s="669"/>
      <c r="S107" s="669"/>
      <c r="T107" s="669"/>
      <c r="U107" s="669"/>
      <c r="V107" s="669"/>
      <c r="W107" s="669"/>
      <c r="X107" s="669"/>
      <c r="Y107" s="669"/>
      <c r="Z107" s="40"/>
      <c r="AA107" s="41"/>
      <c r="AB107" s="41"/>
      <c r="AC107" s="43"/>
      <c r="AD107" s="43"/>
      <c r="AE107" s="43"/>
      <c r="AF107" s="43"/>
      <c r="AG107" s="43"/>
      <c r="AH107" s="43"/>
      <c r="AI107" s="43"/>
      <c r="AJ107" s="41"/>
      <c r="AK107" s="352"/>
      <c r="AL107" s="669"/>
      <c r="AM107" s="669"/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40"/>
      <c r="AX107" s="41"/>
      <c r="AY107" s="43"/>
      <c r="AZ107" s="43"/>
      <c r="BA107" s="124"/>
      <c r="BB107" s="41"/>
      <c r="BC107" s="41"/>
      <c r="BD107" s="43"/>
      <c r="BE107" s="43"/>
      <c r="BF107" s="40"/>
      <c r="BG107" s="41"/>
      <c r="BH107" s="41"/>
      <c r="BI107" s="41"/>
      <c r="BJ107" s="41"/>
      <c r="BK107" s="41"/>
      <c r="BL107" s="41"/>
      <c r="BM107" s="41"/>
      <c r="BN107" s="43"/>
      <c r="BO107" s="496"/>
      <c r="BP107" s="124"/>
      <c r="BQ107" s="41"/>
      <c r="BR107" s="41"/>
      <c r="BS107" s="41"/>
      <c r="BT107" s="41"/>
      <c r="BU107" s="43"/>
      <c r="BV107" s="43"/>
      <c r="BW107" s="43"/>
      <c r="BX107" s="43"/>
      <c r="BY107" s="43"/>
      <c r="BZ107" s="43"/>
      <c r="CA107" s="499"/>
      <c r="CB107" s="500"/>
      <c r="CC107" s="495"/>
      <c r="CD107" s="495"/>
      <c r="CE107" s="502"/>
      <c r="CF107" s="124"/>
      <c r="CG107" s="41"/>
      <c r="CH107" s="41"/>
      <c r="CI107" s="43"/>
      <c r="CJ107" s="43"/>
      <c r="CK107" s="43"/>
      <c r="CL107" s="43"/>
      <c r="CM107" s="43"/>
      <c r="CN107" s="43"/>
      <c r="CO107" s="43"/>
      <c r="CP107" s="43"/>
      <c r="CQ107" s="43"/>
      <c r="CR107" s="500"/>
      <c r="CS107" s="495"/>
      <c r="CT107" s="495"/>
      <c r="CU107" s="502"/>
      <c r="CV107" s="41"/>
      <c r="CW107" s="41"/>
      <c r="CX107" s="41"/>
      <c r="CY107" s="41"/>
      <c r="CZ107" s="41"/>
      <c r="DA107" s="42"/>
      <c r="DB107" s="151"/>
      <c r="DC107" s="41"/>
      <c r="DD107" s="41"/>
      <c r="DE107" s="151"/>
      <c r="DF107" s="35"/>
      <c r="DG107" s="36"/>
      <c r="DH107" s="36"/>
      <c r="DI107" s="38"/>
      <c r="DJ107" s="38"/>
      <c r="DK107" s="38"/>
      <c r="DL107" s="38"/>
      <c r="DM107" s="38"/>
      <c r="DN107" s="46"/>
      <c r="DO107" s="451"/>
      <c r="DP107" s="451"/>
      <c r="DQ107" s="451"/>
      <c r="DR107" s="451"/>
      <c r="DS107" s="451"/>
      <c r="DT107" s="451"/>
      <c r="DU107" s="451"/>
      <c r="DV107" s="35"/>
      <c r="DW107" s="36"/>
      <c r="DX107" s="36"/>
      <c r="DY107" s="38"/>
      <c r="DZ107" s="38"/>
      <c r="EA107" s="46"/>
      <c r="EB107" s="33">
        <f t="shared" si="39"/>
        <v>0</v>
      </c>
      <c r="EC107" s="33">
        <f t="shared" si="40"/>
        <v>0</v>
      </c>
      <c r="ED107" s="75">
        <f t="shared" si="41"/>
        <v>0</v>
      </c>
      <c r="EE107" s="74">
        <f t="shared" si="42"/>
        <v>0</v>
      </c>
      <c r="EF107" s="33">
        <f t="shared" si="43"/>
        <v>0</v>
      </c>
    </row>
    <row r="108" spans="1:136" x14ac:dyDescent="0.25">
      <c r="A108" s="136">
        <v>99</v>
      </c>
      <c r="B108" s="39"/>
      <c r="C108" s="39"/>
      <c r="D108" s="39"/>
      <c r="E108" s="114"/>
      <c r="F108" s="71"/>
      <c r="G108" s="40"/>
      <c r="H108" s="41"/>
      <c r="I108" s="41"/>
      <c r="J108" s="43"/>
      <c r="K108" s="43"/>
      <c r="L108" s="43"/>
      <c r="M108" s="43"/>
      <c r="N108" s="43"/>
      <c r="O108" s="41"/>
      <c r="P108" s="352"/>
      <c r="Q108" s="669"/>
      <c r="R108" s="669"/>
      <c r="S108" s="669"/>
      <c r="T108" s="669"/>
      <c r="U108" s="669"/>
      <c r="V108" s="669"/>
      <c r="W108" s="669"/>
      <c r="X108" s="669"/>
      <c r="Y108" s="669"/>
      <c r="Z108" s="40"/>
      <c r="AA108" s="41"/>
      <c r="AB108" s="41"/>
      <c r="AC108" s="43"/>
      <c r="AD108" s="43"/>
      <c r="AE108" s="43"/>
      <c r="AF108" s="43"/>
      <c r="AG108" s="43"/>
      <c r="AH108" s="43"/>
      <c r="AI108" s="43"/>
      <c r="AJ108" s="41"/>
      <c r="AK108" s="352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40"/>
      <c r="AX108" s="41"/>
      <c r="AY108" s="43"/>
      <c r="AZ108" s="43"/>
      <c r="BA108" s="124"/>
      <c r="BB108" s="41"/>
      <c r="BC108" s="41"/>
      <c r="BD108" s="43"/>
      <c r="BE108" s="43"/>
      <c r="BF108" s="40"/>
      <c r="BG108" s="41"/>
      <c r="BH108" s="41"/>
      <c r="BI108" s="41"/>
      <c r="BJ108" s="41"/>
      <c r="BK108" s="41"/>
      <c r="BL108" s="41"/>
      <c r="BM108" s="41"/>
      <c r="BN108" s="43"/>
      <c r="BO108" s="496"/>
      <c r="BP108" s="124"/>
      <c r="BQ108" s="41"/>
      <c r="BR108" s="41"/>
      <c r="BS108" s="41"/>
      <c r="BT108" s="41"/>
      <c r="BU108" s="43"/>
      <c r="BV108" s="43"/>
      <c r="BW108" s="43"/>
      <c r="BX108" s="43"/>
      <c r="BY108" s="43"/>
      <c r="BZ108" s="43"/>
      <c r="CA108" s="499"/>
      <c r="CB108" s="500"/>
      <c r="CC108" s="495"/>
      <c r="CD108" s="495"/>
      <c r="CE108" s="502"/>
      <c r="CF108" s="124"/>
      <c r="CG108" s="41"/>
      <c r="CH108" s="41"/>
      <c r="CI108" s="43"/>
      <c r="CJ108" s="43"/>
      <c r="CK108" s="43"/>
      <c r="CL108" s="43"/>
      <c r="CM108" s="43"/>
      <c r="CN108" s="43"/>
      <c r="CO108" s="43"/>
      <c r="CP108" s="43"/>
      <c r="CQ108" s="43"/>
      <c r="CR108" s="500"/>
      <c r="CS108" s="495"/>
      <c r="CT108" s="495"/>
      <c r="CU108" s="502"/>
      <c r="CV108" s="41"/>
      <c r="CW108" s="41"/>
      <c r="CX108" s="41"/>
      <c r="CY108" s="41"/>
      <c r="CZ108" s="41"/>
      <c r="DA108" s="42"/>
      <c r="DB108" s="151"/>
      <c r="DC108" s="41"/>
      <c r="DD108" s="41"/>
      <c r="DE108" s="151"/>
      <c r="DF108" s="35"/>
      <c r="DG108" s="36"/>
      <c r="DH108" s="36"/>
      <c r="DI108" s="38"/>
      <c r="DJ108" s="38"/>
      <c r="DK108" s="38"/>
      <c r="DL108" s="38"/>
      <c r="DM108" s="38"/>
      <c r="DN108" s="46"/>
      <c r="DO108" s="451"/>
      <c r="DP108" s="451"/>
      <c r="DQ108" s="451"/>
      <c r="DR108" s="451"/>
      <c r="DS108" s="451"/>
      <c r="DT108" s="451"/>
      <c r="DU108" s="451"/>
      <c r="DV108" s="35"/>
      <c r="DW108" s="36"/>
      <c r="DX108" s="36"/>
      <c r="DY108" s="38"/>
      <c r="DZ108" s="38"/>
      <c r="EA108" s="46"/>
      <c r="EB108" s="33">
        <f t="shared" si="39"/>
        <v>0</v>
      </c>
      <c r="EC108" s="33">
        <f t="shared" si="40"/>
        <v>0</v>
      </c>
      <c r="ED108" s="75">
        <f t="shared" si="41"/>
        <v>0</v>
      </c>
      <c r="EE108" s="74">
        <f t="shared" si="42"/>
        <v>0</v>
      </c>
      <c r="EF108" s="33">
        <f t="shared" si="43"/>
        <v>0</v>
      </c>
    </row>
    <row r="109" spans="1:136" x14ac:dyDescent="0.25">
      <c r="A109" s="134">
        <v>100</v>
      </c>
      <c r="B109" s="39"/>
      <c r="C109" s="39"/>
      <c r="D109" s="39"/>
      <c r="E109" s="114"/>
      <c r="F109" s="71"/>
      <c r="G109" s="40"/>
      <c r="H109" s="41"/>
      <c r="I109" s="41"/>
      <c r="J109" s="43"/>
      <c r="K109" s="43"/>
      <c r="L109" s="43"/>
      <c r="M109" s="43"/>
      <c r="N109" s="43"/>
      <c r="O109" s="41"/>
      <c r="P109" s="352"/>
      <c r="Q109" s="669"/>
      <c r="R109" s="669"/>
      <c r="S109" s="669"/>
      <c r="T109" s="669"/>
      <c r="U109" s="669"/>
      <c r="V109" s="669"/>
      <c r="W109" s="669"/>
      <c r="X109" s="669"/>
      <c r="Y109" s="669"/>
      <c r="Z109" s="40"/>
      <c r="AA109" s="41"/>
      <c r="AB109" s="41"/>
      <c r="AC109" s="43"/>
      <c r="AD109" s="43"/>
      <c r="AE109" s="43"/>
      <c r="AF109" s="43"/>
      <c r="AG109" s="43"/>
      <c r="AH109" s="43"/>
      <c r="AI109" s="43"/>
      <c r="AJ109" s="41"/>
      <c r="AK109" s="352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40"/>
      <c r="AX109" s="41"/>
      <c r="AY109" s="43"/>
      <c r="AZ109" s="43"/>
      <c r="BA109" s="124"/>
      <c r="BB109" s="41"/>
      <c r="BC109" s="41"/>
      <c r="BD109" s="43"/>
      <c r="BE109" s="43"/>
      <c r="BF109" s="40"/>
      <c r="BG109" s="41"/>
      <c r="BH109" s="41"/>
      <c r="BI109" s="41"/>
      <c r="BJ109" s="41"/>
      <c r="BK109" s="41"/>
      <c r="BL109" s="41"/>
      <c r="BM109" s="41"/>
      <c r="BN109" s="43"/>
      <c r="BO109" s="496"/>
      <c r="BP109" s="124"/>
      <c r="BQ109" s="41"/>
      <c r="BR109" s="41"/>
      <c r="BS109" s="41"/>
      <c r="BT109" s="41"/>
      <c r="BU109" s="43"/>
      <c r="BV109" s="43"/>
      <c r="BW109" s="43"/>
      <c r="BX109" s="43"/>
      <c r="BY109" s="43"/>
      <c r="BZ109" s="43"/>
      <c r="CA109" s="499"/>
      <c r="CB109" s="500"/>
      <c r="CC109" s="495"/>
      <c r="CD109" s="495"/>
      <c r="CE109" s="502"/>
      <c r="CF109" s="124"/>
      <c r="CG109" s="41"/>
      <c r="CH109" s="41"/>
      <c r="CI109" s="43"/>
      <c r="CJ109" s="43"/>
      <c r="CK109" s="43"/>
      <c r="CL109" s="43"/>
      <c r="CM109" s="43"/>
      <c r="CN109" s="43"/>
      <c r="CO109" s="43"/>
      <c r="CP109" s="43"/>
      <c r="CQ109" s="43"/>
      <c r="CR109" s="500"/>
      <c r="CS109" s="495"/>
      <c r="CT109" s="495"/>
      <c r="CU109" s="502"/>
      <c r="CV109" s="41"/>
      <c r="CW109" s="41"/>
      <c r="CX109" s="41"/>
      <c r="CY109" s="41"/>
      <c r="CZ109" s="41"/>
      <c r="DA109" s="42"/>
      <c r="DB109" s="151"/>
      <c r="DC109" s="41"/>
      <c r="DD109" s="41"/>
      <c r="DE109" s="151"/>
      <c r="DF109" s="35"/>
      <c r="DG109" s="36"/>
      <c r="DH109" s="36"/>
      <c r="DI109" s="38"/>
      <c r="DJ109" s="38"/>
      <c r="DK109" s="38"/>
      <c r="DL109" s="38"/>
      <c r="DM109" s="38"/>
      <c r="DN109" s="46"/>
      <c r="DO109" s="451"/>
      <c r="DP109" s="451"/>
      <c r="DQ109" s="451"/>
      <c r="DR109" s="451"/>
      <c r="DS109" s="451"/>
      <c r="DT109" s="451"/>
      <c r="DU109" s="451"/>
      <c r="DV109" s="35"/>
      <c r="DW109" s="36"/>
      <c r="DX109" s="36"/>
      <c r="DY109" s="38"/>
      <c r="DZ109" s="38"/>
      <c r="EA109" s="46"/>
      <c r="EB109" s="33">
        <f t="shared" si="39"/>
        <v>0</v>
      </c>
      <c r="EC109" s="33">
        <f t="shared" si="40"/>
        <v>0</v>
      </c>
      <c r="ED109" s="75">
        <f t="shared" si="41"/>
        <v>0</v>
      </c>
      <c r="EE109" s="74">
        <f t="shared" si="42"/>
        <v>0</v>
      </c>
      <c r="EF109" s="33">
        <f t="shared" si="43"/>
        <v>0</v>
      </c>
    </row>
    <row r="110" spans="1:136" x14ac:dyDescent="0.25">
      <c r="A110" s="136">
        <v>101</v>
      </c>
      <c r="B110" s="39"/>
      <c r="C110" s="39"/>
      <c r="D110" s="39"/>
      <c r="E110" s="114"/>
      <c r="F110" s="71"/>
      <c r="G110" s="40"/>
      <c r="H110" s="41"/>
      <c r="I110" s="41"/>
      <c r="J110" s="43"/>
      <c r="K110" s="43"/>
      <c r="L110" s="43"/>
      <c r="M110" s="43"/>
      <c r="N110" s="43"/>
      <c r="O110" s="41"/>
      <c r="P110" s="352"/>
      <c r="Q110" s="669"/>
      <c r="R110" s="669"/>
      <c r="S110" s="669"/>
      <c r="T110" s="669"/>
      <c r="U110" s="669"/>
      <c r="V110" s="669"/>
      <c r="W110" s="669"/>
      <c r="X110" s="669"/>
      <c r="Y110" s="669"/>
      <c r="Z110" s="40"/>
      <c r="AA110" s="41"/>
      <c r="AB110" s="41"/>
      <c r="AC110" s="43"/>
      <c r="AD110" s="43"/>
      <c r="AE110" s="43"/>
      <c r="AF110" s="43"/>
      <c r="AG110" s="43"/>
      <c r="AH110" s="43"/>
      <c r="AI110" s="43"/>
      <c r="AJ110" s="41"/>
      <c r="AK110" s="352"/>
      <c r="AL110" s="669"/>
      <c r="AM110" s="669"/>
      <c r="AN110" s="669"/>
      <c r="AO110" s="669"/>
      <c r="AP110" s="669"/>
      <c r="AQ110" s="669"/>
      <c r="AR110" s="669"/>
      <c r="AS110" s="669"/>
      <c r="AT110" s="669"/>
      <c r="AU110" s="669"/>
      <c r="AV110" s="669"/>
      <c r="AW110" s="40"/>
      <c r="AX110" s="41"/>
      <c r="AY110" s="43"/>
      <c r="AZ110" s="43"/>
      <c r="BA110" s="124"/>
      <c r="BB110" s="41"/>
      <c r="BC110" s="41"/>
      <c r="BD110" s="43"/>
      <c r="BE110" s="43"/>
      <c r="BF110" s="40"/>
      <c r="BG110" s="41"/>
      <c r="BH110" s="41"/>
      <c r="BI110" s="41"/>
      <c r="BJ110" s="41"/>
      <c r="BK110" s="41"/>
      <c r="BL110" s="41"/>
      <c r="BM110" s="41"/>
      <c r="BN110" s="43"/>
      <c r="BO110" s="496"/>
      <c r="BP110" s="124"/>
      <c r="BQ110" s="41"/>
      <c r="BR110" s="41"/>
      <c r="BS110" s="41"/>
      <c r="BT110" s="41"/>
      <c r="BU110" s="43"/>
      <c r="BV110" s="43"/>
      <c r="BW110" s="43"/>
      <c r="BX110" s="43"/>
      <c r="BY110" s="43"/>
      <c r="BZ110" s="43"/>
      <c r="CA110" s="499"/>
      <c r="CB110" s="500"/>
      <c r="CC110" s="495"/>
      <c r="CD110" s="495"/>
      <c r="CE110" s="502"/>
      <c r="CF110" s="124"/>
      <c r="CG110" s="41"/>
      <c r="CH110" s="41"/>
      <c r="CI110" s="43"/>
      <c r="CJ110" s="43"/>
      <c r="CK110" s="43"/>
      <c r="CL110" s="43"/>
      <c r="CM110" s="43"/>
      <c r="CN110" s="43"/>
      <c r="CO110" s="43"/>
      <c r="CP110" s="43"/>
      <c r="CQ110" s="43"/>
      <c r="CR110" s="500"/>
      <c r="CS110" s="495"/>
      <c r="CT110" s="495"/>
      <c r="CU110" s="502"/>
      <c r="CV110" s="41"/>
      <c r="CW110" s="41"/>
      <c r="CX110" s="41"/>
      <c r="CY110" s="41"/>
      <c r="CZ110" s="41"/>
      <c r="DA110" s="42"/>
      <c r="DB110" s="151"/>
      <c r="DC110" s="41"/>
      <c r="DD110" s="41"/>
      <c r="DE110" s="151"/>
      <c r="DF110" s="35"/>
      <c r="DG110" s="36"/>
      <c r="DH110" s="36"/>
      <c r="DI110" s="38"/>
      <c r="DJ110" s="38"/>
      <c r="DK110" s="38"/>
      <c r="DL110" s="38"/>
      <c r="DM110" s="38"/>
      <c r="DN110" s="46"/>
      <c r="DO110" s="451"/>
      <c r="DP110" s="451"/>
      <c r="DQ110" s="451"/>
      <c r="DR110" s="451"/>
      <c r="DS110" s="451"/>
      <c r="DT110" s="451"/>
      <c r="DU110" s="451"/>
      <c r="DV110" s="35"/>
      <c r="DW110" s="36"/>
      <c r="DX110" s="36"/>
      <c r="DY110" s="38"/>
      <c r="DZ110" s="38"/>
      <c r="EA110" s="46"/>
      <c r="EB110" s="33">
        <f t="shared" si="39"/>
        <v>0</v>
      </c>
      <c r="EC110" s="33">
        <f t="shared" si="40"/>
        <v>0</v>
      </c>
      <c r="ED110" s="75">
        <f t="shared" si="41"/>
        <v>0</v>
      </c>
      <c r="EE110" s="74">
        <f t="shared" si="42"/>
        <v>0</v>
      </c>
      <c r="EF110" s="33">
        <f t="shared" si="43"/>
        <v>0</v>
      </c>
    </row>
    <row r="111" spans="1:136" x14ac:dyDescent="0.25">
      <c r="A111" s="134">
        <v>102</v>
      </c>
      <c r="B111" s="39"/>
      <c r="C111" s="39"/>
      <c r="D111" s="39"/>
      <c r="E111" s="114"/>
      <c r="F111" s="71"/>
      <c r="G111" s="40"/>
      <c r="H111" s="41"/>
      <c r="I111" s="41"/>
      <c r="J111" s="43"/>
      <c r="K111" s="43"/>
      <c r="L111" s="43"/>
      <c r="M111" s="43"/>
      <c r="N111" s="43"/>
      <c r="O111" s="41"/>
      <c r="P111" s="352"/>
      <c r="Q111" s="669"/>
      <c r="R111" s="669"/>
      <c r="S111" s="669"/>
      <c r="T111" s="669"/>
      <c r="U111" s="669"/>
      <c r="V111" s="669"/>
      <c r="W111" s="669"/>
      <c r="X111" s="669"/>
      <c r="Y111" s="669"/>
      <c r="Z111" s="40"/>
      <c r="AA111" s="41"/>
      <c r="AB111" s="41"/>
      <c r="AC111" s="43"/>
      <c r="AD111" s="43"/>
      <c r="AE111" s="43"/>
      <c r="AF111" s="43"/>
      <c r="AG111" s="43"/>
      <c r="AH111" s="43"/>
      <c r="AI111" s="43"/>
      <c r="AJ111" s="41"/>
      <c r="AK111" s="352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40"/>
      <c r="AX111" s="41"/>
      <c r="AY111" s="43"/>
      <c r="AZ111" s="43"/>
      <c r="BA111" s="124"/>
      <c r="BB111" s="41"/>
      <c r="BC111" s="41"/>
      <c r="BD111" s="43"/>
      <c r="BE111" s="43"/>
      <c r="BF111" s="40"/>
      <c r="BG111" s="41"/>
      <c r="BH111" s="41"/>
      <c r="BI111" s="41"/>
      <c r="BJ111" s="41"/>
      <c r="BK111" s="41"/>
      <c r="BL111" s="41"/>
      <c r="BM111" s="41"/>
      <c r="BN111" s="43"/>
      <c r="BO111" s="496"/>
      <c r="BP111" s="124"/>
      <c r="BQ111" s="41"/>
      <c r="BR111" s="41"/>
      <c r="BS111" s="41"/>
      <c r="BT111" s="41"/>
      <c r="BU111" s="43"/>
      <c r="BV111" s="43"/>
      <c r="BW111" s="43"/>
      <c r="BX111" s="43"/>
      <c r="BY111" s="43"/>
      <c r="BZ111" s="43"/>
      <c r="CA111" s="499"/>
      <c r="CB111" s="500"/>
      <c r="CC111" s="495"/>
      <c r="CD111" s="495"/>
      <c r="CE111" s="502"/>
      <c r="CF111" s="124"/>
      <c r="CG111" s="41"/>
      <c r="CH111" s="41"/>
      <c r="CI111" s="43"/>
      <c r="CJ111" s="43"/>
      <c r="CK111" s="43"/>
      <c r="CL111" s="43"/>
      <c r="CM111" s="43"/>
      <c r="CN111" s="43"/>
      <c r="CO111" s="43"/>
      <c r="CP111" s="43"/>
      <c r="CQ111" s="43"/>
      <c r="CR111" s="500"/>
      <c r="CS111" s="495"/>
      <c r="CT111" s="495"/>
      <c r="CU111" s="502"/>
      <c r="CV111" s="41"/>
      <c r="CW111" s="41"/>
      <c r="CX111" s="41"/>
      <c r="CY111" s="41"/>
      <c r="CZ111" s="41"/>
      <c r="DA111" s="42"/>
      <c r="DB111" s="151"/>
      <c r="DC111" s="41"/>
      <c r="DD111" s="41"/>
      <c r="DE111" s="151"/>
      <c r="DF111" s="35"/>
      <c r="DG111" s="36"/>
      <c r="DH111" s="36"/>
      <c r="DI111" s="38"/>
      <c r="DJ111" s="38"/>
      <c r="DK111" s="38"/>
      <c r="DL111" s="38"/>
      <c r="DM111" s="38"/>
      <c r="DN111" s="46"/>
      <c r="DO111" s="451"/>
      <c r="DP111" s="451"/>
      <c r="DQ111" s="451"/>
      <c r="DR111" s="451"/>
      <c r="DS111" s="451"/>
      <c r="DT111" s="451"/>
      <c r="DU111" s="451"/>
      <c r="DV111" s="35"/>
      <c r="DW111" s="36"/>
      <c r="DX111" s="36"/>
      <c r="DY111" s="38"/>
      <c r="DZ111" s="38"/>
      <c r="EA111" s="46"/>
      <c r="EB111" s="33">
        <f t="shared" si="39"/>
        <v>0</v>
      </c>
      <c r="EC111" s="33">
        <f t="shared" si="40"/>
        <v>0</v>
      </c>
      <c r="ED111" s="75">
        <f t="shared" si="41"/>
        <v>0</v>
      </c>
      <c r="EE111" s="74">
        <f t="shared" si="42"/>
        <v>0</v>
      </c>
      <c r="EF111" s="33">
        <f t="shared" si="43"/>
        <v>0</v>
      </c>
    </row>
    <row r="112" spans="1:136" x14ac:dyDescent="0.25">
      <c r="A112" s="136">
        <v>103</v>
      </c>
      <c r="B112" s="39"/>
      <c r="C112" s="39"/>
      <c r="D112" s="39"/>
      <c r="E112" s="114"/>
      <c r="F112" s="71"/>
      <c r="G112" s="40"/>
      <c r="H112" s="41"/>
      <c r="I112" s="41"/>
      <c r="J112" s="43"/>
      <c r="K112" s="43"/>
      <c r="L112" s="43"/>
      <c r="M112" s="43"/>
      <c r="N112" s="43"/>
      <c r="O112" s="41"/>
      <c r="P112" s="352"/>
      <c r="Q112" s="669"/>
      <c r="R112" s="669"/>
      <c r="S112" s="669"/>
      <c r="T112" s="669"/>
      <c r="U112" s="669"/>
      <c r="V112" s="669"/>
      <c r="W112" s="669"/>
      <c r="X112" s="669"/>
      <c r="Y112" s="669"/>
      <c r="Z112" s="40"/>
      <c r="AA112" s="41"/>
      <c r="AB112" s="41"/>
      <c r="AC112" s="43"/>
      <c r="AD112" s="43"/>
      <c r="AE112" s="43"/>
      <c r="AF112" s="43"/>
      <c r="AG112" s="43"/>
      <c r="AH112" s="43"/>
      <c r="AI112" s="43"/>
      <c r="AJ112" s="41"/>
      <c r="AK112" s="352"/>
      <c r="AL112" s="669"/>
      <c r="AM112" s="669"/>
      <c r="AN112" s="669"/>
      <c r="AO112" s="669"/>
      <c r="AP112" s="669"/>
      <c r="AQ112" s="669"/>
      <c r="AR112" s="669"/>
      <c r="AS112" s="669"/>
      <c r="AT112" s="669"/>
      <c r="AU112" s="669"/>
      <c r="AV112" s="669"/>
      <c r="AW112" s="40"/>
      <c r="AX112" s="41"/>
      <c r="AY112" s="43"/>
      <c r="AZ112" s="43"/>
      <c r="BA112" s="124"/>
      <c r="BB112" s="41"/>
      <c r="BC112" s="41"/>
      <c r="BD112" s="43"/>
      <c r="BE112" s="43"/>
      <c r="BF112" s="40"/>
      <c r="BG112" s="41"/>
      <c r="BH112" s="41"/>
      <c r="BI112" s="41"/>
      <c r="BJ112" s="41"/>
      <c r="BK112" s="41"/>
      <c r="BL112" s="41"/>
      <c r="BM112" s="41"/>
      <c r="BN112" s="43"/>
      <c r="BO112" s="496"/>
      <c r="BP112" s="124"/>
      <c r="BQ112" s="41"/>
      <c r="BR112" s="41"/>
      <c r="BS112" s="41"/>
      <c r="BT112" s="41"/>
      <c r="BU112" s="43"/>
      <c r="BV112" s="43"/>
      <c r="BW112" s="43"/>
      <c r="BX112" s="43"/>
      <c r="BY112" s="43"/>
      <c r="BZ112" s="43"/>
      <c r="CA112" s="499"/>
      <c r="CB112" s="500"/>
      <c r="CC112" s="495"/>
      <c r="CD112" s="495"/>
      <c r="CE112" s="502"/>
      <c r="CF112" s="124"/>
      <c r="CG112" s="41"/>
      <c r="CH112" s="41"/>
      <c r="CI112" s="43"/>
      <c r="CJ112" s="43"/>
      <c r="CK112" s="43"/>
      <c r="CL112" s="43"/>
      <c r="CM112" s="43"/>
      <c r="CN112" s="43"/>
      <c r="CO112" s="43"/>
      <c r="CP112" s="43"/>
      <c r="CQ112" s="43"/>
      <c r="CR112" s="500"/>
      <c r="CS112" s="495"/>
      <c r="CT112" s="495"/>
      <c r="CU112" s="502"/>
      <c r="CV112" s="41"/>
      <c r="CW112" s="41"/>
      <c r="CX112" s="41"/>
      <c r="CY112" s="41"/>
      <c r="CZ112" s="41"/>
      <c r="DA112" s="42"/>
      <c r="DB112" s="151"/>
      <c r="DC112" s="41"/>
      <c r="DD112" s="41"/>
      <c r="DE112" s="151"/>
      <c r="DF112" s="35"/>
      <c r="DG112" s="36"/>
      <c r="DH112" s="36"/>
      <c r="DI112" s="38"/>
      <c r="DJ112" s="38"/>
      <c r="DK112" s="38"/>
      <c r="DL112" s="38"/>
      <c r="DM112" s="38"/>
      <c r="DN112" s="46"/>
      <c r="DO112" s="451"/>
      <c r="DP112" s="451"/>
      <c r="DQ112" s="451"/>
      <c r="DR112" s="451"/>
      <c r="DS112" s="451"/>
      <c r="DT112" s="451"/>
      <c r="DU112" s="451"/>
      <c r="DV112" s="35"/>
      <c r="DW112" s="36"/>
      <c r="DX112" s="36"/>
      <c r="DY112" s="38"/>
      <c r="DZ112" s="38"/>
      <c r="EA112" s="46"/>
      <c r="EB112" s="33">
        <f t="shared" si="39"/>
        <v>0</v>
      </c>
      <c r="EC112" s="33">
        <f t="shared" si="40"/>
        <v>0</v>
      </c>
      <c r="ED112" s="75">
        <f t="shared" si="41"/>
        <v>0</v>
      </c>
      <c r="EE112" s="74">
        <f t="shared" si="42"/>
        <v>0</v>
      </c>
      <c r="EF112" s="33">
        <f t="shared" si="43"/>
        <v>0</v>
      </c>
    </row>
    <row r="113" spans="1:136" x14ac:dyDescent="0.25">
      <c r="A113" s="134">
        <v>104</v>
      </c>
      <c r="B113" s="39"/>
      <c r="C113" s="39"/>
      <c r="D113" s="39"/>
      <c r="E113" s="114"/>
      <c r="F113" s="71"/>
      <c r="G113" s="40"/>
      <c r="H113" s="41"/>
      <c r="I113" s="41"/>
      <c r="J113" s="43"/>
      <c r="K113" s="43"/>
      <c r="L113" s="43"/>
      <c r="M113" s="43"/>
      <c r="N113" s="43"/>
      <c r="O113" s="41"/>
      <c r="P113" s="352"/>
      <c r="Q113" s="669"/>
      <c r="R113" s="669"/>
      <c r="S113" s="669"/>
      <c r="T113" s="669"/>
      <c r="U113" s="669"/>
      <c r="V113" s="669"/>
      <c r="W113" s="669"/>
      <c r="X113" s="669"/>
      <c r="Y113" s="669"/>
      <c r="Z113" s="40"/>
      <c r="AA113" s="41"/>
      <c r="AB113" s="41"/>
      <c r="AC113" s="43"/>
      <c r="AD113" s="43"/>
      <c r="AE113" s="43"/>
      <c r="AF113" s="43"/>
      <c r="AG113" s="43"/>
      <c r="AH113" s="43"/>
      <c r="AI113" s="43"/>
      <c r="AJ113" s="41"/>
      <c r="AK113" s="352"/>
      <c r="AL113" s="669"/>
      <c r="AM113" s="669"/>
      <c r="AN113" s="669"/>
      <c r="AO113" s="669"/>
      <c r="AP113" s="669"/>
      <c r="AQ113" s="669"/>
      <c r="AR113" s="669"/>
      <c r="AS113" s="669"/>
      <c r="AT113" s="669"/>
      <c r="AU113" s="669"/>
      <c r="AV113" s="669"/>
      <c r="AW113" s="40"/>
      <c r="AX113" s="41"/>
      <c r="AY113" s="43"/>
      <c r="AZ113" s="43"/>
      <c r="BA113" s="124"/>
      <c r="BB113" s="41"/>
      <c r="BC113" s="41"/>
      <c r="BD113" s="43"/>
      <c r="BE113" s="43"/>
      <c r="BF113" s="40"/>
      <c r="BG113" s="41"/>
      <c r="BH113" s="41"/>
      <c r="BI113" s="41"/>
      <c r="BJ113" s="41"/>
      <c r="BK113" s="41"/>
      <c r="BL113" s="41"/>
      <c r="BM113" s="41"/>
      <c r="BN113" s="43"/>
      <c r="BO113" s="496"/>
      <c r="BP113" s="124"/>
      <c r="BQ113" s="41"/>
      <c r="BR113" s="41"/>
      <c r="BS113" s="41"/>
      <c r="BT113" s="41"/>
      <c r="BU113" s="43"/>
      <c r="BV113" s="43"/>
      <c r="BW113" s="43"/>
      <c r="BX113" s="43"/>
      <c r="BY113" s="43"/>
      <c r="BZ113" s="43"/>
      <c r="CA113" s="499"/>
      <c r="CB113" s="500"/>
      <c r="CC113" s="495"/>
      <c r="CD113" s="495"/>
      <c r="CE113" s="502"/>
      <c r="CF113" s="124"/>
      <c r="CG113" s="41"/>
      <c r="CH113" s="41"/>
      <c r="CI113" s="43"/>
      <c r="CJ113" s="43"/>
      <c r="CK113" s="43"/>
      <c r="CL113" s="43"/>
      <c r="CM113" s="43"/>
      <c r="CN113" s="43"/>
      <c r="CO113" s="43"/>
      <c r="CP113" s="43"/>
      <c r="CQ113" s="43"/>
      <c r="CR113" s="500"/>
      <c r="CS113" s="495"/>
      <c r="CT113" s="495"/>
      <c r="CU113" s="502"/>
      <c r="CV113" s="41"/>
      <c r="CW113" s="41"/>
      <c r="CX113" s="41"/>
      <c r="CY113" s="41"/>
      <c r="CZ113" s="41"/>
      <c r="DA113" s="42"/>
      <c r="DB113" s="151"/>
      <c r="DC113" s="41"/>
      <c r="DD113" s="41"/>
      <c r="DE113" s="151"/>
      <c r="DF113" s="35"/>
      <c r="DG113" s="36"/>
      <c r="DH113" s="36"/>
      <c r="DI113" s="38"/>
      <c r="DJ113" s="38"/>
      <c r="DK113" s="38"/>
      <c r="DL113" s="38"/>
      <c r="DM113" s="38"/>
      <c r="DN113" s="46"/>
      <c r="DO113" s="451"/>
      <c r="DP113" s="451"/>
      <c r="DQ113" s="451"/>
      <c r="DR113" s="451"/>
      <c r="DS113" s="451"/>
      <c r="DT113" s="451"/>
      <c r="DU113" s="451"/>
      <c r="DV113" s="35"/>
      <c r="DW113" s="36"/>
      <c r="DX113" s="36"/>
      <c r="DY113" s="38"/>
      <c r="DZ113" s="38"/>
      <c r="EA113" s="46"/>
      <c r="EB113" s="33">
        <f t="shared" si="39"/>
        <v>0</v>
      </c>
      <c r="EC113" s="33">
        <f t="shared" si="40"/>
        <v>0</v>
      </c>
      <c r="ED113" s="75">
        <f t="shared" si="41"/>
        <v>0</v>
      </c>
      <c r="EE113" s="74">
        <f t="shared" si="42"/>
        <v>0</v>
      </c>
      <c r="EF113" s="33">
        <f t="shared" si="43"/>
        <v>0</v>
      </c>
    </row>
    <row r="114" spans="1:136" x14ac:dyDescent="0.25">
      <c r="A114" s="136">
        <v>105</v>
      </c>
      <c r="B114" s="39"/>
      <c r="C114" s="39"/>
      <c r="D114" s="39"/>
      <c r="E114" s="114"/>
      <c r="F114" s="71"/>
      <c r="G114" s="40"/>
      <c r="H114" s="41"/>
      <c r="I114" s="41"/>
      <c r="J114" s="43"/>
      <c r="K114" s="43"/>
      <c r="L114" s="43"/>
      <c r="M114" s="43"/>
      <c r="N114" s="43"/>
      <c r="O114" s="41"/>
      <c r="P114" s="352"/>
      <c r="Q114" s="669"/>
      <c r="R114" s="669"/>
      <c r="S114" s="669"/>
      <c r="T114" s="669"/>
      <c r="U114" s="669"/>
      <c r="V114" s="669"/>
      <c r="W114" s="669"/>
      <c r="X114" s="669"/>
      <c r="Y114" s="669"/>
      <c r="Z114" s="40"/>
      <c r="AA114" s="41"/>
      <c r="AB114" s="41"/>
      <c r="AC114" s="43"/>
      <c r="AD114" s="43"/>
      <c r="AE114" s="43"/>
      <c r="AF114" s="43"/>
      <c r="AG114" s="43"/>
      <c r="AH114" s="43"/>
      <c r="AI114" s="43"/>
      <c r="AJ114" s="41"/>
      <c r="AK114" s="352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40"/>
      <c r="AX114" s="41"/>
      <c r="AY114" s="43"/>
      <c r="AZ114" s="43"/>
      <c r="BA114" s="124"/>
      <c r="BB114" s="41"/>
      <c r="BC114" s="41"/>
      <c r="BD114" s="43"/>
      <c r="BE114" s="43"/>
      <c r="BF114" s="40"/>
      <c r="BG114" s="41"/>
      <c r="BH114" s="41"/>
      <c r="BI114" s="41"/>
      <c r="BJ114" s="41"/>
      <c r="BK114" s="41"/>
      <c r="BL114" s="41"/>
      <c r="BM114" s="41"/>
      <c r="BN114" s="43"/>
      <c r="BO114" s="496"/>
      <c r="BP114" s="124"/>
      <c r="BQ114" s="41"/>
      <c r="BR114" s="41"/>
      <c r="BS114" s="41"/>
      <c r="BT114" s="41"/>
      <c r="BU114" s="43"/>
      <c r="BV114" s="43"/>
      <c r="BW114" s="43"/>
      <c r="BX114" s="43"/>
      <c r="BY114" s="43"/>
      <c r="BZ114" s="43"/>
      <c r="CA114" s="499"/>
      <c r="CB114" s="500"/>
      <c r="CC114" s="495"/>
      <c r="CD114" s="495"/>
      <c r="CE114" s="502"/>
      <c r="CF114" s="124"/>
      <c r="CG114" s="41"/>
      <c r="CH114" s="41"/>
      <c r="CI114" s="43"/>
      <c r="CJ114" s="43"/>
      <c r="CK114" s="43"/>
      <c r="CL114" s="43"/>
      <c r="CM114" s="43"/>
      <c r="CN114" s="43"/>
      <c r="CO114" s="43"/>
      <c r="CP114" s="43"/>
      <c r="CQ114" s="43"/>
      <c r="CR114" s="500"/>
      <c r="CS114" s="495"/>
      <c r="CT114" s="495"/>
      <c r="CU114" s="502"/>
      <c r="CV114" s="41"/>
      <c r="CW114" s="41"/>
      <c r="CX114" s="41"/>
      <c r="CY114" s="41"/>
      <c r="CZ114" s="41"/>
      <c r="DA114" s="42"/>
      <c r="DB114" s="151"/>
      <c r="DC114" s="41"/>
      <c r="DD114" s="41"/>
      <c r="DE114" s="151"/>
      <c r="DF114" s="35"/>
      <c r="DG114" s="36"/>
      <c r="DH114" s="36"/>
      <c r="DI114" s="38"/>
      <c r="DJ114" s="38"/>
      <c r="DK114" s="38"/>
      <c r="DL114" s="38"/>
      <c r="DM114" s="38"/>
      <c r="DN114" s="46"/>
      <c r="DO114" s="451"/>
      <c r="DP114" s="451"/>
      <c r="DQ114" s="451"/>
      <c r="DR114" s="451"/>
      <c r="DS114" s="451"/>
      <c r="DT114" s="451"/>
      <c r="DU114" s="451"/>
      <c r="DV114" s="35"/>
      <c r="DW114" s="36"/>
      <c r="DX114" s="36"/>
      <c r="DY114" s="38"/>
      <c r="DZ114" s="38"/>
      <c r="EA114" s="46"/>
      <c r="EB114" s="33">
        <f t="shared" si="39"/>
        <v>0</v>
      </c>
      <c r="EC114" s="33">
        <f t="shared" si="40"/>
        <v>0</v>
      </c>
      <c r="ED114" s="75">
        <f t="shared" si="41"/>
        <v>0</v>
      </c>
      <c r="EE114" s="74">
        <f t="shared" si="42"/>
        <v>0</v>
      </c>
      <c r="EF114" s="33">
        <f t="shared" si="43"/>
        <v>0</v>
      </c>
    </row>
    <row r="115" spans="1:136" x14ac:dyDescent="0.25">
      <c r="A115" s="134">
        <v>106</v>
      </c>
      <c r="B115" s="39"/>
      <c r="C115" s="39"/>
      <c r="D115" s="39"/>
      <c r="E115" s="114"/>
      <c r="F115" s="71"/>
      <c r="G115" s="40"/>
      <c r="H115" s="41"/>
      <c r="I115" s="41"/>
      <c r="J115" s="43"/>
      <c r="K115" s="43"/>
      <c r="L115" s="43"/>
      <c r="M115" s="43"/>
      <c r="N115" s="43"/>
      <c r="O115" s="41"/>
      <c r="P115" s="352"/>
      <c r="Q115" s="669"/>
      <c r="R115" s="669"/>
      <c r="S115" s="669"/>
      <c r="T115" s="669"/>
      <c r="U115" s="669"/>
      <c r="V115" s="669"/>
      <c r="W115" s="669"/>
      <c r="X115" s="669"/>
      <c r="Y115" s="669"/>
      <c r="Z115" s="40"/>
      <c r="AA115" s="41"/>
      <c r="AB115" s="41"/>
      <c r="AC115" s="43"/>
      <c r="AD115" s="43"/>
      <c r="AE115" s="43"/>
      <c r="AF115" s="43"/>
      <c r="AG115" s="43"/>
      <c r="AH115" s="43"/>
      <c r="AI115" s="43"/>
      <c r="AJ115" s="41"/>
      <c r="AK115" s="352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40"/>
      <c r="AX115" s="41"/>
      <c r="AY115" s="43"/>
      <c r="AZ115" s="43"/>
      <c r="BA115" s="124"/>
      <c r="BB115" s="41"/>
      <c r="BC115" s="41"/>
      <c r="BD115" s="43"/>
      <c r="BE115" s="43"/>
      <c r="BF115" s="40"/>
      <c r="BG115" s="41"/>
      <c r="BH115" s="41"/>
      <c r="BI115" s="41"/>
      <c r="BJ115" s="41"/>
      <c r="BK115" s="41"/>
      <c r="BL115" s="41"/>
      <c r="BM115" s="41"/>
      <c r="BN115" s="43"/>
      <c r="BO115" s="496"/>
      <c r="BP115" s="124"/>
      <c r="BQ115" s="41"/>
      <c r="BR115" s="41"/>
      <c r="BS115" s="41"/>
      <c r="BT115" s="41"/>
      <c r="BU115" s="43"/>
      <c r="BV115" s="43"/>
      <c r="BW115" s="43"/>
      <c r="BX115" s="43"/>
      <c r="BY115" s="43"/>
      <c r="BZ115" s="43"/>
      <c r="CA115" s="499"/>
      <c r="CB115" s="500"/>
      <c r="CC115" s="495"/>
      <c r="CD115" s="495"/>
      <c r="CE115" s="502"/>
      <c r="CF115" s="124"/>
      <c r="CG115" s="41"/>
      <c r="CH115" s="41"/>
      <c r="CI115" s="43"/>
      <c r="CJ115" s="43"/>
      <c r="CK115" s="43"/>
      <c r="CL115" s="43"/>
      <c r="CM115" s="43"/>
      <c r="CN115" s="43"/>
      <c r="CO115" s="43"/>
      <c r="CP115" s="43"/>
      <c r="CQ115" s="43"/>
      <c r="CR115" s="500"/>
      <c r="CS115" s="495"/>
      <c r="CT115" s="495"/>
      <c r="CU115" s="502"/>
      <c r="CV115" s="41"/>
      <c r="CW115" s="41"/>
      <c r="CX115" s="41"/>
      <c r="CY115" s="41"/>
      <c r="CZ115" s="41"/>
      <c r="DA115" s="42"/>
      <c r="DB115" s="151"/>
      <c r="DC115" s="41"/>
      <c r="DD115" s="41"/>
      <c r="DE115" s="151"/>
      <c r="DF115" s="35"/>
      <c r="DG115" s="36"/>
      <c r="DH115" s="36"/>
      <c r="DI115" s="38"/>
      <c r="DJ115" s="38"/>
      <c r="DK115" s="38"/>
      <c r="DL115" s="38"/>
      <c r="DM115" s="38"/>
      <c r="DN115" s="46"/>
      <c r="DO115" s="451"/>
      <c r="DP115" s="451"/>
      <c r="DQ115" s="451"/>
      <c r="DR115" s="451"/>
      <c r="DS115" s="451"/>
      <c r="DT115" s="451"/>
      <c r="DU115" s="451"/>
      <c r="DV115" s="35"/>
      <c r="DW115" s="36"/>
      <c r="DX115" s="36"/>
      <c r="DY115" s="38"/>
      <c r="DZ115" s="38"/>
      <c r="EA115" s="46"/>
      <c r="EB115" s="33">
        <f t="shared" si="39"/>
        <v>0</v>
      </c>
      <c r="EC115" s="33">
        <f t="shared" si="40"/>
        <v>0</v>
      </c>
      <c r="ED115" s="75">
        <f t="shared" si="41"/>
        <v>0</v>
      </c>
      <c r="EE115" s="74">
        <f t="shared" si="42"/>
        <v>0</v>
      </c>
      <c r="EF115" s="33">
        <f t="shared" si="43"/>
        <v>0</v>
      </c>
    </row>
    <row r="116" spans="1:136" x14ac:dyDescent="0.25">
      <c r="A116" s="136">
        <v>107</v>
      </c>
      <c r="B116" s="39"/>
      <c r="C116" s="39"/>
      <c r="D116" s="39"/>
      <c r="E116" s="114"/>
      <c r="F116" s="71"/>
      <c r="G116" s="40"/>
      <c r="H116" s="41"/>
      <c r="I116" s="41"/>
      <c r="J116" s="43"/>
      <c r="K116" s="43"/>
      <c r="L116" s="43"/>
      <c r="M116" s="43"/>
      <c r="N116" s="43"/>
      <c r="O116" s="41"/>
      <c r="P116" s="352"/>
      <c r="Q116" s="669"/>
      <c r="R116" s="669"/>
      <c r="S116" s="669"/>
      <c r="T116" s="669"/>
      <c r="U116" s="669"/>
      <c r="V116" s="669"/>
      <c r="W116" s="669"/>
      <c r="X116" s="669"/>
      <c r="Y116" s="669"/>
      <c r="Z116" s="40"/>
      <c r="AA116" s="41"/>
      <c r="AB116" s="41"/>
      <c r="AC116" s="43"/>
      <c r="AD116" s="43"/>
      <c r="AE116" s="43"/>
      <c r="AF116" s="43"/>
      <c r="AG116" s="43"/>
      <c r="AH116" s="43"/>
      <c r="AI116" s="43"/>
      <c r="AJ116" s="41"/>
      <c r="AK116" s="352"/>
      <c r="AL116" s="669"/>
      <c r="AM116" s="669"/>
      <c r="AN116" s="669"/>
      <c r="AO116" s="669"/>
      <c r="AP116" s="669"/>
      <c r="AQ116" s="669"/>
      <c r="AR116" s="669"/>
      <c r="AS116" s="669"/>
      <c r="AT116" s="669"/>
      <c r="AU116" s="669"/>
      <c r="AV116" s="669"/>
      <c r="AW116" s="40"/>
      <c r="AX116" s="41"/>
      <c r="AY116" s="43"/>
      <c r="AZ116" s="43"/>
      <c r="BA116" s="124"/>
      <c r="BB116" s="41"/>
      <c r="BC116" s="41"/>
      <c r="BD116" s="43"/>
      <c r="BE116" s="43"/>
      <c r="BF116" s="40"/>
      <c r="BG116" s="41"/>
      <c r="BH116" s="41"/>
      <c r="BI116" s="41"/>
      <c r="BJ116" s="41"/>
      <c r="BK116" s="41"/>
      <c r="BL116" s="41"/>
      <c r="BM116" s="41"/>
      <c r="BN116" s="43"/>
      <c r="BO116" s="496"/>
      <c r="BP116" s="124"/>
      <c r="BQ116" s="41"/>
      <c r="BR116" s="41"/>
      <c r="BS116" s="41"/>
      <c r="BT116" s="41"/>
      <c r="BU116" s="43"/>
      <c r="BV116" s="43"/>
      <c r="BW116" s="43"/>
      <c r="BX116" s="43"/>
      <c r="BY116" s="43"/>
      <c r="BZ116" s="43"/>
      <c r="CA116" s="499"/>
      <c r="CB116" s="500"/>
      <c r="CC116" s="495"/>
      <c r="CD116" s="495"/>
      <c r="CE116" s="502"/>
      <c r="CF116" s="124"/>
      <c r="CG116" s="41"/>
      <c r="CH116" s="41"/>
      <c r="CI116" s="43"/>
      <c r="CJ116" s="43"/>
      <c r="CK116" s="43"/>
      <c r="CL116" s="43"/>
      <c r="CM116" s="43"/>
      <c r="CN116" s="43"/>
      <c r="CO116" s="43"/>
      <c r="CP116" s="43"/>
      <c r="CQ116" s="43"/>
      <c r="CR116" s="500"/>
      <c r="CS116" s="495"/>
      <c r="CT116" s="495"/>
      <c r="CU116" s="502"/>
      <c r="CV116" s="41"/>
      <c r="CW116" s="41"/>
      <c r="CX116" s="41"/>
      <c r="CY116" s="41"/>
      <c r="CZ116" s="41"/>
      <c r="DA116" s="42"/>
      <c r="DB116" s="151"/>
      <c r="DC116" s="41"/>
      <c r="DD116" s="41"/>
      <c r="DE116" s="151"/>
      <c r="DF116" s="35"/>
      <c r="DG116" s="36"/>
      <c r="DH116" s="36"/>
      <c r="DI116" s="38"/>
      <c r="DJ116" s="38"/>
      <c r="DK116" s="38"/>
      <c r="DL116" s="38"/>
      <c r="DM116" s="38"/>
      <c r="DN116" s="46"/>
      <c r="DO116" s="451"/>
      <c r="DP116" s="451"/>
      <c r="DQ116" s="451"/>
      <c r="DR116" s="451"/>
      <c r="DS116" s="451"/>
      <c r="DT116" s="451"/>
      <c r="DU116" s="451"/>
      <c r="DV116" s="35"/>
      <c r="DW116" s="36"/>
      <c r="DX116" s="36"/>
      <c r="DY116" s="38"/>
      <c r="DZ116" s="38"/>
      <c r="EA116" s="46"/>
      <c r="EB116" s="33">
        <f t="shared" si="39"/>
        <v>0</v>
      </c>
      <c r="EC116" s="33">
        <f t="shared" si="40"/>
        <v>0</v>
      </c>
      <c r="ED116" s="75">
        <f t="shared" si="41"/>
        <v>0</v>
      </c>
      <c r="EE116" s="74">
        <f t="shared" si="42"/>
        <v>0</v>
      </c>
      <c r="EF116" s="33">
        <f t="shared" si="43"/>
        <v>0</v>
      </c>
    </row>
    <row r="117" spans="1:136" x14ac:dyDescent="0.25">
      <c r="A117" s="134">
        <v>108</v>
      </c>
      <c r="B117" s="39"/>
      <c r="C117" s="39"/>
      <c r="D117" s="39"/>
      <c r="E117" s="114"/>
      <c r="F117" s="71"/>
      <c r="G117" s="40"/>
      <c r="H117" s="41"/>
      <c r="I117" s="41"/>
      <c r="J117" s="43"/>
      <c r="K117" s="43"/>
      <c r="L117" s="43"/>
      <c r="M117" s="43"/>
      <c r="N117" s="43"/>
      <c r="O117" s="41"/>
      <c r="P117" s="352"/>
      <c r="Q117" s="669"/>
      <c r="R117" s="669"/>
      <c r="S117" s="669"/>
      <c r="T117" s="669"/>
      <c r="U117" s="669"/>
      <c r="V117" s="669"/>
      <c r="W117" s="669"/>
      <c r="X117" s="669"/>
      <c r="Y117" s="669"/>
      <c r="Z117" s="40"/>
      <c r="AA117" s="41"/>
      <c r="AB117" s="41"/>
      <c r="AC117" s="43"/>
      <c r="AD117" s="43"/>
      <c r="AE117" s="43"/>
      <c r="AF117" s="43"/>
      <c r="AG117" s="43"/>
      <c r="AH117" s="43"/>
      <c r="AI117" s="43"/>
      <c r="AJ117" s="41"/>
      <c r="AK117" s="352"/>
      <c r="AL117" s="669"/>
      <c r="AM117" s="669"/>
      <c r="AN117" s="669"/>
      <c r="AO117" s="669"/>
      <c r="AP117" s="669"/>
      <c r="AQ117" s="669"/>
      <c r="AR117" s="669"/>
      <c r="AS117" s="669"/>
      <c r="AT117" s="669"/>
      <c r="AU117" s="669"/>
      <c r="AV117" s="669"/>
      <c r="AW117" s="40"/>
      <c r="AX117" s="41"/>
      <c r="AY117" s="43"/>
      <c r="AZ117" s="43"/>
      <c r="BA117" s="124"/>
      <c r="BB117" s="41"/>
      <c r="BC117" s="41"/>
      <c r="BD117" s="43"/>
      <c r="BE117" s="43"/>
      <c r="BF117" s="40"/>
      <c r="BG117" s="41"/>
      <c r="BH117" s="41"/>
      <c r="BI117" s="41"/>
      <c r="BJ117" s="41"/>
      <c r="BK117" s="41"/>
      <c r="BL117" s="41"/>
      <c r="BM117" s="41"/>
      <c r="BN117" s="43"/>
      <c r="BO117" s="496"/>
      <c r="BP117" s="124"/>
      <c r="BQ117" s="41"/>
      <c r="BR117" s="41"/>
      <c r="BS117" s="41"/>
      <c r="BT117" s="41"/>
      <c r="BU117" s="43"/>
      <c r="BV117" s="43"/>
      <c r="BW117" s="43"/>
      <c r="BX117" s="43"/>
      <c r="BY117" s="43"/>
      <c r="BZ117" s="43"/>
      <c r="CA117" s="499"/>
      <c r="CB117" s="500"/>
      <c r="CC117" s="495"/>
      <c r="CD117" s="495"/>
      <c r="CE117" s="502"/>
      <c r="CF117" s="124"/>
      <c r="CG117" s="41"/>
      <c r="CH117" s="41"/>
      <c r="CI117" s="43"/>
      <c r="CJ117" s="43"/>
      <c r="CK117" s="43"/>
      <c r="CL117" s="43"/>
      <c r="CM117" s="43"/>
      <c r="CN117" s="43"/>
      <c r="CO117" s="43"/>
      <c r="CP117" s="43"/>
      <c r="CQ117" s="43"/>
      <c r="CR117" s="500"/>
      <c r="CS117" s="495"/>
      <c r="CT117" s="495"/>
      <c r="CU117" s="502"/>
      <c r="CV117" s="41"/>
      <c r="CW117" s="41"/>
      <c r="CX117" s="41"/>
      <c r="CY117" s="41"/>
      <c r="CZ117" s="41"/>
      <c r="DA117" s="42"/>
      <c r="DB117" s="151"/>
      <c r="DC117" s="41"/>
      <c r="DD117" s="41"/>
      <c r="DE117" s="151"/>
      <c r="DF117" s="35"/>
      <c r="DG117" s="36"/>
      <c r="DH117" s="36"/>
      <c r="DI117" s="38"/>
      <c r="DJ117" s="38"/>
      <c r="DK117" s="38"/>
      <c r="DL117" s="38"/>
      <c r="DM117" s="38"/>
      <c r="DN117" s="46"/>
      <c r="DO117" s="451"/>
      <c r="DP117" s="451"/>
      <c r="DQ117" s="451"/>
      <c r="DR117" s="451"/>
      <c r="DS117" s="451"/>
      <c r="DT117" s="451"/>
      <c r="DU117" s="451"/>
      <c r="DV117" s="35"/>
      <c r="DW117" s="36"/>
      <c r="DX117" s="36"/>
      <c r="DY117" s="38"/>
      <c r="DZ117" s="38"/>
      <c r="EA117" s="46"/>
      <c r="EB117" s="33">
        <f t="shared" si="39"/>
        <v>0</v>
      </c>
      <c r="EC117" s="33">
        <f t="shared" si="40"/>
        <v>0</v>
      </c>
      <c r="ED117" s="75">
        <f t="shared" si="41"/>
        <v>0</v>
      </c>
      <c r="EE117" s="74">
        <f t="shared" si="42"/>
        <v>0</v>
      </c>
      <c r="EF117" s="33">
        <f t="shared" si="43"/>
        <v>0</v>
      </c>
    </row>
    <row r="118" spans="1:136" x14ac:dyDescent="0.25">
      <c r="A118" s="136">
        <v>109</v>
      </c>
      <c r="B118" s="39"/>
      <c r="C118" s="39"/>
      <c r="D118" s="39"/>
      <c r="E118" s="114"/>
      <c r="F118" s="71"/>
      <c r="G118" s="40"/>
      <c r="H118" s="41"/>
      <c r="I118" s="41"/>
      <c r="J118" s="43"/>
      <c r="K118" s="43"/>
      <c r="L118" s="43"/>
      <c r="M118" s="43"/>
      <c r="N118" s="43"/>
      <c r="O118" s="41"/>
      <c r="P118" s="352"/>
      <c r="Q118" s="669"/>
      <c r="R118" s="669"/>
      <c r="S118" s="669"/>
      <c r="T118" s="669"/>
      <c r="U118" s="669"/>
      <c r="V118" s="669"/>
      <c r="W118" s="669"/>
      <c r="X118" s="669"/>
      <c r="Y118" s="669"/>
      <c r="Z118" s="40"/>
      <c r="AA118" s="41"/>
      <c r="AB118" s="41"/>
      <c r="AC118" s="43"/>
      <c r="AD118" s="43"/>
      <c r="AE118" s="43"/>
      <c r="AF118" s="43"/>
      <c r="AG118" s="43"/>
      <c r="AH118" s="43"/>
      <c r="AI118" s="43"/>
      <c r="AJ118" s="41"/>
      <c r="AK118" s="352"/>
      <c r="AL118" s="669"/>
      <c r="AM118" s="669"/>
      <c r="AN118" s="669"/>
      <c r="AO118" s="669"/>
      <c r="AP118" s="669"/>
      <c r="AQ118" s="669"/>
      <c r="AR118" s="669"/>
      <c r="AS118" s="669"/>
      <c r="AT118" s="669"/>
      <c r="AU118" s="669"/>
      <c r="AV118" s="669"/>
      <c r="AW118" s="40"/>
      <c r="AX118" s="41"/>
      <c r="AY118" s="43"/>
      <c r="AZ118" s="43"/>
      <c r="BA118" s="124"/>
      <c r="BB118" s="41"/>
      <c r="BC118" s="41"/>
      <c r="BD118" s="43"/>
      <c r="BE118" s="43"/>
      <c r="BF118" s="40"/>
      <c r="BG118" s="41"/>
      <c r="BH118" s="41"/>
      <c r="BI118" s="41"/>
      <c r="BJ118" s="41"/>
      <c r="BK118" s="41"/>
      <c r="BL118" s="41"/>
      <c r="BM118" s="41"/>
      <c r="BN118" s="43"/>
      <c r="BO118" s="496"/>
      <c r="BP118" s="124"/>
      <c r="BQ118" s="41"/>
      <c r="BR118" s="41"/>
      <c r="BS118" s="41"/>
      <c r="BT118" s="41"/>
      <c r="BU118" s="43"/>
      <c r="BV118" s="43"/>
      <c r="BW118" s="43"/>
      <c r="BX118" s="43"/>
      <c r="BY118" s="43"/>
      <c r="BZ118" s="43"/>
      <c r="CA118" s="499"/>
      <c r="CB118" s="500"/>
      <c r="CC118" s="495"/>
      <c r="CD118" s="495"/>
      <c r="CE118" s="502"/>
      <c r="CF118" s="124"/>
      <c r="CG118" s="41"/>
      <c r="CH118" s="41"/>
      <c r="CI118" s="43"/>
      <c r="CJ118" s="43"/>
      <c r="CK118" s="43"/>
      <c r="CL118" s="43"/>
      <c r="CM118" s="43"/>
      <c r="CN118" s="43"/>
      <c r="CO118" s="43"/>
      <c r="CP118" s="43"/>
      <c r="CQ118" s="43"/>
      <c r="CR118" s="500"/>
      <c r="CS118" s="495"/>
      <c r="CT118" s="495"/>
      <c r="CU118" s="502"/>
      <c r="CV118" s="41"/>
      <c r="CW118" s="41"/>
      <c r="CX118" s="41"/>
      <c r="CY118" s="41"/>
      <c r="CZ118" s="41"/>
      <c r="DA118" s="42"/>
      <c r="DB118" s="151"/>
      <c r="DC118" s="41"/>
      <c r="DD118" s="41"/>
      <c r="DE118" s="151"/>
      <c r="DF118" s="35"/>
      <c r="DG118" s="36"/>
      <c r="DH118" s="36"/>
      <c r="DI118" s="38"/>
      <c r="DJ118" s="38"/>
      <c r="DK118" s="38"/>
      <c r="DL118" s="38"/>
      <c r="DM118" s="38"/>
      <c r="DN118" s="46"/>
      <c r="DO118" s="451"/>
      <c r="DP118" s="451"/>
      <c r="DQ118" s="451"/>
      <c r="DR118" s="451"/>
      <c r="DS118" s="451"/>
      <c r="DT118" s="451"/>
      <c r="DU118" s="451"/>
      <c r="DV118" s="35"/>
      <c r="DW118" s="36"/>
      <c r="DX118" s="36"/>
      <c r="DY118" s="38"/>
      <c r="DZ118" s="38"/>
      <c r="EA118" s="46"/>
      <c r="EB118" s="33">
        <f t="shared" si="39"/>
        <v>0</v>
      </c>
      <c r="EC118" s="33">
        <f t="shared" si="40"/>
        <v>0</v>
      </c>
      <c r="ED118" s="75">
        <f t="shared" si="41"/>
        <v>0</v>
      </c>
      <c r="EE118" s="74">
        <f t="shared" si="42"/>
        <v>0</v>
      </c>
      <c r="EF118" s="33">
        <f t="shared" si="43"/>
        <v>0</v>
      </c>
    </row>
    <row r="119" spans="1:136" x14ac:dyDescent="0.25">
      <c r="A119" s="134">
        <v>110</v>
      </c>
      <c r="B119" s="39"/>
      <c r="C119" s="39"/>
      <c r="D119" s="39"/>
      <c r="E119" s="114"/>
      <c r="F119" s="71"/>
      <c r="G119" s="40"/>
      <c r="H119" s="41"/>
      <c r="I119" s="41"/>
      <c r="J119" s="43"/>
      <c r="K119" s="43"/>
      <c r="L119" s="43"/>
      <c r="M119" s="43"/>
      <c r="N119" s="43"/>
      <c r="O119" s="41"/>
      <c r="P119" s="352"/>
      <c r="Q119" s="669"/>
      <c r="R119" s="669"/>
      <c r="S119" s="669"/>
      <c r="T119" s="669"/>
      <c r="U119" s="669"/>
      <c r="V119" s="669"/>
      <c r="W119" s="669"/>
      <c r="X119" s="669"/>
      <c r="Y119" s="669"/>
      <c r="Z119" s="40"/>
      <c r="AA119" s="41"/>
      <c r="AB119" s="41"/>
      <c r="AC119" s="43"/>
      <c r="AD119" s="43"/>
      <c r="AE119" s="43"/>
      <c r="AF119" s="43"/>
      <c r="AG119" s="43"/>
      <c r="AH119" s="43"/>
      <c r="AI119" s="43"/>
      <c r="AJ119" s="41"/>
      <c r="AK119" s="352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40"/>
      <c r="AX119" s="41"/>
      <c r="AY119" s="43"/>
      <c r="AZ119" s="43"/>
      <c r="BA119" s="124"/>
      <c r="BB119" s="41"/>
      <c r="BC119" s="41"/>
      <c r="BD119" s="43"/>
      <c r="BE119" s="43"/>
      <c r="BF119" s="40"/>
      <c r="BG119" s="41"/>
      <c r="BH119" s="41"/>
      <c r="BI119" s="41"/>
      <c r="BJ119" s="41"/>
      <c r="BK119" s="41"/>
      <c r="BL119" s="41"/>
      <c r="BM119" s="41"/>
      <c r="BN119" s="43"/>
      <c r="BO119" s="496"/>
      <c r="BP119" s="124"/>
      <c r="BQ119" s="41"/>
      <c r="BR119" s="41"/>
      <c r="BS119" s="41"/>
      <c r="BT119" s="41"/>
      <c r="BU119" s="43"/>
      <c r="BV119" s="43"/>
      <c r="BW119" s="43"/>
      <c r="BX119" s="43"/>
      <c r="BY119" s="43"/>
      <c r="BZ119" s="43"/>
      <c r="CA119" s="499"/>
      <c r="CB119" s="500"/>
      <c r="CC119" s="495"/>
      <c r="CD119" s="495"/>
      <c r="CE119" s="502"/>
      <c r="CF119" s="124"/>
      <c r="CG119" s="41"/>
      <c r="CH119" s="41"/>
      <c r="CI119" s="43"/>
      <c r="CJ119" s="43"/>
      <c r="CK119" s="43"/>
      <c r="CL119" s="43"/>
      <c r="CM119" s="43"/>
      <c r="CN119" s="43"/>
      <c r="CO119" s="43"/>
      <c r="CP119" s="43"/>
      <c r="CQ119" s="43"/>
      <c r="CR119" s="500"/>
      <c r="CS119" s="495"/>
      <c r="CT119" s="495"/>
      <c r="CU119" s="502"/>
      <c r="CV119" s="41"/>
      <c r="CW119" s="41"/>
      <c r="CX119" s="41"/>
      <c r="CY119" s="41"/>
      <c r="CZ119" s="41"/>
      <c r="DA119" s="42"/>
      <c r="DB119" s="151"/>
      <c r="DC119" s="41"/>
      <c r="DD119" s="41"/>
      <c r="DE119" s="151"/>
      <c r="DF119" s="35"/>
      <c r="DG119" s="36"/>
      <c r="DH119" s="36"/>
      <c r="DI119" s="38"/>
      <c r="DJ119" s="38"/>
      <c r="DK119" s="38"/>
      <c r="DL119" s="38"/>
      <c r="DM119" s="38"/>
      <c r="DN119" s="46"/>
      <c r="DO119" s="451"/>
      <c r="DP119" s="451"/>
      <c r="DQ119" s="451"/>
      <c r="DR119" s="451"/>
      <c r="DS119" s="451"/>
      <c r="DT119" s="451"/>
      <c r="DU119" s="451"/>
      <c r="DV119" s="35"/>
      <c r="DW119" s="36"/>
      <c r="DX119" s="36"/>
      <c r="DY119" s="38"/>
      <c r="DZ119" s="38"/>
      <c r="EA119" s="46"/>
      <c r="EB119" s="33">
        <f t="shared" si="39"/>
        <v>0</v>
      </c>
      <c r="EC119" s="33">
        <f t="shared" si="40"/>
        <v>0</v>
      </c>
      <c r="ED119" s="75">
        <f t="shared" si="41"/>
        <v>0</v>
      </c>
      <c r="EE119" s="74">
        <f t="shared" si="42"/>
        <v>0</v>
      </c>
      <c r="EF119" s="33">
        <f t="shared" si="43"/>
        <v>0</v>
      </c>
    </row>
    <row r="120" spans="1:136" x14ac:dyDescent="0.25">
      <c r="A120" s="136">
        <v>111</v>
      </c>
      <c r="B120" s="39"/>
      <c r="C120" s="39"/>
      <c r="D120" s="39"/>
      <c r="E120" s="114"/>
      <c r="F120" s="71"/>
      <c r="G120" s="40"/>
      <c r="H120" s="41"/>
      <c r="I120" s="41"/>
      <c r="J120" s="43"/>
      <c r="K120" s="43"/>
      <c r="L120" s="43"/>
      <c r="M120" s="43"/>
      <c r="N120" s="43"/>
      <c r="O120" s="41"/>
      <c r="P120" s="352"/>
      <c r="Q120" s="669"/>
      <c r="R120" s="669"/>
      <c r="S120" s="669"/>
      <c r="T120" s="669"/>
      <c r="U120" s="669"/>
      <c r="V120" s="669"/>
      <c r="W120" s="669"/>
      <c r="X120" s="669"/>
      <c r="Y120" s="669"/>
      <c r="Z120" s="40"/>
      <c r="AA120" s="41"/>
      <c r="AB120" s="41"/>
      <c r="AC120" s="43"/>
      <c r="AD120" s="43"/>
      <c r="AE120" s="43"/>
      <c r="AF120" s="43"/>
      <c r="AG120" s="43"/>
      <c r="AH120" s="43"/>
      <c r="AI120" s="43"/>
      <c r="AJ120" s="41"/>
      <c r="AK120" s="352"/>
      <c r="AL120" s="669"/>
      <c r="AM120" s="669"/>
      <c r="AN120" s="669"/>
      <c r="AO120" s="669"/>
      <c r="AP120" s="669"/>
      <c r="AQ120" s="669"/>
      <c r="AR120" s="669"/>
      <c r="AS120" s="669"/>
      <c r="AT120" s="669"/>
      <c r="AU120" s="669"/>
      <c r="AV120" s="669"/>
      <c r="AW120" s="40"/>
      <c r="AX120" s="41"/>
      <c r="AY120" s="43"/>
      <c r="AZ120" s="43"/>
      <c r="BA120" s="124"/>
      <c r="BB120" s="41"/>
      <c r="BC120" s="41"/>
      <c r="BD120" s="43"/>
      <c r="BE120" s="43"/>
      <c r="BF120" s="40"/>
      <c r="BG120" s="41"/>
      <c r="BH120" s="41"/>
      <c r="BI120" s="41"/>
      <c r="BJ120" s="41"/>
      <c r="BK120" s="41"/>
      <c r="BL120" s="41"/>
      <c r="BM120" s="41"/>
      <c r="BN120" s="43"/>
      <c r="BO120" s="496"/>
      <c r="BP120" s="124"/>
      <c r="BQ120" s="41"/>
      <c r="BR120" s="41"/>
      <c r="BS120" s="41"/>
      <c r="BT120" s="41"/>
      <c r="BU120" s="43"/>
      <c r="BV120" s="43"/>
      <c r="BW120" s="43"/>
      <c r="BX120" s="43"/>
      <c r="BY120" s="43"/>
      <c r="BZ120" s="43"/>
      <c r="CA120" s="499"/>
      <c r="CB120" s="500"/>
      <c r="CC120" s="495"/>
      <c r="CD120" s="495"/>
      <c r="CE120" s="502"/>
      <c r="CF120" s="124"/>
      <c r="CG120" s="41"/>
      <c r="CH120" s="41"/>
      <c r="CI120" s="43"/>
      <c r="CJ120" s="43"/>
      <c r="CK120" s="43"/>
      <c r="CL120" s="43"/>
      <c r="CM120" s="43"/>
      <c r="CN120" s="43"/>
      <c r="CO120" s="43"/>
      <c r="CP120" s="43"/>
      <c r="CQ120" s="43"/>
      <c r="CR120" s="500"/>
      <c r="CS120" s="495"/>
      <c r="CT120" s="495"/>
      <c r="CU120" s="502"/>
      <c r="CV120" s="41"/>
      <c r="CW120" s="41"/>
      <c r="CX120" s="41"/>
      <c r="CY120" s="41"/>
      <c r="CZ120" s="41"/>
      <c r="DA120" s="42"/>
      <c r="DB120" s="151"/>
      <c r="DC120" s="41"/>
      <c r="DD120" s="41"/>
      <c r="DE120" s="151"/>
      <c r="DF120" s="35"/>
      <c r="DG120" s="36"/>
      <c r="DH120" s="36"/>
      <c r="DI120" s="38"/>
      <c r="DJ120" s="38"/>
      <c r="DK120" s="38"/>
      <c r="DL120" s="38"/>
      <c r="DM120" s="38"/>
      <c r="DN120" s="46"/>
      <c r="DO120" s="451"/>
      <c r="DP120" s="451"/>
      <c r="DQ120" s="451"/>
      <c r="DR120" s="451"/>
      <c r="DS120" s="451"/>
      <c r="DT120" s="451"/>
      <c r="DU120" s="451"/>
      <c r="DV120" s="35"/>
      <c r="DW120" s="36"/>
      <c r="DX120" s="36"/>
      <c r="DY120" s="38"/>
      <c r="DZ120" s="38"/>
      <c r="EA120" s="46"/>
      <c r="EB120" s="33">
        <f t="shared" si="39"/>
        <v>0</v>
      </c>
      <c r="EC120" s="33">
        <f t="shared" si="40"/>
        <v>0</v>
      </c>
      <c r="ED120" s="75">
        <f t="shared" si="41"/>
        <v>0</v>
      </c>
      <c r="EE120" s="74">
        <f t="shared" si="42"/>
        <v>0</v>
      </c>
      <c r="EF120" s="33">
        <f t="shared" si="43"/>
        <v>0</v>
      </c>
    </row>
    <row r="121" spans="1:136" x14ac:dyDescent="0.25">
      <c r="A121" s="134">
        <v>112</v>
      </c>
      <c r="B121" s="39"/>
      <c r="C121" s="39"/>
      <c r="D121" s="39"/>
      <c r="E121" s="114"/>
      <c r="F121" s="71"/>
      <c r="G121" s="40"/>
      <c r="H121" s="41"/>
      <c r="I121" s="41"/>
      <c r="J121" s="43"/>
      <c r="K121" s="43"/>
      <c r="L121" s="43"/>
      <c r="M121" s="43"/>
      <c r="N121" s="43"/>
      <c r="O121" s="41"/>
      <c r="P121" s="352"/>
      <c r="Q121" s="669"/>
      <c r="R121" s="669"/>
      <c r="S121" s="669"/>
      <c r="T121" s="669"/>
      <c r="U121" s="669"/>
      <c r="V121" s="669"/>
      <c r="W121" s="669"/>
      <c r="X121" s="669"/>
      <c r="Y121" s="669"/>
      <c r="Z121" s="40"/>
      <c r="AA121" s="41"/>
      <c r="AB121" s="41"/>
      <c r="AC121" s="43"/>
      <c r="AD121" s="43"/>
      <c r="AE121" s="43"/>
      <c r="AF121" s="43"/>
      <c r="AG121" s="43"/>
      <c r="AH121" s="43"/>
      <c r="AI121" s="43"/>
      <c r="AJ121" s="41"/>
      <c r="AK121" s="352"/>
      <c r="AL121" s="669"/>
      <c r="AM121" s="669"/>
      <c r="AN121" s="669"/>
      <c r="AO121" s="669"/>
      <c r="AP121" s="669"/>
      <c r="AQ121" s="669"/>
      <c r="AR121" s="669"/>
      <c r="AS121" s="669"/>
      <c r="AT121" s="669"/>
      <c r="AU121" s="669"/>
      <c r="AV121" s="669"/>
      <c r="AW121" s="40"/>
      <c r="AX121" s="41"/>
      <c r="AY121" s="43"/>
      <c r="AZ121" s="43"/>
      <c r="BA121" s="124"/>
      <c r="BB121" s="41"/>
      <c r="BC121" s="41"/>
      <c r="BD121" s="43"/>
      <c r="BE121" s="43"/>
      <c r="BF121" s="40"/>
      <c r="BG121" s="41"/>
      <c r="BH121" s="41"/>
      <c r="BI121" s="41"/>
      <c r="BJ121" s="41"/>
      <c r="BK121" s="41"/>
      <c r="BL121" s="41"/>
      <c r="BM121" s="41"/>
      <c r="BN121" s="43"/>
      <c r="BO121" s="496"/>
      <c r="BP121" s="124"/>
      <c r="BQ121" s="41"/>
      <c r="BR121" s="41"/>
      <c r="BS121" s="41"/>
      <c r="BT121" s="41"/>
      <c r="BU121" s="43"/>
      <c r="BV121" s="43"/>
      <c r="BW121" s="43"/>
      <c r="BX121" s="43"/>
      <c r="BY121" s="43"/>
      <c r="BZ121" s="43"/>
      <c r="CA121" s="499"/>
      <c r="CB121" s="500"/>
      <c r="CC121" s="495"/>
      <c r="CD121" s="495"/>
      <c r="CE121" s="502"/>
      <c r="CF121" s="124"/>
      <c r="CG121" s="41"/>
      <c r="CH121" s="41"/>
      <c r="CI121" s="43"/>
      <c r="CJ121" s="43"/>
      <c r="CK121" s="43"/>
      <c r="CL121" s="43"/>
      <c r="CM121" s="43"/>
      <c r="CN121" s="43"/>
      <c r="CO121" s="43"/>
      <c r="CP121" s="43"/>
      <c r="CQ121" s="43"/>
      <c r="CR121" s="500"/>
      <c r="CS121" s="495"/>
      <c r="CT121" s="495"/>
      <c r="CU121" s="502"/>
      <c r="CV121" s="41"/>
      <c r="CW121" s="41"/>
      <c r="CX121" s="41"/>
      <c r="CY121" s="41"/>
      <c r="CZ121" s="41"/>
      <c r="DA121" s="42"/>
      <c r="DB121" s="151"/>
      <c r="DC121" s="41"/>
      <c r="DD121" s="41"/>
      <c r="DE121" s="151"/>
      <c r="DF121" s="35"/>
      <c r="DG121" s="36"/>
      <c r="DH121" s="36"/>
      <c r="DI121" s="38"/>
      <c r="DJ121" s="38"/>
      <c r="DK121" s="38"/>
      <c r="DL121" s="38"/>
      <c r="DM121" s="38"/>
      <c r="DN121" s="46"/>
      <c r="DO121" s="451"/>
      <c r="DP121" s="451"/>
      <c r="DQ121" s="451"/>
      <c r="DR121" s="451"/>
      <c r="DS121" s="451"/>
      <c r="DT121" s="451"/>
      <c r="DU121" s="451"/>
      <c r="DV121" s="35"/>
      <c r="DW121" s="36"/>
      <c r="DX121" s="36"/>
      <c r="DY121" s="38"/>
      <c r="DZ121" s="38"/>
      <c r="EA121" s="46"/>
      <c r="EB121" s="33">
        <f t="shared" si="39"/>
        <v>0</v>
      </c>
      <c r="EC121" s="33">
        <f t="shared" si="40"/>
        <v>0</v>
      </c>
      <c r="ED121" s="75">
        <f t="shared" si="41"/>
        <v>0</v>
      </c>
      <c r="EE121" s="74">
        <f t="shared" si="42"/>
        <v>0</v>
      </c>
      <c r="EF121" s="33">
        <f t="shared" si="43"/>
        <v>0</v>
      </c>
    </row>
    <row r="122" spans="1:136" x14ac:dyDescent="0.25">
      <c r="A122" s="136">
        <v>113</v>
      </c>
      <c r="B122" s="39"/>
      <c r="C122" s="39"/>
      <c r="D122" s="39"/>
      <c r="E122" s="114"/>
      <c r="F122" s="71"/>
      <c r="G122" s="40"/>
      <c r="H122" s="41"/>
      <c r="I122" s="41"/>
      <c r="J122" s="43"/>
      <c r="K122" s="43"/>
      <c r="L122" s="43"/>
      <c r="M122" s="43"/>
      <c r="N122" s="43"/>
      <c r="O122" s="41"/>
      <c r="P122" s="352"/>
      <c r="Q122" s="669"/>
      <c r="R122" s="669"/>
      <c r="S122" s="669"/>
      <c r="T122" s="669"/>
      <c r="U122" s="669"/>
      <c r="V122" s="669"/>
      <c r="W122" s="669"/>
      <c r="X122" s="669"/>
      <c r="Y122" s="669"/>
      <c r="Z122" s="40"/>
      <c r="AA122" s="41"/>
      <c r="AB122" s="41"/>
      <c r="AC122" s="43"/>
      <c r="AD122" s="43"/>
      <c r="AE122" s="43"/>
      <c r="AF122" s="43"/>
      <c r="AG122" s="43"/>
      <c r="AH122" s="43"/>
      <c r="AI122" s="43"/>
      <c r="AJ122" s="41"/>
      <c r="AK122" s="352"/>
      <c r="AL122" s="669"/>
      <c r="AM122" s="669"/>
      <c r="AN122" s="669"/>
      <c r="AO122" s="669"/>
      <c r="AP122" s="669"/>
      <c r="AQ122" s="669"/>
      <c r="AR122" s="669"/>
      <c r="AS122" s="669"/>
      <c r="AT122" s="669"/>
      <c r="AU122" s="669"/>
      <c r="AV122" s="669"/>
      <c r="AW122" s="40"/>
      <c r="AX122" s="41"/>
      <c r="AY122" s="43"/>
      <c r="AZ122" s="43"/>
      <c r="BA122" s="124"/>
      <c r="BB122" s="41"/>
      <c r="BC122" s="41"/>
      <c r="BD122" s="43"/>
      <c r="BE122" s="43"/>
      <c r="BF122" s="40"/>
      <c r="BG122" s="41"/>
      <c r="BH122" s="41"/>
      <c r="BI122" s="41"/>
      <c r="BJ122" s="41"/>
      <c r="BK122" s="41"/>
      <c r="BL122" s="41"/>
      <c r="BM122" s="41"/>
      <c r="BN122" s="43"/>
      <c r="BO122" s="496"/>
      <c r="BP122" s="124"/>
      <c r="BQ122" s="41"/>
      <c r="BR122" s="41"/>
      <c r="BS122" s="41"/>
      <c r="BT122" s="41"/>
      <c r="BU122" s="43"/>
      <c r="BV122" s="43"/>
      <c r="BW122" s="43"/>
      <c r="BX122" s="43"/>
      <c r="BY122" s="43"/>
      <c r="BZ122" s="43"/>
      <c r="CA122" s="499"/>
      <c r="CB122" s="500"/>
      <c r="CC122" s="495"/>
      <c r="CD122" s="495"/>
      <c r="CE122" s="502"/>
      <c r="CF122" s="124"/>
      <c r="CG122" s="41"/>
      <c r="CH122" s="41"/>
      <c r="CI122" s="43"/>
      <c r="CJ122" s="43"/>
      <c r="CK122" s="43"/>
      <c r="CL122" s="43"/>
      <c r="CM122" s="43"/>
      <c r="CN122" s="43"/>
      <c r="CO122" s="43"/>
      <c r="CP122" s="43"/>
      <c r="CQ122" s="43"/>
      <c r="CR122" s="500"/>
      <c r="CS122" s="495"/>
      <c r="CT122" s="495"/>
      <c r="CU122" s="502"/>
      <c r="CV122" s="41"/>
      <c r="CW122" s="41"/>
      <c r="CX122" s="41"/>
      <c r="CY122" s="41"/>
      <c r="CZ122" s="41"/>
      <c r="DA122" s="42"/>
      <c r="DB122" s="151"/>
      <c r="DC122" s="41"/>
      <c r="DD122" s="41"/>
      <c r="DE122" s="151"/>
      <c r="DF122" s="35"/>
      <c r="DG122" s="36"/>
      <c r="DH122" s="36"/>
      <c r="DI122" s="38"/>
      <c r="DJ122" s="38"/>
      <c r="DK122" s="38"/>
      <c r="DL122" s="38"/>
      <c r="DM122" s="38"/>
      <c r="DN122" s="46"/>
      <c r="DO122" s="451"/>
      <c r="DP122" s="451"/>
      <c r="DQ122" s="451"/>
      <c r="DR122" s="451"/>
      <c r="DS122" s="451"/>
      <c r="DT122" s="451"/>
      <c r="DU122" s="451"/>
      <c r="DV122" s="35"/>
      <c r="DW122" s="36"/>
      <c r="DX122" s="36"/>
      <c r="DY122" s="38"/>
      <c r="DZ122" s="38"/>
      <c r="EA122" s="46"/>
      <c r="EB122" s="33">
        <f t="shared" si="39"/>
        <v>0</v>
      </c>
      <c r="EC122" s="33">
        <f t="shared" si="40"/>
        <v>0</v>
      </c>
      <c r="ED122" s="75">
        <f t="shared" si="41"/>
        <v>0</v>
      </c>
      <c r="EE122" s="74">
        <f t="shared" si="42"/>
        <v>0</v>
      </c>
      <c r="EF122" s="33">
        <f t="shared" si="43"/>
        <v>0</v>
      </c>
    </row>
    <row r="123" spans="1:136" x14ac:dyDescent="0.25">
      <c r="A123" s="134">
        <v>114</v>
      </c>
      <c r="B123" s="39"/>
      <c r="C123" s="39"/>
      <c r="D123" s="39"/>
      <c r="E123" s="114"/>
      <c r="F123" s="71"/>
      <c r="G123" s="40"/>
      <c r="H123" s="41"/>
      <c r="I123" s="41"/>
      <c r="J123" s="43"/>
      <c r="K123" s="43"/>
      <c r="L123" s="43"/>
      <c r="M123" s="43"/>
      <c r="N123" s="43"/>
      <c r="O123" s="41"/>
      <c r="P123" s="352"/>
      <c r="Q123" s="669"/>
      <c r="R123" s="669"/>
      <c r="S123" s="669"/>
      <c r="T123" s="669"/>
      <c r="U123" s="669"/>
      <c r="V123" s="669"/>
      <c r="W123" s="669"/>
      <c r="X123" s="669"/>
      <c r="Y123" s="669"/>
      <c r="Z123" s="40"/>
      <c r="AA123" s="41"/>
      <c r="AB123" s="41"/>
      <c r="AC123" s="43"/>
      <c r="AD123" s="43"/>
      <c r="AE123" s="43"/>
      <c r="AF123" s="43"/>
      <c r="AG123" s="43"/>
      <c r="AH123" s="43"/>
      <c r="AI123" s="43"/>
      <c r="AJ123" s="41"/>
      <c r="AK123" s="352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40"/>
      <c r="AX123" s="41"/>
      <c r="AY123" s="43"/>
      <c r="AZ123" s="43"/>
      <c r="BA123" s="124"/>
      <c r="BB123" s="41"/>
      <c r="BC123" s="41"/>
      <c r="BD123" s="43"/>
      <c r="BE123" s="43"/>
      <c r="BF123" s="40"/>
      <c r="BG123" s="41"/>
      <c r="BH123" s="41"/>
      <c r="BI123" s="41"/>
      <c r="BJ123" s="41"/>
      <c r="BK123" s="41"/>
      <c r="BL123" s="41"/>
      <c r="BM123" s="41"/>
      <c r="BN123" s="43"/>
      <c r="BO123" s="496"/>
      <c r="BP123" s="124"/>
      <c r="BQ123" s="41"/>
      <c r="BR123" s="41"/>
      <c r="BS123" s="41"/>
      <c r="BT123" s="41"/>
      <c r="BU123" s="43"/>
      <c r="BV123" s="43"/>
      <c r="BW123" s="43"/>
      <c r="BX123" s="43"/>
      <c r="BY123" s="43"/>
      <c r="BZ123" s="43"/>
      <c r="CA123" s="499"/>
      <c r="CB123" s="500"/>
      <c r="CC123" s="495"/>
      <c r="CD123" s="495"/>
      <c r="CE123" s="502"/>
      <c r="CF123" s="124"/>
      <c r="CG123" s="41"/>
      <c r="CH123" s="41"/>
      <c r="CI123" s="43"/>
      <c r="CJ123" s="43"/>
      <c r="CK123" s="43"/>
      <c r="CL123" s="43"/>
      <c r="CM123" s="43"/>
      <c r="CN123" s="43"/>
      <c r="CO123" s="43"/>
      <c r="CP123" s="43"/>
      <c r="CQ123" s="43"/>
      <c r="CR123" s="500"/>
      <c r="CS123" s="495"/>
      <c r="CT123" s="495"/>
      <c r="CU123" s="502"/>
      <c r="CV123" s="41"/>
      <c r="CW123" s="41"/>
      <c r="CX123" s="41"/>
      <c r="CY123" s="41"/>
      <c r="CZ123" s="41"/>
      <c r="DA123" s="42"/>
      <c r="DB123" s="151"/>
      <c r="DC123" s="41"/>
      <c r="DD123" s="41"/>
      <c r="DE123" s="151"/>
      <c r="DF123" s="35"/>
      <c r="DG123" s="36"/>
      <c r="DH123" s="36"/>
      <c r="DI123" s="38"/>
      <c r="DJ123" s="38"/>
      <c r="DK123" s="38"/>
      <c r="DL123" s="38"/>
      <c r="DM123" s="38"/>
      <c r="DN123" s="46"/>
      <c r="DO123" s="451"/>
      <c r="DP123" s="451"/>
      <c r="DQ123" s="451"/>
      <c r="DR123" s="451"/>
      <c r="DS123" s="451"/>
      <c r="DT123" s="451"/>
      <c r="DU123" s="451"/>
      <c r="DV123" s="35"/>
      <c r="DW123" s="36"/>
      <c r="DX123" s="36"/>
      <c r="DY123" s="38"/>
      <c r="DZ123" s="38"/>
      <c r="EA123" s="46"/>
      <c r="EB123" s="33">
        <f t="shared" si="39"/>
        <v>0</v>
      </c>
      <c r="EC123" s="33">
        <f t="shared" si="40"/>
        <v>0</v>
      </c>
      <c r="ED123" s="75">
        <f t="shared" si="41"/>
        <v>0</v>
      </c>
      <c r="EE123" s="74">
        <f t="shared" si="42"/>
        <v>0</v>
      </c>
      <c r="EF123" s="33">
        <f t="shared" si="43"/>
        <v>0</v>
      </c>
    </row>
    <row r="124" spans="1:136" x14ac:dyDescent="0.25">
      <c r="A124" s="136">
        <v>115</v>
      </c>
      <c r="B124" s="39"/>
      <c r="C124" s="39"/>
      <c r="D124" s="39"/>
      <c r="E124" s="114"/>
      <c r="F124" s="71"/>
      <c r="G124" s="40"/>
      <c r="H124" s="41"/>
      <c r="I124" s="41"/>
      <c r="J124" s="43"/>
      <c r="K124" s="43"/>
      <c r="L124" s="43"/>
      <c r="M124" s="43"/>
      <c r="N124" s="43"/>
      <c r="O124" s="41"/>
      <c r="P124" s="352"/>
      <c r="Q124" s="669"/>
      <c r="R124" s="669"/>
      <c r="S124" s="669"/>
      <c r="T124" s="669"/>
      <c r="U124" s="669"/>
      <c r="V124" s="669"/>
      <c r="W124" s="669"/>
      <c r="X124" s="669"/>
      <c r="Y124" s="669"/>
      <c r="Z124" s="40"/>
      <c r="AA124" s="41"/>
      <c r="AB124" s="41"/>
      <c r="AC124" s="43"/>
      <c r="AD124" s="43"/>
      <c r="AE124" s="43"/>
      <c r="AF124" s="43"/>
      <c r="AG124" s="43"/>
      <c r="AH124" s="43"/>
      <c r="AI124" s="43"/>
      <c r="AJ124" s="41"/>
      <c r="AK124" s="352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40"/>
      <c r="AX124" s="41"/>
      <c r="AY124" s="43"/>
      <c r="AZ124" s="43"/>
      <c r="BA124" s="124"/>
      <c r="BB124" s="41"/>
      <c r="BC124" s="41"/>
      <c r="BD124" s="43"/>
      <c r="BE124" s="43"/>
      <c r="BF124" s="40"/>
      <c r="BG124" s="41"/>
      <c r="BH124" s="41"/>
      <c r="BI124" s="41"/>
      <c r="BJ124" s="41"/>
      <c r="BK124" s="41"/>
      <c r="BL124" s="41"/>
      <c r="BM124" s="41"/>
      <c r="BN124" s="43"/>
      <c r="BO124" s="496"/>
      <c r="BP124" s="124"/>
      <c r="BQ124" s="41"/>
      <c r="BR124" s="41"/>
      <c r="BS124" s="41"/>
      <c r="BT124" s="41"/>
      <c r="BU124" s="43"/>
      <c r="BV124" s="43"/>
      <c r="BW124" s="43"/>
      <c r="BX124" s="43"/>
      <c r="BY124" s="43"/>
      <c r="BZ124" s="43"/>
      <c r="CA124" s="499"/>
      <c r="CB124" s="500"/>
      <c r="CC124" s="495"/>
      <c r="CD124" s="495"/>
      <c r="CE124" s="502"/>
      <c r="CF124" s="124"/>
      <c r="CG124" s="41"/>
      <c r="CH124" s="41"/>
      <c r="CI124" s="43"/>
      <c r="CJ124" s="43"/>
      <c r="CK124" s="43"/>
      <c r="CL124" s="43"/>
      <c r="CM124" s="43"/>
      <c r="CN124" s="43"/>
      <c r="CO124" s="43"/>
      <c r="CP124" s="43"/>
      <c r="CQ124" s="43"/>
      <c r="CR124" s="500"/>
      <c r="CS124" s="495"/>
      <c r="CT124" s="495"/>
      <c r="CU124" s="502"/>
      <c r="CV124" s="41"/>
      <c r="CW124" s="41"/>
      <c r="CX124" s="41"/>
      <c r="CY124" s="41"/>
      <c r="CZ124" s="41"/>
      <c r="DA124" s="42"/>
      <c r="DB124" s="151"/>
      <c r="DC124" s="41"/>
      <c r="DD124" s="41"/>
      <c r="DE124" s="151"/>
      <c r="DF124" s="35"/>
      <c r="DG124" s="36"/>
      <c r="DH124" s="36"/>
      <c r="DI124" s="38"/>
      <c r="DJ124" s="38"/>
      <c r="DK124" s="38"/>
      <c r="DL124" s="38"/>
      <c r="DM124" s="38"/>
      <c r="DN124" s="46"/>
      <c r="DO124" s="451"/>
      <c r="DP124" s="451"/>
      <c r="DQ124" s="451"/>
      <c r="DR124" s="451"/>
      <c r="DS124" s="451"/>
      <c r="DT124" s="451"/>
      <c r="DU124" s="451"/>
      <c r="DV124" s="35"/>
      <c r="DW124" s="36"/>
      <c r="DX124" s="36"/>
      <c r="DY124" s="38"/>
      <c r="DZ124" s="38"/>
      <c r="EA124" s="46"/>
      <c r="EB124" s="33">
        <f t="shared" si="39"/>
        <v>0</v>
      </c>
      <c r="EC124" s="33">
        <f t="shared" si="40"/>
        <v>0</v>
      </c>
      <c r="ED124" s="75">
        <f t="shared" si="41"/>
        <v>0</v>
      </c>
      <c r="EE124" s="74">
        <f t="shared" si="42"/>
        <v>0</v>
      </c>
      <c r="EF124" s="33">
        <f t="shared" si="43"/>
        <v>0</v>
      </c>
    </row>
    <row r="125" spans="1:136" x14ac:dyDescent="0.25">
      <c r="A125" s="134">
        <v>116</v>
      </c>
      <c r="B125" s="39"/>
      <c r="C125" s="39"/>
      <c r="D125" s="39"/>
      <c r="E125" s="114"/>
      <c r="F125" s="71"/>
      <c r="G125" s="40"/>
      <c r="H125" s="41"/>
      <c r="I125" s="41"/>
      <c r="J125" s="43"/>
      <c r="K125" s="43"/>
      <c r="L125" s="43"/>
      <c r="M125" s="43"/>
      <c r="N125" s="43"/>
      <c r="O125" s="41"/>
      <c r="P125" s="352"/>
      <c r="Q125" s="669"/>
      <c r="R125" s="669"/>
      <c r="S125" s="669"/>
      <c r="T125" s="669"/>
      <c r="U125" s="669"/>
      <c r="V125" s="669"/>
      <c r="W125" s="669"/>
      <c r="X125" s="669"/>
      <c r="Y125" s="669"/>
      <c r="Z125" s="40"/>
      <c r="AA125" s="41"/>
      <c r="AB125" s="41"/>
      <c r="AC125" s="43"/>
      <c r="AD125" s="43"/>
      <c r="AE125" s="43"/>
      <c r="AF125" s="43"/>
      <c r="AG125" s="43"/>
      <c r="AH125" s="43"/>
      <c r="AI125" s="43"/>
      <c r="AJ125" s="41"/>
      <c r="AK125" s="352"/>
      <c r="AL125" s="669"/>
      <c r="AM125" s="669"/>
      <c r="AN125" s="669"/>
      <c r="AO125" s="669"/>
      <c r="AP125" s="669"/>
      <c r="AQ125" s="669"/>
      <c r="AR125" s="669"/>
      <c r="AS125" s="669"/>
      <c r="AT125" s="669"/>
      <c r="AU125" s="669"/>
      <c r="AV125" s="669"/>
      <c r="AW125" s="40"/>
      <c r="AX125" s="41"/>
      <c r="AY125" s="43"/>
      <c r="AZ125" s="43"/>
      <c r="BA125" s="124"/>
      <c r="BB125" s="41"/>
      <c r="BC125" s="41"/>
      <c r="BD125" s="43"/>
      <c r="BE125" s="43"/>
      <c r="BF125" s="40"/>
      <c r="BG125" s="41"/>
      <c r="BH125" s="41"/>
      <c r="BI125" s="41"/>
      <c r="BJ125" s="41"/>
      <c r="BK125" s="41"/>
      <c r="BL125" s="41"/>
      <c r="BM125" s="41"/>
      <c r="BN125" s="43"/>
      <c r="BO125" s="496"/>
      <c r="BP125" s="124"/>
      <c r="BQ125" s="41"/>
      <c r="BR125" s="41"/>
      <c r="BS125" s="41"/>
      <c r="BT125" s="41"/>
      <c r="BU125" s="43"/>
      <c r="BV125" s="43"/>
      <c r="BW125" s="43"/>
      <c r="BX125" s="43"/>
      <c r="BY125" s="43"/>
      <c r="BZ125" s="43"/>
      <c r="CA125" s="499"/>
      <c r="CB125" s="500"/>
      <c r="CC125" s="495"/>
      <c r="CD125" s="495"/>
      <c r="CE125" s="502"/>
      <c r="CF125" s="124"/>
      <c r="CG125" s="41"/>
      <c r="CH125" s="41"/>
      <c r="CI125" s="43"/>
      <c r="CJ125" s="43"/>
      <c r="CK125" s="43"/>
      <c r="CL125" s="43"/>
      <c r="CM125" s="43"/>
      <c r="CN125" s="43"/>
      <c r="CO125" s="43"/>
      <c r="CP125" s="43"/>
      <c r="CQ125" s="43"/>
      <c r="CR125" s="500"/>
      <c r="CS125" s="495"/>
      <c r="CT125" s="495"/>
      <c r="CU125" s="502"/>
      <c r="CV125" s="41"/>
      <c r="CW125" s="41"/>
      <c r="CX125" s="41"/>
      <c r="CY125" s="41"/>
      <c r="CZ125" s="41"/>
      <c r="DA125" s="42"/>
      <c r="DB125" s="151"/>
      <c r="DC125" s="41"/>
      <c r="DD125" s="41"/>
      <c r="DE125" s="151"/>
      <c r="DF125" s="35"/>
      <c r="DG125" s="36"/>
      <c r="DH125" s="36"/>
      <c r="DI125" s="38"/>
      <c r="DJ125" s="38"/>
      <c r="DK125" s="38"/>
      <c r="DL125" s="38"/>
      <c r="DM125" s="38"/>
      <c r="DN125" s="46"/>
      <c r="DO125" s="451"/>
      <c r="DP125" s="451"/>
      <c r="DQ125" s="451"/>
      <c r="DR125" s="451"/>
      <c r="DS125" s="451"/>
      <c r="DT125" s="451"/>
      <c r="DU125" s="451"/>
      <c r="DV125" s="35"/>
      <c r="DW125" s="36"/>
      <c r="DX125" s="36"/>
      <c r="DY125" s="38"/>
      <c r="DZ125" s="38"/>
      <c r="EA125" s="46"/>
      <c r="EB125" s="33">
        <f t="shared" si="39"/>
        <v>0</v>
      </c>
      <c r="EC125" s="33">
        <f t="shared" si="40"/>
        <v>0</v>
      </c>
      <c r="ED125" s="75">
        <f t="shared" si="41"/>
        <v>0</v>
      </c>
      <c r="EE125" s="74">
        <f t="shared" si="42"/>
        <v>0</v>
      </c>
      <c r="EF125" s="33">
        <f t="shared" si="43"/>
        <v>0</v>
      </c>
    </row>
    <row r="126" spans="1:136" x14ac:dyDescent="0.25">
      <c r="A126" s="136">
        <v>117</v>
      </c>
      <c r="B126" s="39"/>
      <c r="C126" s="39"/>
      <c r="D126" s="39"/>
      <c r="E126" s="114"/>
      <c r="F126" s="71"/>
      <c r="G126" s="40"/>
      <c r="H126" s="41"/>
      <c r="I126" s="41"/>
      <c r="J126" s="43"/>
      <c r="K126" s="43"/>
      <c r="L126" s="43"/>
      <c r="M126" s="43"/>
      <c r="N126" s="43"/>
      <c r="O126" s="41"/>
      <c r="P126" s="352"/>
      <c r="Q126" s="669"/>
      <c r="R126" s="669"/>
      <c r="S126" s="669"/>
      <c r="T126" s="669"/>
      <c r="U126" s="669"/>
      <c r="V126" s="669"/>
      <c r="W126" s="669"/>
      <c r="X126" s="669"/>
      <c r="Y126" s="669"/>
      <c r="Z126" s="40"/>
      <c r="AA126" s="41"/>
      <c r="AB126" s="41"/>
      <c r="AC126" s="43"/>
      <c r="AD126" s="43"/>
      <c r="AE126" s="43"/>
      <c r="AF126" s="43"/>
      <c r="AG126" s="43"/>
      <c r="AH126" s="43"/>
      <c r="AI126" s="43"/>
      <c r="AJ126" s="41"/>
      <c r="AK126" s="352"/>
      <c r="AL126" s="669"/>
      <c r="AM126" s="669"/>
      <c r="AN126" s="669"/>
      <c r="AO126" s="669"/>
      <c r="AP126" s="669"/>
      <c r="AQ126" s="669"/>
      <c r="AR126" s="669"/>
      <c r="AS126" s="669"/>
      <c r="AT126" s="669"/>
      <c r="AU126" s="669"/>
      <c r="AV126" s="669"/>
      <c r="AW126" s="40"/>
      <c r="AX126" s="41"/>
      <c r="AY126" s="43"/>
      <c r="AZ126" s="43"/>
      <c r="BA126" s="124"/>
      <c r="BB126" s="41"/>
      <c r="BC126" s="41"/>
      <c r="BD126" s="43"/>
      <c r="BE126" s="43"/>
      <c r="BF126" s="40"/>
      <c r="BG126" s="41"/>
      <c r="BH126" s="41"/>
      <c r="BI126" s="41"/>
      <c r="BJ126" s="41"/>
      <c r="BK126" s="41"/>
      <c r="BL126" s="41"/>
      <c r="BM126" s="41"/>
      <c r="BN126" s="43"/>
      <c r="BO126" s="496"/>
      <c r="BP126" s="124"/>
      <c r="BQ126" s="41"/>
      <c r="BR126" s="41"/>
      <c r="BS126" s="41"/>
      <c r="BT126" s="41"/>
      <c r="BU126" s="43"/>
      <c r="BV126" s="43"/>
      <c r="BW126" s="43"/>
      <c r="BX126" s="43"/>
      <c r="BY126" s="43"/>
      <c r="BZ126" s="43"/>
      <c r="CA126" s="499"/>
      <c r="CB126" s="500"/>
      <c r="CC126" s="495"/>
      <c r="CD126" s="495"/>
      <c r="CE126" s="502"/>
      <c r="CF126" s="124"/>
      <c r="CG126" s="41"/>
      <c r="CH126" s="41"/>
      <c r="CI126" s="43"/>
      <c r="CJ126" s="43"/>
      <c r="CK126" s="43"/>
      <c r="CL126" s="43"/>
      <c r="CM126" s="43"/>
      <c r="CN126" s="43"/>
      <c r="CO126" s="43"/>
      <c r="CP126" s="43"/>
      <c r="CQ126" s="43"/>
      <c r="CR126" s="500"/>
      <c r="CS126" s="495"/>
      <c r="CT126" s="495"/>
      <c r="CU126" s="502"/>
      <c r="CV126" s="41"/>
      <c r="CW126" s="41"/>
      <c r="CX126" s="41"/>
      <c r="CY126" s="41"/>
      <c r="CZ126" s="41"/>
      <c r="DA126" s="42"/>
      <c r="DB126" s="151"/>
      <c r="DC126" s="41"/>
      <c r="DD126" s="41"/>
      <c r="DE126" s="151"/>
      <c r="DF126" s="35"/>
      <c r="DG126" s="36"/>
      <c r="DH126" s="36"/>
      <c r="DI126" s="38"/>
      <c r="DJ126" s="38"/>
      <c r="DK126" s="38"/>
      <c r="DL126" s="38"/>
      <c r="DM126" s="38"/>
      <c r="DN126" s="46"/>
      <c r="DO126" s="451"/>
      <c r="DP126" s="451"/>
      <c r="DQ126" s="451"/>
      <c r="DR126" s="451"/>
      <c r="DS126" s="451"/>
      <c r="DT126" s="451"/>
      <c r="DU126" s="451"/>
      <c r="DV126" s="35"/>
      <c r="DW126" s="36"/>
      <c r="DX126" s="36"/>
      <c r="DY126" s="38"/>
      <c r="DZ126" s="38"/>
      <c r="EA126" s="46"/>
      <c r="EB126" s="33">
        <f t="shared" si="39"/>
        <v>0</v>
      </c>
      <c r="EC126" s="33">
        <f t="shared" si="40"/>
        <v>0</v>
      </c>
      <c r="ED126" s="75">
        <f t="shared" si="41"/>
        <v>0</v>
      </c>
      <c r="EE126" s="74">
        <f t="shared" si="42"/>
        <v>0</v>
      </c>
      <c r="EF126" s="33">
        <f t="shared" si="43"/>
        <v>0</v>
      </c>
    </row>
    <row r="127" spans="1:136" x14ac:dyDescent="0.25">
      <c r="A127" s="134">
        <v>118</v>
      </c>
      <c r="B127" s="39"/>
      <c r="C127" s="39"/>
      <c r="D127" s="39"/>
      <c r="E127" s="114"/>
      <c r="F127" s="71"/>
      <c r="G127" s="40"/>
      <c r="H127" s="41"/>
      <c r="I127" s="41"/>
      <c r="J127" s="43"/>
      <c r="K127" s="43"/>
      <c r="L127" s="43"/>
      <c r="M127" s="43"/>
      <c r="N127" s="43"/>
      <c r="O127" s="41"/>
      <c r="P127" s="352"/>
      <c r="Q127" s="669"/>
      <c r="R127" s="669"/>
      <c r="S127" s="669"/>
      <c r="T127" s="669"/>
      <c r="U127" s="669"/>
      <c r="V127" s="669"/>
      <c r="W127" s="669"/>
      <c r="X127" s="669"/>
      <c r="Y127" s="669"/>
      <c r="Z127" s="40"/>
      <c r="AA127" s="41"/>
      <c r="AB127" s="41"/>
      <c r="AC127" s="43"/>
      <c r="AD127" s="43"/>
      <c r="AE127" s="43"/>
      <c r="AF127" s="43"/>
      <c r="AG127" s="43"/>
      <c r="AH127" s="43"/>
      <c r="AI127" s="43"/>
      <c r="AJ127" s="41"/>
      <c r="AK127" s="352"/>
      <c r="AL127" s="669"/>
      <c r="AM127" s="669"/>
      <c r="AN127" s="669"/>
      <c r="AO127" s="669"/>
      <c r="AP127" s="669"/>
      <c r="AQ127" s="669"/>
      <c r="AR127" s="669"/>
      <c r="AS127" s="669"/>
      <c r="AT127" s="669"/>
      <c r="AU127" s="669"/>
      <c r="AV127" s="669"/>
      <c r="AW127" s="40"/>
      <c r="AX127" s="41"/>
      <c r="AY127" s="43"/>
      <c r="AZ127" s="43"/>
      <c r="BA127" s="124"/>
      <c r="BB127" s="41"/>
      <c r="BC127" s="41"/>
      <c r="BD127" s="43"/>
      <c r="BE127" s="43"/>
      <c r="BF127" s="40"/>
      <c r="BG127" s="41"/>
      <c r="BH127" s="41"/>
      <c r="BI127" s="41"/>
      <c r="BJ127" s="41"/>
      <c r="BK127" s="41"/>
      <c r="BL127" s="41"/>
      <c r="BM127" s="41"/>
      <c r="BN127" s="43"/>
      <c r="BO127" s="496"/>
      <c r="BP127" s="124"/>
      <c r="BQ127" s="41"/>
      <c r="BR127" s="41"/>
      <c r="BS127" s="41"/>
      <c r="BT127" s="41"/>
      <c r="BU127" s="43"/>
      <c r="BV127" s="43"/>
      <c r="BW127" s="43"/>
      <c r="BX127" s="43"/>
      <c r="BY127" s="43"/>
      <c r="BZ127" s="43"/>
      <c r="CA127" s="499"/>
      <c r="CB127" s="500"/>
      <c r="CC127" s="495"/>
      <c r="CD127" s="495"/>
      <c r="CE127" s="502"/>
      <c r="CF127" s="124"/>
      <c r="CG127" s="41"/>
      <c r="CH127" s="41"/>
      <c r="CI127" s="43"/>
      <c r="CJ127" s="43"/>
      <c r="CK127" s="43"/>
      <c r="CL127" s="43"/>
      <c r="CM127" s="43"/>
      <c r="CN127" s="43"/>
      <c r="CO127" s="43"/>
      <c r="CP127" s="43"/>
      <c r="CQ127" s="43"/>
      <c r="CR127" s="500"/>
      <c r="CS127" s="495"/>
      <c r="CT127" s="495"/>
      <c r="CU127" s="502"/>
      <c r="CV127" s="41"/>
      <c r="CW127" s="41"/>
      <c r="CX127" s="41"/>
      <c r="CY127" s="41"/>
      <c r="CZ127" s="41"/>
      <c r="DA127" s="42"/>
      <c r="DB127" s="151"/>
      <c r="DC127" s="41"/>
      <c r="DD127" s="41"/>
      <c r="DE127" s="151"/>
      <c r="DF127" s="35"/>
      <c r="DG127" s="36"/>
      <c r="DH127" s="36"/>
      <c r="DI127" s="38"/>
      <c r="DJ127" s="38"/>
      <c r="DK127" s="38"/>
      <c r="DL127" s="38"/>
      <c r="DM127" s="38"/>
      <c r="DN127" s="46"/>
      <c r="DO127" s="451"/>
      <c r="DP127" s="451"/>
      <c r="DQ127" s="451"/>
      <c r="DR127" s="451"/>
      <c r="DS127" s="451"/>
      <c r="DT127" s="451"/>
      <c r="DU127" s="451"/>
      <c r="DV127" s="35"/>
      <c r="DW127" s="36"/>
      <c r="DX127" s="36"/>
      <c r="DY127" s="38"/>
      <c r="DZ127" s="38"/>
      <c r="EA127" s="46"/>
      <c r="EB127" s="33">
        <f t="shared" si="39"/>
        <v>0</v>
      </c>
      <c r="EC127" s="33">
        <f t="shared" si="40"/>
        <v>0</v>
      </c>
      <c r="ED127" s="75">
        <f t="shared" si="41"/>
        <v>0</v>
      </c>
      <c r="EE127" s="74">
        <f t="shared" si="42"/>
        <v>0</v>
      </c>
      <c r="EF127" s="33">
        <f t="shared" si="43"/>
        <v>0</v>
      </c>
    </row>
    <row r="128" spans="1:136" x14ac:dyDescent="0.25">
      <c r="A128" s="136">
        <v>119</v>
      </c>
      <c r="B128" s="39"/>
      <c r="C128" s="39"/>
      <c r="D128" s="39"/>
      <c r="E128" s="114"/>
      <c r="F128" s="71"/>
      <c r="G128" s="40"/>
      <c r="H128" s="41"/>
      <c r="I128" s="41"/>
      <c r="J128" s="43"/>
      <c r="K128" s="43"/>
      <c r="L128" s="43"/>
      <c r="M128" s="43"/>
      <c r="N128" s="43"/>
      <c r="O128" s="41"/>
      <c r="P128" s="352"/>
      <c r="Q128" s="669"/>
      <c r="R128" s="669"/>
      <c r="S128" s="669"/>
      <c r="T128" s="669"/>
      <c r="U128" s="669"/>
      <c r="V128" s="669"/>
      <c r="W128" s="669"/>
      <c r="X128" s="669"/>
      <c r="Y128" s="669"/>
      <c r="Z128" s="40"/>
      <c r="AA128" s="41"/>
      <c r="AB128" s="41"/>
      <c r="AC128" s="43"/>
      <c r="AD128" s="43"/>
      <c r="AE128" s="43"/>
      <c r="AF128" s="43"/>
      <c r="AG128" s="43"/>
      <c r="AH128" s="43"/>
      <c r="AI128" s="43"/>
      <c r="AJ128" s="41"/>
      <c r="AK128" s="352"/>
      <c r="AL128" s="669"/>
      <c r="AM128" s="669"/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40"/>
      <c r="AX128" s="41"/>
      <c r="AY128" s="43"/>
      <c r="AZ128" s="43"/>
      <c r="BA128" s="124"/>
      <c r="BB128" s="41"/>
      <c r="BC128" s="41"/>
      <c r="BD128" s="43"/>
      <c r="BE128" s="43"/>
      <c r="BF128" s="40"/>
      <c r="BG128" s="41"/>
      <c r="BH128" s="41"/>
      <c r="BI128" s="41"/>
      <c r="BJ128" s="41"/>
      <c r="BK128" s="41"/>
      <c r="BL128" s="41"/>
      <c r="BM128" s="41"/>
      <c r="BN128" s="43"/>
      <c r="BO128" s="496"/>
      <c r="BP128" s="124"/>
      <c r="BQ128" s="41"/>
      <c r="BR128" s="41"/>
      <c r="BS128" s="41"/>
      <c r="BT128" s="41"/>
      <c r="BU128" s="43"/>
      <c r="BV128" s="43"/>
      <c r="BW128" s="43"/>
      <c r="BX128" s="43"/>
      <c r="BY128" s="43"/>
      <c r="BZ128" s="43"/>
      <c r="CA128" s="499"/>
      <c r="CB128" s="500"/>
      <c r="CC128" s="495"/>
      <c r="CD128" s="495"/>
      <c r="CE128" s="502"/>
      <c r="CF128" s="124"/>
      <c r="CG128" s="41"/>
      <c r="CH128" s="41"/>
      <c r="CI128" s="43"/>
      <c r="CJ128" s="43"/>
      <c r="CK128" s="43"/>
      <c r="CL128" s="43"/>
      <c r="CM128" s="43"/>
      <c r="CN128" s="43"/>
      <c r="CO128" s="43"/>
      <c r="CP128" s="43"/>
      <c r="CQ128" s="43"/>
      <c r="CR128" s="500"/>
      <c r="CS128" s="495"/>
      <c r="CT128" s="495"/>
      <c r="CU128" s="502"/>
      <c r="CV128" s="41"/>
      <c r="CW128" s="41"/>
      <c r="CX128" s="41"/>
      <c r="CY128" s="41"/>
      <c r="CZ128" s="41"/>
      <c r="DA128" s="42"/>
      <c r="DB128" s="151"/>
      <c r="DC128" s="41"/>
      <c r="DD128" s="41"/>
      <c r="DE128" s="151"/>
      <c r="DF128" s="35"/>
      <c r="DG128" s="36"/>
      <c r="DH128" s="36"/>
      <c r="DI128" s="38"/>
      <c r="DJ128" s="38"/>
      <c r="DK128" s="38"/>
      <c r="DL128" s="38"/>
      <c r="DM128" s="38"/>
      <c r="DN128" s="46"/>
      <c r="DO128" s="451"/>
      <c r="DP128" s="451"/>
      <c r="DQ128" s="451"/>
      <c r="DR128" s="451"/>
      <c r="DS128" s="451"/>
      <c r="DT128" s="451"/>
      <c r="DU128" s="451"/>
      <c r="DV128" s="35"/>
      <c r="DW128" s="36"/>
      <c r="DX128" s="36"/>
      <c r="DY128" s="38"/>
      <c r="DZ128" s="38"/>
      <c r="EA128" s="46"/>
      <c r="EB128" s="33">
        <f t="shared" si="39"/>
        <v>0</v>
      </c>
      <c r="EC128" s="33">
        <f t="shared" si="40"/>
        <v>0</v>
      </c>
      <c r="ED128" s="75">
        <f t="shared" si="41"/>
        <v>0</v>
      </c>
      <c r="EE128" s="74">
        <f t="shared" si="42"/>
        <v>0</v>
      </c>
      <c r="EF128" s="33">
        <f t="shared" si="43"/>
        <v>0</v>
      </c>
    </row>
    <row r="129" spans="1:136" x14ac:dyDescent="0.25">
      <c r="A129" s="134">
        <v>120</v>
      </c>
      <c r="B129" s="39"/>
      <c r="C129" s="39"/>
      <c r="D129" s="39"/>
      <c r="E129" s="114"/>
      <c r="F129" s="71"/>
      <c r="G129" s="40"/>
      <c r="H129" s="41"/>
      <c r="I129" s="41"/>
      <c r="J129" s="43"/>
      <c r="K129" s="43"/>
      <c r="L129" s="43"/>
      <c r="M129" s="43"/>
      <c r="N129" s="43"/>
      <c r="O129" s="41"/>
      <c r="P129" s="352"/>
      <c r="Q129" s="669"/>
      <c r="R129" s="669"/>
      <c r="S129" s="669"/>
      <c r="T129" s="669"/>
      <c r="U129" s="669"/>
      <c r="V129" s="669"/>
      <c r="W129" s="669"/>
      <c r="X129" s="669"/>
      <c r="Y129" s="669"/>
      <c r="Z129" s="40"/>
      <c r="AA129" s="41"/>
      <c r="AB129" s="41"/>
      <c r="AC129" s="43"/>
      <c r="AD129" s="43"/>
      <c r="AE129" s="43"/>
      <c r="AF129" s="43"/>
      <c r="AG129" s="43"/>
      <c r="AH129" s="43"/>
      <c r="AI129" s="43"/>
      <c r="AJ129" s="41"/>
      <c r="AK129" s="352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40"/>
      <c r="AX129" s="41"/>
      <c r="AY129" s="43"/>
      <c r="AZ129" s="43"/>
      <c r="BA129" s="124"/>
      <c r="BB129" s="41"/>
      <c r="BC129" s="41"/>
      <c r="BD129" s="43"/>
      <c r="BE129" s="43"/>
      <c r="BF129" s="40"/>
      <c r="BG129" s="41"/>
      <c r="BH129" s="41"/>
      <c r="BI129" s="41"/>
      <c r="BJ129" s="41"/>
      <c r="BK129" s="41"/>
      <c r="BL129" s="41"/>
      <c r="BM129" s="41"/>
      <c r="BN129" s="43"/>
      <c r="BO129" s="496"/>
      <c r="BP129" s="124"/>
      <c r="BQ129" s="41"/>
      <c r="BR129" s="41"/>
      <c r="BS129" s="41"/>
      <c r="BT129" s="41"/>
      <c r="BU129" s="43"/>
      <c r="BV129" s="43"/>
      <c r="BW129" s="43"/>
      <c r="BX129" s="43"/>
      <c r="BY129" s="43"/>
      <c r="BZ129" s="43"/>
      <c r="CA129" s="499"/>
      <c r="CB129" s="500"/>
      <c r="CC129" s="495"/>
      <c r="CD129" s="495"/>
      <c r="CE129" s="502"/>
      <c r="CF129" s="124"/>
      <c r="CG129" s="41"/>
      <c r="CH129" s="41"/>
      <c r="CI129" s="43"/>
      <c r="CJ129" s="43"/>
      <c r="CK129" s="43"/>
      <c r="CL129" s="43"/>
      <c r="CM129" s="43"/>
      <c r="CN129" s="43"/>
      <c r="CO129" s="43"/>
      <c r="CP129" s="43"/>
      <c r="CQ129" s="43"/>
      <c r="CR129" s="500"/>
      <c r="CS129" s="495"/>
      <c r="CT129" s="495"/>
      <c r="CU129" s="502"/>
      <c r="CV129" s="41"/>
      <c r="CW129" s="41"/>
      <c r="CX129" s="41"/>
      <c r="CY129" s="41"/>
      <c r="CZ129" s="41"/>
      <c r="DA129" s="42"/>
      <c r="DB129" s="151"/>
      <c r="DC129" s="41"/>
      <c r="DD129" s="41"/>
      <c r="DE129" s="151"/>
      <c r="DF129" s="35"/>
      <c r="DG129" s="36"/>
      <c r="DH129" s="36"/>
      <c r="DI129" s="38"/>
      <c r="DJ129" s="38"/>
      <c r="DK129" s="38"/>
      <c r="DL129" s="38"/>
      <c r="DM129" s="38"/>
      <c r="DN129" s="46"/>
      <c r="DO129" s="451"/>
      <c r="DP129" s="451"/>
      <c r="DQ129" s="451"/>
      <c r="DR129" s="451"/>
      <c r="DS129" s="451"/>
      <c r="DT129" s="451"/>
      <c r="DU129" s="451"/>
      <c r="DV129" s="35"/>
      <c r="DW129" s="36"/>
      <c r="DX129" s="36"/>
      <c r="DY129" s="38"/>
      <c r="DZ129" s="38"/>
      <c r="EA129" s="46"/>
      <c r="EB129" s="33">
        <f t="shared" si="39"/>
        <v>0</v>
      </c>
      <c r="EC129" s="33">
        <f t="shared" si="40"/>
        <v>0</v>
      </c>
      <c r="ED129" s="75">
        <f t="shared" si="41"/>
        <v>0</v>
      </c>
      <c r="EE129" s="74">
        <f t="shared" si="42"/>
        <v>0</v>
      </c>
      <c r="EF129" s="33">
        <f t="shared" si="43"/>
        <v>0</v>
      </c>
    </row>
    <row r="130" spans="1:136" x14ac:dyDescent="0.25">
      <c r="A130" s="136">
        <v>121</v>
      </c>
      <c r="B130" s="39"/>
      <c r="C130" s="39"/>
      <c r="D130" s="39"/>
      <c r="E130" s="114"/>
      <c r="F130" s="71"/>
      <c r="G130" s="40"/>
      <c r="H130" s="41"/>
      <c r="I130" s="41"/>
      <c r="J130" s="43"/>
      <c r="K130" s="43"/>
      <c r="L130" s="43"/>
      <c r="M130" s="43"/>
      <c r="N130" s="43"/>
      <c r="O130" s="41"/>
      <c r="P130" s="352"/>
      <c r="Q130" s="669"/>
      <c r="R130" s="669"/>
      <c r="S130" s="669"/>
      <c r="T130" s="669"/>
      <c r="U130" s="669"/>
      <c r="V130" s="669"/>
      <c r="W130" s="669"/>
      <c r="X130" s="669"/>
      <c r="Y130" s="669"/>
      <c r="Z130" s="40"/>
      <c r="AA130" s="41"/>
      <c r="AB130" s="41"/>
      <c r="AC130" s="43"/>
      <c r="AD130" s="43"/>
      <c r="AE130" s="43"/>
      <c r="AF130" s="43"/>
      <c r="AG130" s="43"/>
      <c r="AH130" s="43"/>
      <c r="AI130" s="43"/>
      <c r="AJ130" s="41"/>
      <c r="AK130" s="352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40"/>
      <c r="AX130" s="41"/>
      <c r="AY130" s="43"/>
      <c r="AZ130" s="43"/>
      <c r="BA130" s="124"/>
      <c r="BB130" s="41"/>
      <c r="BC130" s="41"/>
      <c r="BD130" s="43"/>
      <c r="BE130" s="43"/>
      <c r="BF130" s="40"/>
      <c r="BG130" s="41"/>
      <c r="BH130" s="41"/>
      <c r="BI130" s="41"/>
      <c r="BJ130" s="41"/>
      <c r="BK130" s="41"/>
      <c r="BL130" s="41"/>
      <c r="BM130" s="41"/>
      <c r="BN130" s="43"/>
      <c r="BO130" s="496"/>
      <c r="BP130" s="124"/>
      <c r="BQ130" s="41"/>
      <c r="BR130" s="41"/>
      <c r="BS130" s="41"/>
      <c r="BT130" s="41"/>
      <c r="BU130" s="43"/>
      <c r="BV130" s="43"/>
      <c r="BW130" s="43"/>
      <c r="BX130" s="43"/>
      <c r="BY130" s="43"/>
      <c r="BZ130" s="43"/>
      <c r="CA130" s="499"/>
      <c r="CB130" s="500"/>
      <c r="CC130" s="495"/>
      <c r="CD130" s="495"/>
      <c r="CE130" s="502"/>
      <c r="CF130" s="124"/>
      <c r="CG130" s="41"/>
      <c r="CH130" s="41"/>
      <c r="CI130" s="43"/>
      <c r="CJ130" s="43"/>
      <c r="CK130" s="43"/>
      <c r="CL130" s="43"/>
      <c r="CM130" s="43"/>
      <c r="CN130" s="43"/>
      <c r="CO130" s="43"/>
      <c r="CP130" s="43"/>
      <c r="CQ130" s="43"/>
      <c r="CR130" s="500"/>
      <c r="CS130" s="495"/>
      <c r="CT130" s="495"/>
      <c r="CU130" s="502"/>
      <c r="CV130" s="41"/>
      <c r="CW130" s="41"/>
      <c r="CX130" s="41"/>
      <c r="CY130" s="41"/>
      <c r="CZ130" s="41"/>
      <c r="DA130" s="42"/>
      <c r="DB130" s="151"/>
      <c r="DC130" s="41"/>
      <c r="DD130" s="41"/>
      <c r="DE130" s="151"/>
      <c r="DF130" s="35"/>
      <c r="DG130" s="36"/>
      <c r="DH130" s="36"/>
      <c r="DI130" s="38"/>
      <c r="DJ130" s="38"/>
      <c r="DK130" s="38"/>
      <c r="DL130" s="38"/>
      <c r="DM130" s="38"/>
      <c r="DN130" s="46"/>
      <c r="DO130" s="451"/>
      <c r="DP130" s="451"/>
      <c r="DQ130" s="451"/>
      <c r="DR130" s="451"/>
      <c r="DS130" s="451"/>
      <c r="DT130" s="451"/>
      <c r="DU130" s="451"/>
      <c r="DV130" s="35"/>
      <c r="DW130" s="36"/>
      <c r="DX130" s="36"/>
      <c r="DY130" s="38"/>
      <c r="DZ130" s="38"/>
      <c r="EA130" s="46"/>
      <c r="EB130" s="33">
        <f t="shared" si="39"/>
        <v>0</v>
      </c>
      <c r="EC130" s="33">
        <f t="shared" si="40"/>
        <v>0</v>
      </c>
      <c r="ED130" s="75">
        <f t="shared" si="41"/>
        <v>0</v>
      </c>
      <c r="EE130" s="74">
        <f t="shared" si="42"/>
        <v>0</v>
      </c>
      <c r="EF130" s="33">
        <f t="shared" si="43"/>
        <v>0</v>
      </c>
    </row>
    <row r="131" spans="1:136" x14ac:dyDescent="0.25">
      <c r="A131" s="134">
        <v>122</v>
      </c>
      <c r="B131" s="39"/>
      <c r="C131" s="39"/>
      <c r="D131" s="39"/>
      <c r="E131" s="114"/>
      <c r="F131" s="71"/>
      <c r="G131" s="40"/>
      <c r="H131" s="41"/>
      <c r="I131" s="41"/>
      <c r="J131" s="43"/>
      <c r="K131" s="43"/>
      <c r="L131" s="43"/>
      <c r="M131" s="43"/>
      <c r="N131" s="43"/>
      <c r="O131" s="41"/>
      <c r="P131" s="352"/>
      <c r="Q131" s="669"/>
      <c r="R131" s="669"/>
      <c r="S131" s="669"/>
      <c r="T131" s="669"/>
      <c r="U131" s="669"/>
      <c r="V131" s="669"/>
      <c r="W131" s="669"/>
      <c r="X131" s="669"/>
      <c r="Y131" s="669"/>
      <c r="Z131" s="40"/>
      <c r="AA131" s="41"/>
      <c r="AB131" s="41"/>
      <c r="AC131" s="43"/>
      <c r="AD131" s="43"/>
      <c r="AE131" s="43"/>
      <c r="AF131" s="43"/>
      <c r="AG131" s="43"/>
      <c r="AH131" s="43"/>
      <c r="AI131" s="43"/>
      <c r="AJ131" s="41"/>
      <c r="AK131" s="352"/>
      <c r="AL131" s="669"/>
      <c r="AM131" s="669"/>
      <c r="AN131" s="669"/>
      <c r="AO131" s="669"/>
      <c r="AP131" s="669"/>
      <c r="AQ131" s="669"/>
      <c r="AR131" s="669"/>
      <c r="AS131" s="669"/>
      <c r="AT131" s="669"/>
      <c r="AU131" s="669"/>
      <c r="AV131" s="669"/>
      <c r="AW131" s="40"/>
      <c r="AX131" s="41"/>
      <c r="AY131" s="43"/>
      <c r="AZ131" s="43"/>
      <c r="BA131" s="124"/>
      <c r="BB131" s="41"/>
      <c r="BC131" s="41"/>
      <c r="BD131" s="43"/>
      <c r="BE131" s="43"/>
      <c r="BF131" s="40"/>
      <c r="BG131" s="41"/>
      <c r="BH131" s="41"/>
      <c r="BI131" s="41"/>
      <c r="BJ131" s="41"/>
      <c r="BK131" s="41"/>
      <c r="BL131" s="41"/>
      <c r="BM131" s="41"/>
      <c r="BN131" s="43"/>
      <c r="BO131" s="496"/>
      <c r="BP131" s="124"/>
      <c r="BQ131" s="41"/>
      <c r="BR131" s="41"/>
      <c r="BS131" s="41"/>
      <c r="BT131" s="41"/>
      <c r="BU131" s="43"/>
      <c r="BV131" s="43"/>
      <c r="BW131" s="43"/>
      <c r="BX131" s="43"/>
      <c r="BY131" s="43"/>
      <c r="BZ131" s="43"/>
      <c r="CA131" s="499"/>
      <c r="CB131" s="500"/>
      <c r="CC131" s="495"/>
      <c r="CD131" s="495"/>
      <c r="CE131" s="502"/>
      <c r="CF131" s="124"/>
      <c r="CG131" s="41"/>
      <c r="CH131" s="41"/>
      <c r="CI131" s="43"/>
      <c r="CJ131" s="43"/>
      <c r="CK131" s="43"/>
      <c r="CL131" s="43"/>
      <c r="CM131" s="43"/>
      <c r="CN131" s="43"/>
      <c r="CO131" s="43"/>
      <c r="CP131" s="43"/>
      <c r="CQ131" s="43"/>
      <c r="CR131" s="500"/>
      <c r="CS131" s="495"/>
      <c r="CT131" s="495"/>
      <c r="CU131" s="502"/>
      <c r="CV131" s="41"/>
      <c r="CW131" s="41"/>
      <c r="CX131" s="41"/>
      <c r="CY131" s="41"/>
      <c r="CZ131" s="41"/>
      <c r="DA131" s="42"/>
      <c r="DB131" s="151"/>
      <c r="DC131" s="41"/>
      <c r="DD131" s="41"/>
      <c r="DE131" s="151"/>
      <c r="DF131" s="35"/>
      <c r="DG131" s="36"/>
      <c r="DH131" s="36"/>
      <c r="DI131" s="38"/>
      <c r="DJ131" s="38"/>
      <c r="DK131" s="38"/>
      <c r="DL131" s="38"/>
      <c r="DM131" s="38"/>
      <c r="DN131" s="46"/>
      <c r="DO131" s="451"/>
      <c r="DP131" s="451"/>
      <c r="DQ131" s="451"/>
      <c r="DR131" s="451"/>
      <c r="DS131" s="451"/>
      <c r="DT131" s="451"/>
      <c r="DU131" s="451"/>
      <c r="DV131" s="35"/>
      <c r="DW131" s="36"/>
      <c r="DX131" s="36"/>
      <c r="DY131" s="38"/>
      <c r="DZ131" s="38"/>
      <c r="EA131" s="46"/>
      <c r="EB131" s="33">
        <f t="shared" si="39"/>
        <v>0</v>
      </c>
      <c r="EC131" s="33">
        <f t="shared" si="40"/>
        <v>0</v>
      </c>
      <c r="ED131" s="75">
        <f t="shared" si="41"/>
        <v>0</v>
      </c>
      <c r="EE131" s="74">
        <f t="shared" si="42"/>
        <v>0</v>
      </c>
      <c r="EF131" s="33">
        <f t="shared" si="43"/>
        <v>0</v>
      </c>
    </row>
    <row r="132" spans="1:136" x14ac:dyDescent="0.25">
      <c r="A132" s="136">
        <v>123</v>
      </c>
      <c r="B132" s="39"/>
      <c r="C132" s="39"/>
      <c r="D132" s="39"/>
      <c r="E132" s="114"/>
      <c r="F132" s="71"/>
      <c r="G132" s="40"/>
      <c r="H132" s="41"/>
      <c r="I132" s="41"/>
      <c r="J132" s="43"/>
      <c r="K132" s="43"/>
      <c r="L132" s="43"/>
      <c r="M132" s="43"/>
      <c r="N132" s="43"/>
      <c r="O132" s="41"/>
      <c r="P132" s="352"/>
      <c r="Q132" s="669"/>
      <c r="R132" s="669"/>
      <c r="S132" s="669"/>
      <c r="T132" s="669"/>
      <c r="U132" s="669"/>
      <c r="V132" s="669"/>
      <c r="W132" s="669"/>
      <c r="X132" s="669"/>
      <c r="Y132" s="669"/>
      <c r="Z132" s="40"/>
      <c r="AA132" s="41"/>
      <c r="AB132" s="41"/>
      <c r="AC132" s="43"/>
      <c r="AD132" s="43"/>
      <c r="AE132" s="43"/>
      <c r="AF132" s="43"/>
      <c r="AG132" s="43"/>
      <c r="AH132" s="43"/>
      <c r="AI132" s="43"/>
      <c r="AJ132" s="41"/>
      <c r="AK132" s="352"/>
      <c r="AL132" s="669"/>
      <c r="AM132" s="669"/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40"/>
      <c r="AX132" s="41"/>
      <c r="AY132" s="43"/>
      <c r="AZ132" s="43"/>
      <c r="BA132" s="124"/>
      <c r="BB132" s="41"/>
      <c r="BC132" s="41"/>
      <c r="BD132" s="43"/>
      <c r="BE132" s="43"/>
      <c r="BF132" s="40"/>
      <c r="BG132" s="41"/>
      <c r="BH132" s="41"/>
      <c r="BI132" s="41"/>
      <c r="BJ132" s="41"/>
      <c r="BK132" s="41"/>
      <c r="BL132" s="41"/>
      <c r="BM132" s="41"/>
      <c r="BN132" s="43"/>
      <c r="BO132" s="496"/>
      <c r="BP132" s="124"/>
      <c r="BQ132" s="41"/>
      <c r="BR132" s="41"/>
      <c r="BS132" s="41"/>
      <c r="BT132" s="41"/>
      <c r="BU132" s="43"/>
      <c r="BV132" s="43"/>
      <c r="BW132" s="43"/>
      <c r="BX132" s="43"/>
      <c r="BY132" s="43"/>
      <c r="BZ132" s="43"/>
      <c r="CA132" s="499"/>
      <c r="CB132" s="500"/>
      <c r="CC132" s="495"/>
      <c r="CD132" s="495"/>
      <c r="CE132" s="502"/>
      <c r="CF132" s="124"/>
      <c r="CG132" s="41"/>
      <c r="CH132" s="41"/>
      <c r="CI132" s="43"/>
      <c r="CJ132" s="43"/>
      <c r="CK132" s="43"/>
      <c r="CL132" s="43"/>
      <c r="CM132" s="43"/>
      <c r="CN132" s="43"/>
      <c r="CO132" s="43"/>
      <c r="CP132" s="43"/>
      <c r="CQ132" s="43"/>
      <c r="CR132" s="500"/>
      <c r="CS132" s="495"/>
      <c r="CT132" s="495"/>
      <c r="CU132" s="502"/>
      <c r="CV132" s="41"/>
      <c r="CW132" s="41"/>
      <c r="CX132" s="41"/>
      <c r="CY132" s="41"/>
      <c r="CZ132" s="41"/>
      <c r="DA132" s="42"/>
      <c r="DB132" s="151"/>
      <c r="DC132" s="41"/>
      <c r="DD132" s="41"/>
      <c r="DE132" s="151"/>
      <c r="DF132" s="35"/>
      <c r="DG132" s="36"/>
      <c r="DH132" s="36"/>
      <c r="DI132" s="38"/>
      <c r="DJ132" s="38"/>
      <c r="DK132" s="38"/>
      <c r="DL132" s="38"/>
      <c r="DM132" s="38"/>
      <c r="DN132" s="46"/>
      <c r="DO132" s="451"/>
      <c r="DP132" s="451"/>
      <c r="DQ132" s="451"/>
      <c r="DR132" s="451"/>
      <c r="DS132" s="451"/>
      <c r="DT132" s="451"/>
      <c r="DU132" s="451"/>
      <c r="DV132" s="35"/>
      <c r="DW132" s="36"/>
      <c r="DX132" s="36"/>
      <c r="DY132" s="38"/>
      <c r="DZ132" s="38"/>
      <c r="EA132" s="46"/>
      <c r="EB132" s="33">
        <f t="shared" si="39"/>
        <v>0</v>
      </c>
      <c r="EC132" s="33">
        <f t="shared" si="40"/>
        <v>0</v>
      </c>
      <c r="ED132" s="75">
        <f t="shared" si="41"/>
        <v>0</v>
      </c>
      <c r="EE132" s="74">
        <f t="shared" si="42"/>
        <v>0</v>
      </c>
      <c r="EF132" s="33">
        <f t="shared" si="43"/>
        <v>0</v>
      </c>
    </row>
    <row r="133" spans="1:136" x14ac:dyDescent="0.25">
      <c r="A133" s="134">
        <v>124</v>
      </c>
      <c r="B133" s="39"/>
      <c r="C133" s="39"/>
      <c r="D133" s="39"/>
      <c r="E133" s="114"/>
      <c r="F133" s="71"/>
      <c r="G133" s="40"/>
      <c r="H133" s="41"/>
      <c r="I133" s="41"/>
      <c r="J133" s="43"/>
      <c r="K133" s="43"/>
      <c r="L133" s="43"/>
      <c r="M133" s="43"/>
      <c r="N133" s="43"/>
      <c r="O133" s="41"/>
      <c r="P133" s="352"/>
      <c r="Q133" s="669"/>
      <c r="R133" s="669"/>
      <c r="S133" s="669"/>
      <c r="T133" s="669"/>
      <c r="U133" s="669"/>
      <c r="V133" s="669"/>
      <c r="W133" s="669"/>
      <c r="X133" s="669"/>
      <c r="Y133" s="669"/>
      <c r="Z133" s="40"/>
      <c r="AA133" s="41"/>
      <c r="AB133" s="41"/>
      <c r="AC133" s="43"/>
      <c r="AD133" s="43"/>
      <c r="AE133" s="43"/>
      <c r="AF133" s="43"/>
      <c r="AG133" s="43"/>
      <c r="AH133" s="43"/>
      <c r="AI133" s="43"/>
      <c r="AJ133" s="41"/>
      <c r="AK133" s="352"/>
      <c r="AL133" s="669"/>
      <c r="AM133" s="669"/>
      <c r="AN133" s="669"/>
      <c r="AO133" s="669"/>
      <c r="AP133" s="669"/>
      <c r="AQ133" s="669"/>
      <c r="AR133" s="669"/>
      <c r="AS133" s="669"/>
      <c r="AT133" s="669"/>
      <c r="AU133" s="669"/>
      <c r="AV133" s="669"/>
      <c r="AW133" s="40"/>
      <c r="AX133" s="41"/>
      <c r="AY133" s="43"/>
      <c r="AZ133" s="43"/>
      <c r="BA133" s="124"/>
      <c r="BB133" s="41"/>
      <c r="BC133" s="41"/>
      <c r="BD133" s="43"/>
      <c r="BE133" s="43"/>
      <c r="BF133" s="40"/>
      <c r="BG133" s="41"/>
      <c r="BH133" s="41"/>
      <c r="BI133" s="41"/>
      <c r="BJ133" s="41"/>
      <c r="BK133" s="41"/>
      <c r="BL133" s="41"/>
      <c r="BM133" s="41"/>
      <c r="BN133" s="43"/>
      <c r="BO133" s="496"/>
      <c r="BP133" s="124"/>
      <c r="BQ133" s="41"/>
      <c r="BR133" s="41"/>
      <c r="BS133" s="41"/>
      <c r="BT133" s="41"/>
      <c r="BU133" s="43"/>
      <c r="BV133" s="43"/>
      <c r="BW133" s="43"/>
      <c r="BX133" s="43"/>
      <c r="BY133" s="43"/>
      <c r="BZ133" s="43"/>
      <c r="CA133" s="499"/>
      <c r="CB133" s="500"/>
      <c r="CC133" s="495"/>
      <c r="CD133" s="495"/>
      <c r="CE133" s="502"/>
      <c r="CF133" s="124"/>
      <c r="CG133" s="41"/>
      <c r="CH133" s="41"/>
      <c r="CI133" s="43"/>
      <c r="CJ133" s="43"/>
      <c r="CK133" s="43"/>
      <c r="CL133" s="43"/>
      <c r="CM133" s="43"/>
      <c r="CN133" s="43"/>
      <c r="CO133" s="43"/>
      <c r="CP133" s="43"/>
      <c r="CQ133" s="43"/>
      <c r="CR133" s="500"/>
      <c r="CS133" s="495"/>
      <c r="CT133" s="495"/>
      <c r="CU133" s="502"/>
      <c r="CV133" s="41"/>
      <c r="CW133" s="41"/>
      <c r="CX133" s="41"/>
      <c r="CY133" s="41"/>
      <c r="CZ133" s="41"/>
      <c r="DA133" s="42"/>
      <c r="DB133" s="151"/>
      <c r="DC133" s="41"/>
      <c r="DD133" s="41"/>
      <c r="DE133" s="151"/>
      <c r="DF133" s="35"/>
      <c r="DG133" s="36"/>
      <c r="DH133" s="36"/>
      <c r="DI133" s="38"/>
      <c r="DJ133" s="38"/>
      <c r="DK133" s="38"/>
      <c r="DL133" s="38"/>
      <c r="DM133" s="38"/>
      <c r="DN133" s="46"/>
      <c r="DO133" s="451"/>
      <c r="DP133" s="451"/>
      <c r="DQ133" s="451"/>
      <c r="DR133" s="451"/>
      <c r="DS133" s="451"/>
      <c r="DT133" s="451"/>
      <c r="DU133" s="451"/>
      <c r="DV133" s="35"/>
      <c r="DW133" s="36"/>
      <c r="DX133" s="36"/>
      <c r="DY133" s="38"/>
      <c r="DZ133" s="38"/>
      <c r="EA133" s="46"/>
      <c r="EB133" s="33">
        <f t="shared" si="39"/>
        <v>0</v>
      </c>
      <c r="EC133" s="33">
        <f t="shared" si="40"/>
        <v>0</v>
      </c>
      <c r="ED133" s="75">
        <f t="shared" si="41"/>
        <v>0</v>
      </c>
      <c r="EE133" s="74">
        <f t="shared" si="42"/>
        <v>0</v>
      </c>
      <c r="EF133" s="33">
        <f t="shared" si="43"/>
        <v>0</v>
      </c>
    </row>
    <row r="134" spans="1:136" x14ac:dyDescent="0.25">
      <c r="A134" s="136">
        <v>125</v>
      </c>
      <c r="B134" s="39"/>
      <c r="C134" s="39"/>
      <c r="D134" s="39"/>
      <c r="E134" s="114"/>
      <c r="F134" s="71"/>
      <c r="G134" s="40"/>
      <c r="H134" s="41"/>
      <c r="I134" s="41"/>
      <c r="J134" s="43"/>
      <c r="K134" s="43"/>
      <c r="L134" s="43"/>
      <c r="M134" s="43"/>
      <c r="N134" s="43"/>
      <c r="O134" s="41"/>
      <c r="P134" s="352"/>
      <c r="Q134" s="669"/>
      <c r="R134" s="669"/>
      <c r="S134" s="669"/>
      <c r="T134" s="669"/>
      <c r="U134" s="669"/>
      <c r="V134" s="669"/>
      <c r="W134" s="669"/>
      <c r="X134" s="669"/>
      <c r="Y134" s="669"/>
      <c r="Z134" s="40"/>
      <c r="AA134" s="41"/>
      <c r="AB134" s="41"/>
      <c r="AC134" s="43"/>
      <c r="AD134" s="43"/>
      <c r="AE134" s="43"/>
      <c r="AF134" s="43"/>
      <c r="AG134" s="43"/>
      <c r="AH134" s="43"/>
      <c r="AI134" s="43"/>
      <c r="AJ134" s="41"/>
      <c r="AK134" s="352"/>
      <c r="AL134" s="669"/>
      <c r="AM134" s="669"/>
      <c r="AN134" s="669"/>
      <c r="AO134" s="669"/>
      <c r="AP134" s="669"/>
      <c r="AQ134" s="669"/>
      <c r="AR134" s="669"/>
      <c r="AS134" s="669"/>
      <c r="AT134" s="669"/>
      <c r="AU134" s="669"/>
      <c r="AV134" s="669"/>
      <c r="AW134" s="40"/>
      <c r="AX134" s="41"/>
      <c r="AY134" s="43"/>
      <c r="AZ134" s="43"/>
      <c r="BA134" s="124"/>
      <c r="BB134" s="41"/>
      <c r="BC134" s="41"/>
      <c r="BD134" s="43"/>
      <c r="BE134" s="43"/>
      <c r="BF134" s="40"/>
      <c r="BG134" s="41"/>
      <c r="BH134" s="41"/>
      <c r="BI134" s="41"/>
      <c r="BJ134" s="41"/>
      <c r="BK134" s="41"/>
      <c r="BL134" s="41"/>
      <c r="BM134" s="41"/>
      <c r="BN134" s="43"/>
      <c r="BO134" s="496"/>
      <c r="BP134" s="124"/>
      <c r="BQ134" s="41"/>
      <c r="BR134" s="41"/>
      <c r="BS134" s="41"/>
      <c r="BT134" s="41"/>
      <c r="BU134" s="43"/>
      <c r="BV134" s="43"/>
      <c r="BW134" s="43"/>
      <c r="BX134" s="43"/>
      <c r="BY134" s="43"/>
      <c r="BZ134" s="43"/>
      <c r="CA134" s="499"/>
      <c r="CB134" s="500"/>
      <c r="CC134" s="495"/>
      <c r="CD134" s="495"/>
      <c r="CE134" s="502"/>
      <c r="CF134" s="124"/>
      <c r="CG134" s="41"/>
      <c r="CH134" s="41"/>
      <c r="CI134" s="43"/>
      <c r="CJ134" s="43"/>
      <c r="CK134" s="43"/>
      <c r="CL134" s="43"/>
      <c r="CM134" s="43"/>
      <c r="CN134" s="43"/>
      <c r="CO134" s="43"/>
      <c r="CP134" s="43"/>
      <c r="CQ134" s="43"/>
      <c r="CR134" s="500"/>
      <c r="CS134" s="495"/>
      <c r="CT134" s="495"/>
      <c r="CU134" s="502"/>
      <c r="CV134" s="41"/>
      <c r="CW134" s="41"/>
      <c r="CX134" s="41"/>
      <c r="CY134" s="41"/>
      <c r="CZ134" s="41"/>
      <c r="DA134" s="42"/>
      <c r="DB134" s="151"/>
      <c r="DC134" s="41"/>
      <c r="DD134" s="41"/>
      <c r="DE134" s="151"/>
      <c r="DF134" s="35"/>
      <c r="DG134" s="36"/>
      <c r="DH134" s="36"/>
      <c r="DI134" s="38"/>
      <c r="DJ134" s="38"/>
      <c r="DK134" s="38"/>
      <c r="DL134" s="38"/>
      <c r="DM134" s="38"/>
      <c r="DN134" s="46"/>
      <c r="DO134" s="451"/>
      <c r="DP134" s="451"/>
      <c r="DQ134" s="451"/>
      <c r="DR134" s="451"/>
      <c r="DS134" s="451"/>
      <c r="DT134" s="451"/>
      <c r="DU134" s="451"/>
      <c r="DV134" s="35"/>
      <c r="DW134" s="36"/>
      <c r="DX134" s="36"/>
      <c r="DY134" s="38"/>
      <c r="DZ134" s="38"/>
      <c r="EA134" s="46"/>
      <c r="EB134" s="33">
        <f t="shared" si="39"/>
        <v>0</v>
      </c>
      <c r="EC134" s="33">
        <f t="shared" si="40"/>
        <v>0</v>
      </c>
      <c r="ED134" s="75">
        <f t="shared" si="41"/>
        <v>0</v>
      </c>
      <c r="EE134" s="74">
        <f t="shared" si="42"/>
        <v>0</v>
      </c>
      <c r="EF134" s="33">
        <f t="shared" si="43"/>
        <v>0</v>
      </c>
    </row>
    <row r="135" spans="1:136" x14ac:dyDescent="0.25">
      <c r="A135" s="134">
        <v>126</v>
      </c>
      <c r="B135" s="39"/>
      <c r="C135" s="39"/>
      <c r="D135" s="39"/>
      <c r="E135" s="114"/>
      <c r="F135" s="71"/>
      <c r="G135" s="40"/>
      <c r="H135" s="41"/>
      <c r="I135" s="41"/>
      <c r="J135" s="43"/>
      <c r="K135" s="43"/>
      <c r="L135" s="43"/>
      <c r="M135" s="43"/>
      <c r="N135" s="43"/>
      <c r="O135" s="41"/>
      <c r="P135" s="352"/>
      <c r="Q135" s="669"/>
      <c r="R135" s="669"/>
      <c r="S135" s="669"/>
      <c r="T135" s="669"/>
      <c r="U135" s="669"/>
      <c r="V135" s="669"/>
      <c r="W135" s="669"/>
      <c r="X135" s="669"/>
      <c r="Y135" s="669"/>
      <c r="Z135" s="40"/>
      <c r="AA135" s="41"/>
      <c r="AB135" s="41"/>
      <c r="AC135" s="43"/>
      <c r="AD135" s="43"/>
      <c r="AE135" s="43"/>
      <c r="AF135" s="43"/>
      <c r="AG135" s="43"/>
      <c r="AH135" s="43"/>
      <c r="AI135" s="43"/>
      <c r="AJ135" s="41"/>
      <c r="AK135" s="352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40"/>
      <c r="AX135" s="41"/>
      <c r="AY135" s="43"/>
      <c r="AZ135" s="43"/>
      <c r="BA135" s="124"/>
      <c r="BB135" s="41"/>
      <c r="BC135" s="41"/>
      <c r="BD135" s="43"/>
      <c r="BE135" s="43"/>
      <c r="BF135" s="40"/>
      <c r="BG135" s="41"/>
      <c r="BH135" s="41"/>
      <c r="BI135" s="41"/>
      <c r="BJ135" s="41"/>
      <c r="BK135" s="41"/>
      <c r="BL135" s="41"/>
      <c r="BM135" s="41"/>
      <c r="BN135" s="43"/>
      <c r="BO135" s="496"/>
      <c r="BP135" s="124"/>
      <c r="BQ135" s="41"/>
      <c r="BR135" s="41"/>
      <c r="BS135" s="41"/>
      <c r="BT135" s="41"/>
      <c r="BU135" s="43"/>
      <c r="BV135" s="43"/>
      <c r="BW135" s="43"/>
      <c r="BX135" s="43"/>
      <c r="BY135" s="43"/>
      <c r="BZ135" s="43"/>
      <c r="CA135" s="499"/>
      <c r="CB135" s="500"/>
      <c r="CC135" s="495"/>
      <c r="CD135" s="495"/>
      <c r="CE135" s="502"/>
      <c r="CF135" s="124"/>
      <c r="CG135" s="41"/>
      <c r="CH135" s="41"/>
      <c r="CI135" s="43"/>
      <c r="CJ135" s="43"/>
      <c r="CK135" s="43"/>
      <c r="CL135" s="43"/>
      <c r="CM135" s="43"/>
      <c r="CN135" s="43"/>
      <c r="CO135" s="43"/>
      <c r="CP135" s="43"/>
      <c r="CQ135" s="43"/>
      <c r="CR135" s="500"/>
      <c r="CS135" s="495"/>
      <c r="CT135" s="495"/>
      <c r="CU135" s="502"/>
      <c r="CV135" s="41"/>
      <c r="CW135" s="41"/>
      <c r="CX135" s="41"/>
      <c r="CY135" s="41"/>
      <c r="CZ135" s="41"/>
      <c r="DA135" s="42"/>
      <c r="DB135" s="151"/>
      <c r="DC135" s="41"/>
      <c r="DD135" s="41"/>
      <c r="DE135" s="151"/>
      <c r="DF135" s="35"/>
      <c r="DG135" s="36"/>
      <c r="DH135" s="36"/>
      <c r="DI135" s="38"/>
      <c r="DJ135" s="38"/>
      <c r="DK135" s="38"/>
      <c r="DL135" s="38"/>
      <c r="DM135" s="38"/>
      <c r="DN135" s="46"/>
      <c r="DO135" s="451"/>
      <c r="DP135" s="451"/>
      <c r="DQ135" s="451"/>
      <c r="DR135" s="451"/>
      <c r="DS135" s="451"/>
      <c r="DT135" s="451"/>
      <c r="DU135" s="451"/>
      <c r="DV135" s="35"/>
      <c r="DW135" s="36"/>
      <c r="DX135" s="36"/>
      <c r="DY135" s="38"/>
      <c r="DZ135" s="38"/>
      <c r="EA135" s="46"/>
      <c r="EB135" s="33">
        <f t="shared" si="39"/>
        <v>0</v>
      </c>
      <c r="EC135" s="33">
        <f t="shared" si="40"/>
        <v>0</v>
      </c>
      <c r="ED135" s="75">
        <f t="shared" si="41"/>
        <v>0</v>
      </c>
      <c r="EE135" s="74">
        <f t="shared" si="42"/>
        <v>0</v>
      </c>
      <c r="EF135" s="33">
        <f t="shared" si="43"/>
        <v>0</v>
      </c>
    </row>
    <row r="136" spans="1:136" x14ac:dyDescent="0.25">
      <c r="A136" s="136">
        <v>127</v>
      </c>
      <c r="B136" s="39"/>
      <c r="C136" s="39"/>
      <c r="D136" s="39"/>
      <c r="E136" s="114"/>
      <c r="F136" s="71"/>
      <c r="G136" s="40"/>
      <c r="H136" s="41"/>
      <c r="I136" s="41"/>
      <c r="J136" s="43"/>
      <c r="K136" s="43"/>
      <c r="L136" s="43"/>
      <c r="M136" s="43"/>
      <c r="N136" s="43"/>
      <c r="O136" s="41"/>
      <c r="P136" s="352"/>
      <c r="Q136" s="669"/>
      <c r="R136" s="669"/>
      <c r="S136" s="669"/>
      <c r="T136" s="669"/>
      <c r="U136" s="669"/>
      <c r="V136" s="669"/>
      <c r="W136" s="669"/>
      <c r="X136" s="669"/>
      <c r="Y136" s="669"/>
      <c r="Z136" s="40"/>
      <c r="AA136" s="41"/>
      <c r="AB136" s="41"/>
      <c r="AC136" s="43"/>
      <c r="AD136" s="43"/>
      <c r="AE136" s="43"/>
      <c r="AF136" s="43"/>
      <c r="AG136" s="43"/>
      <c r="AH136" s="43"/>
      <c r="AI136" s="43"/>
      <c r="AJ136" s="41"/>
      <c r="AK136" s="352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40"/>
      <c r="AX136" s="41"/>
      <c r="AY136" s="43"/>
      <c r="AZ136" s="43"/>
      <c r="BA136" s="124"/>
      <c r="BB136" s="41"/>
      <c r="BC136" s="41"/>
      <c r="BD136" s="43"/>
      <c r="BE136" s="43"/>
      <c r="BF136" s="40"/>
      <c r="BG136" s="41"/>
      <c r="BH136" s="41"/>
      <c r="BI136" s="41"/>
      <c r="BJ136" s="41"/>
      <c r="BK136" s="41"/>
      <c r="BL136" s="41"/>
      <c r="BM136" s="41"/>
      <c r="BN136" s="43"/>
      <c r="BO136" s="496"/>
      <c r="BP136" s="124"/>
      <c r="BQ136" s="41"/>
      <c r="BR136" s="41"/>
      <c r="BS136" s="41"/>
      <c r="BT136" s="41"/>
      <c r="BU136" s="43"/>
      <c r="BV136" s="43"/>
      <c r="BW136" s="43"/>
      <c r="BX136" s="43"/>
      <c r="BY136" s="43"/>
      <c r="BZ136" s="43"/>
      <c r="CA136" s="499"/>
      <c r="CB136" s="500"/>
      <c r="CC136" s="495"/>
      <c r="CD136" s="495"/>
      <c r="CE136" s="502"/>
      <c r="CF136" s="124"/>
      <c r="CG136" s="41"/>
      <c r="CH136" s="41"/>
      <c r="CI136" s="43"/>
      <c r="CJ136" s="43"/>
      <c r="CK136" s="43"/>
      <c r="CL136" s="43"/>
      <c r="CM136" s="43"/>
      <c r="CN136" s="43"/>
      <c r="CO136" s="43"/>
      <c r="CP136" s="43"/>
      <c r="CQ136" s="43"/>
      <c r="CR136" s="500"/>
      <c r="CS136" s="495"/>
      <c r="CT136" s="495"/>
      <c r="CU136" s="502"/>
      <c r="CV136" s="41"/>
      <c r="CW136" s="41"/>
      <c r="CX136" s="41"/>
      <c r="CY136" s="41"/>
      <c r="CZ136" s="41"/>
      <c r="DA136" s="42"/>
      <c r="DB136" s="151"/>
      <c r="DC136" s="41"/>
      <c r="DD136" s="41"/>
      <c r="DE136" s="151"/>
      <c r="DF136" s="35"/>
      <c r="DG136" s="36"/>
      <c r="DH136" s="36"/>
      <c r="DI136" s="38"/>
      <c r="DJ136" s="38"/>
      <c r="DK136" s="38"/>
      <c r="DL136" s="38"/>
      <c r="DM136" s="38"/>
      <c r="DN136" s="46"/>
      <c r="DO136" s="451"/>
      <c r="DP136" s="451"/>
      <c r="DQ136" s="451"/>
      <c r="DR136" s="451"/>
      <c r="DS136" s="451"/>
      <c r="DT136" s="451"/>
      <c r="DU136" s="451"/>
      <c r="DV136" s="35"/>
      <c r="DW136" s="36"/>
      <c r="DX136" s="36"/>
      <c r="DY136" s="38"/>
      <c r="DZ136" s="38"/>
      <c r="EA136" s="46"/>
      <c r="EB136" s="33">
        <f t="shared" si="39"/>
        <v>0</v>
      </c>
      <c r="EC136" s="33">
        <f t="shared" si="40"/>
        <v>0</v>
      </c>
      <c r="ED136" s="75">
        <f t="shared" si="41"/>
        <v>0</v>
      </c>
      <c r="EE136" s="74">
        <f t="shared" si="42"/>
        <v>0</v>
      </c>
      <c r="EF136" s="33">
        <f t="shared" si="43"/>
        <v>0</v>
      </c>
    </row>
    <row r="137" spans="1:136" x14ac:dyDescent="0.25">
      <c r="A137" s="134">
        <v>128</v>
      </c>
      <c r="B137" s="39"/>
      <c r="C137" s="39"/>
      <c r="D137" s="39"/>
      <c r="E137" s="114"/>
      <c r="F137" s="71"/>
      <c r="G137" s="40"/>
      <c r="H137" s="41"/>
      <c r="I137" s="41"/>
      <c r="J137" s="43"/>
      <c r="K137" s="43"/>
      <c r="L137" s="43"/>
      <c r="M137" s="43"/>
      <c r="N137" s="43"/>
      <c r="O137" s="41"/>
      <c r="P137" s="352"/>
      <c r="Q137" s="669"/>
      <c r="R137" s="669"/>
      <c r="S137" s="669"/>
      <c r="T137" s="669"/>
      <c r="U137" s="669"/>
      <c r="V137" s="669"/>
      <c r="W137" s="669"/>
      <c r="X137" s="669"/>
      <c r="Y137" s="669"/>
      <c r="Z137" s="40"/>
      <c r="AA137" s="41"/>
      <c r="AB137" s="41"/>
      <c r="AC137" s="43"/>
      <c r="AD137" s="43"/>
      <c r="AE137" s="43"/>
      <c r="AF137" s="43"/>
      <c r="AG137" s="43"/>
      <c r="AH137" s="43"/>
      <c r="AI137" s="43"/>
      <c r="AJ137" s="41"/>
      <c r="AK137" s="352"/>
      <c r="AL137" s="669"/>
      <c r="AM137" s="669"/>
      <c r="AN137" s="669"/>
      <c r="AO137" s="669"/>
      <c r="AP137" s="669"/>
      <c r="AQ137" s="669"/>
      <c r="AR137" s="669"/>
      <c r="AS137" s="669"/>
      <c r="AT137" s="669"/>
      <c r="AU137" s="669"/>
      <c r="AV137" s="669"/>
      <c r="AW137" s="40"/>
      <c r="AX137" s="41"/>
      <c r="AY137" s="43"/>
      <c r="AZ137" s="43"/>
      <c r="BA137" s="124"/>
      <c r="BB137" s="41"/>
      <c r="BC137" s="41"/>
      <c r="BD137" s="43"/>
      <c r="BE137" s="43"/>
      <c r="BF137" s="40"/>
      <c r="BG137" s="41"/>
      <c r="BH137" s="41"/>
      <c r="BI137" s="41"/>
      <c r="BJ137" s="41"/>
      <c r="BK137" s="41"/>
      <c r="BL137" s="41"/>
      <c r="BM137" s="41"/>
      <c r="BN137" s="43"/>
      <c r="BO137" s="496"/>
      <c r="BP137" s="124"/>
      <c r="BQ137" s="41"/>
      <c r="BR137" s="41"/>
      <c r="BS137" s="41"/>
      <c r="BT137" s="41"/>
      <c r="BU137" s="43"/>
      <c r="BV137" s="43"/>
      <c r="BW137" s="43"/>
      <c r="BX137" s="43"/>
      <c r="BY137" s="43"/>
      <c r="BZ137" s="43"/>
      <c r="CA137" s="499"/>
      <c r="CB137" s="500"/>
      <c r="CC137" s="495"/>
      <c r="CD137" s="495"/>
      <c r="CE137" s="502"/>
      <c r="CF137" s="124"/>
      <c r="CG137" s="41"/>
      <c r="CH137" s="41"/>
      <c r="CI137" s="43"/>
      <c r="CJ137" s="43"/>
      <c r="CK137" s="43"/>
      <c r="CL137" s="43"/>
      <c r="CM137" s="43"/>
      <c r="CN137" s="43"/>
      <c r="CO137" s="43"/>
      <c r="CP137" s="43"/>
      <c r="CQ137" s="43"/>
      <c r="CR137" s="500"/>
      <c r="CS137" s="495"/>
      <c r="CT137" s="495"/>
      <c r="CU137" s="502"/>
      <c r="CV137" s="41"/>
      <c r="CW137" s="41"/>
      <c r="CX137" s="41"/>
      <c r="CY137" s="41"/>
      <c r="CZ137" s="41"/>
      <c r="DA137" s="42"/>
      <c r="DB137" s="151"/>
      <c r="DC137" s="41"/>
      <c r="DD137" s="41"/>
      <c r="DE137" s="151"/>
      <c r="DF137" s="35"/>
      <c r="DG137" s="36"/>
      <c r="DH137" s="36"/>
      <c r="DI137" s="38"/>
      <c r="DJ137" s="38"/>
      <c r="DK137" s="38"/>
      <c r="DL137" s="38"/>
      <c r="DM137" s="38"/>
      <c r="DN137" s="46"/>
      <c r="DO137" s="451"/>
      <c r="DP137" s="451"/>
      <c r="DQ137" s="451"/>
      <c r="DR137" s="451"/>
      <c r="DS137" s="451"/>
      <c r="DT137" s="451"/>
      <c r="DU137" s="451"/>
      <c r="DV137" s="35"/>
      <c r="DW137" s="36"/>
      <c r="DX137" s="36"/>
      <c r="DY137" s="38"/>
      <c r="DZ137" s="38"/>
      <c r="EA137" s="46"/>
      <c r="EB137" s="33">
        <f t="shared" si="39"/>
        <v>0</v>
      </c>
      <c r="EC137" s="33">
        <f t="shared" si="40"/>
        <v>0</v>
      </c>
      <c r="ED137" s="75">
        <f t="shared" si="41"/>
        <v>0</v>
      </c>
      <c r="EE137" s="74">
        <f t="shared" si="42"/>
        <v>0</v>
      </c>
      <c r="EF137" s="33">
        <f t="shared" si="43"/>
        <v>0</v>
      </c>
    </row>
    <row r="138" spans="1:136" x14ac:dyDescent="0.25">
      <c r="A138" s="136">
        <v>129</v>
      </c>
      <c r="B138" s="39"/>
      <c r="C138" s="39"/>
      <c r="D138" s="39"/>
      <c r="E138" s="114"/>
      <c r="F138" s="71"/>
      <c r="G138" s="40"/>
      <c r="H138" s="41"/>
      <c r="I138" s="41"/>
      <c r="J138" s="43"/>
      <c r="K138" s="43"/>
      <c r="L138" s="43"/>
      <c r="M138" s="43"/>
      <c r="N138" s="43"/>
      <c r="O138" s="41"/>
      <c r="P138" s="352"/>
      <c r="Q138" s="669"/>
      <c r="R138" s="669"/>
      <c r="S138" s="669"/>
      <c r="T138" s="669"/>
      <c r="U138" s="669"/>
      <c r="V138" s="669"/>
      <c r="W138" s="669"/>
      <c r="X138" s="669"/>
      <c r="Y138" s="669"/>
      <c r="Z138" s="40"/>
      <c r="AA138" s="41"/>
      <c r="AB138" s="41"/>
      <c r="AC138" s="43"/>
      <c r="AD138" s="43"/>
      <c r="AE138" s="43"/>
      <c r="AF138" s="43"/>
      <c r="AG138" s="43"/>
      <c r="AH138" s="43"/>
      <c r="AI138" s="43"/>
      <c r="AJ138" s="41"/>
      <c r="AK138" s="352"/>
      <c r="AL138" s="669"/>
      <c r="AM138" s="669"/>
      <c r="AN138" s="669"/>
      <c r="AO138" s="669"/>
      <c r="AP138" s="669"/>
      <c r="AQ138" s="669"/>
      <c r="AR138" s="669"/>
      <c r="AS138" s="669"/>
      <c r="AT138" s="669"/>
      <c r="AU138" s="669"/>
      <c r="AV138" s="669"/>
      <c r="AW138" s="40"/>
      <c r="AX138" s="41"/>
      <c r="AY138" s="43"/>
      <c r="AZ138" s="43"/>
      <c r="BA138" s="124"/>
      <c r="BB138" s="41"/>
      <c r="BC138" s="41"/>
      <c r="BD138" s="43"/>
      <c r="BE138" s="43"/>
      <c r="BF138" s="40"/>
      <c r="BG138" s="41"/>
      <c r="BH138" s="41"/>
      <c r="BI138" s="41"/>
      <c r="BJ138" s="41"/>
      <c r="BK138" s="41"/>
      <c r="BL138" s="41"/>
      <c r="BM138" s="41"/>
      <c r="BN138" s="43"/>
      <c r="BO138" s="496"/>
      <c r="BP138" s="124"/>
      <c r="BQ138" s="41"/>
      <c r="BR138" s="41"/>
      <c r="BS138" s="41"/>
      <c r="BT138" s="41"/>
      <c r="BU138" s="43"/>
      <c r="BV138" s="43"/>
      <c r="BW138" s="43"/>
      <c r="BX138" s="43"/>
      <c r="BY138" s="43"/>
      <c r="BZ138" s="43"/>
      <c r="CA138" s="499"/>
      <c r="CB138" s="500"/>
      <c r="CC138" s="495"/>
      <c r="CD138" s="495"/>
      <c r="CE138" s="502"/>
      <c r="CF138" s="124"/>
      <c r="CG138" s="41"/>
      <c r="CH138" s="41"/>
      <c r="CI138" s="43"/>
      <c r="CJ138" s="43"/>
      <c r="CK138" s="43"/>
      <c r="CL138" s="43"/>
      <c r="CM138" s="43"/>
      <c r="CN138" s="43"/>
      <c r="CO138" s="43"/>
      <c r="CP138" s="43"/>
      <c r="CQ138" s="43"/>
      <c r="CR138" s="500"/>
      <c r="CS138" s="495"/>
      <c r="CT138" s="495"/>
      <c r="CU138" s="502"/>
      <c r="CV138" s="41"/>
      <c r="CW138" s="41"/>
      <c r="CX138" s="41"/>
      <c r="CY138" s="41"/>
      <c r="CZ138" s="41"/>
      <c r="DA138" s="42"/>
      <c r="DB138" s="151"/>
      <c r="DC138" s="41"/>
      <c r="DD138" s="41"/>
      <c r="DE138" s="151"/>
      <c r="DF138" s="35"/>
      <c r="DG138" s="36"/>
      <c r="DH138" s="36"/>
      <c r="DI138" s="38"/>
      <c r="DJ138" s="38"/>
      <c r="DK138" s="38"/>
      <c r="DL138" s="38"/>
      <c r="DM138" s="38"/>
      <c r="DN138" s="46"/>
      <c r="DO138" s="451"/>
      <c r="DP138" s="451"/>
      <c r="DQ138" s="451"/>
      <c r="DR138" s="451"/>
      <c r="DS138" s="451"/>
      <c r="DT138" s="451"/>
      <c r="DU138" s="451"/>
      <c r="DV138" s="35"/>
      <c r="DW138" s="36"/>
      <c r="DX138" s="36"/>
      <c r="DY138" s="38"/>
      <c r="DZ138" s="38"/>
      <c r="EA138" s="46"/>
      <c r="EB138" s="33">
        <f t="shared" ref="EB138:EB201" si="44">SUM(G138:AZ138)</f>
        <v>0</v>
      </c>
      <c r="EC138" s="33">
        <f t="shared" si="40"/>
        <v>0</v>
      </c>
      <c r="ED138" s="75">
        <f t="shared" si="41"/>
        <v>0</v>
      </c>
      <c r="EE138" s="74">
        <f t="shared" si="42"/>
        <v>0</v>
      </c>
      <c r="EF138" s="33">
        <f t="shared" si="43"/>
        <v>0</v>
      </c>
    </row>
    <row r="139" spans="1:136" x14ac:dyDescent="0.25">
      <c r="A139" s="134">
        <v>130</v>
      </c>
      <c r="B139" s="39"/>
      <c r="C139" s="39"/>
      <c r="D139" s="39"/>
      <c r="E139" s="114"/>
      <c r="F139" s="71"/>
      <c r="G139" s="40"/>
      <c r="H139" s="41"/>
      <c r="I139" s="41"/>
      <c r="J139" s="43"/>
      <c r="K139" s="43"/>
      <c r="L139" s="43"/>
      <c r="M139" s="43"/>
      <c r="N139" s="43"/>
      <c r="O139" s="41"/>
      <c r="P139" s="352"/>
      <c r="Q139" s="669"/>
      <c r="R139" s="669"/>
      <c r="S139" s="669"/>
      <c r="T139" s="669"/>
      <c r="U139" s="669"/>
      <c r="V139" s="669"/>
      <c r="W139" s="669"/>
      <c r="X139" s="669"/>
      <c r="Y139" s="669"/>
      <c r="Z139" s="40"/>
      <c r="AA139" s="41"/>
      <c r="AB139" s="41"/>
      <c r="AC139" s="43"/>
      <c r="AD139" s="43"/>
      <c r="AE139" s="43"/>
      <c r="AF139" s="43"/>
      <c r="AG139" s="43"/>
      <c r="AH139" s="43"/>
      <c r="AI139" s="43"/>
      <c r="AJ139" s="41"/>
      <c r="AK139" s="352"/>
      <c r="AL139" s="669"/>
      <c r="AM139" s="669"/>
      <c r="AN139" s="669"/>
      <c r="AO139" s="669"/>
      <c r="AP139" s="669"/>
      <c r="AQ139" s="669"/>
      <c r="AR139" s="669"/>
      <c r="AS139" s="669"/>
      <c r="AT139" s="669"/>
      <c r="AU139" s="669"/>
      <c r="AV139" s="669"/>
      <c r="AW139" s="40"/>
      <c r="AX139" s="41"/>
      <c r="AY139" s="43"/>
      <c r="AZ139" s="43"/>
      <c r="BA139" s="124"/>
      <c r="BB139" s="41"/>
      <c r="BC139" s="41"/>
      <c r="BD139" s="43"/>
      <c r="BE139" s="43"/>
      <c r="BF139" s="40"/>
      <c r="BG139" s="41"/>
      <c r="BH139" s="41"/>
      <c r="BI139" s="41"/>
      <c r="BJ139" s="41"/>
      <c r="BK139" s="41"/>
      <c r="BL139" s="41"/>
      <c r="BM139" s="41"/>
      <c r="BN139" s="43"/>
      <c r="BO139" s="496"/>
      <c r="BP139" s="124"/>
      <c r="BQ139" s="41"/>
      <c r="BR139" s="41"/>
      <c r="BS139" s="41"/>
      <c r="BT139" s="41"/>
      <c r="BU139" s="43"/>
      <c r="BV139" s="43"/>
      <c r="BW139" s="43"/>
      <c r="BX139" s="43"/>
      <c r="BY139" s="43"/>
      <c r="BZ139" s="43"/>
      <c r="CA139" s="499"/>
      <c r="CB139" s="500"/>
      <c r="CC139" s="495"/>
      <c r="CD139" s="495"/>
      <c r="CE139" s="502"/>
      <c r="CF139" s="124"/>
      <c r="CG139" s="41"/>
      <c r="CH139" s="41"/>
      <c r="CI139" s="43"/>
      <c r="CJ139" s="43"/>
      <c r="CK139" s="43"/>
      <c r="CL139" s="43"/>
      <c r="CM139" s="43"/>
      <c r="CN139" s="43"/>
      <c r="CO139" s="43"/>
      <c r="CP139" s="43"/>
      <c r="CQ139" s="43"/>
      <c r="CR139" s="500"/>
      <c r="CS139" s="495"/>
      <c r="CT139" s="495"/>
      <c r="CU139" s="502"/>
      <c r="CV139" s="41"/>
      <c r="CW139" s="41"/>
      <c r="CX139" s="41"/>
      <c r="CY139" s="41"/>
      <c r="CZ139" s="41"/>
      <c r="DA139" s="42"/>
      <c r="DB139" s="151"/>
      <c r="DC139" s="41"/>
      <c r="DD139" s="41"/>
      <c r="DE139" s="151"/>
      <c r="DF139" s="35"/>
      <c r="DG139" s="36"/>
      <c r="DH139" s="36"/>
      <c r="DI139" s="38"/>
      <c r="DJ139" s="38"/>
      <c r="DK139" s="38"/>
      <c r="DL139" s="38"/>
      <c r="DM139" s="38"/>
      <c r="DN139" s="46"/>
      <c r="DO139" s="451"/>
      <c r="DP139" s="451"/>
      <c r="DQ139" s="451"/>
      <c r="DR139" s="451"/>
      <c r="DS139" s="451"/>
      <c r="DT139" s="451"/>
      <c r="DU139" s="451"/>
      <c r="DV139" s="35"/>
      <c r="DW139" s="36"/>
      <c r="DX139" s="36"/>
      <c r="DY139" s="38"/>
      <c r="DZ139" s="38"/>
      <c r="EA139" s="46"/>
      <c r="EB139" s="33">
        <f t="shared" si="44"/>
        <v>0</v>
      </c>
      <c r="EC139" s="33">
        <f t="shared" ref="EC139:EC202" si="45">SUM(BA139:BO139)</f>
        <v>0</v>
      </c>
      <c r="ED139" s="75">
        <f t="shared" ref="ED139:ED202" si="46">SUM(BP139:DE139)</f>
        <v>0</v>
      </c>
      <c r="EE139" s="74">
        <f t="shared" ref="EE139:EE202" si="47">SUM(DF139:EA139)</f>
        <v>0</v>
      </c>
      <c r="EF139" s="33">
        <f t="shared" ref="EF139:EF202" si="48">SUM(EB139:EE139)</f>
        <v>0</v>
      </c>
    </row>
    <row r="140" spans="1:136" x14ac:dyDescent="0.25">
      <c r="A140" s="136">
        <v>131</v>
      </c>
      <c r="B140" s="39"/>
      <c r="C140" s="39"/>
      <c r="D140" s="39"/>
      <c r="E140" s="114"/>
      <c r="F140" s="71"/>
      <c r="G140" s="40"/>
      <c r="H140" s="41"/>
      <c r="I140" s="41"/>
      <c r="J140" s="43"/>
      <c r="K140" s="43"/>
      <c r="L140" s="43"/>
      <c r="M140" s="43"/>
      <c r="N140" s="43"/>
      <c r="O140" s="41"/>
      <c r="P140" s="352"/>
      <c r="Q140" s="669"/>
      <c r="R140" s="669"/>
      <c r="S140" s="669"/>
      <c r="T140" s="669"/>
      <c r="U140" s="669"/>
      <c r="V140" s="669"/>
      <c r="W140" s="669"/>
      <c r="X140" s="669"/>
      <c r="Y140" s="669"/>
      <c r="Z140" s="40"/>
      <c r="AA140" s="41"/>
      <c r="AB140" s="41"/>
      <c r="AC140" s="43"/>
      <c r="AD140" s="43"/>
      <c r="AE140" s="43"/>
      <c r="AF140" s="43"/>
      <c r="AG140" s="43"/>
      <c r="AH140" s="43"/>
      <c r="AI140" s="43"/>
      <c r="AJ140" s="41"/>
      <c r="AK140" s="352"/>
      <c r="AL140" s="669"/>
      <c r="AM140" s="669"/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40"/>
      <c r="AX140" s="41"/>
      <c r="AY140" s="43"/>
      <c r="AZ140" s="43"/>
      <c r="BA140" s="124"/>
      <c r="BB140" s="41"/>
      <c r="BC140" s="41"/>
      <c r="BD140" s="43"/>
      <c r="BE140" s="43"/>
      <c r="BF140" s="40"/>
      <c r="BG140" s="41"/>
      <c r="BH140" s="41"/>
      <c r="BI140" s="41"/>
      <c r="BJ140" s="41"/>
      <c r="BK140" s="41"/>
      <c r="BL140" s="41"/>
      <c r="BM140" s="41"/>
      <c r="BN140" s="43"/>
      <c r="BO140" s="496"/>
      <c r="BP140" s="124"/>
      <c r="BQ140" s="41"/>
      <c r="BR140" s="41"/>
      <c r="BS140" s="41"/>
      <c r="BT140" s="41"/>
      <c r="BU140" s="43"/>
      <c r="BV140" s="43"/>
      <c r="BW140" s="43"/>
      <c r="BX140" s="43"/>
      <c r="BY140" s="43"/>
      <c r="BZ140" s="43"/>
      <c r="CA140" s="499"/>
      <c r="CB140" s="500"/>
      <c r="CC140" s="495"/>
      <c r="CD140" s="495"/>
      <c r="CE140" s="502"/>
      <c r="CF140" s="124"/>
      <c r="CG140" s="41"/>
      <c r="CH140" s="41"/>
      <c r="CI140" s="43"/>
      <c r="CJ140" s="43"/>
      <c r="CK140" s="43"/>
      <c r="CL140" s="43"/>
      <c r="CM140" s="43"/>
      <c r="CN140" s="43"/>
      <c r="CO140" s="43"/>
      <c r="CP140" s="43"/>
      <c r="CQ140" s="43"/>
      <c r="CR140" s="500"/>
      <c r="CS140" s="495"/>
      <c r="CT140" s="495"/>
      <c r="CU140" s="502"/>
      <c r="CV140" s="41"/>
      <c r="CW140" s="41"/>
      <c r="CX140" s="41"/>
      <c r="CY140" s="41"/>
      <c r="CZ140" s="41"/>
      <c r="DA140" s="42"/>
      <c r="DB140" s="151"/>
      <c r="DC140" s="41"/>
      <c r="DD140" s="41"/>
      <c r="DE140" s="151"/>
      <c r="DF140" s="35"/>
      <c r="DG140" s="36"/>
      <c r="DH140" s="36"/>
      <c r="DI140" s="38"/>
      <c r="DJ140" s="38"/>
      <c r="DK140" s="38"/>
      <c r="DL140" s="38"/>
      <c r="DM140" s="38"/>
      <c r="DN140" s="46"/>
      <c r="DO140" s="451"/>
      <c r="DP140" s="451"/>
      <c r="DQ140" s="451"/>
      <c r="DR140" s="451"/>
      <c r="DS140" s="451"/>
      <c r="DT140" s="451"/>
      <c r="DU140" s="451"/>
      <c r="DV140" s="35"/>
      <c r="DW140" s="36"/>
      <c r="DX140" s="36"/>
      <c r="DY140" s="38"/>
      <c r="DZ140" s="38"/>
      <c r="EA140" s="46"/>
      <c r="EB140" s="33">
        <f t="shared" si="44"/>
        <v>0</v>
      </c>
      <c r="EC140" s="33">
        <f t="shared" si="45"/>
        <v>0</v>
      </c>
      <c r="ED140" s="75">
        <f t="shared" si="46"/>
        <v>0</v>
      </c>
      <c r="EE140" s="74">
        <f t="shared" si="47"/>
        <v>0</v>
      </c>
      <c r="EF140" s="33">
        <f t="shared" si="48"/>
        <v>0</v>
      </c>
    </row>
    <row r="141" spans="1:136" x14ac:dyDescent="0.25">
      <c r="A141" s="134">
        <v>132</v>
      </c>
      <c r="B141" s="39"/>
      <c r="C141" s="39"/>
      <c r="D141" s="39"/>
      <c r="E141" s="114"/>
      <c r="F141" s="71"/>
      <c r="G141" s="40"/>
      <c r="H141" s="41"/>
      <c r="I141" s="41"/>
      <c r="J141" s="43"/>
      <c r="K141" s="43"/>
      <c r="L141" s="43"/>
      <c r="M141" s="43"/>
      <c r="N141" s="43"/>
      <c r="O141" s="41"/>
      <c r="P141" s="352"/>
      <c r="Q141" s="669"/>
      <c r="R141" s="669"/>
      <c r="S141" s="669"/>
      <c r="T141" s="669"/>
      <c r="U141" s="669"/>
      <c r="V141" s="669"/>
      <c r="W141" s="669"/>
      <c r="X141" s="669"/>
      <c r="Y141" s="669"/>
      <c r="Z141" s="40"/>
      <c r="AA141" s="41"/>
      <c r="AB141" s="41"/>
      <c r="AC141" s="43"/>
      <c r="AD141" s="43"/>
      <c r="AE141" s="43"/>
      <c r="AF141" s="43"/>
      <c r="AG141" s="43"/>
      <c r="AH141" s="43"/>
      <c r="AI141" s="43"/>
      <c r="AJ141" s="41"/>
      <c r="AK141" s="352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40"/>
      <c r="AX141" s="41"/>
      <c r="AY141" s="43"/>
      <c r="AZ141" s="43"/>
      <c r="BA141" s="124"/>
      <c r="BB141" s="41"/>
      <c r="BC141" s="41"/>
      <c r="BD141" s="43"/>
      <c r="BE141" s="43"/>
      <c r="BF141" s="40"/>
      <c r="BG141" s="41"/>
      <c r="BH141" s="41"/>
      <c r="BI141" s="41"/>
      <c r="BJ141" s="41"/>
      <c r="BK141" s="41"/>
      <c r="BL141" s="41"/>
      <c r="BM141" s="41"/>
      <c r="BN141" s="43"/>
      <c r="BO141" s="496"/>
      <c r="BP141" s="124"/>
      <c r="BQ141" s="41"/>
      <c r="BR141" s="41"/>
      <c r="BS141" s="41"/>
      <c r="BT141" s="41"/>
      <c r="BU141" s="43"/>
      <c r="BV141" s="43"/>
      <c r="BW141" s="43"/>
      <c r="BX141" s="43"/>
      <c r="BY141" s="43"/>
      <c r="BZ141" s="43"/>
      <c r="CA141" s="499"/>
      <c r="CB141" s="500"/>
      <c r="CC141" s="495"/>
      <c r="CD141" s="495"/>
      <c r="CE141" s="502"/>
      <c r="CF141" s="124"/>
      <c r="CG141" s="41"/>
      <c r="CH141" s="41"/>
      <c r="CI141" s="43"/>
      <c r="CJ141" s="43"/>
      <c r="CK141" s="43"/>
      <c r="CL141" s="43"/>
      <c r="CM141" s="43"/>
      <c r="CN141" s="43"/>
      <c r="CO141" s="43"/>
      <c r="CP141" s="43"/>
      <c r="CQ141" s="43"/>
      <c r="CR141" s="500"/>
      <c r="CS141" s="495"/>
      <c r="CT141" s="495"/>
      <c r="CU141" s="502"/>
      <c r="CV141" s="41"/>
      <c r="CW141" s="41"/>
      <c r="CX141" s="41"/>
      <c r="CY141" s="41"/>
      <c r="CZ141" s="41"/>
      <c r="DA141" s="42"/>
      <c r="DB141" s="151"/>
      <c r="DC141" s="41"/>
      <c r="DD141" s="41"/>
      <c r="DE141" s="151"/>
      <c r="DF141" s="35"/>
      <c r="DG141" s="36"/>
      <c r="DH141" s="36"/>
      <c r="DI141" s="38"/>
      <c r="DJ141" s="38"/>
      <c r="DK141" s="38"/>
      <c r="DL141" s="38"/>
      <c r="DM141" s="38"/>
      <c r="DN141" s="46"/>
      <c r="DO141" s="451"/>
      <c r="DP141" s="451"/>
      <c r="DQ141" s="451"/>
      <c r="DR141" s="451"/>
      <c r="DS141" s="451"/>
      <c r="DT141" s="451"/>
      <c r="DU141" s="451"/>
      <c r="DV141" s="35"/>
      <c r="DW141" s="36"/>
      <c r="DX141" s="36"/>
      <c r="DY141" s="38"/>
      <c r="DZ141" s="38"/>
      <c r="EA141" s="46"/>
      <c r="EB141" s="33">
        <f t="shared" si="44"/>
        <v>0</v>
      </c>
      <c r="EC141" s="33">
        <f t="shared" si="45"/>
        <v>0</v>
      </c>
      <c r="ED141" s="75">
        <f t="shared" si="46"/>
        <v>0</v>
      </c>
      <c r="EE141" s="74">
        <f t="shared" si="47"/>
        <v>0</v>
      </c>
      <c r="EF141" s="33">
        <f t="shared" si="48"/>
        <v>0</v>
      </c>
    </row>
    <row r="142" spans="1:136" x14ac:dyDescent="0.25">
      <c r="A142" s="136">
        <v>133</v>
      </c>
      <c r="B142" s="39"/>
      <c r="C142" s="39"/>
      <c r="D142" s="39"/>
      <c r="E142" s="114"/>
      <c r="F142" s="71"/>
      <c r="G142" s="40"/>
      <c r="H142" s="41"/>
      <c r="I142" s="41"/>
      <c r="J142" s="43"/>
      <c r="K142" s="43"/>
      <c r="L142" s="43"/>
      <c r="M142" s="43"/>
      <c r="N142" s="43"/>
      <c r="O142" s="41"/>
      <c r="P142" s="352"/>
      <c r="Q142" s="669"/>
      <c r="R142" s="669"/>
      <c r="S142" s="669"/>
      <c r="T142" s="669"/>
      <c r="U142" s="669"/>
      <c r="V142" s="669"/>
      <c r="W142" s="669"/>
      <c r="X142" s="669"/>
      <c r="Y142" s="669"/>
      <c r="Z142" s="40"/>
      <c r="AA142" s="41"/>
      <c r="AB142" s="41"/>
      <c r="AC142" s="43"/>
      <c r="AD142" s="43"/>
      <c r="AE142" s="43"/>
      <c r="AF142" s="43"/>
      <c r="AG142" s="43"/>
      <c r="AH142" s="43"/>
      <c r="AI142" s="43"/>
      <c r="AJ142" s="41"/>
      <c r="AK142" s="352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40"/>
      <c r="AX142" s="41"/>
      <c r="AY142" s="43"/>
      <c r="AZ142" s="43"/>
      <c r="BA142" s="124"/>
      <c r="BB142" s="41"/>
      <c r="BC142" s="41"/>
      <c r="BD142" s="43"/>
      <c r="BE142" s="43"/>
      <c r="BF142" s="40"/>
      <c r="BG142" s="41"/>
      <c r="BH142" s="41"/>
      <c r="BI142" s="41"/>
      <c r="BJ142" s="41"/>
      <c r="BK142" s="41"/>
      <c r="BL142" s="41"/>
      <c r="BM142" s="41"/>
      <c r="BN142" s="43"/>
      <c r="BO142" s="496"/>
      <c r="BP142" s="124"/>
      <c r="BQ142" s="41"/>
      <c r="BR142" s="41"/>
      <c r="BS142" s="41"/>
      <c r="BT142" s="41"/>
      <c r="BU142" s="43"/>
      <c r="BV142" s="43"/>
      <c r="BW142" s="43"/>
      <c r="BX142" s="43"/>
      <c r="BY142" s="43"/>
      <c r="BZ142" s="43"/>
      <c r="CA142" s="499"/>
      <c r="CB142" s="500"/>
      <c r="CC142" s="495"/>
      <c r="CD142" s="495"/>
      <c r="CE142" s="502"/>
      <c r="CF142" s="124"/>
      <c r="CG142" s="41"/>
      <c r="CH142" s="41"/>
      <c r="CI142" s="43"/>
      <c r="CJ142" s="43"/>
      <c r="CK142" s="43"/>
      <c r="CL142" s="43"/>
      <c r="CM142" s="43"/>
      <c r="CN142" s="43"/>
      <c r="CO142" s="43"/>
      <c r="CP142" s="43"/>
      <c r="CQ142" s="43"/>
      <c r="CR142" s="500"/>
      <c r="CS142" s="495"/>
      <c r="CT142" s="495"/>
      <c r="CU142" s="502"/>
      <c r="CV142" s="41"/>
      <c r="CW142" s="41"/>
      <c r="CX142" s="41"/>
      <c r="CY142" s="41"/>
      <c r="CZ142" s="41"/>
      <c r="DA142" s="42"/>
      <c r="DB142" s="151"/>
      <c r="DC142" s="41"/>
      <c r="DD142" s="41"/>
      <c r="DE142" s="151"/>
      <c r="DF142" s="35"/>
      <c r="DG142" s="36"/>
      <c r="DH142" s="36"/>
      <c r="DI142" s="38"/>
      <c r="DJ142" s="38"/>
      <c r="DK142" s="38"/>
      <c r="DL142" s="38"/>
      <c r="DM142" s="38"/>
      <c r="DN142" s="46"/>
      <c r="DO142" s="451"/>
      <c r="DP142" s="451"/>
      <c r="DQ142" s="451"/>
      <c r="DR142" s="451"/>
      <c r="DS142" s="451"/>
      <c r="DT142" s="451"/>
      <c r="DU142" s="451"/>
      <c r="DV142" s="35"/>
      <c r="DW142" s="36"/>
      <c r="DX142" s="36"/>
      <c r="DY142" s="38"/>
      <c r="DZ142" s="38"/>
      <c r="EA142" s="46"/>
      <c r="EB142" s="33">
        <f t="shared" si="44"/>
        <v>0</v>
      </c>
      <c r="EC142" s="33">
        <f t="shared" si="45"/>
        <v>0</v>
      </c>
      <c r="ED142" s="75">
        <f t="shared" si="46"/>
        <v>0</v>
      </c>
      <c r="EE142" s="74">
        <f t="shared" si="47"/>
        <v>0</v>
      </c>
      <c r="EF142" s="33">
        <f t="shared" si="48"/>
        <v>0</v>
      </c>
    </row>
    <row r="143" spans="1:136" x14ac:dyDescent="0.25">
      <c r="A143" s="134">
        <v>134</v>
      </c>
      <c r="B143" s="39"/>
      <c r="C143" s="39"/>
      <c r="D143" s="39"/>
      <c r="E143" s="114"/>
      <c r="F143" s="71"/>
      <c r="G143" s="40"/>
      <c r="H143" s="41"/>
      <c r="I143" s="41"/>
      <c r="J143" s="43"/>
      <c r="K143" s="43"/>
      <c r="L143" s="43"/>
      <c r="M143" s="43"/>
      <c r="N143" s="43"/>
      <c r="O143" s="41"/>
      <c r="P143" s="352"/>
      <c r="Q143" s="669"/>
      <c r="R143" s="669"/>
      <c r="S143" s="669"/>
      <c r="T143" s="669"/>
      <c r="U143" s="669"/>
      <c r="V143" s="669"/>
      <c r="W143" s="669"/>
      <c r="X143" s="669"/>
      <c r="Y143" s="669"/>
      <c r="Z143" s="40"/>
      <c r="AA143" s="41"/>
      <c r="AB143" s="41"/>
      <c r="AC143" s="43"/>
      <c r="AD143" s="43"/>
      <c r="AE143" s="43"/>
      <c r="AF143" s="43"/>
      <c r="AG143" s="43"/>
      <c r="AH143" s="43"/>
      <c r="AI143" s="43"/>
      <c r="AJ143" s="41"/>
      <c r="AK143" s="352"/>
      <c r="AL143" s="669"/>
      <c r="AM143" s="669"/>
      <c r="AN143" s="669"/>
      <c r="AO143" s="669"/>
      <c r="AP143" s="669"/>
      <c r="AQ143" s="669"/>
      <c r="AR143" s="669"/>
      <c r="AS143" s="669"/>
      <c r="AT143" s="669"/>
      <c r="AU143" s="669"/>
      <c r="AV143" s="669"/>
      <c r="AW143" s="40"/>
      <c r="AX143" s="41"/>
      <c r="AY143" s="43"/>
      <c r="AZ143" s="43"/>
      <c r="BA143" s="124"/>
      <c r="BB143" s="41"/>
      <c r="BC143" s="41"/>
      <c r="BD143" s="43"/>
      <c r="BE143" s="43"/>
      <c r="BF143" s="40"/>
      <c r="BG143" s="41"/>
      <c r="BH143" s="41"/>
      <c r="BI143" s="41"/>
      <c r="BJ143" s="41"/>
      <c r="BK143" s="41"/>
      <c r="BL143" s="41"/>
      <c r="BM143" s="41"/>
      <c r="BN143" s="43"/>
      <c r="BO143" s="496"/>
      <c r="BP143" s="124"/>
      <c r="BQ143" s="41"/>
      <c r="BR143" s="41"/>
      <c r="BS143" s="41"/>
      <c r="BT143" s="41"/>
      <c r="BU143" s="43"/>
      <c r="BV143" s="43"/>
      <c r="BW143" s="43"/>
      <c r="BX143" s="43"/>
      <c r="BY143" s="43"/>
      <c r="BZ143" s="43"/>
      <c r="CA143" s="499"/>
      <c r="CB143" s="500"/>
      <c r="CC143" s="495"/>
      <c r="CD143" s="495"/>
      <c r="CE143" s="502"/>
      <c r="CF143" s="124"/>
      <c r="CG143" s="41"/>
      <c r="CH143" s="41"/>
      <c r="CI143" s="43"/>
      <c r="CJ143" s="43"/>
      <c r="CK143" s="43"/>
      <c r="CL143" s="43"/>
      <c r="CM143" s="43"/>
      <c r="CN143" s="43"/>
      <c r="CO143" s="43"/>
      <c r="CP143" s="43"/>
      <c r="CQ143" s="43"/>
      <c r="CR143" s="500"/>
      <c r="CS143" s="495"/>
      <c r="CT143" s="495"/>
      <c r="CU143" s="502"/>
      <c r="CV143" s="41"/>
      <c r="CW143" s="41"/>
      <c r="CX143" s="41"/>
      <c r="CY143" s="41"/>
      <c r="CZ143" s="41"/>
      <c r="DA143" s="42"/>
      <c r="DB143" s="151"/>
      <c r="DC143" s="41"/>
      <c r="DD143" s="41"/>
      <c r="DE143" s="151"/>
      <c r="DF143" s="35"/>
      <c r="DG143" s="36"/>
      <c r="DH143" s="36"/>
      <c r="DI143" s="38"/>
      <c r="DJ143" s="38"/>
      <c r="DK143" s="38"/>
      <c r="DL143" s="38"/>
      <c r="DM143" s="38"/>
      <c r="DN143" s="46"/>
      <c r="DO143" s="451"/>
      <c r="DP143" s="451"/>
      <c r="DQ143" s="451"/>
      <c r="DR143" s="451"/>
      <c r="DS143" s="451"/>
      <c r="DT143" s="451"/>
      <c r="DU143" s="451"/>
      <c r="DV143" s="35"/>
      <c r="DW143" s="36"/>
      <c r="DX143" s="36"/>
      <c r="DY143" s="38"/>
      <c r="DZ143" s="38"/>
      <c r="EA143" s="46"/>
      <c r="EB143" s="33">
        <f t="shared" si="44"/>
        <v>0</v>
      </c>
      <c r="EC143" s="33">
        <f t="shared" si="45"/>
        <v>0</v>
      </c>
      <c r="ED143" s="75">
        <f t="shared" si="46"/>
        <v>0</v>
      </c>
      <c r="EE143" s="74">
        <f t="shared" si="47"/>
        <v>0</v>
      </c>
      <c r="EF143" s="33">
        <f t="shared" si="48"/>
        <v>0</v>
      </c>
    </row>
    <row r="144" spans="1:136" x14ac:dyDescent="0.25">
      <c r="A144" s="136">
        <v>135</v>
      </c>
      <c r="B144" s="39"/>
      <c r="C144" s="39"/>
      <c r="D144" s="39"/>
      <c r="E144" s="114"/>
      <c r="F144" s="71"/>
      <c r="G144" s="40"/>
      <c r="H144" s="41"/>
      <c r="I144" s="41"/>
      <c r="J144" s="43"/>
      <c r="K144" s="43"/>
      <c r="L144" s="43"/>
      <c r="M144" s="43"/>
      <c r="N144" s="43"/>
      <c r="O144" s="41"/>
      <c r="P144" s="352"/>
      <c r="Q144" s="669"/>
      <c r="R144" s="669"/>
      <c r="S144" s="669"/>
      <c r="T144" s="669"/>
      <c r="U144" s="669"/>
      <c r="V144" s="669"/>
      <c r="W144" s="669"/>
      <c r="X144" s="669"/>
      <c r="Y144" s="669"/>
      <c r="Z144" s="40"/>
      <c r="AA144" s="41"/>
      <c r="AB144" s="41"/>
      <c r="AC144" s="43"/>
      <c r="AD144" s="43"/>
      <c r="AE144" s="43"/>
      <c r="AF144" s="43"/>
      <c r="AG144" s="43"/>
      <c r="AH144" s="43"/>
      <c r="AI144" s="43"/>
      <c r="AJ144" s="41"/>
      <c r="AK144" s="352"/>
      <c r="AL144" s="669"/>
      <c r="AM144" s="669"/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40"/>
      <c r="AX144" s="41"/>
      <c r="AY144" s="43"/>
      <c r="AZ144" s="43"/>
      <c r="BA144" s="124"/>
      <c r="BB144" s="41"/>
      <c r="BC144" s="41"/>
      <c r="BD144" s="43"/>
      <c r="BE144" s="43"/>
      <c r="BF144" s="40"/>
      <c r="BG144" s="41"/>
      <c r="BH144" s="41"/>
      <c r="BI144" s="41"/>
      <c r="BJ144" s="41"/>
      <c r="BK144" s="41"/>
      <c r="BL144" s="41"/>
      <c r="BM144" s="41"/>
      <c r="BN144" s="43"/>
      <c r="BO144" s="496"/>
      <c r="BP144" s="124"/>
      <c r="BQ144" s="41"/>
      <c r="BR144" s="41"/>
      <c r="BS144" s="41"/>
      <c r="BT144" s="41"/>
      <c r="BU144" s="43"/>
      <c r="BV144" s="43"/>
      <c r="BW144" s="43"/>
      <c r="BX144" s="43"/>
      <c r="BY144" s="43"/>
      <c r="BZ144" s="43"/>
      <c r="CA144" s="499"/>
      <c r="CB144" s="500"/>
      <c r="CC144" s="495"/>
      <c r="CD144" s="495"/>
      <c r="CE144" s="502"/>
      <c r="CF144" s="124"/>
      <c r="CG144" s="41"/>
      <c r="CH144" s="41"/>
      <c r="CI144" s="43"/>
      <c r="CJ144" s="43"/>
      <c r="CK144" s="43"/>
      <c r="CL144" s="43"/>
      <c r="CM144" s="43"/>
      <c r="CN144" s="43"/>
      <c r="CO144" s="43"/>
      <c r="CP144" s="43"/>
      <c r="CQ144" s="43"/>
      <c r="CR144" s="500"/>
      <c r="CS144" s="495"/>
      <c r="CT144" s="495"/>
      <c r="CU144" s="502"/>
      <c r="CV144" s="41"/>
      <c r="CW144" s="41"/>
      <c r="CX144" s="41"/>
      <c r="CY144" s="41"/>
      <c r="CZ144" s="41"/>
      <c r="DA144" s="42"/>
      <c r="DB144" s="151"/>
      <c r="DC144" s="41"/>
      <c r="DD144" s="41"/>
      <c r="DE144" s="151"/>
      <c r="DF144" s="35"/>
      <c r="DG144" s="36"/>
      <c r="DH144" s="36"/>
      <c r="DI144" s="38"/>
      <c r="DJ144" s="38"/>
      <c r="DK144" s="38"/>
      <c r="DL144" s="38"/>
      <c r="DM144" s="38"/>
      <c r="DN144" s="46"/>
      <c r="DO144" s="451"/>
      <c r="DP144" s="451"/>
      <c r="DQ144" s="451"/>
      <c r="DR144" s="451"/>
      <c r="DS144" s="451"/>
      <c r="DT144" s="451"/>
      <c r="DU144" s="451"/>
      <c r="DV144" s="35"/>
      <c r="DW144" s="36"/>
      <c r="DX144" s="36"/>
      <c r="DY144" s="38"/>
      <c r="DZ144" s="38"/>
      <c r="EA144" s="46"/>
      <c r="EB144" s="33">
        <f t="shared" si="44"/>
        <v>0</v>
      </c>
      <c r="EC144" s="33">
        <f t="shared" si="45"/>
        <v>0</v>
      </c>
      <c r="ED144" s="75">
        <f t="shared" si="46"/>
        <v>0</v>
      </c>
      <c r="EE144" s="74">
        <f t="shared" si="47"/>
        <v>0</v>
      </c>
      <c r="EF144" s="33">
        <f t="shared" si="48"/>
        <v>0</v>
      </c>
    </row>
    <row r="145" spans="1:136" x14ac:dyDescent="0.25">
      <c r="A145" s="134">
        <v>136</v>
      </c>
      <c r="B145" s="39"/>
      <c r="C145" s="39"/>
      <c r="D145" s="39"/>
      <c r="E145" s="114"/>
      <c r="F145" s="71"/>
      <c r="G145" s="40"/>
      <c r="H145" s="41"/>
      <c r="I145" s="41"/>
      <c r="J145" s="43"/>
      <c r="K145" s="43"/>
      <c r="L145" s="43"/>
      <c r="M145" s="43"/>
      <c r="N145" s="43"/>
      <c r="O145" s="41"/>
      <c r="P145" s="352"/>
      <c r="Q145" s="669"/>
      <c r="R145" s="669"/>
      <c r="S145" s="669"/>
      <c r="T145" s="669"/>
      <c r="U145" s="669"/>
      <c r="V145" s="669"/>
      <c r="W145" s="669"/>
      <c r="X145" s="669"/>
      <c r="Y145" s="669"/>
      <c r="Z145" s="40"/>
      <c r="AA145" s="41"/>
      <c r="AB145" s="41"/>
      <c r="AC145" s="43"/>
      <c r="AD145" s="43"/>
      <c r="AE145" s="43"/>
      <c r="AF145" s="43"/>
      <c r="AG145" s="43"/>
      <c r="AH145" s="43"/>
      <c r="AI145" s="43"/>
      <c r="AJ145" s="41"/>
      <c r="AK145" s="352"/>
      <c r="AL145" s="669"/>
      <c r="AM145" s="669"/>
      <c r="AN145" s="669"/>
      <c r="AO145" s="669"/>
      <c r="AP145" s="669"/>
      <c r="AQ145" s="669"/>
      <c r="AR145" s="669"/>
      <c r="AS145" s="669"/>
      <c r="AT145" s="669"/>
      <c r="AU145" s="669"/>
      <c r="AV145" s="669"/>
      <c r="AW145" s="40"/>
      <c r="AX145" s="41"/>
      <c r="AY145" s="43"/>
      <c r="AZ145" s="43"/>
      <c r="BA145" s="124"/>
      <c r="BB145" s="41"/>
      <c r="BC145" s="41"/>
      <c r="BD145" s="43"/>
      <c r="BE145" s="43"/>
      <c r="BF145" s="40"/>
      <c r="BG145" s="41"/>
      <c r="BH145" s="41"/>
      <c r="BI145" s="41"/>
      <c r="BJ145" s="41"/>
      <c r="BK145" s="41"/>
      <c r="BL145" s="41"/>
      <c r="BM145" s="41"/>
      <c r="BN145" s="43"/>
      <c r="BO145" s="496"/>
      <c r="BP145" s="124"/>
      <c r="BQ145" s="41"/>
      <c r="BR145" s="41"/>
      <c r="BS145" s="41"/>
      <c r="BT145" s="41"/>
      <c r="BU145" s="43"/>
      <c r="BV145" s="43"/>
      <c r="BW145" s="43"/>
      <c r="BX145" s="43"/>
      <c r="BY145" s="43"/>
      <c r="BZ145" s="43"/>
      <c r="CA145" s="499"/>
      <c r="CB145" s="500"/>
      <c r="CC145" s="495"/>
      <c r="CD145" s="495"/>
      <c r="CE145" s="502"/>
      <c r="CF145" s="124"/>
      <c r="CG145" s="41"/>
      <c r="CH145" s="41"/>
      <c r="CI145" s="43"/>
      <c r="CJ145" s="43"/>
      <c r="CK145" s="43"/>
      <c r="CL145" s="43"/>
      <c r="CM145" s="43"/>
      <c r="CN145" s="43"/>
      <c r="CO145" s="43"/>
      <c r="CP145" s="43"/>
      <c r="CQ145" s="43"/>
      <c r="CR145" s="500"/>
      <c r="CS145" s="495"/>
      <c r="CT145" s="495"/>
      <c r="CU145" s="502"/>
      <c r="CV145" s="41"/>
      <c r="CW145" s="41"/>
      <c r="CX145" s="41"/>
      <c r="CY145" s="41"/>
      <c r="CZ145" s="41"/>
      <c r="DA145" s="42"/>
      <c r="DB145" s="151"/>
      <c r="DC145" s="41"/>
      <c r="DD145" s="41"/>
      <c r="DE145" s="151"/>
      <c r="DF145" s="35"/>
      <c r="DG145" s="36"/>
      <c r="DH145" s="36"/>
      <c r="DI145" s="38"/>
      <c r="DJ145" s="38"/>
      <c r="DK145" s="38"/>
      <c r="DL145" s="38"/>
      <c r="DM145" s="38"/>
      <c r="DN145" s="46"/>
      <c r="DO145" s="451"/>
      <c r="DP145" s="451"/>
      <c r="DQ145" s="451"/>
      <c r="DR145" s="451"/>
      <c r="DS145" s="451"/>
      <c r="DT145" s="451"/>
      <c r="DU145" s="451"/>
      <c r="DV145" s="35"/>
      <c r="DW145" s="36"/>
      <c r="DX145" s="36"/>
      <c r="DY145" s="38"/>
      <c r="DZ145" s="38"/>
      <c r="EA145" s="46"/>
      <c r="EB145" s="33">
        <f t="shared" si="44"/>
        <v>0</v>
      </c>
      <c r="EC145" s="33">
        <f t="shared" si="45"/>
        <v>0</v>
      </c>
      <c r="ED145" s="75">
        <f t="shared" si="46"/>
        <v>0</v>
      </c>
      <c r="EE145" s="74">
        <f t="shared" si="47"/>
        <v>0</v>
      </c>
      <c r="EF145" s="33">
        <f t="shared" si="48"/>
        <v>0</v>
      </c>
    </row>
    <row r="146" spans="1:136" x14ac:dyDescent="0.25">
      <c r="A146" s="136">
        <v>137</v>
      </c>
      <c r="B146" s="39"/>
      <c r="C146" s="39"/>
      <c r="D146" s="39"/>
      <c r="E146" s="114"/>
      <c r="F146" s="71"/>
      <c r="G146" s="40"/>
      <c r="H146" s="41"/>
      <c r="I146" s="41"/>
      <c r="J146" s="43"/>
      <c r="K146" s="43"/>
      <c r="L146" s="43"/>
      <c r="M146" s="43"/>
      <c r="N146" s="43"/>
      <c r="O146" s="41"/>
      <c r="P146" s="352"/>
      <c r="Q146" s="669"/>
      <c r="R146" s="669"/>
      <c r="S146" s="669"/>
      <c r="T146" s="669"/>
      <c r="U146" s="669"/>
      <c r="V146" s="669"/>
      <c r="W146" s="669"/>
      <c r="X146" s="669"/>
      <c r="Y146" s="669"/>
      <c r="Z146" s="40"/>
      <c r="AA146" s="41"/>
      <c r="AB146" s="41"/>
      <c r="AC146" s="43"/>
      <c r="AD146" s="43"/>
      <c r="AE146" s="43"/>
      <c r="AF146" s="43"/>
      <c r="AG146" s="43"/>
      <c r="AH146" s="43"/>
      <c r="AI146" s="43"/>
      <c r="AJ146" s="41"/>
      <c r="AK146" s="352"/>
      <c r="AL146" s="669"/>
      <c r="AM146" s="669"/>
      <c r="AN146" s="669"/>
      <c r="AO146" s="669"/>
      <c r="AP146" s="669"/>
      <c r="AQ146" s="669"/>
      <c r="AR146" s="669"/>
      <c r="AS146" s="669"/>
      <c r="AT146" s="669"/>
      <c r="AU146" s="669"/>
      <c r="AV146" s="669"/>
      <c r="AW146" s="40"/>
      <c r="AX146" s="41"/>
      <c r="AY146" s="43"/>
      <c r="AZ146" s="43"/>
      <c r="BA146" s="124"/>
      <c r="BB146" s="41"/>
      <c r="BC146" s="41"/>
      <c r="BD146" s="43"/>
      <c r="BE146" s="43"/>
      <c r="BF146" s="40"/>
      <c r="BG146" s="41"/>
      <c r="BH146" s="41"/>
      <c r="BI146" s="41"/>
      <c r="BJ146" s="41"/>
      <c r="BK146" s="41"/>
      <c r="BL146" s="41"/>
      <c r="BM146" s="41"/>
      <c r="BN146" s="43"/>
      <c r="BO146" s="496"/>
      <c r="BP146" s="124"/>
      <c r="BQ146" s="41"/>
      <c r="BR146" s="41"/>
      <c r="BS146" s="41"/>
      <c r="BT146" s="41"/>
      <c r="BU146" s="43"/>
      <c r="BV146" s="43"/>
      <c r="BW146" s="43"/>
      <c r="BX146" s="43"/>
      <c r="BY146" s="43"/>
      <c r="BZ146" s="43"/>
      <c r="CA146" s="499"/>
      <c r="CB146" s="500"/>
      <c r="CC146" s="495"/>
      <c r="CD146" s="495"/>
      <c r="CE146" s="502"/>
      <c r="CF146" s="124"/>
      <c r="CG146" s="41"/>
      <c r="CH146" s="41"/>
      <c r="CI146" s="43"/>
      <c r="CJ146" s="43"/>
      <c r="CK146" s="43"/>
      <c r="CL146" s="43"/>
      <c r="CM146" s="43"/>
      <c r="CN146" s="43"/>
      <c r="CO146" s="43"/>
      <c r="CP146" s="43"/>
      <c r="CQ146" s="43"/>
      <c r="CR146" s="500"/>
      <c r="CS146" s="495"/>
      <c r="CT146" s="495"/>
      <c r="CU146" s="502"/>
      <c r="CV146" s="41"/>
      <c r="CW146" s="41"/>
      <c r="CX146" s="41"/>
      <c r="CY146" s="41"/>
      <c r="CZ146" s="41"/>
      <c r="DA146" s="42"/>
      <c r="DB146" s="151"/>
      <c r="DC146" s="41"/>
      <c r="DD146" s="41"/>
      <c r="DE146" s="151"/>
      <c r="DF146" s="35"/>
      <c r="DG146" s="36"/>
      <c r="DH146" s="36"/>
      <c r="DI146" s="38"/>
      <c r="DJ146" s="38"/>
      <c r="DK146" s="38"/>
      <c r="DL146" s="38"/>
      <c r="DM146" s="38"/>
      <c r="DN146" s="46"/>
      <c r="DO146" s="451"/>
      <c r="DP146" s="451"/>
      <c r="DQ146" s="451"/>
      <c r="DR146" s="451"/>
      <c r="DS146" s="451"/>
      <c r="DT146" s="451"/>
      <c r="DU146" s="451"/>
      <c r="DV146" s="35"/>
      <c r="DW146" s="36"/>
      <c r="DX146" s="36"/>
      <c r="DY146" s="38"/>
      <c r="DZ146" s="38"/>
      <c r="EA146" s="46"/>
      <c r="EB146" s="33">
        <f t="shared" si="44"/>
        <v>0</v>
      </c>
      <c r="EC146" s="33">
        <f t="shared" si="45"/>
        <v>0</v>
      </c>
      <c r="ED146" s="75">
        <f t="shared" si="46"/>
        <v>0</v>
      </c>
      <c r="EE146" s="74">
        <f t="shared" si="47"/>
        <v>0</v>
      </c>
      <c r="EF146" s="33">
        <f t="shared" si="48"/>
        <v>0</v>
      </c>
    </row>
    <row r="147" spans="1:136" x14ac:dyDescent="0.25">
      <c r="A147" s="134">
        <v>138</v>
      </c>
      <c r="B147" s="39"/>
      <c r="C147" s="39"/>
      <c r="D147" s="39"/>
      <c r="E147" s="114"/>
      <c r="F147" s="71"/>
      <c r="G147" s="40"/>
      <c r="H147" s="41"/>
      <c r="I147" s="41"/>
      <c r="J147" s="43"/>
      <c r="K147" s="43"/>
      <c r="L147" s="43"/>
      <c r="M147" s="43"/>
      <c r="N147" s="43"/>
      <c r="O147" s="41"/>
      <c r="P147" s="352"/>
      <c r="Q147" s="669"/>
      <c r="R147" s="669"/>
      <c r="S147" s="669"/>
      <c r="T147" s="669"/>
      <c r="U147" s="669"/>
      <c r="V147" s="669"/>
      <c r="W147" s="669"/>
      <c r="X147" s="669"/>
      <c r="Y147" s="669"/>
      <c r="Z147" s="40"/>
      <c r="AA147" s="41"/>
      <c r="AB147" s="41"/>
      <c r="AC147" s="43"/>
      <c r="AD147" s="43"/>
      <c r="AE147" s="43"/>
      <c r="AF147" s="43"/>
      <c r="AG147" s="43"/>
      <c r="AH147" s="43"/>
      <c r="AI147" s="43"/>
      <c r="AJ147" s="41"/>
      <c r="AK147" s="352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40"/>
      <c r="AX147" s="41"/>
      <c r="AY147" s="43"/>
      <c r="AZ147" s="43"/>
      <c r="BA147" s="124"/>
      <c r="BB147" s="41"/>
      <c r="BC147" s="41"/>
      <c r="BD147" s="43"/>
      <c r="BE147" s="43"/>
      <c r="BF147" s="40"/>
      <c r="BG147" s="41"/>
      <c r="BH147" s="41"/>
      <c r="BI147" s="41"/>
      <c r="BJ147" s="41"/>
      <c r="BK147" s="41"/>
      <c r="BL147" s="41"/>
      <c r="BM147" s="41"/>
      <c r="BN147" s="43"/>
      <c r="BO147" s="496"/>
      <c r="BP147" s="124"/>
      <c r="BQ147" s="41"/>
      <c r="BR147" s="41"/>
      <c r="BS147" s="41"/>
      <c r="BT147" s="41"/>
      <c r="BU147" s="43"/>
      <c r="BV147" s="43"/>
      <c r="BW147" s="43"/>
      <c r="BX147" s="43"/>
      <c r="BY147" s="43"/>
      <c r="BZ147" s="43"/>
      <c r="CA147" s="499"/>
      <c r="CB147" s="500"/>
      <c r="CC147" s="495"/>
      <c r="CD147" s="495"/>
      <c r="CE147" s="502"/>
      <c r="CF147" s="124"/>
      <c r="CG147" s="41"/>
      <c r="CH147" s="41"/>
      <c r="CI147" s="43"/>
      <c r="CJ147" s="43"/>
      <c r="CK147" s="43"/>
      <c r="CL147" s="43"/>
      <c r="CM147" s="43"/>
      <c r="CN147" s="43"/>
      <c r="CO147" s="43"/>
      <c r="CP147" s="43"/>
      <c r="CQ147" s="43"/>
      <c r="CR147" s="500"/>
      <c r="CS147" s="495"/>
      <c r="CT147" s="495"/>
      <c r="CU147" s="502"/>
      <c r="CV147" s="41"/>
      <c r="CW147" s="41"/>
      <c r="CX147" s="41"/>
      <c r="CY147" s="41"/>
      <c r="CZ147" s="41"/>
      <c r="DA147" s="42"/>
      <c r="DB147" s="151"/>
      <c r="DC147" s="41"/>
      <c r="DD147" s="41"/>
      <c r="DE147" s="151"/>
      <c r="DF147" s="35"/>
      <c r="DG147" s="36"/>
      <c r="DH147" s="36"/>
      <c r="DI147" s="38"/>
      <c r="DJ147" s="38"/>
      <c r="DK147" s="38"/>
      <c r="DL147" s="38"/>
      <c r="DM147" s="38"/>
      <c r="DN147" s="46"/>
      <c r="DO147" s="451"/>
      <c r="DP147" s="451"/>
      <c r="DQ147" s="451"/>
      <c r="DR147" s="451"/>
      <c r="DS147" s="451"/>
      <c r="DT147" s="451"/>
      <c r="DU147" s="451"/>
      <c r="DV147" s="35"/>
      <c r="DW147" s="36"/>
      <c r="DX147" s="36"/>
      <c r="DY147" s="38"/>
      <c r="DZ147" s="38"/>
      <c r="EA147" s="46"/>
      <c r="EB147" s="33">
        <f t="shared" si="44"/>
        <v>0</v>
      </c>
      <c r="EC147" s="33">
        <f t="shared" si="45"/>
        <v>0</v>
      </c>
      <c r="ED147" s="75">
        <f t="shared" si="46"/>
        <v>0</v>
      </c>
      <c r="EE147" s="74">
        <f t="shared" si="47"/>
        <v>0</v>
      </c>
      <c r="EF147" s="33">
        <f t="shared" si="48"/>
        <v>0</v>
      </c>
    </row>
    <row r="148" spans="1:136" x14ac:dyDescent="0.25">
      <c r="A148" s="136">
        <v>139</v>
      </c>
      <c r="B148" s="39"/>
      <c r="C148" s="39"/>
      <c r="D148" s="39"/>
      <c r="E148" s="114"/>
      <c r="F148" s="71"/>
      <c r="G148" s="40"/>
      <c r="H148" s="41"/>
      <c r="I148" s="41"/>
      <c r="J148" s="43"/>
      <c r="K148" s="43"/>
      <c r="L148" s="43"/>
      <c r="M148" s="43"/>
      <c r="N148" s="43"/>
      <c r="O148" s="41"/>
      <c r="P148" s="352"/>
      <c r="Q148" s="669"/>
      <c r="R148" s="669"/>
      <c r="S148" s="669"/>
      <c r="T148" s="669"/>
      <c r="U148" s="669"/>
      <c r="V148" s="669"/>
      <c r="W148" s="669"/>
      <c r="X148" s="669"/>
      <c r="Y148" s="669"/>
      <c r="Z148" s="40"/>
      <c r="AA148" s="41"/>
      <c r="AB148" s="41"/>
      <c r="AC148" s="43"/>
      <c r="AD148" s="43"/>
      <c r="AE148" s="43"/>
      <c r="AF148" s="43"/>
      <c r="AG148" s="43"/>
      <c r="AH148" s="43"/>
      <c r="AI148" s="43"/>
      <c r="AJ148" s="41"/>
      <c r="AK148" s="352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40"/>
      <c r="AX148" s="41"/>
      <c r="AY148" s="43"/>
      <c r="AZ148" s="43"/>
      <c r="BA148" s="124"/>
      <c r="BB148" s="41"/>
      <c r="BC148" s="41"/>
      <c r="BD148" s="43"/>
      <c r="BE148" s="43"/>
      <c r="BF148" s="40"/>
      <c r="BG148" s="41"/>
      <c r="BH148" s="41"/>
      <c r="BI148" s="41"/>
      <c r="BJ148" s="41"/>
      <c r="BK148" s="41"/>
      <c r="BL148" s="41"/>
      <c r="BM148" s="41"/>
      <c r="BN148" s="43"/>
      <c r="BO148" s="496"/>
      <c r="BP148" s="124"/>
      <c r="BQ148" s="41"/>
      <c r="BR148" s="41"/>
      <c r="BS148" s="41"/>
      <c r="BT148" s="41"/>
      <c r="BU148" s="43"/>
      <c r="BV148" s="43"/>
      <c r="BW148" s="43"/>
      <c r="BX148" s="43"/>
      <c r="BY148" s="43"/>
      <c r="BZ148" s="43"/>
      <c r="CA148" s="499"/>
      <c r="CB148" s="500"/>
      <c r="CC148" s="495"/>
      <c r="CD148" s="495"/>
      <c r="CE148" s="502"/>
      <c r="CF148" s="124"/>
      <c r="CG148" s="41"/>
      <c r="CH148" s="41"/>
      <c r="CI148" s="43"/>
      <c r="CJ148" s="43"/>
      <c r="CK148" s="43"/>
      <c r="CL148" s="43"/>
      <c r="CM148" s="43"/>
      <c r="CN148" s="43"/>
      <c r="CO148" s="43"/>
      <c r="CP148" s="43"/>
      <c r="CQ148" s="43"/>
      <c r="CR148" s="500"/>
      <c r="CS148" s="495"/>
      <c r="CT148" s="495"/>
      <c r="CU148" s="502"/>
      <c r="CV148" s="41"/>
      <c r="CW148" s="41"/>
      <c r="CX148" s="41"/>
      <c r="CY148" s="41"/>
      <c r="CZ148" s="41"/>
      <c r="DA148" s="42"/>
      <c r="DB148" s="151"/>
      <c r="DC148" s="41"/>
      <c r="DD148" s="41"/>
      <c r="DE148" s="151"/>
      <c r="DF148" s="35"/>
      <c r="DG148" s="36"/>
      <c r="DH148" s="36"/>
      <c r="DI148" s="38"/>
      <c r="DJ148" s="38"/>
      <c r="DK148" s="38"/>
      <c r="DL148" s="38"/>
      <c r="DM148" s="38"/>
      <c r="DN148" s="46"/>
      <c r="DO148" s="451"/>
      <c r="DP148" s="451"/>
      <c r="DQ148" s="451"/>
      <c r="DR148" s="451"/>
      <c r="DS148" s="451"/>
      <c r="DT148" s="451"/>
      <c r="DU148" s="451"/>
      <c r="DV148" s="35"/>
      <c r="DW148" s="36"/>
      <c r="DX148" s="36"/>
      <c r="DY148" s="38"/>
      <c r="DZ148" s="38"/>
      <c r="EA148" s="46"/>
      <c r="EB148" s="33">
        <f t="shared" si="44"/>
        <v>0</v>
      </c>
      <c r="EC148" s="33">
        <f t="shared" si="45"/>
        <v>0</v>
      </c>
      <c r="ED148" s="75">
        <f t="shared" si="46"/>
        <v>0</v>
      </c>
      <c r="EE148" s="74">
        <f t="shared" si="47"/>
        <v>0</v>
      </c>
      <c r="EF148" s="33">
        <f t="shared" si="48"/>
        <v>0</v>
      </c>
    </row>
    <row r="149" spans="1:136" x14ac:dyDescent="0.25">
      <c r="A149" s="134">
        <v>140</v>
      </c>
      <c r="B149" s="39"/>
      <c r="C149" s="39"/>
      <c r="D149" s="39"/>
      <c r="E149" s="114"/>
      <c r="F149" s="71"/>
      <c r="G149" s="40"/>
      <c r="H149" s="41"/>
      <c r="I149" s="41"/>
      <c r="J149" s="43"/>
      <c r="K149" s="43"/>
      <c r="L149" s="43"/>
      <c r="M149" s="43"/>
      <c r="N149" s="43"/>
      <c r="O149" s="41"/>
      <c r="P149" s="352"/>
      <c r="Q149" s="669"/>
      <c r="R149" s="669"/>
      <c r="S149" s="669"/>
      <c r="T149" s="669"/>
      <c r="U149" s="669"/>
      <c r="V149" s="669"/>
      <c r="W149" s="669"/>
      <c r="X149" s="669"/>
      <c r="Y149" s="669"/>
      <c r="Z149" s="40"/>
      <c r="AA149" s="41"/>
      <c r="AB149" s="41"/>
      <c r="AC149" s="43"/>
      <c r="AD149" s="43"/>
      <c r="AE149" s="43"/>
      <c r="AF149" s="43"/>
      <c r="AG149" s="43"/>
      <c r="AH149" s="43"/>
      <c r="AI149" s="43"/>
      <c r="AJ149" s="41"/>
      <c r="AK149" s="352"/>
      <c r="AL149" s="669"/>
      <c r="AM149" s="669"/>
      <c r="AN149" s="669"/>
      <c r="AO149" s="669"/>
      <c r="AP149" s="669"/>
      <c r="AQ149" s="669"/>
      <c r="AR149" s="669"/>
      <c r="AS149" s="669"/>
      <c r="AT149" s="669"/>
      <c r="AU149" s="669"/>
      <c r="AV149" s="669"/>
      <c r="AW149" s="40"/>
      <c r="AX149" s="41"/>
      <c r="AY149" s="43"/>
      <c r="AZ149" s="43"/>
      <c r="BA149" s="124"/>
      <c r="BB149" s="41"/>
      <c r="BC149" s="41"/>
      <c r="BD149" s="43"/>
      <c r="BE149" s="43"/>
      <c r="BF149" s="40"/>
      <c r="BG149" s="41"/>
      <c r="BH149" s="41"/>
      <c r="BI149" s="41"/>
      <c r="BJ149" s="41"/>
      <c r="BK149" s="41"/>
      <c r="BL149" s="41"/>
      <c r="BM149" s="41"/>
      <c r="BN149" s="43"/>
      <c r="BO149" s="496"/>
      <c r="BP149" s="124"/>
      <c r="BQ149" s="41"/>
      <c r="BR149" s="41"/>
      <c r="BS149" s="41"/>
      <c r="BT149" s="41"/>
      <c r="BU149" s="43"/>
      <c r="BV149" s="43"/>
      <c r="BW149" s="43"/>
      <c r="BX149" s="43"/>
      <c r="BY149" s="43"/>
      <c r="BZ149" s="43"/>
      <c r="CA149" s="499"/>
      <c r="CB149" s="500"/>
      <c r="CC149" s="495"/>
      <c r="CD149" s="495"/>
      <c r="CE149" s="502"/>
      <c r="CF149" s="124"/>
      <c r="CG149" s="41"/>
      <c r="CH149" s="41"/>
      <c r="CI149" s="43"/>
      <c r="CJ149" s="43"/>
      <c r="CK149" s="43"/>
      <c r="CL149" s="43"/>
      <c r="CM149" s="43"/>
      <c r="CN149" s="43"/>
      <c r="CO149" s="43"/>
      <c r="CP149" s="43"/>
      <c r="CQ149" s="43"/>
      <c r="CR149" s="500"/>
      <c r="CS149" s="495"/>
      <c r="CT149" s="495"/>
      <c r="CU149" s="502"/>
      <c r="CV149" s="41"/>
      <c r="CW149" s="41"/>
      <c r="CX149" s="41"/>
      <c r="CY149" s="41"/>
      <c r="CZ149" s="41"/>
      <c r="DA149" s="42"/>
      <c r="DB149" s="151"/>
      <c r="DC149" s="41"/>
      <c r="DD149" s="41"/>
      <c r="DE149" s="151"/>
      <c r="DF149" s="35"/>
      <c r="DG149" s="36"/>
      <c r="DH149" s="36"/>
      <c r="DI149" s="38"/>
      <c r="DJ149" s="38"/>
      <c r="DK149" s="38"/>
      <c r="DL149" s="38"/>
      <c r="DM149" s="38"/>
      <c r="DN149" s="46"/>
      <c r="DO149" s="451"/>
      <c r="DP149" s="451"/>
      <c r="DQ149" s="451"/>
      <c r="DR149" s="451"/>
      <c r="DS149" s="451"/>
      <c r="DT149" s="451"/>
      <c r="DU149" s="451"/>
      <c r="DV149" s="35"/>
      <c r="DW149" s="36"/>
      <c r="DX149" s="36"/>
      <c r="DY149" s="38"/>
      <c r="DZ149" s="38"/>
      <c r="EA149" s="46"/>
      <c r="EB149" s="33">
        <f t="shared" si="44"/>
        <v>0</v>
      </c>
      <c r="EC149" s="33">
        <f t="shared" si="45"/>
        <v>0</v>
      </c>
      <c r="ED149" s="75">
        <f t="shared" si="46"/>
        <v>0</v>
      </c>
      <c r="EE149" s="74">
        <f t="shared" si="47"/>
        <v>0</v>
      </c>
      <c r="EF149" s="33">
        <f t="shared" si="48"/>
        <v>0</v>
      </c>
    </row>
    <row r="150" spans="1:136" x14ac:dyDescent="0.25">
      <c r="A150" s="136">
        <v>141</v>
      </c>
      <c r="B150" s="39"/>
      <c r="C150" s="39"/>
      <c r="D150" s="39"/>
      <c r="E150" s="39"/>
      <c r="F150" s="71"/>
      <c r="G150" s="40"/>
      <c r="H150" s="41"/>
      <c r="I150" s="41"/>
      <c r="J150" s="43"/>
      <c r="K150" s="43"/>
      <c r="L150" s="43"/>
      <c r="M150" s="43"/>
      <c r="N150" s="43"/>
      <c r="O150" s="41"/>
      <c r="P150" s="352"/>
      <c r="Q150" s="669"/>
      <c r="R150" s="669"/>
      <c r="S150" s="669"/>
      <c r="T150" s="669"/>
      <c r="U150" s="669"/>
      <c r="V150" s="669"/>
      <c r="W150" s="669"/>
      <c r="X150" s="669"/>
      <c r="Y150" s="669"/>
      <c r="Z150" s="40"/>
      <c r="AA150" s="41"/>
      <c r="AB150" s="41"/>
      <c r="AC150" s="43"/>
      <c r="AD150" s="43"/>
      <c r="AE150" s="43"/>
      <c r="AF150" s="43"/>
      <c r="AG150" s="43"/>
      <c r="AH150" s="43"/>
      <c r="AI150" s="43"/>
      <c r="AJ150" s="41"/>
      <c r="AK150" s="352"/>
      <c r="AL150" s="669"/>
      <c r="AM150" s="669"/>
      <c r="AN150" s="669"/>
      <c r="AO150" s="669"/>
      <c r="AP150" s="669"/>
      <c r="AQ150" s="669"/>
      <c r="AR150" s="669"/>
      <c r="AS150" s="669"/>
      <c r="AT150" s="669"/>
      <c r="AU150" s="669"/>
      <c r="AV150" s="669"/>
      <c r="AW150" s="40"/>
      <c r="AX150" s="41"/>
      <c r="AY150" s="43"/>
      <c r="AZ150" s="43"/>
      <c r="BA150" s="124"/>
      <c r="BB150" s="41"/>
      <c r="BC150" s="41"/>
      <c r="BD150" s="43"/>
      <c r="BE150" s="43"/>
      <c r="BF150" s="40"/>
      <c r="BG150" s="41"/>
      <c r="BH150" s="41"/>
      <c r="BI150" s="41"/>
      <c r="BJ150" s="41"/>
      <c r="BK150" s="41"/>
      <c r="BL150" s="41"/>
      <c r="BM150" s="41"/>
      <c r="BN150" s="43"/>
      <c r="BO150" s="496"/>
      <c r="BP150" s="124"/>
      <c r="BQ150" s="41"/>
      <c r="BR150" s="41"/>
      <c r="BS150" s="41"/>
      <c r="BT150" s="41"/>
      <c r="BU150" s="43"/>
      <c r="BV150" s="43"/>
      <c r="BW150" s="43"/>
      <c r="BX150" s="43"/>
      <c r="BY150" s="43"/>
      <c r="BZ150" s="43"/>
      <c r="CA150" s="499"/>
      <c r="CB150" s="500"/>
      <c r="CC150" s="495"/>
      <c r="CD150" s="495"/>
      <c r="CE150" s="502"/>
      <c r="CF150" s="124"/>
      <c r="CG150" s="41"/>
      <c r="CH150" s="41"/>
      <c r="CI150" s="43"/>
      <c r="CJ150" s="43"/>
      <c r="CK150" s="43"/>
      <c r="CL150" s="43"/>
      <c r="CM150" s="43"/>
      <c r="CN150" s="43"/>
      <c r="CO150" s="43"/>
      <c r="CP150" s="43"/>
      <c r="CQ150" s="43"/>
      <c r="CR150" s="500"/>
      <c r="CS150" s="495"/>
      <c r="CT150" s="495"/>
      <c r="CU150" s="502"/>
      <c r="CV150" s="41"/>
      <c r="CW150" s="41"/>
      <c r="CX150" s="41"/>
      <c r="CY150" s="41"/>
      <c r="CZ150" s="41"/>
      <c r="DA150" s="42"/>
      <c r="DB150" s="151"/>
      <c r="DC150" s="41"/>
      <c r="DD150" s="41"/>
      <c r="DE150" s="151"/>
      <c r="DF150" s="35"/>
      <c r="DG150" s="36"/>
      <c r="DH150" s="36"/>
      <c r="DI150" s="38"/>
      <c r="DJ150" s="38"/>
      <c r="DK150" s="38"/>
      <c r="DL150" s="38"/>
      <c r="DM150" s="38"/>
      <c r="DN150" s="46"/>
      <c r="DO150" s="451"/>
      <c r="DP150" s="451"/>
      <c r="DQ150" s="451"/>
      <c r="DR150" s="451"/>
      <c r="DS150" s="451"/>
      <c r="DT150" s="451"/>
      <c r="DU150" s="451"/>
      <c r="DV150" s="35"/>
      <c r="DW150" s="36"/>
      <c r="DX150" s="36"/>
      <c r="DY150" s="38"/>
      <c r="DZ150" s="38"/>
      <c r="EA150" s="46"/>
      <c r="EB150" s="33">
        <f t="shared" si="44"/>
        <v>0</v>
      </c>
      <c r="EC150" s="33">
        <f t="shared" si="45"/>
        <v>0</v>
      </c>
      <c r="ED150" s="75">
        <f t="shared" si="46"/>
        <v>0</v>
      </c>
      <c r="EE150" s="74">
        <f t="shared" si="47"/>
        <v>0</v>
      </c>
      <c r="EF150" s="33">
        <f t="shared" si="48"/>
        <v>0</v>
      </c>
    </row>
    <row r="151" spans="1:136" x14ac:dyDescent="0.25">
      <c r="A151" s="134">
        <v>142</v>
      </c>
      <c r="B151" s="39"/>
      <c r="C151" s="39"/>
      <c r="D151" s="39"/>
      <c r="E151" s="39"/>
      <c r="F151" s="71"/>
      <c r="G151" s="40"/>
      <c r="H151" s="41"/>
      <c r="I151" s="41"/>
      <c r="J151" s="43"/>
      <c r="K151" s="43"/>
      <c r="L151" s="43"/>
      <c r="M151" s="43"/>
      <c r="N151" s="43"/>
      <c r="O151" s="41"/>
      <c r="P151" s="352"/>
      <c r="Q151" s="669"/>
      <c r="R151" s="669"/>
      <c r="S151" s="669"/>
      <c r="T151" s="669"/>
      <c r="U151" s="669"/>
      <c r="V151" s="669"/>
      <c r="W151" s="669"/>
      <c r="X151" s="669"/>
      <c r="Y151" s="669"/>
      <c r="Z151" s="40"/>
      <c r="AA151" s="41"/>
      <c r="AB151" s="41"/>
      <c r="AC151" s="43"/>
      <c r="AD151" s="43"/>
      <c r="AE151" s="43"/>
      <c r="AF151" s="43"/>
      <c r="AG151" s="43"/>
      <c r="AH151" s="43"/>
      <c r="AI151" s="43"/>
      <c r="AJ151" s="41"/>
      <c r="AK151" s="352"/>
      <c r="AL151" s="669"/>
      <c r="AM151" s="669"/>
      <c r="AN151" s="669"/>
      <c r="AO151" s="669"/>
      <c r="AP151" s="669"/>
      <c r="AQ151" s="669"/>
      <c r="AR151" s="669"/>
      <c r="AS151" s="669"/>
      <c r="AT151" s="669"/>
      <c r="AU151" s="669"/>
      <c r="AV151" s="669"/>
      <c r="AW151" s="40"/>
      <c r="AX151" s="41"/>
      <c r="AY151" s="43"/>
      <c r="AZ151" s="43"/>
      <c r="BA151" s="124"/>
      <c r="BB151" s="41"/>
      <c r="BC151" s="41"/>
      <c r="BD151" s="43"/>
      <c r="BE151" s="43"/>
      <c r="BF151" s="40"/>
      <c r="BG151" s="41"/>
      <c r="BH151" s="41"/>
      <c r="BI151" s="41"/>
      <c r="BJ151" s="41"/>
      <c r="BK151" s="41"/>
      <c r="BL151" s="41"/>
      <c r="BM151" s="41"/>
      <c r="BN151" s="43"/>
      <c r="BO151" s="496"/>
      <c r="BP151" s="124"/>
      <c r="BQ151" s="41"/>
      <c r="BR151" s="41"/>
      <c r="BS151" s="41"/>
      <c r="BT151" s="41"/>
      <c r="BU151" s="43"/>
      <c r="BV151" s="43"/>
      <c r="BW151" s="43"/>
      <c r="BX151" s="43"/>
      <c r="BY151" s="43"/>
      <c r="BZ151" s="43"/>
      <c r="CA151" s="499"/>
      <c r="CB151" s="500"/>
      <c r="CC151" s="495"/>
      <c r="CD151" s="495"/>
      <c r="CE151" s="502"/>
      <c r="CF151" s="124"/>
      <c r="CG151" s="41"/>
      <c r="CH151" s="41"/>
      <c r="CI151" s="43"/>
      <c r="CJ151" s="43"/>
      <c r="CK151" s="43"/>
      <c r="CL151" s="43"/>
      <c r="CM151" s="43"/>
      <c r="CN151" s="43"/>
      <c r="CO151" s="43"/>
      <c r="CP151" s="43"/>
      <c r="CQ151" s="43"/>
      <c r="CR151" s="500"/>
      <c r="CS151" s="495"/>
      <c r="CT151" s="495"/>
      <c r="CU151" s="502"/>
      <c r="CV151" s="41"/>
      <c r="CW151" s="41"/>
      <c r="CX151" s="41"/>
      <c r="CY151" s="41"/>
      <c r="CZ151" s="41"/>
      <c r="DA151" s="42"/>
      <c r="DB151" s="151"/>
      <c r="DC151" s="41"/>
      <c r="DD151" s="41"/>
      <c r="DE151" s="151"/>
      <c r="DF151" s="35"/>
      <c r="DG151" s="36"/>
      <c r="DH151" s="36"/>
      <c r="DI151" s="38"/>
      <c r="DJ151" s="38"/>
      <c r="DK151" s="38"/>
      <c r="DL151" s="38"/>
      <c r="DM151" s="38"/>
      <c r="DN151" s="46"/>
      <c r="DO151" s="451"/>
      <c r="DP151" s="451"/>
      <c r="DQ151" s="451"/>
      <c r="DR151" s="451"/>
      <c r="DS151" s="451"/>
      <c r="DT151" s="451"/>
      <c r="DU151" s="451"/>
      <c r="DV151" s="35"/>
      <c r="DW151" s="36"/>
      <c r="DX151" s="36"/>
      <c r="DY151" s="38"/>
      <c r="DZ151" s="38"/>
      <c r="EA151" s="46"/>
      <c r="EB151" s="33">
        <f t="shared" si="44"/>
        <v>0</v>
      </c>
      <c r="EC151" s="33">
        <f t="shared" si="45"/>
        <v>0</v>
      </c>
      <c r="ED151" s="75">
        <f t="shared" si="46"/>
        <v>0</v>
      </c>
      <c r="EE151" s="74">
        <f t="shared" si="47"/>
        <v>0</v>
      </c>
      <c r="EF151" s="33">
        <f t="shared" si="48"/>
        <v>0</v>
      </c>
    </row>
    <row r="152" spans="1:136" x14ac:dyDescent="0.25">
      <c r="A152" s="136">
        <v>143</v>
      </c>
      <c r="B152" s="39"/>
      <c r="C152" s="39"/>
      <c r="D152" s="39"/>
      <c r="E152" s="39"/>
      <c r="F152" s="137"/>
      <c r="G152" s="40"/>
      <c r="H152" s="41"/>
      <c r="I152" s="41"/>
      <c r="J152" s="43"/>
      <c r="K152" s="43"/>
      <c r="L152" s="43"/>
      <c r="M152" s="43"/>
      <c r="N152" s="43"/>
      <c r="O152" s="41"/>
      <c r="P152" s="352"/>
      <c r="Q152" s="669"/>
      <c r="R152" s="669"/>
      <c r="S152" s="669"/>
      <c r="T152" s="669"/>
      <c r="U152" s="669"/>
      <c r="V152" s="669"/>
      <c r="W152" s="669"/>
      <c r="X152" s="669"/>
      <c r="Y152" s="669"/>
      <c r="Z152" s="40"/>
      <c r="AA152" s="41"/>
      <c r="AB152" s="41"/>
      <c r="AC152" s="43"/>
      <c r="AD152" s="43"/>
      <c r="AE152" s="43"/>
      <c r="AF152" s="43"/>
      <c r="AG152" s="43"/>
      <c r="AH152" s="43"/>
      <c r="AI152" s="43"/>
      <c r="AJ152" s="41"/>
      <c r="AK152" s="352"/>
      <c r="AL152" s="669"/>
      <c r="AM152" s="669"/>
      <c r="AN152" s="669"/>
      <c r="AO152" s="669"/>
      <c r="AP152" s="669"/>
      <c r="AQ152" s="669"/>
      <c r="AR152" s="669"/>
      <c r="AS152" s="669"/>
      <c r="AT152" s="669"/>
      <c r="AU152" s="669"/>
      <c r="AV152" s="669"/>
      <c r="AW152" s="40"/>
      <c r="AX152" s="41"/>
      <c r="AY152" s="43"/>
      <c r="AZ152" s="43"/>
      <c r="BA152" s="124"/>
      <c r="BB152" s="41"/>
      <c r="BC152" s="41"/>
      <c r="BD152" s="43"/>
      <c r="BE152" s="43"/>
      <c r="BF152" s="40"/>
      <c r="BG152" s="41"/>
      <c r="BH152" s="41"/>
      <c r="BI152" s="41"/>
      <c r="BJ152" s="41"/>
      <c r="BK152" s="41"/>
      <c r="BL152" s="41"/>
      <c r="BM152" s="41"/>
      <c r="BN152" s="43"/>
      <c r="BO152" s="496"/>
      <c r="BP152" s="124"/>
      <c r="BQ152" s="41"/>
      <c r="BR152" s="41"/>
      <c r="BS152" s="41"/>
      <c r="BT152" s="41"/>
      <c r="BU152" s="43"/>
      <c r="BV152" s="43"/>
      <c r="BW152" s="43"/>
      <c r="BX152" s="43"/>
      <c r="BY152" s="43"/>
      <c r="BZ152" s="43"/>
      <c r="CA152" s="499"/>
      <c r="CB152" s="500"/>
      <c r="CC152" s="495"/>
      <c r="CD152" s="495"/>
      <c r="CE152" s="502"/>
      <c r="CF152" s="124"/>
      <c r="CG152" s="41"/>
      <c r="CH152" s="41"/>
      <c r="CI152" s="43"/>
      <c r="CJ152" s="43"/>
      <c r="CK152" s="43"/>
      <c r="CL152" s="43"/>
      <c r="CM152" s="43"/>
      <c r="CN152" s="43"/>
      <c r="CO152" s="43"/>
      <c r="CP152" s="43"/>
      <c r="CQ152" s="43"/>
      <c r="CR152" s="500"/>
      <c r="CS152" s="495"/>
      <c r="CT152" s="495"/>
      <c r="CU152" s="502"/>
      <c r="CV152" s="41"/>
      <c r="CW152" s="41"/>
      <c r="CX152" s="41"/>
      <c r="CY152" s="41"/>
      <c r="CZ152" s="41"/>
      <c r="DA152" s="42"/>
      <c r="DB152" s="151"/>
      <c r="DC152" s="41"/>
      <c r="DD152" s="41"/>
      <c r="DE152" s="151"/>
      <c r="DF152" s="35"/>
      <c r="DG152" s="36"/>
      <c r="DH152" s="36"/>
      <c r="DI152" s="38"/>
      <c r="DJ152" s="38"/>
      <c r="DK152" s="38"/>
      <c r="DL152" s="38"/>
      <c r="DM152" s="38"/>
      <c r="DN152" s="46"/>
      <c r="DO152" s="451"/>
      <c r="DP152" s="451"/>
      <c r="DQ152" s="451"/>
      <c r="DR152" s="451"/>
      <c r="DS152" s="451"/>
      <c r="DT152" s="451"/>
      <c r="DU152" s="451"/>
      <c r="DV152" s="35"/>
      <c r="DW152" s="36"/>
      <c r="DX152" s="36"/>
      <c r="DY152" s="38"/>
      <c r="DZ152" s="38"/>
      <c r="EA152" s="46"/>
      <c r="EB152" s="33">
        <f t="shared" si="44"/>
        <v>0</v>
      </c>
      <c r="EC152" s="33">
        <f t="shared" si="45"/>
        <v>0</v>
      </c>
      <c r="ED152" s="75">
        <f t="shared" si="46"/>
        <v>0</v>
      </c>
      <c r="EE152" s="74">
        <f t="shared" si="47"/>
        <v>0</v>
      </c>
      <c r="EF152" s="33">
        <f t="shared" si="48"/>
        <v>0</v>
      </c>
    </row>
    <row r="153" spans="1:136" x14ac:dyDescent="0.25">
      <c r="A153" s="134">
        <v>144</v>
      </c>
      <c r="B153" s="39"/>
      <c r="C153" s="39"/>
      <c r="D153" s="39"/>
      <c r="E153" s="39"/>
      <c r="F153" s="137"/>
      <c r="G153" s="40"/>
      <c r="H153" s="41"/>
      <c r="I153" s="41"/>
      <c r="J153" s="43"/>
      <c r="K153" s="43"/>
      <c r="L153" s="43"/>
      <c r="M153" s="43"/>
      <c r="N153" s="43"/>
      <c r="O153" s="41"/>
      <c r="P153" s="352"/>
      <c r="Q153" s="669"/>
      <c r="R153" s="669"/>
      <c r="S153" s="669"/>
      <c r="T153" s="669"/>
      <c r="U153" s="669"/>
      <c r="V153" s="669"/>
      <c r="W153" s="669"/>
      <c r="X153" s="669"/>
      <c r="Y153" s="669"/>
      <c r="Z153" s="40"/>
      <c r="AA153" s="41"/>
      <c r="AB153" s="41"/>
      <c r="AC153" s="43"/>
      <c r="AD153" s="43"/>
      <c r="AE153" s="43"/>
      <c r="AF153" s="43"/>
      <c r="AG153" s="43"/>
      <c r="AH153" s="43"/>
      <c r="AI153" s="43"/>
      <c r="AJ153" s="41"/>
      <c r="AK153" s="352"/>
      <c r="AL153" s="669"/>
      <c r="AM153" s="669"/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40"/>
      <c r="AX153" s="41"/>
      <c r="AY153" s="43"/>
      <c r="AZ153" s="43"/>
      <c r="BA153" s="124"/>
      <c r="BB153" s="41"/>
      <c r="BC153" s="41"/>
      <c r="BD153" s="43"/>
      <c r="BE153" s="43"/>
      <c r="BF153" s="40"/>
      <c r="BG153" s="41"/>
      <c r="BH153" s="41"/>
      <c r="BI153" s="41"/>
      <c r="BJ153" s="41"/>
      <c r="BK153" s="41"/>
      <c r="BL153" s="41"/>
      <c r="BM153" s="41"/>
      <c r="BN153" s="43"/>
      <c r="BO153" s="496"/>
      <c r="BP153" s="124"/>
      <c r="BQ153" s="41"/>
      <c r="BR153" s="41"/>
      <c r="BS153" s="41"/>
      <c r="BT153" s="41"/>
      <c r="BU153" s="43"/>
      <c r="BV153" s="43"/>
      <c r="BW153" s="43"/>
      <c r="BX153" s="43"/>
      <c r="BY153" s="43"/>
      <c r="BZ153" s="43"/>
      <c r="CA153" s="499"/>
      <c r="CB153" s="500"/>
      <c r="CC153" s="495"/>
      <c r="CD153" s="495"/>
      <c r="CE153" s="502"/>
      <c r="CF153" s="124"/>
      <c r="CG153" s="41"/>
      <c r="CH153" s="41"/>
      <c r="CI153" s="43"/>
      <c r="CJ153" s="43"/>
      <c r="CK153" s="43"/>
      <c r="CL153" s="43"/>
      <c r="CM153" s="43"/>
      <c r="CN153" s="43"/>
      <c r="CO153" s="43"/>
      <c r="CP153" s="43"/>
      <c r="CQ153" s="43"/>
      <c r="CR153" s="500"/>
      <c r="CS153" s="495"/>
      <c r="CT153" s="495"/>
      <c r="CU153" s="502"/>
      <c r="CV153" s="41"/>
      <c r="CW153" s="41"/>
      <c r="CX153" s="41"/>
      <c r="CY153" s="41"/>
      <c r="CZ153" s="41"/>
      <c r="DA153" s="42"/>
      <c r="DB153" s="151"/>
      <c r="DC153" s="41"/>
      <c r="DD153" s="41"/>
      <c r="DE153" s="151"/>
      <c r="DF153" s="35"/>
      <c r="DG153" s="36"/>
      <c r="DH153" s="36"/>
      <c r="DI153" s="38"/>
      <c r="DJ153" s="38"/>
      <c r="DK153" s="38"/>
      <c r="DL153" s="38"/>
      <c r="DM153" s="38"/>
      <c r="DN153" s="46"/>
      <c r="DO153" s="451"/>
      <c r="DP153" s="451"/>
      <c r="DQ153" s="451"/>
      <c r="DR153" s="451"/>
      <c r="DS153" s="451"/>
      <c r="DT153" s="451"/>
      <c r="DU153" s="451"/>
      <c r="DV153" s="35"/>
      <c r="DW153" s="36"/>
      <c r="DX153" s="36"/>
      <c r="DY153" s="38"/>
      <c r="DZ153" s="38"/>
      <c r="EA153" s="46"/>
      <c r="EB153" s="33">
        <f t="shared" si="44"/>
        <v>0</v>
      </c>
      <c r="EC153" s="33">
        <f t="shared" si="45"/>
        <v>0</v>
      </c>
      <c r="ED153" s="75">
        <f t="shared" si="46"/>
        <v>0</v>
      </c>
      <c r="EE153" s="74">
        <f t="shared" si="47"/>
        <v>0</v>
      </c>
      <c r="EF153" s="33">
        <f t="shared" si="48"/>
        <v>0</v>
      </c>
    </row>
    <row r="154" spans="1:136" x14ac:dyDescent="0.25">
      <c r="A154" s="136">
        <v>145</v>
      </c>
      <c r="B154" s="39"/>
      <c r="C154" s="39"/>
      <c r="D154" s="39"/>
      <c r="E154" s="39"/>
      <c r="F154" s="137"/>
      <c r="G154" s="40"/>
      <c r="H154" s="41"/>
      <c r="I154" s="41"/>
      <c r="J154" s="43"/>
      <c r="K154" s="43"/>
      <c r="L154" s="43"/>
      <c r="M154" s="43"/>
      <c r="N154" s="43"/>
      <c r="O154" s="41"/>
      <c r="P154" s="352"/>
      <c r="Q154" s="669"/>
      <c r="R154" s="669"/>
      <c r="S154" s="669"/>
      <c r="T154" s="669"/>
      <c r="U154" s="669"/>
      <c r="V154" s="669"/>
      <c r="W154" s="669"/>
      <c r="X154" s="669"/>
      <c r="Y154" s="669"/>
      <c r="Z154" s="40"/>
      <c r="AA154" s="41"/>
      <c r="AB154" s="41"/>
      <c r="AC154" s="43"/>
      <c r="AD154" s="43"/>
      <c r="AE154" s="43"/>
      <c r="AF154" s="43"/>
      <c r="AG154" s="43"/>
      <c r="AH154" s="43"/>
      <c r="AI154" s="43"/>
      <c r="AJ154" s="41"/>
      <c r="AK154" s="352"/>
      <c r="AL154" s="669"/>
      <c r="AM154" s="669"/>
      <c r="AN154" s="669"/>
      <c r="AO154" s="669"/>
      <c r="AP154" s="669"/>
      <c r="AQ154" s="669"/>
      <c r="AR154" s="669"/>
      <c r="AS154" s="669"/>
      <c r="AT154" s="669"/>
      <c r="AU154" s="669"/>
      <c r="AV154" s="669"/>
      <c r="AW154" s="40"/>
      <c r="AX154" s="41"/>
      <c r="AY154" s="43"/>
      <c r="AZ154" s="43"/>
      <c r="BA154" s="124"/>
      <c r="BB154" s="41"/>
      <c r="BC154" s="41"/>
      <c r="BD154" s="43"/>
      <c r="BE154" s="43"/>
      <c r="BF154" s="40"/>
      <c r="BG154" s="41"/>
      <c r="BH154" s="41"/>
      <c r="BI154" s="41"/>
      <c r="BJ154" s="41"/>
      <c r="BK154" s="41"/>
      <c r="BL154" s="41"/>
      <c r="BM154" s="41"/>
      <c r="BN154" s="43"/>
      <c r="BO154" s="496"/>
      <c r="BP154" s="124"/>
      <c r="BQ154" s="41"/>
      <c r="BR154" s="41"/>
      <c r="BS154" s="41"/>
      <c r="BT154" s="41"/>
      <c r="BU154" s="43"/>
      <c r="BV154" s="43"/>
      <c r="BW154" s="43"/>
      <c r="BX154" s="43"/>
      <c r="BY154" s="43"/>
      <c r="BZ154" s="43"/>
      <c r="CA154" s="499"/>
      <c r="CB154" s="500"/>
      <c r="CC154" s="495"/>
      <c r="CD154" s="495"/>
      <c r="CE154" s="502"/>
      <c r="CF154" s="124"/>
      <c r="CG154" s="41"/>
      <c r="CH154" s="41"/>
      <c r="CI154" s="43"/>
      <c r="CJ154" s="43"/>
      <c r="CK154" s="43"/>
      <c r="CL154" s="43"/>
      <c r="CM154" s="43"/>
      <c r="CN154" s="43"/>
      <c r="CO154" s="43"/>
      <c r="CP154" s="43"/>
      <c r="CQ154" s="43"/>
      <c r="CR154" s="500"/>
      <c r="CS154" s="495"/>
      <c r="CT154" s="495"/>
      <c r="CU154" s="502"/>
      <c r="CV154" s="41"/>
      <c r="CW154" s="41"/>
      <c r="CX154" s="41"/>
      <c r="CY154" s="41"/>
      <c r="CZ154" s="41"/>
      <c r="DA154" s="42"/>
      <c r="DB154" s="151"/>
      <c r="DC154" s="41"/>
      <c r="DD154" s="41"/>
      <c r="DE154" s="151"/>
      <c r="DF154" s="35"/>
      <c r="DG154" s="36"/>
      <c r="DH154" s="36"/>
      <c r="DI154" s="38"/>
      <c r="DJ154" s="38"/>
      <c r="DK154" s="38"/>
      <c r="DL154" s="38"/>
      <c r="DM154" s="38"/>
      <c r="DN154" s="46"/>
      <c r="DO154" s="451"/>
      <c r="DP154" s="451"/>
      <c r="DQ154" s="451"/>
      <c r="DR154" s="451"/>
      <c r="DS154" s="451"/>
      <c r="DT154" s="451"/>
      <c r="DU154" s="451"/>
      <c r="DV154" s="35"/>
      <c r="DW154" s="36"/>
      <c r="DX154" s="36"/>
      <c r="DY154" s="38"/>
      <c r="DZ154" s="38"/>
      <c r="EA154" s="46"/>
      <c r="EB154" s="33">
        <f t="shared" si="44"/>
        <v>0</v>
      </c>
      <c r="EC154" s="33">
        <f t="shared" si="45"/>
        <v>0</v>
      </c>
      <c r="ED154" s="75">
        <f t="shared" si="46"/>
        <v>0</v>
      </c>
      <c r="EE154" s="74">
        <f t="shared" si="47"/>
        <v>0</v>
      </c>
      <c r="EF154" s="33">
        <f t="shared" si="48"/>
        <v>0</v>
      </c>
    </row>
    <row r="155" spans="1:136" x14ac:dyDescent="0.25">
      <c r="A155" s="134">
        <v>146</v>
      </c>
      <c r="B155" s="39"/>
      <c r="C155" s="39"/>
      <c r="D155" s="39"/>
      <c r="E155" s="39"/>
      <c r="F155" s="137"/>
      <c r="G155" s="40"/>
      <c r="H155" s="41"/>
      <c r="I155" s="41"/>
      <c r="J155" s="43"/>
      <c r="K155" s="43"/>
      <c r="L155" s="43"/>
      <c r="M155" s="43"/>
      <c r="N155" s="43"/>
      <c r="O155" s="41"/>
      <c r="P155" s="352"/>
      <c r="Q155" s="669"/>
      <c r="R155" s="669"/>
      <c r="S155" s="669"/>
      <c r="T155" s="669"/>
      <c r="U155" s="669"/>
      <c r="V155" s="669"/>
      <c r="W155" s="669"/>
      <c r="X155" s="669"/>
      <c r="Y155" s="669"/>
      <c r="Z155" s="40"/>
      <c r="AA155" s="41"/>
      <c r="AB155" s="41"/>
      <c r="AC155" s="43"/>
      <c r="AD155" s="43"/>
      <c r="AE155" s="43"/>
      <c r="AF155" s="43"/>
      <c r="AG155" s="43"/>
      <c r="AH155" s="43"/>
      <c r="AI155" s="43"/>
      <c r="AJ155" s="41"/>
      <c r="AK155" s="352"/>
      <c r="AL155" s="669"/>
      <c r="AM155" s="669"/>
      <c r="AN155" s="669"/>
      <c r="AO155" s="669"/>
      <c r="AP155" s="669"/>
      <c r="AQ155" s="669"/>
      <c r="AR155" s="669"/>
      <c r="AS155" s="669"/>
      <c r="AT155" s="669"/>
      <c r="AU155" s="669"/>
      <c r="AV155" s="669"/>
      <c r="AW155" s="40"/>
      <c r="AX155" s="41"/>
      <c r="AY155" s="43"/>
      <c r="AZ155" s="43"/>
      <c r="BA155" s="124"/>
      <c r="BB155" s="41"/>
      <c r="BC155" s="41"/>
      <c r="BD155" s="43"/>
      <c r="BE155" s="43"/>
      <c r="BF155" s="40"/>
      <c r="BG155" s="41"/>
      <c r="BH155" s="41"/>
      <c r="BI155" s="41"/>
      <c r="BJ155" s="41"/>
      <c r="BK155" s="41"/>
      <c r="BL155" s="41"/>
      <c r="BM155" s="41"/>
      <c r="BN155" s="43"/>
      <c r="BO155" s="496"/>
      <c r="BP155" s="124"/>
      <c r="BQ155" s="41"/>
      <c r="BR155" s="41"/>
      <c r="BS155" s="41"/>
      <c r="BT155" s="41"/>
      <c r="BU155" s="43"/>
      <c r="BV155" s="43"/>
      <c r="BW155" s="43"/>
      <c r="BX155" s="43"/>
      <c r="BY155" s="43"/>
      <c r="BZ155" s="43"/>
      <c r="CA155" s="499"/>
      <c r="CB155" s="500"/>
      <c r="CC155" s="495"/>
      <c r="CD155" s="495"/>
      <c r="CE155" s="502"/>
      <c r="CF155" s="124"/>
      <c r="CG155" s="41"/>
      <c r="CH155" s="41"/>
      <c r="CI155" s="43"/>
      <c r="CJ155" s="43"/>
      <c r="CK155" s="43"/>
      <c r="CL155" s="43"/>
      <c r="CM155" s="43"/>
      <c r="CN155" s="43"/>
      <c r="CO155" s="43"/>
      <c r="CP155" s="43"/>
      <c r="CQ155" s="43"/>
      <c r="CR155" s="500"/>
      <c r="CS155" s="495"/>
      <c r="CT155" s="495"/>
      <c r="CU155" s="502"/>
      <c r="CV155" s="41"/>
      <c r="CW155" s="41"/>
      <c r="CX155" s="41"/>
      <c r="CY155" s="41"/>
      <c r="CZ155" s="41"/>
      <c r="DA155" s="42"/>
      <c r="DB155" s="151"/>
      <c r="DC155" s="41"/>
      <c r="DD155" s="41"/>
      <c r="DE155" s="151"/>
      <c r="DF155" s="35"/>
      <c r="DG155" s="36"/>
      <c r="DH155" s="36"/>
      <c r="DI155" s="38"/>
      <c r="DJ155" s="38"/>
      <c r="DK155" s="38"/>
      <c r="DL155" s="38"/>
      <c r="DM155" s="38"/>
      <c r="DN155" s="46"/>
      <c r="DO155" s="451"/>
      <c r="DP155" s="451"/>
      <c r="DQ155" s="451"/>
      <c r="DR155" s="451"/>
      <c r="DS155" s="451"/>
      <c r="DT155" s="451"/>
      <c r="DU155" s="451"/>
      <c r="DV155" s="35"/>
      <c r="DW155" s="36"/>
      <c r="DX155" s="36"/>
      <c r="DY155" s="38"/>
      <c r="DZ155" s="38"/>
      <c r="EA155" s="46"/>
      <c r="EB155" s="33">
        <f t="shared" si="44"/>
        <v>0</v>
      </c>
      <c r="EC155" s="33">
        <f t="shared" si="45"/>
        <v>0</v>
      </c>
      <c r="ED155" s="75">
        <f t="shared" si="46"/>
        <v>0</v>
      </c>
      <c r="EE155" s="74">
        <f t="shared" si="47"/>
        <v>0</v>
      </c>
      <c r="EF155" s="33">
        <f t="shared" si="48"/>
        <v>0</v>
      </c>
    </row>
    <row r="156" spans="1:136" x14ac:dyDescent="0.25">
      <c r="A156" s="136">
        <v>147</v>
      </c>
      <c r="B156" s="39"/>
      <c r="C156" s="39"/>
      <c r="D156" s="39"/>
      <c r="E156" s="39"/>
      <c r="F156" s="137"/>
      <c r="G156" s="40"/>
      <c r="H156" s="41"/>
      <c r="I156" s="41"/>
      <c r="J156" s="43"/>
      <c r="K156" s="43"/>
      <c r="L156" s="43"/>
      <c r="M156" s="43"/>
      <c r="N156" s="43"/>
      <c r="O156" s="41"/>
      <c r="P156" s="352"/>
      <c r="Q156" s="669"/>
      <c r="R156" s="669"/>
      <c r="S156" s="669"/>
      <c r="T156" s="669"/>
      <c r="U156" s="669"/>
      <c r="V156" s="669"/>
      <c r="W156" s="669"/>
      <c r="X156" s="669"/>
      <c r="Y156" s="669"/>
      <c r="Z156" s="40"/>
      <c r="AA156" s="41"/>
      <c r="AB156" s="41"/>
      <c r="AC156" s="43"/>
      <c r="AD156" s="43"/>
      <c r="AE156" s="43"/>
      <c r="AF156" s="43"/>
      <c r="AG156" s="43"/>
      <c r="AH156" s="43"/>
      <c r="AI156" s="43"/>
      <c r="AJ156" s="41"/>
      <c r="AK156" s="352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40"/>
      <c r="AX156" s="41"/>
      <c r="AY156" s="43"/>
      <c r="AZ156" s="43"/>
      <c r="BA156" s="124"/>
      <c r="BB156" s="41"/>
      <c r="BC156" s="41"/>
      <c r="BD156" s="43"/>
      <c r="BE156" s="43"/>
      <c r="BF156" s="40"/>
      <c r="BG156" s="41"/>
      <c r="BH156" s="41"/>
      <c r="BI156" s="41"/>
      <c r="BJ156" s="41"/>
      <c r="BK156" s="41"/>
      <c r="BL156" s="41"/>
      <c r="BM156" s="41"/>
      <c r="BN156" s="43"/>
      <c r="BO156" s="496"/>
      <c r="BP156" s="124"/>
      <c r="BQ156" s="41"/>
      <c r="BR156" s="41"/>
      <c r="BS156" s="41"/>
      <c r="BT156" s="41"/>
      <c r="BU156" s="43"/>
      <c r="BV156" s="43"/>
      <c r="BW156" s="43"/>
      <c r="BX156" s="43"/>
      <c r="BY156" s="43"/>
      <c r="BZ156" s="43"/>
      <c r="CA156" s="499"/>
      <c r="CB156" s="500"/>
      <c r="CC156" s="495"/>
      <c r="CD156" s="495"/>
      <c r="CE156" s="502"/>
      <c r="CF156" s="124"/>
      <c r="CG156" s="41"/>
      <c r="CH156" s="41"/>
      <c r="CI156" s="43"/>
      <c r="CJ156" s="43"/>
      <c r="CK156" s="43"/>
      <c r="CL156" s="43"/>
      <c r="CM156" s="43"/>
      <c r="CN156" s="43"/>
      <c r="CO156" s="43"/>
      <c r="CP156" s="43"/>
      <c r="CQ156" s="43"/>
      <c r="CR156" s="500"/>
      <c r="CS156" s="495"/>
      <c r="CT156" s="495"/>
      <c r="CU156" s="502"/>
      <c r="CV156" s="41"/>
      <c r="CW156" s="41"/>
      <c r="CX156" s="41"/>
      <c r="CY156" s="41"/>
      <c r="CZ156" s="41"/>
      <c r="DA156" s="42"/>
      <c r="DB156" s="151"/>
      <c r="DC156" s="41"/>
      <c r="DD156" s="41"/>
      <c r="DE156" s="151"/>
      <c r="DF156" s="35"/>
      <c r="DG156" s="36"/>
      <c r="DH156" s="36"/>
      <c r="DI156" s="38"/>
      <c r="DJ156" s="38"/>
      <c r="DK156" s="38"/>
      <c r="DL156" s="38"/>
      <c r="DM156" s="38"/>
      <c r="DN156" s="46"/>
      <c r="DO156" s="451"/>
      <c r="DP156" s="451"/>
      <c r="DQ156" s="451"/>
      <c r="DR156" s="451"/>
      <c r="DS156" s="451"/>
      <c r="DT156" s="451"/>
      <c r="DU156" s="451"/>
      <c r="DV156" s="35"/>
      <c r="DW156" s="36"/>
      <c r="DX156" s="36"/>
      <c r="DY156" s="38"/>
      <c r="DZ156" s="38"/>
      <c r="EA156" s="46"/>
      <c r="EB156" s="33">
        <f t="shared" si="44"/>
        <v>0</v>
      </c>
      <c r="EC156" s="33">
        <f t="shared" si="45"/>
        <v>0</v>
      </c>
      <c r="ED156" s="75">
        <f t="shared" si="46"/>
        <v>0</v>
      </c>
      <c r="EE156" s="74">
        <f t="shared" si="47"/>
        <v>0</v>
      </c>
      <c r="EF156" s="33">
        <f t="shared" si="48"/>
        <v>0</v>
      </c>
    </row>
    <row r="157" spans="1:136" x14ac:dyDescent="0.25">
      <c r="A157" s="134">
        <v>148</v>
      </c>
      <c r="B157" s="39"/>
      <c r="C157" s="39"/>
      <c r="D157" s="39"/>
      <c r="E157" s="39"/>
      <c r="F157" s="137"/>
      <c r="G157" s="40"/>
      <c r="H157" s="41"/>
      <c r="I157" s="41"/>
      <c r="J157" s="43"/>
      <c r="K157" s="43"/>
      <c r="L157" s="43"/>
      <c r="M157" s="43"/>
      <c r="N157" s="43"/>
      <c r="O157" s="41"/>
      <c r="P157" s="352"/>
      <c r="Q157" s="669"/>
      <c r="R157" s="669"/>
      <c r="S157" s="669"/>
      <c r="T157" s="669"/>
      <c r="U157" s="669"/>
      <c r="V157" s="669"/>
      <c r="W157" s="669"/>
      <c r="X157" s="669"/>
      <c r="Y157" s="669"/>
      <c r="Z157" s="40"/>
      <c r="AA157" s="41"/>
      <c r="AB157" s="41"/>
      <c r="AC157" s="43"/>
      <c r="AD157" s="43"/>
      <c r="AE157" s="43"/>
      <c r="AF157" s="43"/>
      <c r="AG157" s="43"/>
      <c r="AH157" s="43"/>
      <c r="AI157" s="43"/>
      <c r="AJ157" s="41"/>
      <c r="AK157" s="352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40"/>
      <c r="AX157" s="41"/>
      <c r="AY157" s="43"/>
      <c r="AZ157" s="43"/>
      <c r="BA157" s="124"/>
      <c r="BB157" s="41"/>
      <c r="BC157" s="41"/>
      <c r="BD157" s="43"/>
      <c r="BE157" s="43"/>
      <c r="BF157" s="40"/>
      <c r="BG157" s="41"/>
      <c r="BH157" s="41"/>
      <c r="BI157" s="41"/>
      <c r="BJ157" s="41"/>
      <c r="BK157" s="41"/>
      <c r="BL157" s="41"/>
      <c r="BM157" s="41"/>
      <c r="BN157" s="43"/>
      <c r="BO157" s="496"/>
      <c r="BP157" s="124"/>
      <c r="BQ157" s="41"/>
      <c r="BR157" s="41"/>
      <c r="BS157" s="41"/>
      <c r="BT157" s="41"/>
      <c r="BU157" s="43"/>
      <c r="BV157" s="43"/>
      <c r="BW157" s="43"/>
      <c r="BX157" s="43"/>
      <c r="BY157" s="43"/>
      <c r="BZ157" s="43"/>
      <c r="CA157" s="499"/>
      <c r="CB157" s="500"/>
      <c r="CC157" s="495"/>
      <c r="CD157" s="495"/>
      <c r="CE157" s="502"/>
      <c r="CF157" s="124"/>
      <c r="CG157" s="41"/>
      <c r="CH157" s="41"/>
      <c r="CI157" s="43"/>
      <c r="CJ157" s="43"/>
      <c r="CK157" s="43"/>
      <c r="CL157" s="43"/>
      <c r="CM157" s="43"/>
      <c r="CN157" s="43"/>
      <c r="CO157" s="43"/>
      <c r="CP157" s="43"/>
      <c r="CQ157" s="43"/>
      <c r="CR157" s="500"/>
      <c r="CS157" s="495"/>
      <c r="CT157" s="495"/>
      <c r="CU157" s="502"/>
      <c r="CV157" s="41"/>
      <c r="CW157" s="41"/>
      <c r="CX157" s="41"/>
      <c r="CY157" s="41"/>
      <c r="CZ157" s="41"/>
      <c r="DA157" s="42"/>
      <c r="DB157" s="151"/>
      <c r="DC157" s="41"/>
      <c r="DD157" s="41"/>
      <c r="DE157" s="151"/>
      <c r="DF157" s="35"/>
      <c r="DG157" s="36"/>
      <c r="DH157" s="36"/>
      <c r="DI157" s="38"/>
      <c r="DJ157" s="38"/>
      <c r="DK157" s="38"/>
      <c r="DL157" s="38"/>
      <c r="DM157" s="38"/>
      <c r="DN157" s="46"/>
      <c r="DO157" s="451"/>
      <c r="DP157" s="451"/>
      <c r="DQ157" s="451"/>
      <c r="DR157" s="451"/>
      <c r="DS157" s="451"/>
      <c r="DT157" s="451"/>
      <c r="DU157" s="451"/>
      <c r="DV157" s="35"/>
      <c r="DW157" s="36"/>
      <c r="DX157" s="36"/>
      <c r="DY157" s="38"/>
      <c r="DZ157" s="38"/>
      <c r="EA157" s="46"/>
      <c r="EB157" s="33">
        <f t="shared" si="44"/>
        <v>0</v>
      </c>
      <c r="EC157" s="33">
        <f t="shared" si="45"/>
        <v>0</v>
      </c>
      <c r="ED157" s="75">
        <f t="shared" si="46"/>
        <v>0</v>
      </c>
      <c r="EE157" s="74">
        <f t="shared" si="47"/>
        <v>0</v>
      </c>
      <c r="EF157" s="33">
        <f t="shared" si="48"/>
        <v>0</v>
      </c>
    </row>
    <row r="158" spans="1:136" x14ac:dyDescent="0.25">
      <c r="A158" s="136">
        <v>149</v>
      </c>
      <c r="B158" s="39"/>
      <c r="C158" s="39"/>
      <c r="D158" s="39"/>
      <c r="E158" s="39"/>
      <c r="F158" s="137"/>
      <c r="G158" s="40"/>
      <c r="H158" s="41"/>
      <c r="I158" s="41"/>
      <c r="J158" s="43"/>
      <c r="K158" s="43"/>
      <c r="L158" s="43"/>
      <c r="M158" s="43"/>
      <c r="N158" s="43"/>
      <c r="O158" s="41"/>
      <c r="P158" s="352"/>
      <c r="Q158" s="669"/>
      <c r="R158" s="669"/>
      <c r="S158" s="669"/>
      <c r="T158" s="669"/>
      <c r="U158" s="669"/>
      <c r="V158" s="669"/>
      <c r="W158" s="669"/>
      <c r="X158" s="669"/>
      <c r="Y158" s="669"/>
      <c r="Z158" s="40"/>
      <c r="AA158" s="41"/>
      <c r="AB158" s="41"/>
      <c r="AC158" s="43"/>
      <c r="AD158" s="43"/>
      <c r="AE158" s="43"/>
      <c r="AF158" s="43"/>
      <c r="AG158" s="43"/>
      <c r="AH158" s="43"/>
      <c r="AI158" s="43"/>
      <c r="AJ158" s="41"/>
      <c r="AK158" s="352"/>
      <c r="AL158" s="669"/>
      <c r="AM158" s="669"/>
      <c r="AN158" s="669"/>
      <c r="AO158" s="669"/>
      <c r="AP158" s="669"/>
      <c r="AQ158" s="669"/>
      <c r="AR158" s="669"/>
      <c r="AS158" s="669"/>
      <c r="AT158" s="669"/>
      <c r="AU158" s="669"/>
      <c r="AV158" s="669"/>
      <c r="AW158" s="40"/>
      <c r="AX158" s="41"/>
      <c r="AY158" s="43"/>
      <c r="AZ158" s="43"/>
      <c r="BA158" s="124"/>
      <c r="BB158" s="41"/>
      <c r="BC158" s="41"/>
      <c r="BD158" s="43"/>
      <c r="BE158" s="43"/>
      <c r="BF158" s="40"/>
      <c r="BG158" s="41"/>
      <c r="BH158" s="41"/>
      <c r="BI158" s="41"/>
      <c r="BJ158" s="41"/>
      <c r="BK158" s="41"/>
      <c r="BL158" s="41"/>
      <c r="BM158" s="41"/>
      <c r="BN158" s="43"/>
      <c r="BO158" s="496"/>
      <c r="BP158" s="124"/>
      <c r="BQ158" s="41"/>
      <c r="BR158" s="41"/>
      <c r="BS158" s="41"/>
      <c r="BT158" s="41"/>
      <c r="BU158" s="43"/>
      <c r="BV158" s="43"/>
      <c r="BW158" s="43"/>
      <c r="BX158" s="43"/>
      <c r="BY158" s="43"/>
      <c r="BZ158" s="43"/>
      <c r="CA158" s="499"/>
      <c r="CB158" s="500"/>
      <c r="CC158" s="495"/>
      <c r="CD158" s="495"/>
      <c r="CE158" s="502"/>
      <c r="CF158" s="124"/>
      <c r="CG158" s="41"/>
      <c r="CH158" s="41"/>
      <c r="CI158" s="43"/>
      <c r="CJ158" s="43"/>
      <c r="CK158" s="43"/>
      <c r="CL158" s="43"/>
      <c r="CM158" s="43"/>
      <c r="CN158" s="43"/>
      <c r="CO158" s="43"/>
      <c r="CP158" s="43"/>
      <c r="CQ158" s="43"/>
      <c r="CR158" s="500"/>
      <c r="CS158" s="495"/>
      <c r="CT158" s="495"/>
      <c r="CU158" s="502"/>
      <c r="CV158" s="41"/>
      <c r="CW158" s="41"/>
      <c r="CX158" s="41"/>
      <c r="CY158" s="41"/>
      <c r="CZ158" s="41"/>
      <c r="DA158" s="42"/>
      <c r="DB158" s="151"/>
      <c r="DC158" s="41"/>
      <c r="DD158" s="41"/>
      <c r="DE158" s="151"/>
      <c r="DF158" s="35"/>
      <c r="DG158" s="36"/>
      <c r="DH158" s="36"/>
      <c r="DI158" s="38"/>
      <c r="DJ158" s="38"/>
      <c r="DK158" s="38"/>
      <c r="DL158" s="38"/>
      <c r="DM158" s="38"/>
      <c r="DN158" s="46"/>
      <c r="DO158" s="451"/>
      <c r="DP158" s="451"/>
      <c r="DQ158" s="451"/>
      <c r="DR158" s="451"/>
      <c r="DS158" s="451"/>
      <c r="DT158" s="451"/>
      <c r="DU158" s="451"/>
      <c r="DV158" s="35"/>
      <c r="DW158" s="36"/>
      <c r="DX158" s="36"/>
      <c r="DY158" s="38"/>
      <c r="DZ158" s="38"/>
      <c r="EA158" s="46"/>
      <c r="EB158" s="33">
        <f t="shared" si="44"/>
        <v>0</v>
      </c>
      <c r="EC158" s="33">
        <f t="shared" si="45"/>
        <v>0</v>
      </c>
      <c r="ED158" s="75">
        <f t="shared" si="46"/>
        <v>0</v>
      </c>
      <c r="EE158" s="74">
        <f t="shared" si="47"/>
        <v>0</v>
      </c>
      <c r="EF158" s="33">
        <f t="shared" si="48"/>
        <v>0</v>
      </c>
    </row>
    <row r="159" spans="1:136" x14ac:dyDescent="0.25">
      <c r="A159" s="134">
        <v>150</v>
      </c>
      <c r="B159" s="39"/>
      <c r="C159" s="39"/>
      <c r="D159" s="39"/>
      <c r="E159" s="39"/>
      <c r="F159" s="137"/>
      <c r="G159" s="40"/>
      <c r="H159" s="41"/>
      <c r="I159" s="41"/>
      <c r="J159" s="43"/>
      <c r="K159" s="43"/>
      <c r="L159" s="43"/>
      <c r="M159" s="43"/>
      <c r="N159" s="43"/>
      <c r="O159" s="41"/>
      <c r="P159" s="352"/>
      <c r="Q159" s="669"/>
      <c r="R159" s="669"/>
      <c r="S159" s="669"/>
      <c r="T159" s="669"/>
      <c r="U159" s="669"/>
      <c r="V159" s="669"/>
      <c r="W159" s="669"/>
      <c r="X159" s="669"/>
      <c r="Y159" s="669"/>
      <c r="Z159" s="40"/>
      <c r="AA159" s="41"/>
      <c r="AB159" s="41"/>
      <c r="AC159" s="43"/>
      <c r="AD159" s="43"/>
      <c r="AE159" s="43"/>
      <c r="AF159" s="43"/>
      <c r="AG159" s="43"/>
      <c r="AH159" s="43"/>
      <c r="AI159" s="43"/>
      <c r="AJ159" s="41"/>
      <c r="AK159" s="352"/>
      <c r="AL159" s="669"/>
      <c r="AM159" s="669"/>
      <c r="AN159" s="669"/>
      <c r="AO159" s="669"/>
      <c r="AP159" s="669"/>
      <c r="AQ159" s="669"/>
      <c r="AR159" s="669"/>
      <c r="AS159" s="669"/>
      <c r="AT159" s="669"/>
      <c r="AU159" s="669"/>
      <c r="AV159" s="669"/>
      <c r="AW159" s="40"/>
      <c r="AX159" s="41"/>
      <c r="AY159" s="43"/>
      <c r="AZ159" s="43"/>
      <c r="BA159" s="124"/>
      <c r="BB159" s="41"/>
      <c r="BC159" s="41"/>
      <c r="BD159" s="43"/>
      <c r="BE159" s="43"/>
      <c r="BF159" s="40"/>
      <c r="BG159" s="41"/>
      <c r="BH159" s="41"/>
      <c r="BI159" s="41"/>
      <c r="BJ159" s="41"/>
      <c r="BK159" s="41"/>
      <c r="BL159" s="41"/>
      <c r="BM159" s="41"/>
      <c r="BN159" s="43"/>
      <c r="BO159" s="496"/>
      <c r="BP159" s="124"/>
      <c r="BQ159" s="41"/>
      <c r="BR159" s="41"/>
      <c r="BS159" s="41"/>
      <c r="BT159" s="41"/>
      <c r="BU159" s="43"/>
      <c r="BV159" s="43"/>
      <c r="BW159" s="43"/>
      <c r="BX159" s="43"/>
      <c r="BY159" s="43"/>
      <c r="BZ159" s="43"/>
      <c r="CA159" s="499"/>
      <c r="CB159" s="500"/>
      <c r="CC159" s="495"/>
      <c r="CD159" s="495"/>
      <c r="CE159" s="502"/>
      <c r="CF159" s="124"/>
      <c r="CG159" s="41"/>
      <c r="CH159" s="41"/>
      <c r="CI159" s="43"/>
      <c r="CJ159" s="43"/>
      <c r="CK159" s="43"/>
      <c r="CL159" s="43"/>
      <c r="CM159" s="43"/>
      <c r="CN159" s="43"/>
      <c r="CO159" s="43"/>
      <c r="CP159" s="43"/>
      <c r="CQ159" s="43"/>
      <c r="CR159" s="500"/>
      <c r="CS159" s="495"/>
      <c r="CT159" s="495"/>
      <c r="CU159" s="502"/>
      <c r="CV159" s="41"/>
      <c r="CW159" s="41"/>
      <c r="CX159" s="41"/>
      <c r="CY159" s="41"/>
      <c r="CZ159" s="41"/>
      <c r="DA159" s="42"/>
      <c r="DB159" s="151"/>
      <c r="DC159" s="41"/>
      <c r="DD159" s="41"/>
      <c r="DE159" s="151"/>
      <c r="DF159" s="35"/>
      <c r="DG159" s="36"/>
      <c r="DH159" s="36"/>
      <c r="DI159" s="38"/>
      <c r="DJ159" s="38"/>
      <c r="DK159" s="38"/>
      <c r="DL159" s="38"/>
      <c r="DM159" s="38"/>
      <c r="DN159" s="46"/>
      <c r="DO159" s="451"/>
      <c r="DP159" s="451"/>
      <c r="DQ159" s="451"/>
      <c r="DR159" s="451"/>
      <c r="DS159" s="451"/>
      <c r="DT159" s="451"/>
      <c r="DU159" s="451"/>
      <c r="DV159" s="35"/>
      <c r="DW159" s="36"/>
      <c r="DX159" s="36"/>
      <c r="DY159" s="38"/>
      <c r="DZ159" s="38"/>
      <c r="EA159" s="46"/>
      <c r="EB159" s="33">
        <f t="shared" si="44"/>
        <v>0</v>
      </c>
      <c r="EC159" s="33">
        <f t="shared" si="45"/>
        <v>0</v>
      </c>
      <c r="ED159" s="75">
        <f t="shared" si="46"/>
        <v>0</v>
      </c>
      <c r="EE159" s="74">
        <f t="shared" si="47"/>
        <v>0</v>
      </c>
      <c r="EF159" s="33">
        <f t="shared" si="48"/>
        <v>0</v>
      </c>
    </row>
    <row r="160" spans="1:136" x14ac:dyDescent="0.25">
      <c r="A160" s="136">
        <v>151</v>
      </c>
      <c r="B160" s="39"/>
      <c r="C160" s="39"/>
      <c r="D160" s="39"/>
      <c r="E160" s="39"/>
      <c r="F160" s="137"/>
      <c r="G160" s="40"/>
      <c r="H160" s="41"/>
      <c r="I160" s="41"/>
      <c r="J160" s="43"/>
      <c r="K160" s="43"/>
      <c r="L160" s="43"/>
      <c r="M160" s="43"/>
      <c r="N160" s="43"/>
      <c r="O160" s="41"/>
      <c r="P160" s="352"/>
      <c r="Q160" s="669"/>
      <c r="R160" s="669"/>
      <c r="S160" s="669"/>
      <c r="T160" s="669"/>
      <c r="U160" s="669"/>
      <c r="V160" s="669"/>
      <c r="W160" s="669"/>
      <c r="X160" s="669"/>
      <c r="Y160" s="669"/>
      <c r="Z160" s="40"/>
      <c r="AA160" s="41"/>
      <c r="AB160" s="41"/>
      <c r="AC160" s="43"/>
      <c r="AD160" s="43"/>
      <c r="AE160" s="43"/>
      <c r="AF160" s="43"/>
      <c r="AG160" s="43"/>
      <c r="AH160" s="43"/>
      <c r="AI160" s="43"/>
      <c r="AJ160" s="41"/>
      <c r="AK160" s="352"/>
      <c r="AL160" s="669"/>
      <c r="AM160" s="669"/>
      <c r="AN160" s="669"/>
      <c r="AO160" s="669"/>
      <c r="AP160" s="669"/>
      <c r="AQ160" s="669"/>
      <c r="AR160" s="669"/>
      <c r="AS160" s="669"/>
      <c r="AT160" s="669"/>
      <c r="AU160" s="669"/>
      <c r="AV160" s="669"/>
      <c r="AW160" s="40"/>
      <c r="AX160" s="41"/>
      <c r="AY160" s="43"/>
      <c r="AZ160" s="43"/>
      <c r="BA160" s="124"/>
      <c r="BB160" s="41"/>
      <c r="BC160" s="41"/>
      <c r="BD160" s="43"/>
      <c r="BE160" s="43"/>
      <c r="BF160" s="40"/>
      <c r="BG160" s="41"/>
      <c r="BH160" s="41"/>
      <c r="BI160" s="41"/>
      <c r="BJ160" s="41"/>
      <c r="BK160" s="41"/>
      <c r="BL160" s="41"/>
      <c r="BM160" s="41"/>
      <c r="BN160" s="43"/>
      <c r="BO160" s="496"/>
      <c r="BP160" s="124"/>
      <c r="BQ160" s="41"/>
      <c r="BR160" s="41"/>
      <c r="BS160" s="41"/>
      <c r="BT160" s="41"/>
      <c r="BU160" s="43"/>
      <c r="BV160" s="43"/>
      <c r="BW160" s="43"/>
      <c r="BX160" s="43"/>
      <c r="BY160" s="43"/>
      <c r="BZ160" s="43"/>
      <c r="CA160" s="499"/>
      <c r="CB160" s="500"/>
      <c r="CC160" s="495"/>
      <c r="CD160" s="495"/>
      <c r="CE160" s="502"/>
      <c r="CF160" s="124"/>
      <c r="CG160" s="41"/>
      <c r="CH160" s="41"/>
      <c r="CI160" s="43"/>
      <c r="CJ160" s="43"/>
      <c r="CK160" s="43"/>
      <c r="CL160" s="43"/>
      <c r="CM160" s="43"/>
      <c r="CN160" s="43"/>
      <c r="CO160" s="43"/>
      <c r="CP160" s="43"/>
      <c r="CQ160" s="43"/>
      <c r="CR160" s="500"/>
      <c r="CS160" s="495"/>
      <c r="CT160" s="495"/>
      <c r="CU160" s="502"/>
      <c r="CV160" s="41"/>
      <c r="CW160" s="41"/>
      <c r="CX160" s="41"/>
      <c r="CY160" s="41"/>
      <c r="CZ160" s="41"/>
      <c r="DA160" s="42"/>
      <c r="DB160" s="151"/>
      <c r="DC160" s="41"/>
      <c r="DD160" s="41"/>
      <c r="DE160" s="151"/>
      <c r="DF160" s="35"/>
      <c r="DG160" s="36"/>
      <c r="DH160" s="36"/>
      <c r="DI160" s="38"/>
      <c r="DJ160" s="38"/>
      <c r="DK160" s="38"/>
      <c r="DL160" s="38"/>
      <c r="DM160" s="38"/>
      <c r="DN160" s="46"/>
      <c r="DO160" s="451"/>
      <c r="DP160" s="451"/>
      <c r="DQ160" s="451"/>
      <c r="DR160" s="451"/>
      <c r="DS160" s="451"/>
      <c r="DT160" s="451"/>
      <c r="DU160" s="451"/>
      <c r="DV160" s="35"/>
      <c r="DW160" s="36"/>
      <c r="DX160" s="36"/>
      <c r="DY160" s="38"/>
      <c r="DZ160" s="38"/>
      <c r="EA160" s="46"/>
      <c r="EB160" s="33">
        <f t="shared" si="44"/>
        <v>0</v>
      </c>
      <c r="EC160" s="33">
        <f t="shared" si="45"/>
        <v>0</v>
      </c>
      <c r="ED160" s="75">
        <f t="shared" si="46"/>
        <v>0</v>
      </c>
      <c r="EE160" s="74">
        <f t="shared" si="47"/>
        <v>0</v>
      </c>
      <c r="EF160" s="33">
        <f t="shared" si="48"/>
        <v>0</v>
      </c>
    </row>
    <row r="161" spans="1:136" x14ac:dyDescent="0.25">
      <c r="A161" s="134">
        <v>152</v>
      </c>
      <c r="B161" s="39"/>
      <c r="C161" s="39"/>
      <c r="D161" s="39"/>
      <c r="E161" s="39"/>
      <c r="F161" s="137"/>
      <c r="G161" s="40"/>
      <c r="H161" s="41"/>
      <c r="I161" s="41"/>
      <c r="J161" s="43"/>
      <c r="K161" s="43"/>
      <c r="L161" s="43"/>
      <c r="M161" s="43"/>
      <c r="N161" s="43"/>
      <c r="O161" s="41"/>
      <c r="P161" s="352"/>
      <c r="Q161" s="669"/>
      <c r="R161" s="669"/>
      <c r="S161" s="669"/>
      <c r="T161" s="669"/>
      <c r="U161" s="669"/>
      <c r="V161" s="669"/>
      <c r="W161" s="669"/>
      <c r="X161" s="669"/>
      <c r="Y161" s="669"/>
      <c r="Z161" s="40"/>
      <c r="AA161" s="41"/>
      <c r="AB161" s="41"/>
      <c r="AC161" s="43"/>
      <c r="AD161" s="43"/>
      <c r="AE161" s="43"/>
      <c r="AF161" s="43"/>
      <c r="AG161" s="43"/>
      <c r="AH161" s="43"/>
      <c r="AI161" s="43"/>
      <c r="AJ161" s="41"/>
      <c r="AK161" s="352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40"/>
      <c r="AX161" s="41"/>
      <c r="AY161" s="43"/>
      <c r="AZ161" s="43"/>
      <c r="BA161" s="124"/>
      <c r="BB161" s="41"/>
      <c r="BC161" s="41"/>
      <c r="BD161" s="43"/>
      <c r="BE161" s="43"/>
      <c r="BF161" s="40"/>
      <c r="BG161" s="41"/>
      <c r="BH161" s="41"/>
      <c r="BI161" s="41"/>
      <c r="BJ161" s="41"/>
      <c r="BK161" s="41"/>
      <c r="BL161" s="41"/>
      <c r="BM161" s="41"/>
      <c r="BN161" s="43"/>
      <c r="BO161" s="496"/>
      <c r="BP161" s="124"/>
      <c r="BQ161" s="41"/>
      <c r="BR161" s="41"/>
      <c r="BS161" s="41"/>
      <c r="BT161" s="41"/>
      <c r="BU161" s="43"/>
      <c r="BV161" s="43"/>
      <c r="BW161" s="43"/>
      <c r="BX161" s="43"/>
      <c r="BY161" s="43"/>
      <c r="BZ161" s="43"/>
      <c r="CA161" s="499"/>
      <c r="CB161" s="500"/>
      <c r="CC161" s="495"/>
      <c r="CD161" s="495"/>
      <c r="CE161" s="502"/>
      <c r="CF161" s="124"/>
      <c r="CG161" s="41"/>
      <c r="CH161" s="41"/>
      <c r="CI161" s="43"/>
      <c r="CJ161" s="43"/>
      <c r="CK161" s="43"/>
      <c r="CL161" s="43"/>
      <c r="CM161" s="43"/>
      <c r="CN161" s="43"/>
      <c r="CO161" s="43"/>
      <c r="CP161" s="43"/>
      <c r="CQ161" s="43"/>
      <c r="CR161" s="500"/>
      <c r="CS161" s="495"/>
      <c r="CT161" s="495"/>
      <c r="CU161" s="502"/>
      <c r="CV161" s="41"/>
      <c r="CW161" s="41"/>
      <c r="CX161" s="41"/>
      <c r="CY161" s="41"/>
      <c r="CZ161" s="41"/>
      <c r="DA161" s="42"/>
      <c r="DB161" s="151"/>
      <c r="DC161" s="41"/>
      <c r="DD161" s="41"/>
      <c r="DE161" s="151"/>
      <c r="DF161" s="35"/>
      <c r="DG161" s="36"/>
      <c r="DH161" s="36"/>
      <c r="DI161" s="38"/>
      <c r="DJ161" s="38"/>
      <c r="DK161" s="38"/>
      <c r="DL161" s="38"/>
      <c r="DM161" s="38"/>
      <c r="DN161" s="46"/>
      <c r="DO161" s="451"/>
      <c r="DP161" s="451"/>
      <c r="DQ161" s="451"/>
      <c r="DR161" s="451"/>
      <c r="DS161" s="451"/>
      <c r="DT161" s="451"/>
      <c r="DU161" s="451"/>
      <c r="DV161" s="35"/>
      <c r="DW161" s="36"/>
      <c r="DX161" s="36"/>
      <c r="DY161" s="38"/>
      <c r="DZ161" s="38"/>
      <c r="EA161" s="46"/>
      <c r="EB161" s="33">
        <f t="shared" si="44"/>
        <v>0</v>
      </c>
      <c r="EC161" s="33">
        <f t="shared" si="45"/>
        <v>0</v>
      </c>
      <c r="ED161" s="75">
        <f t="shared" si="46"/>
        <v>0</v>
      </c>
      <c r="EE161" s="74">
        <f t="shared" si="47"/>
        <v>0</v>
      </c>
      <c r="EF161" s="33">
        <f t="shared" si="48"/>
        <v>0</v>
      </c>
    </row>
    <row r="162" spans="1:136" x14ac:dyDescent="0.25">
      <c r="A162" s="136">
        <v>153</v>
      </c>
      <c r="B162" s="39"/>
      <c r="C162" s="39"/>
      <c r="D162" s="39"/>
      <c r="E162" s="39"/>
      <c r="F162" s="137"/>
      <c r="G162" s="40"/>
      <c r="H162" s="41"/>
      <c r="I162" s="41"/>
      <c r="J162" s="43"/>
      <c r="K162" s="43"/>
      <c r="L162" s="43"/>
      <c r="M162" s="43"/>
      <c r="N162" s="43"/>
      <c r="O162" s="41"/>
      <c r="P162" s="352"/>
      <c r="Q162" s="669"/>
      <c r="R162" s="669"/>
      <c r="S162" s="669"/>
      <c r="T162" s="669"/>
      <c r="U162" s="669"/>
      <c r="V162" s="669"/>
      <c r="W162" s="669"/>
      <c r="X162" s="669"/>
      <c r="Y162" s="669"/>
      <c r="Z162" s="40"/>
      <c r="AA162" s="41"/>
      <c r="AB162" s="41"/>
      <c r="AC162" s="43"/>
      <c r="AD162" s="43"/>
      <c r="AE162" s="43"/>
      <c r="AF162" s="43"/>
      <c r="AG162" s="43"/>
      <c r="AH162" s="43"/>
      <c r="AI162" s="43"/>
      <c r="AJ162" s="41"/>
      <c r="AK162" s="352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40"/>
      <c r="AX162" s="41"/>
      <c r="AY162" s="43"/>
      <c r="AZ162" s="43"/>
      <c r="BA162" s="124"/>
      <c r="BB162" s="41"/>
      <c r="BC162" s="41"/>
      <c r="BD162" s="43"/>
      <c r="BE162" s="43"/>
      <c r="BF162" s="40"/>
      <c r="BG162" s="41"/>
      <c r="BH162" s="41"/>
      <c r="BI162" s="41"/>
      <c r="BJ162" s="41"/>
      <c r="BK162" s="41"/>
      <c r="BL162" s="41"/>
      <c r="BM162" s="41"/>
      <c r="BN162" s="43"/>
      <c r="BO162" s="496"/>
      <c r="BP162" s="124"/>
      <c r="BQ162" s="41"/>
      <c r="BR162" s="41"/>
      <c r="BS162" s="41"/>
      <c r="BT162" s="41"/>
      <c r="BU162" s="43"/>
      <c r="BV162" s="43"/>
      <c r="BW162" s="43"/>
      <c r="BX162" s="43"/>
      <c r="BY162" s="43"/>
      <c r="BZ162" s="43"/>
      <c r="CA162" s="499"/>
      <c r="CB162" s="500"/>
      <c r="CC162" s="495"/>
      <c r="CD162" s="495"/>
      <c r="CE162" s="502"/>
      <c r="CF162" s="124"/>
      <c r="CG162" s="41"/>
      <c r="CH162" s="41"/>
      <c r="CI162" s="43"/>
      <c r="CJ162" s="43"/>
      <c r="CK162" s="43"/>
      <c r="CL162" s="43"/>
      <c r="CM162" s="43"/>
      <c r="CN162" s="43"/>
      <c r="CO162" s="43"/>
      <c r="CP162" s="43"/>
      <c r="CQ162" s="43"/>
      <c r="CR162" s="500"/>
      <c r="CS162" s="495"/>
      <c r="CT162" s="495"/>
      <c r="CU162" s="502"/>
      <c r="CV162" s="41"/>
      <c r="CW162" s="41"/>
      <c r="CX162" s="41"/>
      <c r="CY162" s="41"/>
      <c r="CZ162" s="41"/>
      <c r="DA162" s="42"/>
      <c r="DB162" s="151"/>
      <c r="DC162" s="41"/>
      <c r="DD162" s="41"/>
      <c r="DE162" s="151"/>
      <c r="DF162" s="35"/>
      <c r="DG162" s="36"/>
      <c r="DH162" s="36"/>
      <c r="DI162" s="38"/>
      <c r="DJ162" s="38"/>
      <c r="DK162" s="38"/>
      <c r="DL162" s="38"/>
      <c r="DM162" s="38"/>
      <c r="DN162" s="46"/>
      <c r="DO162" s="451"/>
      <c r="DP162" s="451"/>
      <c r="DQ162" s="451"/>
      <c r="DR162" s="451"/>
      <c r="DS162" s="451"/>
      <c r="DT162" s="451"/>
      <c r="DU162" s="451"/>
      <c r="DV162" s="35"/>
      <c r="DW162" s="36"/>
      <c r="DX162" s="36"/>
      <c r="DY162" s="38"/>
      <c r="DZ162" s="38"/>
      <c r="EA162" s="46"/>
      <c r="EB162" s="33">
        <f t="shared" si="44"/>
        <v>0</v>
      </c>
      <c r="EC162" s="33">
        <f t="shared" si="45"/>
        <v>0</v>
      </c>
      <c r="ED162" s="75">
        <f t="shared" si="46"/>
        <v>0</v>
      </c>
      <c r="EE162" s="74">
        <f t="shared" si="47"/>
        <v>0</v>
      </c>
      <c r="EF162" s="33">
        <f t="shared" si="48"/>
        <v>0</v>
      </c>
    </row>
    <row r="163" spans="1:136" x14ac:dyDescent="0.25">
      <c r="A163" s="134">
        <v>154</v>
      </c>
      <c r="B163" s="39"/>
      <c r="C163" s="39"/>
      <c r="D163" s="39"/>
      <c r="E163" s="39"/>
      <c r="F163" s="137"/>
      <c r="G163" s="40"/>
      <c r="H163" s="41"/>
      <c r="I163" s="41"/>
      <c r="J163" s="43"/>
      <c r="K163" s="43"/>
      <c r="L163" s="43"/>
      <c r="M163" s="43"/>
      <c r="N163" s="43"/>
      <c r="O163" s="41"/>
      <c r="P163" s="352"/>
      <c r="Q163" s="669"/>
      <c r="R163" s="669"/>
      <c r="S163" s="669"/>
      <c r="T163" s="669"/>
      <c r="U163" s="669"/>
      <c r="V163" s="669"/>
      <c r="W163" s="669"/>
      <c r="X163" s="669"/>
      <c r="Y163" s="669"/>
      <c r="Z163" s="40"/>
      <c r="AA163" s="41"/>
      <c r="AB163" s="41"/>
      <c r="AC163" s="43"/>
      <c r="AD163" s="43"/>
      <c r="AE163" s="43"/>
      <c r="AF163" s="43"/>
      <c r="AG163" s="43"/>
      <c r="AH163" s="43"/>
      <c r="AI163" s="43"/>
      <c r="AJ163" s="41"/>
      <c r="AK163" s="352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40"/>
      <c r="AX163" s="41"/>
      <c r="AY163" s="43"/>
      <c r="AZ163" s="43"/>
      <c r="BA163" s="124"/>
      <c r="BB163" s="41"/>
      <c r="BC163" s="41"/>
      <c r="BD163" s="43"/>
      <c r="BE163" s="43"/>
      <c r="BF163" s="40"/>
      <c r="BG163" s="41"/>
      <c r="BH163" s="41"/>
      <c r="BI163" s="41"/>
      <c r="BJ163" s="41"/>
      <c r="BK163" s="41"/>
      <c r="BL163" s="41"/>
      <c r="BM163" s="41"/>
      <c r="BN163" s="43"/>
      <c r="BO163" s="496"/>
      <c r="BP163" s="124"/>
      <c r="BQ163" s="41"/>
      <c r="BR163" s="41"/>
      <c r="BS163" s="41"/>
      <c r="BT163" s="41"/>
      <c r="BU163" s="43"/>
      <c r="BV163" s="43"/>
      <c r="BW163" s="43"/>
      <c r="BX163" s="43"/>
      <c r="BY163" s="43"/>
      <c r="BZ163" s="43"/>
      <c r="CA163" s="499"/>
      <c r="CB163" s="500"/>
      <c r="CC163" s="495"/>
      <c r="CD163" s="495"/>
      <c r="CE163" s="502"/>
      <c r="CF163" s="124"/>
      <c r="CG163" s="41"/>
      <c r="CH163" s="41"/>
      <c r="CI163" s="43"/>
      <c r="CJ163" s="43"/>
      <c r="CK163" s="43"/>
      <c r="CL163" s="43"/>
      <c r="CM163" s="43"/>
      <c r="CN163" s="43"/>
      <c r="CO163" s="43"/>
      <c r="CP163" s="43"/>
      <c r="CQ163" s="43"/>
      <c r="CR163" s="500"/>
      <c r="CS163" s="495"/>
      <c r="CT163" s="495"/>
      <c r="CU163" s="502"/>
      <c r="CV163" s="41"/>
      <c r="CW163" s="41"/>
      <c r="CX163" s="41"/>
      <c r="CY163" s="41"/>
      <c r="CZ163" s="41"/>
      <c r="DA163" s="42"/>
      <c r="DB163" s="151"/>
      <c r="DC163" s="41"/>
      <c r="DD163" s="41"/>
      <c r="DE163" s="151"/>
      <c r="DF163" s="35"/>
      <c r="DG163" s="36"/>
      <c r="DH163" s="36"/>
      <c r="DI163" s="38"/>
      <c r="DJ163" s="38"/>
      <c r="DK163" s="38"/>
      <c r="DL163" s="38"/>
      <c r="DM163" s="38"/>
      <c r="DN163" s="46"/>
      <c r="DO163" s="451"/>
      <c r="DP163" s="451"/>
      <c r="DQ163" s="451"/>
      <c r="DR163" s="451"/>
      <c r="DS163" s="451"/>
      <c r="DT163" s="451"/>
      <c r="DU163" s="451"/>
      <c r="DV163" s="35"/>
      <c r="DW163" s="36"/>
      <c r="DX163" s="36"/>
      <c r="DY163" s="38"/>
      <c r="DZ163" s="38"/>
      <c r="EA163" s="46"/>
      <c r="EB163" s="33">
        <f t="shared" si="44"/>
        <v>0</v>
      </c>
      <c r="EC163" s="33">
        <f t="shared" si="45"/>
        <v>0</v>
      </c>
      <c r="ED163" s="75">
        <f t="shared" si="46"/>
        <v>0</v>
      </c>
      <c r="EE163" s="74">
        <f t="shared" si="47"/>
        <v>0</v>
      </c>
      <c r="EF163" s="33">
        <f t="shared" si="48"/>
        <v>0</v>
      </c>
    </row>
    <row r="164" spans="1:136" x14ac:dyDescent="0.25">
      <c r="A164" s="136">
        <v>155</v>
      </c>
      <c r="B164" s="39"/>
      <c r="C164" s="39"/>
      <c r="D164" s="39"/>
      <c r="E164" s="39"/>
      <c r="F164" s="137"/>
      <c r="G164" s="40"/>
      <c r="H164" s="41"/>
      <c r="I164" s="41"/>
      <c r="J164" s="43"/>
      <c r="K164" s="43"/>
      <c r="L164" s="43"/>
      <c r="M164" s="43"/>
      <c r="N164" s="43"/>
      <c r="O164" s="41"/>
      <c r="P164" s="352"/>
      <c r="Q164" s="669"/>
      <c r="R164" s="669"/>
      <c r="S164" s="669"/>
      <c r="T164" s="669"/>
      <c r="U164" s="669"/>
      <c r="V164" s="669"/>
      <c r="W164" s="669"/>
      <c r="X164" s="669"/>
      <c r="Y164" s="669"/>
      <c r="Z164" s="40"/>
      <c r="AA164" s="41"/>
      <c r="AB164" s="41"/>
      <c r="AC164" s="43"/>
      <c r="AD164" s="43"/>
      <c r="AE164" s="43"/>
      <c r="AF164" s="43"/>
      <c r="AG164" s="43"/>
      <c r="AH164" s="43"/>
      <c r="AI164" s="43"/>
      <c r="AJ164" s="41"/>
      <c r="AK164" s="352"/>
      <c r="AL164" s="669"/>
      <c r="AM164" s="669"/>
      <c r="AN164" s="669"/>
      <c r="AO164" s="669"/>
      <c r="AP164" s="669"/>
      <c r="AQ164" s="669"/>
      <c r="AR164" s="669"/>
      <c r="AS164" s="669"/>
      <c r="AT164" s="669"/>
      <c r="AU164" s="669"/>
      <c r="AV164" s="669"/>
      <c r="AW164" s="40"/>
      <c r="AX164" s="41"/>
      <c r="AY164" s="43"/>
      <c r="AZ164" s="43"/>
      <c r="BA164" s="124"/>
      <c r="BB164" s="41"/>
      <c r="BC164" s="41"/>
      <c r="BD164" s="43"/>
      <c r="BE164" s="43"/>
      <c r="BF164" s="40"/>
      <c r="BG164" s="41"/>
      <c r="BH164" s="41"/>
      <c r="BI164" s="41"/>
      <c r="BJ164" s="41"/>
      <c r="BK164" s="41"/>
      <c r="BL164" s="41"/>
      <c r="BM164" s="41"/>
      <c r="BN164" s="43"/>
      <c r="BO164" s="496"/>
      <c r="BP164" s="124"/>
      <c r="BQ164" s="41"/>
      <c r="BR164" s="41"/>
      <c r="BS164" s="41"/>
      <c r="BT164" s="41"/>
      <c r="BU164" s="43"/>
      <c r="BV164" s="43"/>
      <c r="BW164" s="43"/>
      <c r="BX164" s="43"/>
      <c r="BY164" s="43"/>
      <c r="BZ164" s="43"/>
      <c r="CA164" s="499"/>
      <c r="CB164" s="500"/>
      <c r="CC164" s="495"/>
      <c r="CD164" s="495"/>
      <c r="CE164" s="502"/>
      <c r="CF164" s="124"/>
      <c r="CG164" s="41"/>
      <c r="CH164" s="41"/>
      <c r="CI164" s="43"/>
      <c r="CJ164" s="43"/>
      <c r="CK164" s="43"/>
      <c r="CL164" s="43"/>
      <c r="CM164" s="43"/>
      <c r="CN164" s="43"/>
      <c r="CO164" s="43"/>
      <c r="CP164" s="43"/>
      <c r="CQ164" s="43"/>
      <c r="CR164" s="500"/>
      <c r="CS164" s="495"/>
      <c r="CT164" s="495"/>
      <c r="CU164" s="502"/>
      <c r="CV164" s="41"/>
      <c r="CW164" s="41"/>
      <c r="CX164" s="41"/>
      <c r="CY164" s="41"/>
      <c r="CZ164" s="41"/>
      <c r="DA164" s="42"/>
      <c r="DB164" s="151"/>
      <c r="DC164" s="41"/>
      <c r="DD164" s="41"/>
      <c r="DE164" s="151"/>
      <c r="DF164" s="35"/>
      <c r="DG164" s="36"/>
      <c r="DH164" s="36"/>
      <c r="DI164" s="38"/>
      <c r="DJ164" s="38"/>
      <c r="DK164" s="38"/>
      <c r="DL164" s="38"/>
      <c r="DM164" s="38"/>
      <c r="DN164" s="46"/>
      <c r="DO164" s="451"/>
      <c r="DP164" s="451"/>
      <c r="DQ164" s="451"/>
      <c r="DR164" s="451"/>
      <c r="DS164" s="451"/>
      <c r="DT164" s="451"/>
      <c r="DU164" s="451"/>
      <c r="DV164" s="35"/>
      <c r="DW164" s="36"/>
      <c r="DX164" s="36"/>
      <c r="DY164" s="38"/>
      <c r="DZ164" s="38"/>
      <c r="EA164" s="46"/>
      <c r="EB164" s="33">
        <f t="shared" si="44"/>
        <v>0</v>
      </c>
      <c r="EC164" s="33">
        <f t="shared" si="45"/>
        <v>0</v>
      </c>
      <c r="ED164" s="75">
        <f t="shared" si="46"/>
        <v>0</v>
      </c>
      <c r="EE164" s="74">
        <f t="shared" si="47"/>
        <v>0</v>
      </c>
      <c r="EF164" s="33">
        <f t="shared" si="48"/>
        <v>0</v>
      </c>
    </row>
    <row r="165" spans="1:136" x14ac:dyDescent="0.25">
      <c r="A165" s="134">
        <v>156</v>
      </c>
      <c r="B165" s="39"/>
      <c r="C165" s="39"/>
      <c r="D165" s="39"/>
      <c r="E165" s="39"/>
      <c r="F165" s="137"/>
      <c r="G165" s="40"/>
      <c r="H165" s="41"/>
      <c r="I165" s="41"/>
      <c r="J165" s="43"/>
      <c r="K165" s="43"/>
      <c r="L165" s="43"/>
      <c r="M165" s="43"/>
      <c r="N165" s="43"/>
      <c r="O165" s="41"/>
      <c r="P165" s="352"/>
      <c r="Q165" s="669"/>
      <c r="R165" s="669"/>
      <c r="S165" s="669"/>
      <c r="T165" s="669"/>
      <c r="U165" s="669"/>
      <c r="V165" s="669"/>
      <c r="W165" s="669"/>
      <c r="X165" s="669"/>
      <c r="Y165" s="669"/>
      <c r="Z165" s="40"/>
      <c r="AA165" s="41"/>
      <c r="AB165" s="41"/>
      <c r="AC165" s="43"/>
      <c r="AD165" s="43"/>
      <c r="AE165" s="43"/>
      <c r="AF165" s="43"/>
      <c r="AG165" s="43"/>
      <c r="AH165" s="43"/>
      <c r="AI165" s="43"/>
      <c r="AJ165" s="41"/>
      <c r="AK165" s="352"/>
      <c r="AL165" s="669"/>
      <c r="AM165" s="669"/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40"/>
      <c r="AX165" s="41"/>
      <c r="AY165" s="43"/>
      <c r="AZ165" s="43"/>
      <c r="BA165" s="124"/>
      <c r="BB165" s="41"/>
      <c r="BC165" s="41"/>
      <c r="BD165" s="43"/>
      <c r="BE165" s="43"/>
      <c r="BF165" s="40"/>
      <c r="BG165" s="41"/>
      <c r="BH165" s="41"/>
      <c r="BI165" s="41"/>
      <c r="BJ165" s="41"/>
      <c r="BK165" s="41"/>
      <c r="BL165" s="41"/>
      <c r="BM165" s="41"/>
      <c r="BN165" s="43"/>
      <c r="BO165" s="496"/>
      <c r="BP165" s="124"/>
      <c r="BQ165" s="41"/>
      <c r="BR165" s="41"/>
      <c r="BS165" s="41"/>
      <c r="BT165" s="41"/>
      <c r="BU165" s="43"/>
      <c r="BV165" s="43"/>
      <c r="BW165" s="43"/>
      <c r="BX165" s="43"/>
      <c r="BY165" s="43"/>
      <c r="BZ165" s="43"/>
      <c r="CA165" s="499"/>
      <c r="CB165" s="500"/>
      <c r="CC165" s="495"/>
      <c r="CD165" s="495"/>
      <c r="CE165" s="502"/>
      <c r="CF165" s="124"/>
      <c r="CG165" s="41"/>
      <c r="CH165" s="41"/>
      <c r="CI165" s="43"/>
      <c r="CJ165" s="43"/>
      <c r="CK165" s="43"/>
      <c r="CL165" s="43"/>
      <c r="CM165" s="43"/>
      <c r="CN165" s="43"/>
      <c r="CO165" s="43"/>
      <c r="CP165" s="43"/>
      <c r="CQ165" s="43"/>
      <c r="CR165" s="500"/>
      <c r="CS165" s="495"/>
      <c r="CT165" s="495"/>
      <c r="CU165" s="502"/>
      <c r="CV165" s="41"/>
      <c r="CW165" s="41"/>
      <c r="CX165" s="41"/>
      <c r="CY165" s="41"/>
      <c r="CZ165" s="41"/>
      <c r="DA165" s="42"/>
      <c r="DB165" s="151"/>
      <c r="DC165" s="41"/>
      <c r="DD165" s="41"/>
      <c r="DE165" s="151"/>
      <c r="DF165" s="35"/>
      <c r="DG165" s="36"/>
      <c r="DH165" s="36"/>
      <c r="DI165" s="38"/>
      <c r="DJ165" s="38"/>
      <c r="DK165" s="38"/>
      <c r="DL165" s="38"/>
      <c r="DM165" s="38"/>
      <c r="DN165" s="46"/>
      <c r="DO165" s="451"/>
      <c r="DP165" s="451"/>
      <c r="DQ165" s="451"/>
      <c r="DR165" s="451"/>
      <c r="DS165" s="451"/>
      <c r="DT165" s="451"/>
      <c r="DU165" s="451"/>
      <c r="DV165" s="35"/>
      <c r="DW165" s="36"/>
      <c r="DX165" s="36"/>
      <c r="DY165" s="38"/>
      <c r="DZ165" s="38"/>
      <c r="EA165" s="46"/>
      <c r="EB165" s="33">
        <f t="shared" si="44"/>
        <v>0</v>
      </c>
      <c r="EC165" s="33">
        <f t="shared" si="45"/>
        <v>0</v>
      </c>
      <c r="ED165" s="75">
        <f t="shared" si="46"/>
        <v>0</v>
      </c>
      <c r="EE165" s="74">
        <f t="shared" si="47"/>
        <v>0</v>
      </c>
      <c r="EF165" s="33">
        <f t="shared" si="48"/>
        <v>0</v>
      </c>
    </row>
    <row r="166" spans="1:136" x14ac:dyDescent="0.25">
      <c r="A166" s="136">
        <v>157</v>
      </c>
      <c r="B166" s="39"/>
      <c r="C166" s="39"/>
      <c r="D166" s="39"/>
      <c r="E166" s="39"/>
      <c r="F166" s="137"/>
      <c r="G166" s="40"/>
      <c r="H166" s="41"/>
      <c r="I166" s="41"/>
      <c r="J166" s="43"/>
      <c r="K166" s="43"/>
      <c r="L166" s="43"/>
      <c r="M166" s="43"/>
      <c r="N166" s="43"/>
      <c r="O166" s="41"/>
      <c r="P166" s="352"/>
      <c r="Q166" s="669"/>
      <c r="R166" s="669"/>
      <c r="S166" s="669"/>
      <c r="T166" s="669"/>
      <c r="U166" s="669"/>
      <c r="V166" s="669"/>
      <c r="W166" s="669"/>
      <c r="X166" s="669"/>
      <c r="Y166" s="669"/>
      <c r="Z166" s="40"/>
      <c r="AA166" s="41"/>
      <c r="AB166" s="41"/>
      <c r="AC166" s="43"/>
      <c r="AD166" s="43"/>
      <c r="AE166" s="43"/>
      <c r="AF166" s="43"/>
      <c r="AG166" s="43"/>
      <c r="AH166" s="43"/>
      <c r="AI166" s="43"/>
      <c r="AJ166" s="41"/>
      <c r="AK166" s="352"/>
      <c r="AL166" s="669"/>
      <c r="AM166" s="669"/>
      <c r="AN166" s="669"/>
      <c r="AO166" s="669"/>
      <c r="AP166" s="669"/>
      <c r="AQ166" s="669"/>
      <c r="AR166" s="669"/>
      <c r="AS166" s="669"/>
      <c r="AT166" s="669"/>
      <c r="AU166" s="669"/>
      <c r="AV166" s="669"/>
      <c r="AW166" s="40"/>
      <c r="AX166" s="41"/>
      <c r="AY166" s="43"/>
      <c r="AZ166" s="43"/>
      <c r="BA166" s="124"/>
      <c r="BB166" s="41"/>
      <c r="BC166" s="41"/>
      <c r="BD166" s="43"/>
      <c r="BE166" s="43"/>
      <c r="BF166" s="40"/>
      <c r="BG166" s="41"/>
      <c r="BH166" s="41"/>
      <c r="BI166" s="41"/>
      <c r="BJ166" s="41"/>
      <c r="BK166" s="41"/>
      <c r="BL166" s="41"/>
      <c r="BM166" s="41"/>
      <c r="BN166" s="43"/>
      <c r="BO166" s="496"/>
      <c r="BP166" s="124"/>
      <c r="BQ166" s="41"/>
      <c r="BR166" s="41"/>
      <c r="BS166" s="41"/>
      <c r="BT166" s="41"/>
      <c r="BU166" s="43"/>
      <c r="BV166" s="43"/>
      <c r="BW166" s="43"/>
      <c r="BX166" s="43"/>
      <c r="BY166" s="43"/>
      <c r="BZ166" s="43"/>
      <c r="CA166" s="499"/>
      <c r="CB166" s="500"/>
      <c r="CC166" s="495"/>
      <c r="CD166" s="495"/>
      <c r="CE166" s="502"/>
      <c r="CF166" s="124"/>
      <c r="CG166" s="41"/>
      <c r="CH166" s="41"/>
      <c r="CI166" s="43"/>
      <c r="CJ166" s="43"/>
      <c r="CK166" s="43"/>
      <c r="CL166" s="43"/>
      <c r="CM166" s="43"/>
      <c r="CN166" s="43"/>
      <c r="CO166" s="43"/>
      <c r="CP166" s="43"/>
      <c r="CQ166" s="43"/>
      <c r="CR166" s="500"/>
      <c r="CS166" s="495"/>
      <c r="CT166" s="495"/>
      <c r="CU166" s="502"/>
      <c r="CV166" s="41"/>
      <c r="CW166" s="41"/>
      <c r="CX166" s="41"/>
      <c r="CY166" s="41"/>
      <c r="CZ166" s="41"/>
      <c r="DA166" s="42"/>
      <c r="DB166" s="151"/>
      <c r="DC166" s="41"/>
      <c r="DD166" s="41"/>
      <c r="DE166" s="151"/>
      <c r="DF166" s="35"/>
      <c r="DG166" s="36"/>
      <c r="DH166" s="36"/>
      <c r="DI166" s="38"/>
      <c r="DJ166" s="38"/>
      <c r="DK166" s="38"/>
      <c r="DL166" s="38"/>
      <c r="DM166" s="38"/>
      <c r="DN166" s="46"/>
      <c r="DO166" s="451"/>
      <c r="DP166" s="451"/>
      <c r="DQ166" s="451"/>
      <c r="DR166" s="451"/>
      <c r="DS166" s="451"/>
      <c r="DT166" s="451"/>
      <c r="DU166" s="451"/>
      <c r="DV166" s="35"/>
      <c r="DW166" s="36"/>
      <c r="DX166" s="36"/>
      <c r="DY166" s="38"/>
      <c r="DZ166" s="38"/>
      <c r="EA166" s="46"/>
      <c r="EB166" s="33">
        <f t="shared" si="44"/>
        <v>0</v>
      </c>
      <c r="EC166" s="33">
        <f t="shared" si="45"/>
        <v>0</v>
      </c>
      <c r="ED166" s="75">
        <f t="shared" si="46"/>
        <v>0</v>
      </c>
      <c r="EE166" s="74">
        <f t="shared" si="47"/>
        <v>0</v>
      </c>
      <c r="EF166" s="33">
        <f t="shared" si="48"/>
        <v>0</v>
      </c>
    </row>
    <row r="167" spans="1:136" x14ac:dyDescent="0.25">
      <c r="A167" s="134">
        <v>158</v>
      </c>
      <c r="B167" s="39"/>
      <c r="C167" s="39"/>
      <c r="D167" s="39"/>
      <c r="E167" s="39"/>
      <c r="F167" s="137"/>
      <c r="G167" s="40"/>
      <c r="H167" s="41"/>
      <c r="I167" s="41"/>
      <c r="J167" s="43"/>
      <c r="K167" s="43"/>
      <c r="L167" s="43"/>
      <c r="M167" s="43"/>
      <c r="N167" s="43"/>
      <c r="O167" s="41"/>
      <c r="P167" s="352"/>
      <c r="Q167" s="669"/>
      <c r="R167" s="669"/>
      <c r="S167" s="669"/>
      <c r="T167" s="669"/>
      <c r="U167" s="669"/>
      <c r="V167" s="669"/>
      <c r="W167" s="669"/>
      <c r="X167" s="669"/>
      <c r="Y167" s="669"/>
      <c r="Z167" s="40"/>
      <c r="AA167" s="41"/>
      <c r="AB167" s="41"/>
      <c r="AC167" s="43"/>
      <c r="AD167" s="43"/>
      <c r="AE167" s="43"/>
      <c r="AF167" s="43"/>
      <c r="AG167" s="43"/>
      <c r="AH167" s="43"/>
      <c r="AI167" s="43"/>
      <c r="AJ167" s="41"/>
      <c r="AK167" s="352"/>
      <c r="AL167" s="669"/>
      <c r="AM167" s="669"/>
      <c r="AN167" s="669"/>
      <c r="AO167" s="669"/>
      <c r="AP167" s="669"/>
      <c r="AQ167" s="669"/>
      <c r="AR167" s="669"/>
      <c r="AS167" s="669"/>
      <c r="AT167" s="669"/>
      <c r="AU167" s="669"/>
      <c r="AV167" s="669"/>
      <c r="AW167" s="40"/>
      <c r="AX167" s="41"/>
      <c r="AY167" s="43"/>
      <c r="AZ167" s="43"/>
      <c r="BA167" s="124"/>
      <c r="BB167" s="41"/>
      <c r="BC167" s="41"/>
      <c r="BD167" s="43"/>
      <c r="BE167" s="43"/>
      <c r="BF167" s="40"/>
      <c r="BG167" s="41"/>
      <c r="BH167" s="41"/>
      <c r="BI167" s="41"/>
      <c r="BJ167" s="41"/>
      <c r="BK167" s="41"/>
      <c r="BL167" s="41"/>
      <c r="BM167" s="41"/>
      <c r="BN167" s="43"/>
      <c r="BO167" s="496"/>
      <c r="BP167" s="124"/>
      <c r="BQ167" s="41"/>
      <c r="BR167" s="41"/>
      <c r="BS167" s="41"/>
      <c r="BT167" s="41"/>
      <c r="BU167" s="43"/>
      <c r="BV167" s="43"/>
      <c r="BW167" s="43"/>
      <c r="BX167" s="43"/>
      <c r="BY167" s="43"/>
      <c r="BZ167" s="43"/>
      <c r="CA167" s="499"/>
      <c r="CB167" s="500"/>
      <c r="CC167" s="495"/>
      <c r="CD167" s="495"/>
      <c r="CE167" s="502"/>
      <c r="CF167" s="124"/>
      <c r="CG167" s="41"/>
      <c r="CH167" s="41"/>
      <c r="CI167" s="43"/>
      <c r="CJ167" s="43"/>
      <c r="CK167" s="43"/>
      <c r="CL167" s="43"/>
      <c r="CM167" s="43"/>
      <c r="CN167" s="43"/>
      <c r="CO167" s="43"/>
      <c r="CP167" s="43"/>
      <c r="CQ167" s="43"/>
      <c r="CR167" s="500"/>
      <c r="CS167" s="495"/>
      <c r="CT167" s="495"/>
      <c r="CU167" s="502"/>
      <c r="CV167" s="41"/>
      <c r="CW167" s="41"/>
      <c r="CX167" s="41"/>
      <c r="CY167" s="41"/>
      <c r="CZ167" s="41"/>
      <c r="DA167" s="42"/>
      <c r="DB167" s="151"/>
      <c r="DC167" s="41"/>
      <c r="DD167" s="41"/>
      <c r="DE167" s="151"/>
      <c r="DF167" s="35"/>
      <c r="DG167" s="36"/>
      <c r="DH167" s="36"/>
      <c r="DI167" s="38"/>
      <c r="DJ167" s="38"/>
      <c r="DK167" s="38"/>
      <c r="DL167" s="38"/>
      <c r="DM167" s="38"/>
      <c r="DN167" s="46"/>
      <c r="DO167" s="451"/>
      <c r="DP167" s="451"/>
      <c r="DQ167" s="451"/>
      <c r="DR167" s="451"/>
      <c r="DS167" s="451"/>
      <c r="DT167" s="451"/>
      <c r="DU167" s="451"/>
      <c r="DV167" s="35"/>
      <c r="DW167" s="36"/>
      <c r="DX167" s="36"/>
      <c r="DY167" s="38"/>
      <c r="DZ167" s="38"/>
      <c r="EA167" s="46"/>
      <c r="EB167" s="33">
        <f t="shared" si="44"/>
        <v>0</v>
      </c>
      <c r="EC167" s="33">
        <f t="shared" si="45"/>
        <v>0</v>
      </c>
      <c r="ED167" s="75">
        <f t="shared" si="46"/>
        <v>0</v>
      </c>
      <c r="EE167" s="74">
        <f t="shared" si="47"/>
        <v>0</v>
      </c>
      <c r="EF167" s="33">
        <f t="shared" si="48"/>
        <v>0</v>
      </c>
    </row>
    <row r="168" spans="1:136" x14ac:dyDescent="0.25">
      <c r="A168" s="136">
        <v>159</v>
      </c>
      <c r="B168" s="39"/>
      <c r="C168" s="39"/>
      <c r="D168" s="39"/>
      <c r="E168" s="39"/>
      <c r="F168" s="137"/>
      <c r="G168" s="40"/>
      <c r="H168" s="41"/>
      <c r="I168" s="41"/>
      <c r="J168" s="43"/>
      <c r="K168" s="43"/>
      <c r="L168" s="43"/>
      <c r="M168" s="43"/>
      <c r="N168" s="43"/>
      <c r="O168" s="41"/>
      <c r="P168" s="352"/>
      <c r="Q168" s="669"/>
      <c r="R168" s="669"/>
      <c r="S168" s="669"/>
      <c r="T168" s="669"/>
      <c r="U168" s="669"/>
      <c r="V168" s="669"/>
      <c r="W168" s="669"/>
      <c r="X168" s="669"/>
      <c r="Y168" s="669"/>
      <c r="Z168" s="40"/>
      <c r="AA168" s="41"/>
      <c r="AB168" s="41"/>
      <c r="AC168" s="43"/>
      <c r="AD168" s="43"/>
      <c r="AE168" s="43"/>
      <c r="AF168" s="43"/>
      <c r="AG168" s="43"/>
      <c r="AH168" s="43"/>
      <c r="AI168" s="43"/>
      <c r="AJ168" s="41"/>
      <c r="AK168" s="352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40"/>
      <c r="AX168" s="41"/>
      <c r="AY168" s="43"/>
      <c r="AZ168" s="43"/>
      <c r="BA168" s="124"/>
      <c r="BB168" s="41"/>
      <c r="BC168" s="41"/>
      <c r="BD168" s="43"/>
      <c r="BE168" s="43"/>
      <c r="BF168" s="40"/>
      <c r="BG168" s="41"/>
      <c r="BH168" s="41"/>
      <c r="BI168" s="41"/>
      <c r="BJ168" s="41"/>
      <c r="BK168" s="41"/>
      <c r="BL168" s="41"/>
      <c r="BM168" s="41"/>
      <c r="BN168" s="43"/>
      <c r="BO168" s="496"/>
      <c r="BP168" s="124"/>
      <c r="BQ168" s="41"/>
      <c r="BR168" s="41"/>
      <c r="BS168" s="41"/>
      <c r="BT168" s="41"/>
      <c r="BU168" s="43"/>
      <c r="BV168" s="43"/>
      <c r="BW168" s="43"/>
      <c r="BX168" s="43"/>
      <c r="BY168" s="43"/>
      <c r="BZ168" s="43"/>
      <c r="CA168" s="499"/>
      <c r="CB168" s="500"/>
      <c r="CC168" s="495"/>
      <c r="CD168" s="495"/>
      <c r="CE168" s="502"/>
      <c r="CF168" s="124"/>
      <c r="CG168" s="41"/>
      <c r="CH168" s="41"/>
      <c r="CI168" s="43"/>
      <c r="CJ168" s="43"/>
      <c r="CK168" s="43"/>
      <c r="CL168" s="43"/>
      <c r="CM168" s="43"/>
      <c r="CN168" s="43"/>
      <c r="CO168" s="43"/>
      <c r="CP168" s="43"/>
      <c r="CQ168" s="43"/>
      <c r="CR168" s="500"/>
      <c r="CS168" s="495"/>
      <c r="CT168" s="495"/>
      <c r="CU168" s="502"/>
      <c r="CV168" s="41"/>
      <c r="CW168" s="41"/>
      <c r="CX168" s="41"/>
      <c r="CY168" s="41"/>
      <c r="CZ168" s="41"/>
      <c r="DA168" s="42"/>
      <c r="DB168" s="151"/>
      <c r="DC168" s="41"/>
      <c r="DD168" s="41"/>
      <c r="DE168" s="151"/>
      <c r="DF168" s="35"/>
      <c r="DG168" s="36"/>
      <c r="DH168" s="36"/>
      <c r="DI168" s="38"/>
      <c r="DJ168" s="38"/>
      <c r="DK168" s="38"/>
      <c r="DL168" s="38"/>
      <c r="DM168" s="38"/>
      <c r="DN168" s="46"/>
      <c r="DO168" s="451"/>
      <c r="DP168" s="451"/>
      <c r="DQ168" s="451"/>
      <c r="DR168" s="451"/>
      <c r="DS168" s="451"/>
      <c r="DT168" s="451"/>
      <c r="DU168" s="451"/>
      <c r="DV168" s="35"/>
      <c r="DW168" s="36"/>
      <c r="DX168" s="36"/>
      <c r="DY168" s="38"/>
      <c r="DZ168" s="38"/>
      <c r="EA168" s="46"/>
      <c r="EB168" s="33">
        <f t="shared" si="44"/>
        <v>0</v>
      </c>
      <c r="EC168" s="33">
        <f t="shared" si="45"/>
        <v>0</v>
      </c>
      <c r="ED168" s="75">
        <f t="shared" si="46"/>
        <v>0</v>
      </c>
      <c r="EE168" s="74">
        <f t="shared" si="47"/>
        <v>0</v>
      </c>
      <c r="EF168" s="33">
        <f t="shared" si="48"/>
        <v>0</v>
      </c>
    </row>
    <row r="169" spans="1:136" x14ac:dyDescent="0.25">
      <c r="A169" s="134">
        <v>160</v>
      </c>
      <c r="B169" s="39"/>
      <c r="C169" s="39"/>
      <c r="D169" s="39"/>
      <c r="E169" s="39"/>
      <c r="F169" s="137"/>
      <c r="G169" s="40"/>
      <c r="H169" s="41"/>
      <c r="I169" s="41"/>
      <c r="J169" s="43"/>
      <c r="K169" s="43"/>
      <c r="L169" s="43"/>
      <c r="M169" s="43"/>
      <c r="N169" s="43"/>
      <c r="O169" s="41"/>
      <c r="P169" s="352"/>
      <c r="Q169" s="669"/>
      <c r="R169" s="669"/>
      <c r="S169" s="669"/>
      <c r="T169" s="669"/>
      <c r="U169" s="669"/>
      <c r="V169" s="669"/>
      <c r="W169" s="669"/>
      <c r="X169" s="669"/>
      <c r="Y169" s="669"/>
      <c r="Z169" s="40"/>
      <c r="AA169" s="41"/>
      <c r="AB169" s="41"/>
      <c r="AC169" s="43"/>
      <c r="AD169" s="43"/>
      <c r="AE169" s="43"/>
      <c r="AF169" s="43"/>
      <c r="AG169" s="43"/>
      <c r="AH169" s="43"/>
      <c r="AI169" s="43"/>
      <c r="AJ169" s="41"/>
      <c r="AK169" s="352"/>
      <c r="AL169" s="669"/>
      <c r="AM169" s="669"/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40"/>
      <c r="AX169" s="41"/>
      <c r="AY169" s="43"/>
      <c r="AZ169" s="43"/>
      <c r="BA169" s="124"/>
      <c r="BB169" s="41"/>
      <c r="BC169" s="41"/>
      <c r="BD169" s="43"/>
      <c r="BE169" s="43"/>
      <c r="BF169" s="40"/>
      <c r="BG169" s="41"/>
      <c r="BH169" s="41"/>
      <c r="BI169" s="41"/>
      <c r="BJ169" s="41"/>
      <c r="BK169" s="41"/>
      <c r="BL169" s="41"/>
      <c r="BM169" s="41"/>
      <c r="BN169" s="43"/>
      <c r="BO169" s="496"/>
      <c r="BP169" s="124"/>
      <c r="BQ169" s="41"/>
      <c r="BR169" s="41"/>
      <c r="BS169" s="41"/>
      <c r="BT169" s="41"/>
      <c r="BU169" s="43"/>
      <c r="BV169" s="43"/>
      <c r="BW169" s="43"/>
      <c r="BX169" s="43"/>
      <c r="BY169" s="43"/>
      <c r="BZ169" s="43"/>
      <c r="CA169" s="499"/>
      <c r="CB169" s="500"/>
      <c r="CC169" s="495"/>
      <c r="CD169" s="495"/>
      <c r="CE169" s="502"/>
      <c r="CF169" s="124"/>
      <c r="CG169" s="41"/>
      <c r="CH169" s="41"/>
      <c r="CI169" s="43"/>
      <c r="CJ169" s="43"/>
      <c r="CK169" s="43"/>
      <c r="CL169" s="43"/>
      <c r="CM169" s="43"/>
      <c r="CN169" s="43"/>
      <c r="CO169" s="43"/>
      <c r="CP169" s="43"/>
      <c r="CQ169" s="43"/>
      <c r="CR169" s="500"/>
      <c r="CS169" s="495"/>
      <c r="CT169" s="495"/>
      <c r="CU169" s="502"/>
      <c r="CV169" s="41"/>
      <c r="CW169" s="41"/>
      <c r="CX169" s="41"/>
      <c r="CY169" s="41"/>
      <c r="CZ169" s="41"/>
      <c r="DA169" s="42"/>
      <c r="DB169" s="151"/>
      <c r="DC169" s="41"/>
      <c r="DD169" s="41"/>
      <c r="DE169" s="151"/>
      <c r="DF169" s="35"/>
      <c r="DG169" s="36"/>
      <c r="DH169" s="36"/>
      <c r="DI169" s="38"/>
      <c r="DJ169" s="38"/>
      <c r="DK169" s="38"/>
      <c r="DL169" s="38"/>
      <c r="DM169" s="38"/>
      <c r="DN169" s="46"/>
      <c r="DO169" s="451"/>
      <c r="DP169" s="451"/>
      <c r="DQ169" s="451"/>
      <c r="DR169" s="451"/>
      <c r="DS169" s="451"/>
      <c r="DT169" s="451"/>
      <c r="DU169" s="451"/>
      <c r="DV169" s="35"/>
      <c r="DW169" s="36"/>
      <c r="DX169" s="36"/>
      <c r="DY169" s="38"/>
      <c r="DZ169" s="38"/>
      <c r="EA169" s="46"/>
      <c r="EB169" s="33">
        <f t="shared" si="44"/>
        <v>0</v>
      </c>
      <c r="EC169" s="33">
        <f t="shared" si="45"/>
        <v>0</v>
      </c>
      <c r="ED169" s="75">
        <f t="shared" si="46"/>
        <v>0</v>
      </c>
      <c r="EE169" s="74">
        <f t="shared" si="47"/>
        <v>0</v>
      </c>
      <c r="EF169" s="33">
        <f t="shared" si="48"/>
        <v>0</v>
      </c>
    </row>
    <row r="170" spans="1:136" x14ac:dyDescent="0.25">
      <c r="A170" s="136">
        <v>161</v>
      </c>
      <c r="B170" s="39"/>
      <c r="C170" s="39"/>
      <c r="D170" s="39"/>
      <c r="E170" s="39"/>
      <c r="F170" s="137"/>
      <c r="G170" s="40"/>
      <c r="H170" s="41"/>
      <c r="I170" s="41"/>
      <c r="J170" s="43"/>
      <c r="K170" s="43"/>
      <c r="L170" s="43"/>
      <c r="M170" s="43"/>
      <c r="N170" s="43"/>
      <c r="O170" s="41"/>
      <c r="P170" s="352"/>
      <c r="Q170" s="669"/>
      <c r="R170" s="669"/>
      <c r="S170" s="669"/>
      <c r="T170" s="669"/>
      <c r="U170" s="669"/>
      <c r="V170" s="669"/>
      <c r="W170" s="669"/>
      <c r="X170" s="669"/>
      <c r="Y170" s="669"/>
      <c r="Z170" s="40"/>
      <c r="AA170" s="41"/>
      <c r="AB170" s="41"/>
      <c r="AC170" s="43"/>
      <c r="AD170" s="43"/>
      <c r="AE170" s="43"/>
      <c r="AF170" s="43"/>
      <c r="AG170" s="43"/>
      <c r="AH170" s="43"/>
      <c r="AI170" s="43"/>
      <c r="AJ170" s="41"/>
      <c r="AK170" s="352"/>
      <c r="AL170" s="669"/>
      <c r="AM170" s="669"/>
      <c r="AN170" s="669"/>
      <c r="AO170" s="669"/>
      <c r="AP170" s="669"/>
      <c r="AQ170" s="669"/>
      <c r="AR170" s="669"/>
      <c r="AS170" s="669"/>
      <c r="AT170" s="669"/>
      <c r="AU170" s="669"/>
      <c r="AV170" s="669"/>
      <c r="AW170" s="40"/>
      <c r="AX170" s="41"/>
      <c r="AY170" s="43"/>
      <c r="AZ170" s="43"/>
      <c r="BA170" s="124"/>
      <c r="BB170" s="41"/>
      <c r="BC170" s="41"/>
      <c r="BD170" s="43"/>
      <c r="BE170" s="43"/>
      <c r="BF170" s="40"/>
      <c r="BG170" s="41"/>
      <c r="BH170" s="41"/>
      <c r="BI170" s="41"/>
      <c r="BJ170" s="41"/>
      <c r="BK170" s="41"/>
      <c r="BL170" s="41"/>
      <c r="BM170" s="41"/>
      <c r="BN170" s="43"/>
      <c r="BO170" s="496"/>
      <c r="BP170" s="124"/>
      <c r="BQ170" s="41"/>
      <c r="BR170" s="41"/>
      <c r="BS170" s="41"/>
      <c r="BT170" s="41"/>
      <c r="BU170" s="43"/>
      <c r="BV170" s="43"/>
      <c r="BW170" s="43"/>
      <c r="BX170" s="43"/>
      <c r="BY170" s="43"/>
      <c r="BZ170" s="43"/>
      <c r="CA170" s="499"/>
      <c r="CB170" s="500"/>
      <c r="CC170" s="495"/>
      <c r="CD170" s="495"/>
      <c r="CE170" s="502"/>
      <c r="CF170" s="124"/>
      <c r="CG170" s="41"/>
      <c r="CH170" s="41"/>
      <c r="CI170" s="43"/>
      <c r="CJ170" s="43"/>
      <c r="CK170" s="43"/>
      <c r="CL170" s="43"/>
      <c r="CM170" s="43"/>
      <c r="CN170" s="43"/>
      <c r="CO170" s="43"/>
      <c r="CP170" s="43"/>
      <c r="CQ170" s="43"/>
      <c r="CR170" s="500"/>
      <c r="CS170" s="495"/>
      <c r="CT170" s="495"/>
      <c r="CU170" s="502"/>
      <c r="CV170" s="41"/>
      <c r="CW170" s="41"/>
      <c r="CX170" s="41"/>
      <c r="CY170" s="41"/>
      <c r="CZ170" s="41"/>
      <c r="DA170" s="42"/>
      <c r="DB170" s="151"/>
      <c r="DC170" s="41"/>
      <c r="DD170" s="41"/>
      <c r="DE170" s="151"/>
      <c r="DF170" s="35"/>
      <c r="DG170" s="36"/>
      <c r="DH170" s="36"/>
      <c r="DI170" s="38"/>
      <c r="DJ170" s="38"/>
      <c r="DK170" s="38"/>
      <c r="DL170" s="38"/>
      <c r="DM170" s="38"/>
      <c r="DN170" s="46"/>
      <c r="DO170" s="451"/>
      <c r="DP170" s="451"/>
      <c r="DQ170" s="451"/>
      <c r="DR170" s="451"/>
      <c r="DS170" s="451"/>
      <c r="DT170" s="451"/>
      <c r="DU170" s="451"/>
      <c r="DV170" s="35"/>
      <c r="DW170" s="36"/>
      <c r="DX170" s="36"/>
      <c r="DY170" s="38"/>
      <c r="DZ170" s="38"/>
      <c r="EA170" s="46"/>
      <c r="EB170" s="33">
        <f t="shared" si="44"/>
        <v>0</v>
      </c>
      <c r="EC170" s="33">
        <f t="shared" si="45"/>
        <v>0</v>
      </c>
      <c r="ED170" s="75">
        <f t="shared" si="46"/>
        <v>0</v>
      </c>
      <c r="EE170" s="74">
        <f t="shared" si="47"/>
        <v>0</v>
      </c>
      <c r="EF170" s="33">
        <f t="shared" si="48"/>
        <v>0</v>
      </c>
    </row>
    <row r="171" spans="1:136" x14ac:dyDescent="0.25">
      <c r="A171" s="134">
        <v>162</v>
      </c>
      <c r="B171" s="39"/>
      <c r="C171" s="39"/>
      <c r="D171" s="39"/>
      <c r="E171" s="39"/>
      <c r="F171" s="137"/>
      <c r="G171" s="40"/>
      <c r="H171" s="41"/>
      <c r="I171" s="41"/>
      <c r="J171" s="43"/>
      <c r="K171" s="43"/>
      <c r="L171" s="43"/>
      <c r="M171" s="43"/>
      <c r="N171" s="43"/>
      <c r="O171" s="41"/>
      <c r="P171" s="352"/>
      <c r="Q171" s="669"/>
      <c r="R171" s="669"/>
      <c r="S171" s="669"/>
      <c r="T171" s="669"/>
      <c r="U171" s="669"/>
      <c r="V171" s="669"/>
      <c r="W171" s="669"/>
      <c r="X171" s="669"/>
      <c r="Y171" s="669"/>
      <c r="Z171" s="40"/>
      <c r="AA171" s="41"/>
      <c r="AB171" s="41"/>
      <c r="AC171" s="43"/>
      <c r="AD171" s="43"/>
      <c r="AE171" s="43"/>
      <c r="AF171" s="43"/>
      <c r="AG171" s="43"/>
      <c r="AH171" s="43"/>
      <c r="AI171" s="43"/>
      <c r="AJ171" s="41"/>
      <c r="AK171" s="352"/>
      <c r="AL171" s="669"/>
      <c r="AM171" s="669"/>
      <c r="AN171" s="669"/>
      <c r="AO171" s="669"/>
      <c r="AP171" s="669"/>
      <c r="AQ171" s="669"/>
      <c r="AR171" s="669"/>
      <c r="AS171" s="669"/>
      <c r="AT171" s="669"/>
      <c r="AU171" s="669"/>
      <c r="AV171" s="669"/>
      <c r="AW171" s="40"/>
      <c r="AX171" s="41"/>
      <c r="AY171" s="43"/>
      <c r="AZ171" s="43"/>
      <c r="BA171" s="124"/>
      <c r="BB171" s="41"/>
      <c r="BC171" s="41"/>
      <c r="BD171" s="43"/>
      <c r="BE171" s="43"/>
      <c r="BF171" s="40"/>
      <c r="BG171" s="41"/>
      <c r="BH171" s="41"/>
      <c r="BI171" s="41"/>
      <c r="BJ171" s="41"/>
      <c r="BK171" s="41"/>
      <c r="BL171" s="41"/>
      <c r="BM171" s="41"/>
      <c r="BN171" s="43"/>
      <c r="BO171" s="496"/>
      <c r="BP171" s="124"/>
      <c r="BQ171" s="41"/>
      <c r="BR171" s="41"/>
      <c r="BS171" s="41"/>
      <c r="BT171" s="41"/>
      <c r="BU171" s="43"/>
      <c r="BV171" s="43"/>
      <c r="BW171" s="43"/>
      <c r="BX171" s="43"/>
      <c r="BY171" s="43"/>
      <c r="BZ171" s="43"/>
      <c r="CA171" s="499"/>
      <c r="CB171" s="500"/>
      <c r="CC171" s="495"/>
      <c r="CD171" s="495"/>
      <c r="CE171" s="502"/>
      <c r="CF171" s="124"/>
      <c r="CG171" s="41"/>
      <c r="CH171" s="41"/>
      <c r="CI171" s="43"/>
      <c r="CJ171" s="43"/>
      <c r="CK171" s="43"/>
      <c r="CL171" s="43"/>
      <c r="CM171" s="43"/>
      <c r="CN171" s="43"/>
      <c r="CO171" s="43"/>
      <c r="CP171" s="43"/>
      <c r="CQ171" s="43"/>
      <c r="CR171" s="500"/>
      <c r="CS171" s="495"/>
      <c r="CT171" s="495"/>
      <c r="CU171" s="502"/>
      <c r="CV171" s="41"/>
      <c r="CW171" s="41"/>
      <c r="CX171" s="41"/>
      <c r="CY171" s="41"/>
      <c r="CZ171" s="41"/>
      <c r="DA171" s="42"/>
      <c r="DB171" s="151"/>
      <c r="DC171" s="41"/>
      <c r="DD171" s="41"/>
      <c r="DE171" s="151"/>
      <c r="DF171" s="35"/>
      <c r="DG171" s="36"/>
      <c r="DH171" s="36"/>
      <c r="DI171" s="38"/>
      <c r="DJ171" s="38"/>
      <c r="DK171" s="38"/>
      <c r="DL171" s="38"/>
      <c r="DM171" s="38"/>
      <c r="DN171" s="46"/>
      <c r="DO171" s="451"/>
      <c r="DP171" s="451"/>
      <c r="DQ171" s="451"/>
      <c r="DR171" s="451"/>
      <c r="DS171" s="451"/>
      <c r="DT171" s="451"/>
      <c r="DU171" s="451"/>
      <c r="DV171" s="35"/>
      <c r="DW171" s="36"/>
      <c r="DX171" s="36"/>
      <c r="DY171" s="38"/>
      <c r="DZ171" s="38"/>
      <c r="EA171" s="46"/>
      <c r="EB171" s="33">
        <f t="shared" si="44"/>
        <v>0</v>
      </c>
      <c r="EC171" s="33">
        <f t="shared" si="45"/>
        <v>0</v>
      </c>
      <c r="ED171" s="75">
        <f t="shared" si="46"/>
        <v>0</v>
      </c>
      <c r="EE171" s="74">
        <f t="shared" si="47"/>
        <v>0</v>
      </c>
      <c r="EF171" s="33">
        <f t="shared" si="48"/>
        <v>0</v>
      </c>
    </row>
    <row r="172" spans="1:136" x14ac:dyDescent="0.25">
      <c r="A172" s="136">
        <v>163</v>
      </c>
      <c r="B172" s="39"/>
      <c r="C172" s="39"/>
      <c r="D172" s="39"/>
      <c r="E172" s="39"/>
      <c r="F172" s="137"/>
      <c r="G172" s="40"/>
      <c r="H172" s="41"/>
      <c r="I172" s="41"/>
      <c r="J172" s="43"/>
      <c r="K172" s="43"/>
      <c r="L172" s="43"/>
      <c r="M172" s="43"/>
      <c r="N172" s="43"/>
      <c r="O172" s="41"/>
      <c r="P172" s="352"/>
      <c r="Q172" s="669"/>
      <c r="R172" s="669"/>
      <c r="S172" s="669"/>
      <c r="T172" s="669"/>
      <c r="U172" s="669"/>
      <c r="V172" s="669"/>
      <c r="W172" s="669"/>
      <c r="X172" s="669"/>
      <c r="Y172" s="669"/>
      <c r="Z172" s="40"/>
      <c r="AA172" s="41"/>
      <c r="AB172" s="41"/>
      <c r="AC172" s="43"/>
      <c r="AD172" s="43"/>
      <c r="AE172" s="43"/>
      <c r="AF172" s="43"/>
      <c r="AG172" s="43"/>
      <c r="AH172" s="43"/>
      <c r="AI172" s="43"/>
      <c r="AJ172" s="41"/>
      <c r="AK172" s="352"/>
      <c r="AL172" s="669"/>
      <c r="AM172" s="669"/>
      <c r="AN172" s="669"/>
      <c r="AO172" s="669"/>
      <c r="AP172" s="669"/>
      <c r="AQ172" s="669"/>
      <c r="AR172" s="669"/>
      <c r="AS172" s="669"/>
      <c r="AT172" s="669"/>
      <c r="AU172" s="669"/>
      <c r="AV172" s="669"/>
      <c r="AW172" s="40"/>
      <c r="AX172" s="41"/>
      <c r="AY172" s="43"/>
      <c r="AZ172" s="43"/>
      <c r="BA172" s="124"/>
      <c r="BB172" s="41"/>
      <c r="BC172" s="41"/>
      <c r="BD172" s="43"/>
      <c r="BE172" s="43"/>
      <c r="BF172" s="40"/>
      <c r="BG172" s="41"/>
      <c r="BH172" s="41"/>
      <c r="BI172" s="41"/>
      <c r="BJ172" s="41"/>
      <c r="BK172" s="41"/>
      <c r="BL172" s="41"/>
      <c r="BM172" s="41"/>
      <c r="BN172" s="43"/>
      <c r="BO172" s="496"/>
      <c r="BP172" s="124"/>
      <c r="BQ172" s="41"/>
      <c r="BR172" s="41"/>
      <c r="BS172" s="41"/>
      <c r="BT172" s="41"/>
      <c r="BU172" s="43"/>
      <c r="BV172" s="43"/>
      <c r="BW172" s="43"/>
      <c r="BX172" s="43"/>
      <c r="BY172" s="43"/>
      <c r="BZ172" s="43"/>
      <c r="CA172" s="499"/>
      <c r="CB172" s="500"/>
      <c r="CC172" s="495"/>
      <c r="CD172" s="495"/>
      <c r="CE172" s="502"/>
      <c r="CF172" s="124"/>
      <c r="CG172" s="41"/>
      <c r="CH172" s="41"/>
      <c r="CI172" s="43"/>
      <c r="CJ172" s="43"/>
      <c r="CK172" s="43"/>
      <c r="CL172" s="43"/>
      <c r="CM172" s="43"/>
      <c r="CN172" s="43"/>
      <c r="CO172" s="43"/>
      <c r="CP172" s="43"/>
      <c r="CQ172" s="43"/>
      <c r="CR172" s="500"/>
      <c r="CS172" s="495"/>
      <c r="CT172" s="495"/>
      <c r="CU172" s="502"/>
      <c r="CV172" s="41"/>
      <c r="CW172" s="41"/>
      <c r="CX172" s="41"/>
      <c r="CY172" s="41"/>
      <c r="CZ172" s="41"/>
      <c r="DA172" s="42"/>
      <c r="DB172" s="151"/>
      <c r="DC172" s="41"/>
      <c r="DD172" s="41"/>
      <c r="DE172" s="151"/>
      <c r="DF172" s="35"/>
      <c r="DG172" s="36"/>
      <c r="DH172" s="36"/>
      <c r="DI172" s="38"/>
      <c r="DJ172" s="38"/>
      <c r="DK172" s="38"/>
      <c r="DL172" s="38"/>
      <c r="DM172" s="38"/>
      <c r="DN172" s="46"/>
      <c r="DO172" s="451"/>
      <c r="DP172" s="451"/>
      <c r="DQ172" s="451"/>
      <c r="DR172" s="451"/>
      <c r="DS172" s="451"/>
      <c r="DT172" s="451"/>
      <c r="DU172" s="451"/>
      <c r="DV172" s="35"/>
      <c r="DW172" s="36"/>
      <c r="DX172" s="36"/>
      <c r="DY172" s="38"/>
      <c r="DZ172" s="38"/>
      <c r="EA172" s="46"/>
      <c r="EB172" s="33">
        <f t="shared" si="44"/>
        <v>0</v>
      </c>
      <c r="EC172" s="33">
        <f t="shared" si="45"/>
        <v>0</v>
      </c>
      <c r="ED172" s="75">
        <f t="shared" si="46"/>
        <v>0</v>
      </c>
      <c r="EE172" s="74">
        <f t="shared" si="47"/>
        <v>0</v>
      </c>
      <c r="EF172" s="33">
        <f t="shared" si="48"/>
        <v>0</v>
      </c>
    </row>
    <row r="173" spans="1:136" x14ac:dyDescent="0.25">
      <c r="A173" s="134">
        <v>164</v>
      </c>
      <c r="B173" s="39"/>
      <c r="C173" s="39"/>
      <c r="D173" s="39"/>
      <c r="E173" s="39"/>
      <c r="F173" s="137"/>
      <c r="G173" s="40"/>
      <c r="H173" s="41"/>
      <c r="I173" s="41"/>
      <c r="J173" s="43"/>
      <c r="K173" s="43"/>
      <c r="L173" s="43"/>
      <c r="M173" s="43"/>
      <c r="N173" s="43"/>
      <c r="O173" s="41"/>
      <c r="P173" s="352"/>
      <c r="Q173" s="669"/>
      <c r="R173" s="669"/>
      <c r="S173" s="669"/>
      <c r="T173" s="669"/>
      <c r="U173" s="669"/>
      <c r="V173" s="669"/>
      <c r="W173" s="669"/>
      <c r="X173" s="669"/>
      <c r="Y173" s="669"/>
      <c r="Z173" s="40"/>
      <c r="AA173" s="41"/>
      <c r="AB173" s="41"/>
      <c r="AC173" s="43"/>
      <c r="AD173" s="43"/>
      <c r="AE173" s="43"/>
      <c r="AF173" s="43"/>
      <c r="AG173" s="43"/>
      <c r="AH173" s="43"/>
      <c r="AI173" s="43"/>
      <c r="AJ173" s="41"/>
      <c r="AK173" s="352"/>
      <c r="AL173" s="669"/>
      <c r="AM173" s="669"/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40"/>
      <c r="AX173" s="41"/>
      <c r="AY173" s="43"/>
      <c r="AZ173" s="43"/>
      <c r="BA173" s="124"/>
      <c r="BB173" s="41"/>
      <c r="BC173" s="41"/>
      <c r="BD173" s="43"/>
      <c r="BE173" s="43"/>
      <c r="BF173" s="40"/>
      <c r="BG173" s="41"/>
      <c r="BH173" s="41"/>
      <c r="BI173" s="41"/>
      <c r="BJ173" s="41"/>
      <c r="BK173" s="41"/>
      <c r="BL173" s="41"/>
      <c r="BM173" s="41"/>
      <c r="BN173" s="43"/>
      <c r="BO173" s="496"/>
      <c r="BP173" s="124"/>
      <c r="BQ173" s="41"/>
      <c r="BR173" s="41"/>
      <c r="BS173" s="41"/>
      <c r="BT173" s="41"/>
      <c r="BU173" s="43"/>
      <c r="BV173" s="43"/>
      <c r="BW173" s="43"/>
      <c r="BX173" s="43"/>
      <c r="BY173" s="43"/>
      <c r="BZ173" s="43"/>
      <c r="CA173" s="499"/>
      <c r="CB173" s="500"/>
      <c r="CC173" s="495"/>
      <c r="CD173" s="495"/>
      <c r="CE173" s="502"/>
      <c r="CF173" s="124"/>
      <c r="CG173" s="41"/>
      <c r="CH173" s="41"/>
      <c r="CI173" s="43"/>
      <c r="CJ173" s="43"/>
      <c r="CK173" s="43"/>
      <c r="CL173" s="43"/>
      <c r="CM173" s="43"/>
      <c r="CN173" s="43"/>
      <c r="CO173" s="43"/>
      <c r="CP173" s="43"/>
      <c r="CQ173" s="43"/>
      <c r="CR173" s="500"/>
      <c r="CS173" s="495"/>
      <c r="CT173" s="495"/>
      <c r="CU173" s="502"/>
      <c r="CV173" s="41"/>
      <c r="CW173" s="41"/>
      <c r="CX173" s="41"/>
      <c r="CY173" s="41"/>
      <c r="CZ173" s="41"/>
      <c r="DA173" s="42"/>
      <c r="DB173" s="151"/>
      <c r="DC173" s="41"/>
      <c r="DD173" s="41"/>
      <c r="DE173" s="151"/>
      <c r="DF173" s="35"/>
      <c r="DG173" s="36"/>
      <c r="DH173" s="36"/>
      <c r="DI173" s="38"/>
      <c r="DJ173" s="38"/>
      <c r="DK173" s="38"/>
      <c r="DL173" s="38"/>
      <c r="DM173" s="38"/>
      <c r="DN173" s="46"/>
      <c r="DO173" s="451"/>
      <c r="DP173" s="451"/>
      <c r="DQ173" s="451"/>
      <c r="DR173" s="451"/>
      <c r="DS173" s="451"/>
      <c r="DT173" s="451"/>
      <c r="DU173" s="451"/>
      <c r="DV173" s="35"/>
      <c r="DW173" s="36"/>
      <c r="DX173" s="36"/>
      <c r="DY173" s="38"/>
      <c r="DZ173" s="38"/>
      <c r="EA173" s="46"/>
      <c r="EB173" s="33">
        <f t="shared" si="44"/>
        <v>0</v>
      </c>
      <c r="EC173" s="33">
        <f t="shared" si="45"/>
        <v>0</v>
      </c>
      <c r="ED173" s="75">
        <f t="shared" si="46"/>
        <v>0</v>
      </c>
      <c r="EE173" s="74">
        <f t="shared" si="47"/>
        <v>0</v>
      </c>
      <c r="EF173" s="33">
        <f t="shared" si="48"/>
        <v>0</v>
      </c>
    </row>
    <row r="174" spans="1:136" x14ac:dyDescent="0.25">
      <c r="A174" s="136">
        <v>165</v>
      </c>
      <c r="B174" s="39"/>
      <c r="C174" s="39"/>
      <c r="D174" s="39"/>
      <c r="E174" s="39"/>
      <c r="F174" s="137"/>
      <c r="G174" s="40"/>
      <c r="H174" s="41"/>
      <c r="I174" s="41"/>
      <c r="J174" s="43"/>
      <c r="K174" s="43"/>
      <c r="L174" s="43"/>
      <c r="M174" s="43"/>
      <c r="N174" s="43"/>
      <c r="O174" s="41"/>
      <c r="P174" s="352"/>
      <c r="Q174" s="669"/>
      <c r="R174" s="669"/>
      <c r="S174" s="669"/>
      <c r="T174" s="669"/>
      <c r="U174" s="669"/>
      <c r="V174" s="669"/>
      <c r="W174" s="669"/>
      <c r="X174" s="669"/>
      <c r="Y174" s="669"/>
      <c r="Z174" s="40"/>
      <c r="AA174" s="41"/>
      <c r="AB174" s="41"/>
      <c r="AC174" s="43"/>
      <c r="AD174" s="43"/>
      <c r="AE174" s="43"/>
      <c r="AF174" s="43"/>
      <c r="AG174" s="43"/>
      <c r="AH174" s="43"/>
      <c r="AI174" s="43"/>
      <c r="AJ174" s="41"/>
      <c r="AK174" s="352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40"/>
      <c r="AX174" s="41"/>
      <c r="AY174" s="43"/>
      <c r="AZ174" s="43"/>
      <c r="BA174" s="124"/>
      <c r="BB174" s="41"/>
      <c r="BC174" s="41"/>
      <c r="BD174" s="43"/>
      <c r="BE174" s="43"/>
      <c r="BF174" s="40"/>
      <c r="BG174" s="41"/>
      <c r="BH174" s="41"/>
      <c r="BI174" s="41"/>
      <c r="BJ174" s="41"/>
      <c r="BK174" s="41"/>
      <c r="BL174" s="41"/>
      <c r="BM174" s="41"/>
      <c r="BN174" s="43"/>
      <c r="BO174" s="496"/>
      <c r="BP174" s="124"/>
      <c r="BQ174" s="41"/>
      <c r="BR174" s="41"/>
      <c r="BS174" s="41"/>
      <c r="BT174" s="41"/>
      <c r="BU174" s="43"/>
      <c r="BV174" s="43"/>
      <c r="BW174" s="43"/>
      <c r="BX174" s="43"/>
      <c r="BY174" s="43"/>
      <c r="BZ174" s="43"/>
      <c r="CA174" s="499"/>
      <c r="CB174" s="500"/>
      <c r="CC174" s="495"/>
      <c r="CD174" s="495"/>
      <c r="CE174" s="502"/>
      <c r="CF174" s="124"/>
      <c r="CG174" s="41"/>
      <c r="CH174" s="41"/>
      <c r="CI174" s="43"/>
      <c r="CJ174" s="43"/>
      <c r="CK174" s="43"/>
      <c r="CL174" s="43"/>
      <c r="CM174" s="43"/>
      <c r="CN174" s="43"/>
      <c r="CO174" s="43"/>
      <c r="CP174" s="43"/>
      <c r="CQ174" s="43"/>
      <c r="CR174" s="500"/>
      <c r="CS174" s="495"/>
      <c r="CT174" s="495"/>
      <c r="CU174" s="502"/>
      <c r="CV174" s="41"/>
      <c r="CW174" s="41"/>
      <c r="CX174" s="41"/>
      <c r="CY174" s="41"/>
      <c r="CZ174" s="41"/>
      <c r="DA174" s="42"/>
      <c r="DB174" s="151"/>
      <c r="DC174" s="41"/>
      <c r="DD174" s="41"/>
      <c r="DE174" s="151"/>
      <c r="DF174" s="35"/>
      <c r="DG174" s="36"/>
      <c r="DH174" s="36"/>
      <c r="DI174" s="38"/>
      <c r="DJ174" s="38"/>
      <c r="DK174" s="38"/>
      <c r="DL174" s="38"/>
      <c r="DM174" s="38"/>
      <c r="DN174" s="46"/>
      <c r="DO174" s="451"/>
      <c r="DP174" s="451"/>
      <c r="DQ174" s="451"/>
      <c r="DR174" s="451"/>
      <c r="DS174" s="451"/>
      <c r="DT174" s="451"/>
      <c r="DU174" s="451"/>
      <c r="DV174" s="35"/>
      <c r="DW174" s="36"/>
      <c r="DX174" s="36"/>
      <c r="DY174" s="38"/>
      <c r="DZ174" s="38"/>
      <c r="EA174" s="46"/>
      <c r="EB174" s="33">
        <f t="shared" si="44"/>
        <v>0</v>
      </c>
      <c r="EC174" s="33">
        <f t="shared" si="45"/>
        <v>0</v>
      </c>
      <c r="ED174" s="75">
        <f t="shared" si="46"/>
        <v>0</v>
      </c>
      <c r="EE174" s="74">
        <f t="shared" si="47"/>
        <v>0</v>
      </c>
      <c r="EF174" s="33">
        <f t="shared" si="48"/>
        <v>0</v>
      </c>
    </row>
    <row r="175" spans="1:136" x14ac:dyDescent="0.25">
      <c r="A175" s="134">
        <v>166</v>
      </c>
      <c r="B175" s="39"/>
      <c r="C175" s="39"/>
      <c r="D175" s="39"/>
      <c r="E175" s="39"/>
      <c r="F175" s="137"/>
      <c r="G175" s="40"/>
      <c r="H175" s="41"/>
      <c r="I175" s="41"/>
      <c r="J175" s="43"/>
      <c r="K175" s="43"/>
      <c r="L175" s="43"/>
      <c r="M175" s="43"/>
      <c r="N175" s="43"/>
      <c r="O175" s="41"/>
      <c r="P175" s="352"/>
      <c r="Q175" s="669"/>
      <c r="R175" s="669"/>
      <c r="S175" s="669"/>
      <c r="T175" s="669"/>
      <c r="U175" s="669"/>
      <c r="V175" s="669"/>
      <c r="W175" s="669"/>
      <c r="X175" s="669"/>
      <c r="Y175" s="669"/>
      <c r="Z175" s="40"/>
      <c r="AA175" s="41"/>
      <c r="AB175" s="41"/>
      <c r="AC175" s="43"/>
      <c r="AD175" s="43"/>
      <c r="AE175" s="43"/>
      <c r="AF175" s="43"/>
      <c r="AG175" s="43"/>
      <c r="AH175" s="43"/>
      <c r="AI175" s="43"/>
      <c r="AJ175" s="41"/>
      <c r="AK175" s="352"/>
      <c r="AL175" s="669"/>
      <c r="AM175" s="669"/>
      <c r="AN175" s="669"/>
      <c r="AO175" s="669"/>
      <c r="AP175" s="669"/>
      <c r="AQ175" s="669"/>
      <c r="AR175" s="669"/>
      <c r="AS175" s="669"/>
      <c r="AT175" s="669"/>
      <c r="AU175" s="669"/>
      <c r="AV175" s="669"/>
      <c r="AW175" s="40"/>
      <c r="AX175" s="41"/>
      <c r="AY175" s="43"/>
      <c r="AZ175" s="43"/>
      <c r="BA175" s="124"/>
      <c r="BB175" s="41"/>
      <c r="BC175" s="41"/>
      <c r="BD175" s="43"/>
      <c r="BE175" s="43"/>
      <c r="BF175" s="40"/>
      <c r="BG175" s="41"/>
      <c r="BH175" s="41"/>
      <c r="BI175" s="41"/>
      <c r="BJ175" s="41"/>
      <c r="BK175" s="41"/>
      <c r="BL175" s="41"/>
      <c r="BM175" s="41"/>
      <c r="BN175" s="43"/>
      <c r="BO175" s="496"/>
      <c r="BP175" s="124"/>
      <c r="BQ175" s="41"/>
      <c r="BR175" s="41"/>
      <c r="BS175" s="41"/>
      <c r="BT175" s="41"/>
      <c r="BU175" s="43"/>
      <c r="BV175" s="43"/>
      <c r="BW175" s="43"/>
      <c r="BX175" s="43"/>
      <c r="BY175" s="43"/>
      <c r="BZ175" s="43"/>
      <c r="CA175" s="499"/>
      <c r="CB175" s="500"/>
      <c r="CC175" s="495"/>
      <c r="CD175" s="495"/>
      <c r="CE175" s="502"/>
      <c r="CF175" s="124"/>
      <c r="CG175" s="41"/>
      <c r="CH175" s="41"/>
      <c r="CI175" s="43"/>
      <c r="CJ175" s="43"/>
      <c r="CK175" s="43"/>
      <c r="CL175" s="43"/>
      <c r="CM175" s="43"/>
      <c r="CN175" s="43"/>
      <c r="CO175" s="43"/>
      <c r="CP175" s="43"/>
      <c r="CQ175" s="43"/>
      <c r="CR175" s="500"/>
      <c r="CS175" s="495"/>
      <c r="CT175" s="495"/>
      <c r="CU175" s="502"/>
      <c r="CV175" s="41"/>
      <c r="CW175" s="41"/>
      <c r="CX175" s="41"/>
      <c r="CY175" s="41"/>
      <c r="CZ175" s="41"/>
      <c r="DA175" s="42"/>
      <c r="DB175" s="151"/>
      <c r="DC175" s="41"/>
      <c r="DD175" s="41"/>
      <c r="DE175" s="151"/>
      <c r="DF175" s="35"/>
      <c r="DG175" s="36"/>
      <c r="DH175" s="36"/>
      <c r="DI175" s="38"/>
      <c r="DJ175" s="38"/>
      <c r="DK175" s="38"/>
      <c r="DL175" s="38"/>
      <c r="DM175" s="38"/>
      <c r="DN175" s="46"/>
      <c r="DO175" s="451"/>
      <c r="DP175" s="451"/>
      <c r="DQ175" s="451"/>
      <c r="DR175" s="451"/>
      <c r="DS175" s="451"/>
      <c r="DT175" s="451"/>
      <c r="DU175" s="451"/>
      <c r="DV175" s="35"/>
      <c r="DW175" s="36"/>
      <c r="DX175" s="36"/>
      <c r="DY175" s="38"/>
      <c r="DZ175" s="38"/>
      <c r="EA175" s="46"/>
      <c r="EB175" s="33">
        <f t="shared" si="44"/>
        <v>0</v>
      </c>
      <c r="EC175" s="33">
        <f t="shared" si="45"/>
        <v>0</v>
      </c>
      <c r="ED175" s="75">
        <f t="shared" si="46"/>
        <v>0</v>
      </c>
      <c r="EE175" s="74">
        <f t="shared" si="47"/>
        <v>0</v>
      </c>
      <c r="EF175" s="33">
        <f t="shared" si="48"/>
        <v>0</v>
      </c>
    </row>
    <row r="176" spans="1:136" x14ac:dyDescent="0.25">
      <c r="A176" s="136">
        <v>167</v>
      </c>
      <c r="B176" s="39"/>
      <c r="C176" s="39"/>
      <c r="D176" s="39"/>
      <c r="E176" s="39"/>
      <c r="F176" s="137"/>
      <c r="G176" s="40"/>
      <c r="H176" s="41"/>
      <c r="I176" s="41"/>
      <c r="J176" s="43"/>
      <c r="K176" s="43"/>
      <c r="L176" s="43"/>
      <c r="M176" s="43"/>
      <c r="N176" s="43"/>
      <c r="O176" s="41"/>
      <c r="P176" s="352"/>
      <c r="Q176" s="669"/>
      <c r="R176" s="669"/>
      <c r="S176" s="669"/>
      <c r="T176" s="669"/>
      <c r="U176" s="669"/>
      <c r="V176" s="669"/>
      <c r="W176" s="669"/>
      <c r="X176" s="669"/>
      <c r="Y176" s="669"/>
      <c r="Z176" s="40"/>
      <c r="AA176" s="41"/>
      <c r="AB176" s="41"/>
      <c r="AC176" s="43"/>
      <c r="AD176" s="43"/>
      <c r="AE176" s="43"/>
      <c r="AF176" s="43"/>
      <c r="AG176" s="43"/>
      <c r="AH176" s="43"/>
      <c r="AI176" s="43"/>
      <c r="AJ176" s="41"/>
      <c r="AK176" s="352"/>
      <c r="AL176" s="669"/>
      <c r="AM176" s="669"/>
      <c r="AN176" s="669"/>
      <c r="AO176" s="669"/>
      <c r="AP176" s="669"/>
      <c r="AQ176" s="669"/>
      <c r="AR176" s="669"/>
      <c r="AS176" s="669"/>
      <c r="AT176" s="669"/>
      <c r="AU176" s="669"/>
      <c r="AV176" s="669"/>
      <c r="AW176" s="40"/>
      <c r="AX176" s="41"/>
      <c r="AY176" s="43"/>
      <c r="AZ176" s="43"/>
      <c r="BA176" s="124"/>
      <c r="BB176" s="41"/>
      <c r="BC176" s="41"/>
      <c r="BD176" s="43"/>
      <c r="BE176" s="43"/>
      <c r="BF176" s="40"/>
      <c r="BG176" s="41"/>
      <c r="BH176" s="41"/>
      <c r="BI176" s="41"/>
      <c r="BJ176" s="41"/>
      <c r="BK176" s="41"/>
      <c r="BL176" s="41"/>
      <c r="BM176" s="41"/>
      <c r="BN176" s="43"/>
      <c r="BO176" s="496"/>
      <c r="BP176" s="124"/>
      <c r="BQ176" s="41"/>
      <c r="BR176" s="41"/>
      <c r="BS176" s="41"/>
      <c r="BT176" s="41"/>
      <c r="BU176" s="43"/>
      <c r="BV176" s="43"/>
      <c r="BW176" s="43"/>
      <c r="BX176" s="43"/>
      <c r="BY176" s="43"/>
      <c r="BZ176" s="43"/>
      <c r="CA176" s="499"/>
      <c r="CB176" s="500"/>
      <c r="CC176" s="495"/>
      <c r="CD176" s="495"/>
      <c r="CE176" s="502"/>
      <c r="CF176" s="124"/>
      <c r="CG176" s="41"/>
      <c r="CH176" s="41"/>
      <c r="CI176" s="43"/>
      <c r="CJ176" s="43"/>
      <c r="CK176" s="43"/>
      <c r="CL176" s="43"/>
      <c r="CM176" s="43"/>
      <c r="CN176" s="43"/>
      <c r="CO176" s="43"/>
      <c r="CP176" s="43"/>
      <c r="CQ176" s="43"/>
      <c r="CR176" s="500"/>
      <c r="CS176" s="495"/>
      <c r="CT176" s="495"/>
      <c r="CU176" s="502"/>
      <c r="CV176" s="41"/>
      <c r="CW176" s="41"/>
      <c r="CX176" s="41"/>
      <c r="CY176" s="41"/>
      <c r="CZ176" s="41"/>
      <c r="DA176" s="42"/>
      <c r="DB176" s="151"/>
      <c r="DC176" s="41"/>
      <c r="DD176" s="41"/>
      <c r="DE176" s="151"/>
      <c r="DF176" s="35"/>
      <c r="DG176" s="36"/>
      <c r="DH176" s="36"/>
      <c r="DI176" s="38"/>
      <c r="DJ176" s="38"/>
      <c r="DK176" s="38"/>
      <c r="DL176" s="38"/>
      <c r="DM176" s="38"/>
      <c r="DN176" s="46"/>
      <c r="DO176" s="451"/>
      <c r="DP176" s="451"/>
      <c r="DQ176" s="451"/>
      <c r="DR176" s="451"/>
      <c r="DS176" s="451"/>
      <c r="DT176" s="451"/>
      <c r="DU176" s="451"/>
      <c r="DV176" s="35"/>
      <c r="DW176" s="36"/>
      <c r="DX176" s="36"/>
      <c r="DY176" s="38"/>
      <c r="DZ176" s="38"/>
      <c r="EA176" s="46"/>
      <c r="EB176" s="33">
        <f t="shared" si="44"/>
        <v>0</v>
      </c>
      <c r="EC176" s="33">
        <f t="shared" si="45"/>
        <v>0</v>
      </c>
      <c r="ED176" s="75">
        <f t="shared" si="46"/>
        <v>0</v>
      </c>
      <c r="EE176" s="74">
        <f t="shared" si="47"/>
        <v>0</v>
      </c>
      <c r="EF176" s="33">
        <f t="shared" si="48"/>
        <v>0</v>
      </c>
    </row>
    <row r="177" spans="1:136" x14ac:dyDescent="0.25">
      <c r="A177" s="134">
        <v>168</v>
      </c>
      <c r="B177" s="39"/>
      <c r="C177" s="39"/>
      <c r="D177" s="39"/>
      <c r="E177" s="39"/>
      <c r="F177" s="137"/>
      <c r="G177" s="40"/>
      <c r="H177" s="41"/>
      <c r="I177" s="41"/>
      <c r="J177" s="43"/>
      <c r="K177" s="43"/>
      <c r="L177" s="43"/>
      <c r="M177" s="43"/>
      <c r="N177" s="43"/>
      <c r="O177" s="41"/>
      <c r="P177" s="352"/>
      <c r="Q177" s="669"/>
      <c r="R177" s="669"/>
      <c r="S177" s="669"/>
      <c r="T177" s="669"/>
      <c r="U177" s="669"/>
      <c r="V177" s="669"/>
      <c r="W177" s="669"/>
      <c r="X177" s="669"/>
      <c r="Y177" s="669"/>
      <c r="Z177" s="40"/>
      <c r="AA177" s="41"/>
      <c r="AB177" s="41"/>
      <c r="AC177" s="43"/>
      <c r="AD177" s="43"/>
      <c r="AE177" s="43"/>
      <c r="AF177" s="43"/>
      <c r="AG177" s="43"/>
      <c r="AH177" s="43"/>
      <c r="AI177" s="43"/>
      <c r="AJ177" s="41"/>
      <c r="AK177" s="352"/>
      <c r="AL177" s="669"/>
      <c r="AM177" s="669"/>
      <c r="AN177" s="669"/>
      <c r="AO177" s="669"/>
      <c r="AP177" s="669"/>
      <c r="AQ177" s="669"/>
      <c r="AR177" s="669"/>
      <c r="AS177" s="669"/>
      <c r="AT177" s="669"/>
      <c r="AU177" s="669"/>
      <c r="AV177" s="669"/>
      <c r="AW177" s="40"/>
      <c r="AX177" s="41"/>
      <c r="AY177" s="43"/>
      <c r="AZ177" s="43"/>
      <c r="BA177" s="124"/>
      <c r="BB177" s="41"/>
      <c r="BC177" s="41"/>
      <c r="BD177" s="43"/>
      <c r="BE177" s="43"/>
      <c r="BF177" s="40"/>
      <c r="BG177" s="41"/>
      <c r="BH177" s="41"/>
      <c r="BI177" s="41"/>
      <c r="BJ177" s="41"/>
      <c r="BK177" s="41"/>
      <c r="BL177" s="41"/>
      <c r="BM177" s="41"/>
      <c r="BN177" s="43"/>
      <c r="BO177" s="496"/>
      <c r="BP177" s="124"/>
      <c r="BQ177" s="41"/>
      <c r="BR177" s="41"/>
      <c r="BS177" s="41"/>
      <c r="BT177" s="41"/>
      <c r="BU177" s="43"/>
      <c r="BV177" s="43"/>
      <c r="BW177" s="43"/>
      <c r="BX177" s="43"/>
      <c r="BY177" s="43"/>
      <c r="BZ177" s="43"/>
      <c r="CA177" s="499"/>
      <c r="CB177" s="500"/>
      <c r="CC177" s="495"/>
      <c r="CD177" s="495"/>
      <c r="CE177" s="502"/>
      <c r="CF177" s="124"/>
      <c r="CG177" s="41"/>
      <c r="CH177" s="41"/>
      <c r="CI177" s="43"/>
      <c r="CJ177" s="43"/>
      <c r="CK177" s="43"/>
      <c r="CL177" s="43"/>
      <c r="CM177" s="43"/>
      <c r="CN177" s="43"/>
      <c r="CO177" s="43"/>
      <c r="CP177" s="43"/>
      <c r="CQ177" s="43"/>
      <c r="CR177" s="500"/>
      <c r="CS177" s="495"/>
      <c r="CT177" s="495"/>
      <c r="CU177" s="502"/>
      <c r="CV177" s="41"/>
      <c r="CW177" s="41"/>
      <c r="CX177" s="41"/>
      <c r="CY177" s="41"/>
      <c r="CZ177" s="41"/>
      <c r="DA177" s="42"/>
      <c r="DB177" s="151"/>
      <c r="DC177" s="41"/>
      <c r="DD177" s="41"/>
      <c r="DE177" s="151"/>
      <c r="DF177" s="35"/>
      <c r="DG177" s="36"/>
      <c r="DH177" s="36"/>
      <c r="DI177" s="38"/>
      <c r="DJ177" s="38"/>
      <c r="DK177" s="38"/>
      <c r="DL177" s="38"/>
      <c r="DM177" s="38"/>
      <c r="DN177" s="46"/>
      <c r="DO177" s="451"/>
      <c r="DP177" s="451"/>
      <c r="DQ177" s="451"/>
      <c r="DR177" s="451"/>
      <c r="DS177" s="451"/>
      <c r="DT177" s="451"/>
      <c r="DU177" s="451"/>
      <c r="DV177" s="35"/>
      <c r="DW177" s="36"/>
      <c r="DX177" s="36"/>
      <c r="DY177" s="38"/>
      <c r="DZ177" s="38"/>
      <c r="EA177" s="46"/>
      <c r="EB177" s="33">
        <f t="shared" si="44"/>
        <v>0</v>
      </c>
      <c r="EC177" s="33">
        <f t="shared" si="45"/>
        <v>0</v>
      </c>
      <c r="ED177" s="75">
        <f t="shared" si="46"/>
        <v>0</v>
      </c>
      <c r="EE177" s="74">
        <f t="shared" si="47"/>
        <v>0</v>
      </c>
      <c r="EF177" s="33">
        <f t="shared" si="48"/>
        <v>0</v>
      </c>
    </row>
    <row r="178" spans="1:136" x14ac:dyDescent="0.25">
      <c r="A178" s="136">
        <v>169</v>
      </c>
      <c r="B178" s="39"/>
      <c r="C178" s="39"/>
      <c r="D178" s="39"/>
      <c r="E178" s="39"/>
      <c r="F178" s="137"/>
      <c r="G178" s="40"/>
      <c r="H178" s="41"/>
      <c r="I178" s="41"/>
      <c r="J178" s="43"/>
      <c r="K178" s="43"/>
      <c r="L178" s="43"/>
      <c r="M178" s="43"/>
      <c r="N178" s="43"/>
      <c r="O178" s="41"/>
      <c r="P178" s="352"/>
      <c r="Q178" s="669"/>
      <c r="R178" s="669"/>
      <c r="S178" s="669"/>
      <c r="T178" s="669"/>
      <c r="U178" s="669"/>
      <c r="V178" s="669"/>
      <c r="W178" s="669"/>
      <c r="X178" s="669"/>
      <c r="Y178" s="669"/>
      <c r="Z178" s="40"/>
      <c r="AA178" s="41"/>
      <c r="AB178" s="41"/>
      <c r="AC178" s="43"/>
      <c r="AD178" s="43"/>
      <c r="AE178" s="43"/>
      <c r="AF178" s="43"/>
      <c r="AG178" s="43"/>
      <c r="AH178" s="43"/>
      <c r="AI178" s="43"/>
      <c r="AJ178" s="41"/>
      <c r="AK178" s="352"/>
      <c r="AL178" s="669"/>
      <c r="AM178" s="669"/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40"/>
      <c r="AX178" s="41"/>
      <c r="AY178" s="43"/>
      <c r="AZ178" s="43"/>
      <c r="BA178" s="124"/>
      <c r="BB178" s="41"/>
      <c r="BC178" s="41"/>
      <c r="BD178" s="43"/>
      <c r="BE178" s="43"/>
      <c r="BF178" s="40"/>
      <c r="BG178" s="41"/>
      <c r="BH178" s="41"/>
      <c r="BI178" s="41"/>
      <c r="BJ178" s="41"/>
      <c r="BK178" s="41"/>
      <c r="BL178" s="41"/>
      <c r="BM178" s="41"/>
      <c r="BN178" s="43"/>
      <c r="BO178" s="496"/>
      <c r="BP178" s="124"/>
      <c r="BQ178" s="41"/>
      <c r="BR178" s="41"/>
      <c r="BS178" s="41"/>
      <c r="BT178" s="41"/>
      <c r="BU178" s="43"/>
      <c r="BV178" s="43"/>
      <c r="BW178" s="43"/>
      <c r="BX178" s="43"/>
      <c r="BY178" s="43"/>
      <c r="BZ178" s="43"/>
      <c r="CA178" s="499"/>
      <c r="CB178" s="500"/>
      <c r="CC178" s="495"/>
      <c r="CD178" s="495"/>
      <c r="CE178" s="502"/>
      <c r="CF178" s="124"/>
      <c r="CG178" s="41"/>
      <c r="CH178" s="41"/>
      <c r="CI178" s="43"/>
      <c r="CJ178" s="43"/>
      <c r="CK178" s="43"/>
      <c r="CL178" s="43"/>
      <c r="CM178" s="43"/>
      <c r="CN178" s="43"/>
      <c r="CO178" s="43"/>
      <c r="CP178" s="43"/>
      <c r="CQ178" s="43"/>
      <c r="CR178" s="500"/>
      <c r="CS178" s="495"/>
      <c r="CT178" s="495"/>
      <c r="CU178" s="502"/>
      <c r="CV178" s="41"/>
      <c r="CW178" s="41"/>
      <c r="CX178" s="41"/>
      <c r="CY178" s="41"/>
      <c r="CZ178" s="41"/>
      <c r="DA178" s="42"/>
      <c r="DB178" s="151"/>
      <c r="DC178" s="41"/>
      <c r="DD178" s="41"/>
      <c r="DE178" s="151"/>
      <c r="DF178" s="35"/>
      <c r="DG178" s="36"/>
      <c r="DH178" s="36"/>
      <c r="DI178" s="38"/>
      <c r="DJ178" s="38"/>
      <c r="DK178" s="38"/>
      <c r="DL178" s="38"/>
      <c r="DM178" s="38"/>
      <c r="DN178" s="46"/>
      <c r="DO178" s="451"/>
      <c r="DP178" s="451"/>
      <c r="DQ178" s="451"/>
      <c r="DR178" s="451"/>
      <c r="DS178" s="451"/>
      <c r="DT178" s="451"/>
      <c r="DU178" s="451"/>
      <c r="DV178" s="35"/>
      <c r="DW178" s="36"/>
      <c r="DX178" s="36"/>
      <c r="DY178" s="38"/>
      <c r="DZ178" s="38"/>
      <c r="EA178" s="46"/>
      <c r="EB178" s="33">
        <f t="shared" si="44"/>
        <v>0</v>
      </c>
      <c r="EC178" s="33">
        <f t="shared" si="45"/>
        <v>0</v>
      </c>
      <c r="ED178" s="75">
        <f t="shared" si="46"/>
        <v>0</v>
      </c>
      <c r="EE178" s="74">
        <f t="shared" si="47"/>
        <v>0</v>
      </c>
      <c r="EF178" s="33">
        <f t="shared" si="48"/>
        <v>0</v>
      </c>
    </row>
    <row r="179" spans="1:136" x14ac:dyDescent="0.25">
      <c r="A179" s="134">
        <v>170</v>
      </c>
      <c r="B179" s="39"/>
      <c r="C179" s="39"/>
      <c r="D179" s="39"/>
      <c r="E179" s="39"/>
      <c r="F179" s="137"/>
      <c r="G179" s="40"/>
      <c r="H179" s="41"/>
      <c r="I179" s="41"/>
      <c r="J179" s="43"/>
      <c r="K179" s="43"/>
      <c r="L179" s="43"/>
      <c r="M179" s="43"/>
      <c r="N179" s="43"/>
      <c r="O179" s="41"/>
      <c r="P179" s="352"/>
      <c r="Q179" s="669"/>
      <c r="R179" s="669"/>
      <c r="S179" s="669"/>
      <c r="T179" s="669"/>
      <c r="U179" s="669"/>
      <c r="V179" s="669"/>
      <c r="W179" s="669"/>
      <c r="X179" s="669"/>
      <c r="Y179" s="669"/>
      <c r="Z179" s="40"/>
      <c r="AA179" s="41"/>
      <c r="AB179" s="41"/>
      <c r="AC179" s="43"/>
      <c r="AD179" s="43"/>
      <c r="AE179" s="43"/>
      <c r="AF179" s="43"/>
      <c r="AG179" s="43"/>
      <c r="AH179" s="43"/>
      <c r="AI179" s="43"/>
      <c r="AJ179" s="41"/>
      <c r="AK179" s="352"/>
      <c r="AL179" s="669"/>
      <c r="AM179" s="669"/>
      <c r="AN179" s="669"/>
      <c r="AO179" s="669"/>
      <c r="AP179" s="669"/>
      <c r="AQ179" s="669"/>
      <c r="AR179" s="669"/>
      <c r="AS179" s="669"/>
      <c r="AT179" s="669"/>
      <c r="AU179" s="669"/>
      <c r="AV179" s="669"/>
      <c r="AW179" s="40"/>
      <c r="AX179" s="41"/>
      <c r="AY179" s="43"/>
      <c r="AZ179" s="43"/>
      <c r="BA179" s="124"/>
      <c r="BB179" s="41"/>
      <c r="BC179" s="41"/>
      <c r="BD179" s="43"/>
      <c r="BE179" s="43"/>
      <c r="BF179" s="40"/>
      <c r="BG179" s="41"/>
      <c r="BH179" s="41"/>
      <c r="BI179" s="41"/>
      <c r="BJ179" s="41"/>
      <c r="BK179" s="41"/>
      <c r="BL179" s="41"/>
      <c r="BM179" s="41"/>
      <c r="BN179" s="43"/>
      <c r="BO179" s="496"/>
      <c r="BP179" s="124"/>
      <c r="BQ179" s="41"/>
      <c r="BR179" s="41"/>
      <c r="BS179" s="41"/>
      <c r="BT179" s="41"/>
      <c r="BU179" s="43"/>
      <c r="BV179" s="43"/>
      <c r="BW179" s="43"/>
      <c r="BX179" s="43"/>
      <c r="BY179" s="43"/>
      <c r="BZ179" s="43"/>
      <c r="CA179" s="499"/>
      <c r="CB179" s="500"/>
      <c r="CC179" s="495"/>
      <c r="CD179" s="495"/>
      <c r="CE179" s="502"/>
      <c r="CF179" s="124"/>
      <c r="CG179" s="41"/>
      <c r="CH179" s="41"/>
      <c r="CI179" s="43"/>
      <c r="CJ179" s="43"/>
      <c r="CK179" s="43"/>
      <c r="CL179" s="43"/>
      <c r="CM179" s="43"/>
      <c r="CN179" s="43"/>
      <c r="CO179" s="43"/>
      <c r="CP179" s="43"/>
      <c r="CQ179" s="43"/>
      <c r="CR179" s="500"/>
      <c r="CS179" s="495"/>
      <c r="CT179" s="495"/>
      <c r="CU179" s="502"/>
      <c r="CV179" s="41"/>
      <c r="CW179" s="41"/>
      <c r="CX179" s="41"/>
      <c r="CY179" s="41"/>
      <c r="CZ179" s="41"/>
      <c r="DA179" s="42"/>
      <c r="DB179" s="151"/>
      <c r="DC179" s="41"/>
      <c r="DD179" s="41"/>
      <c r="DE179" s="151"/>
      <c r="DF179" s="35"/>
      <c r="DG179" s="36"/>
      <c r="DH179" s="36"/>
      <c r="DI179" s="38"/>
      <c r="DJ179" s="38"/>
      <c r="DK179" s="38"/>
      <c r="DL179" s="38"/>
      <c r="DM179" s="38"/>
      <c r="DN179" s="46"/>
      <c r="DO179" s="451"/>
      <c r="DP179" s="451"/>
      <c r="DQ179" s="451"/>
      <c r="DR179" s="451"/>
      <c r="DS179" s="451"/>
      <c r="DT179" s="451"/>
      <c r="DU179" s="451"/>
      <c r="DV179" s="35"/>
      <c r="DW179" s="36"/>
      <c r="DX179" s="36"/>
      <c r="DY179" s="38"/>
      <c r="DZ179" s="38"/>
      <c r="EA179" s="46"/>
      <c r="EB179" s="33">
        <f t="shared" si="44"/>
        <v>0</v>
      </c>
      <c r="EC179" s="33">
        <f t="shared" si="45"/>
        <v>0</v>
      </c>
      <c r="ED179" s="75">
        <f t="shared" si="46"/>
        <v>0</v>
      </c>
      <c r="EE179" s="74">
        <f t="shared" si="47"/>
        <v>0</v>
      </c>
      <c r="EF179" s="33">
        <f t="shared" si="48"/>
        <v>0</v>
      </c>
    </row>
    <row r="180" spans="1:136" x14ac:dyDescent="0.25">
      <c r="A180" s="136">
        <v>171</v>
      </c>
      <c r="B180" s="39"/>
      <c r="C180" s="39"/>
      <c r="D180" s="39"/>
      <c r="E180" s="39"/>
      <c r="F180" s="137"/>
      <c r="G180" s="40"/>
      <c r="H180" s="41"/>
      <c r="I180" s="41"/>
      <c r="J180" s="43"/>
      <c r="K180" s="43"/>
      <c r="L180" s="43"/>
      <c r="M180" s="43"/>
      <c r="N180" s="43"/>
      <c r="O180" s="41"/>
      <c r="P180" s="352"/>
      <c r="Q180" s="669"/>
      <c r="R180" s="669"/>
      <c r="S180" s="669"/>
      <c r="T180" s="669"/>
      <c r="U180" s="669"/>
      <c r="V180" s="669"/>
      <c r="W180" s="669"/>
      <c r="X180" s="669"/>
      <c r="Y180" s="669"/>
      <c r="Z180" s="40"/>
      <c r="AA180" s="41"/>
      <c r="AB180" s="41"/>
      <c r="AC180" s="43"/>
      <c r="AD180" s="43"/>
      <c r="AE180" s="43"/>
      <c r="AF180" s="43"/>
      <c r="AG180" s="43"/>
      <c r="AH180" s="43"/>
      <c r="AI180" s="43"/>
      <c r="AJ180" s="41"/>
      <c r="AK180" s="352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40"/>
      <c r="AX180" s="41"/>
      <c r="AY180" s="43"/>
      <c r="AZ180" s="43"/>
      <c r="BA180" s="124"/>
      <c r="BB180" s="41"/>
      <c r="BC180" s="41"/>
      <c r="BD180" s="43"/>
      <c r="BE180" s="43"/>
      <c r="BF180" s="40"/>
      <c r="BG180" s="41"/>
      <c r="BH180" s="41"/>
      <c r="BI180" s="41"/>
      <c r="BJ180" s="41"/>
      <c r="BK180" s="41"/>
      <c r="BL180" s="41"/>
      <c r="BM180" s="41"/>
      <c r="BN180" s="43"/>
      <c r="BO180" s="496"/>
      <c r="BP180" s="124"/>
      <c r="BQ180" s="41"/>
      <c r="BR180" s="41"/>
      <c r="BS180" s="41"/>
      <c r="BT180" s="41"/>
      <c r="BU180" s="43"/>
      <c r="BV180" s="43"/>
      <c r="BW180" s="43"/>
      <c r="BX180" s="43"/>
      <c r="BY180" s="43"/>
      <c r="BZ180" s="43"/>
      <c r="CA180" s="499"/>
      <c r="CB180" s="500"/>
      <c r="CC180" s="495"/>
      <c r="CD180" s="495"/>
      <c r="CE180" s="502"/>
      <c r="CF180" s="124"/>
      <c r="CG180" s="41"/>
      <c r="CH180" s="41"/>
      <c r="CI180" s="43"/>
      <c r="CJ180" s="43"/>
      <c r="CK180" s="43"/>
      <c r="CL180" s="43"/>
      <c r="CM180" s="43"/>
      <c r="CN180" s="43"/>
      <c r="CO180" s="43"/>
      <c r="CP180" s="43"/>
      <c r="CQ180" s="43"/>
      <c r="CR180" s="500"/>
      <c r="CS180" s="495"/>
      <c r="CT180" s="495"/>
      <c r="CU180" s="502"/>
      <c r="CV180" s="41"/>
      <c r="CW180" s="41"/>
      <c r="CX180" s="41"/>
      <c r="CY180" s="41"/>
      <c r="CZ180" s="41"/>
      <c r="DA180" s="42"/>
      <c r="DB180" s="151"/>
      <c r="DC180" s="41"/>
      <c r="DD180" s="41"/>
      <c r="DE180" s="151"/>
      <c r="DF180" s="35"/>
      <c r="DG180" s="36"/>
      <c r="DH180" s="36"/>
      <c r="DI180" s="38"/>
      <c r="DJ180" s="38"/>
      <c r="DK180" s="38"/>
      <c r="DL180" s="38"/>
      <c r="DM180" s="38"/>
      <c r="DN180" s="46"/>
      <c r="DO180" s="451"/>
      <c r="DP180" s="451"/>
      <c r="DQ180" s="451"/>
      <c r="DR180" s="451"/>
      <c r="DS180" s="451"/>
      <c r="DT180" s="451"/>
      <c r="DU180" s="451"/>
      <c r="DV180" s="35"/>
      <c r="DW180" s="36"/>
      <c r="DX180" s="36"/>
      <c r="DY180" s="38"/>
      <c r="DZ180" s="38"/>
      <c r="EA180" s="46"/>
      <c r="EB180" s="33">
        <f t="shared" si="44"/>
        <v>0</v>
      </c>
      <c r="EC180" s="33">
        <f t="shared" si="45"/>
        <v>0</v>
      </c>
      <c r="ED180" s="75">
        <f t="shared" si="46"/>
        <v>0</v>
      </c>
      <c r="EE180" s="74">
        <f t="shared" si="47"/>
        <v>0</v>
      </c>
      <c r="EF180" s="33">
        <f t="shared" si="48"/>
        <v>0</v>
      </c>
    </row>
    <row r="181" spans="1:136" x14ac:dyDescent="0.25">
      <c r="A181" s="134">
        <v>172</v>
      </c>
      <c r="B181" s="39"/>
      <c r="C181" s="39"/>
      <c r="D181" s="39"/>
      <c r="E181" s="39"/>
      <c r="F181" s="137"/>
      <c r="G181" s="40"/>
      <c r="H181" s="41"/>
      <c r="I181" s="41"/>
      <c r="J181" s="43"/>
      <c r="K181" s="43"/>
      <c r="L181" s="43"/>
      <c r="M181" s="43"/>
      <c r="N181" s="43"/>
      <c r="O181" s="41"/>
      <c r="P181" s="352"/>
      <c r="Q181" s="669"/>
      <c r="R181" s="669"/>
      <c r="S181" s="669"/>
      <c r="T181" s="669"/>
      <c r="U181" s="669"/>
      <c r="V181" s="669"/>
      <c r="W181" s="669"/>
      <c r="X181" s="669"/>
      <c r="Y181" s="669"/>
      <c r="Z181" s="40"/>
      <c r="AA181" s="41"/>
      <c r="AB181" s="41"/>
      <c r="AC181" s="43"/>
      <c r="AD181" s="43"/>
      <c r="AE181" s="43"/>
      <c r="AF181" s="43"/>
      <c r="AG181" s="43"/>
      <c r="AH181" s="43"/>
      <c r="AI181" s="43"/>
      <c r="AJ181" s="41"/>
      <c r="AK181" s="352"/>
      <c r="AL181" s="669"/>
      <c r="AM181" s="669"/>
      <c r="AN181" s="669"/>
      <c r="AO181" s="669"/>
      <c r="AP181" s="669"/>
      <c r="AQ181" s="669"/>
      <c r="AR181" s="669"/>
      <c r="AS181" s="669"/>
      <c r="AT181" s="669"/>
      <c r="AU181" s="669"/>
      <c r="AV181" s="669"/>
      <c r="AW181" s="40"/>
      <c r="AX181" s="41"/>
      <c r="AY181" s="43"/>
      <c r="AZ181" s="43"/>
      <c r="BA181" s="124"/>
      <c r="BB181" s="41"/>
      <c r="BC181" s="41"/>
      <c r="BD181" s="43"/>
      <c r="BE181" s="43"/>
      <c r="BF181" s="40"/>
      <c r="BG181" s="41"/>
      <c r="BH181" s="41"/>
      <c r="BI181" s="41"/>
      <c r="BJ181" s="41"/>
      <c r="BK181" s="41"/>
      <c r="BL181" s="41"/>
      <c r="BM181" s="41"/>
      <c r="BN181" s="43"/>
      <c r="BO181" s="496"/>
      <c r="BP181" s="124"/>
      <c r="BQ181" s="41"/>
      <c r="BR181" s="41"/>
      <c r="BS181" s="41"/>
      <c r="BT181" s="41"/>
      <c r="BU181" s="43"/>
      <c r="BV181" s="43"/>
      <c r="BW181" s="43"/>
      <c r="BX181" s="43"/>
      <c r="BY181" s="43"/>
      <c r="BZ181" s="43"/>
      <c r="CA181" s="499"/>
      <c r="CB181" s="500"/>
      <c r="CC181" s="495"/>
      <c r="CD181" s="495"/>
      <c r="CE181" s="502"/>
      <c r="CF181" s="124"/>
      <c r="CG181" s="41"/>
      <c r="CH181" s="41"/>
      <c r="CI181" s="43"/>
      <c r="CJ181" s="43"/>
      <c r="CK181" s="43"/>
      <c r="CL181" s="43"/>
      <c r="CM181" s="43"/>
      <c r="CN181" s="43"/>
      <c r="CO181" s="43"/>
      <c r="CP181" s="43"/>
      <c r="CQ181" s="43"/>
      <c r="CR181" s="500"/>
      <c r="CS181" s="495"/>
      <c r="CT181" s="495"/>
      <c r="CU181" s="502"/>
      <c r="CV181" s="41"/>
      <c r="CW181" s="41"/>
      <c r="CX181" s="41"/>
      <c r="CY181" s="41"/>
      <c r="CZ181" s="41"/>
      <c r="DA181" s="42"/>
      <c r="DB181" s="151"/>
      <c r="DC181" s="41"/>
      <c r="DD181" s="41"/>
      <c r="DE181" s="151"/>
      <c r="DF181" s="35"/>
      <c r="DG181" s="36"/>
      <c r="DH181" s="36"/>
      <c r="DI181" s="38"/>
      <c r="DJ181" s="38"/>
      <c r="DK181" s="38"/>
      <c r="DL181" s="38"/>
      <c r="DM181" s="38"/>
      <c r="DN181" s="46"/>
      <c r="DO181" s="451"/>
      <c r="DP181" s="451"/>
      <c r="DQ181" s="451"/>
      <c r="DR181" s="451"/>
      <c r="DS181" s="451"/>
      <c r="DT181" s="451"/>
      <c r="DU181" s="451"/>
      <c r="DV181" s="35"/>
      <c r="DW181" s="36"/>
      <c r="DX181" s="36"/>
      <c r="DY181" s="38"/>
      <c r="DZ181" s="38"/>
      <c r="EA181" s="46"/>
      <c r="EB181" s="33">
        <f t="shared" si="44"/>
        <v>0</v>
      </c>
      <c r="EC181" s="33">
        <f t="shared" si="45"/>
        <v>0</v>
      </c>
      <c r="ED181" s="75">
        <f t="shared" si="46"/>
        <v>0</v>
      </c>
      <c r="EE181" s="74">
        <f t="shared" si="47"/>
        <v>0</v>
      </c>
      <c r="EF181" s="33">
        <f t="shared" si="48"/>
        <v>0</v>
      </c>
    </row>
    <row r="182" spans="1:136" x14ac:dyDescent="0.25">
      <c r="A182" s="136">
        <v>173</v>
      </c>
      <c r="B182" s="39"/>
      <c r="C182" s="39"/>
      <c r="D182" s="39"/>
      <c r="E182" s="39"/>
      <c r="F182" s="137"/>
      <c r="G182" s="40"/>
      <c r="H182" s="41"/>
      <c r="I182" s="41"/>
      <c r="J182" s="43"/>
      <c r="K182" s="43"/>
      <c r="L182" s="43"/>
      <c r="M182" s="43"/>
      <c r="N182" s="43"/>
      <c r="O182" s="41"/>
      <c r="P182" s="352"/>
      <c r="Q182" s="669"/>
      <c r="R182" s="669"/>
      <c r="S182" s="669"/>
      <c r="T182" s="669"/>
      <c r="U182" s="669"/>
      <c r="V182" s="669"/>
      <c r="W182" s="669"/>
      <c r="X182" s="669"/>
      <c r="Y182" s="669"/>
      <c r="Z182" s="40"/>
      <c r="AA182" s="41"/>
      <c r="AB182" s="41"/>
      <c r="AC182" s="43"/>
      <c r="AD182" s="43"/>
      <c r="AE182" s="43"/>
      <c r="AF182" s="43"/>
      <c r="AG182" s="43"/>
      <c r="AH182" s="43"/>
      <c r="AI182" s="43"/>
      <c r="AJ182" s="41"/>
      <c r="AK182" s="352"/>
      <c r="AL182" s="669"/>
      <c r="AM182" s="669"/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40"/>
      <c r="AX182" s="41"/>
      <c r="AY182" s="43"/>
      <c r="AZ182" s="43"/>
      <c r="BA182" s="124"/>
      <c r="BB182" s="41"/>
      <c r="BC182" s="41"/>
      <c r="BD182" s="43"/>
      <c r="BE182" s="43"/>
      <c r="BF182" s="40"/>
      <c r="BG182" s="41"/>
      <c r="BH182" s="41"/>
      <c r="BI182" s="41"/>
      <c r="BJ182" s="41"/>
      <c r="BK182" s="41"/>
      <c r="BL182" s="41"/>
      <c r="BM182" s="41"/>
      <c r="BN182" s="43"/>
      <c r="BO182" s="496"/>
      <c r="BP182" s="124"/>
      <c r="BQ182" s="41"/>
      <c r="BR182" s="41"/>
      <c r="BS182" s="41"/>
      <c r="BT182" s="41"/>
      <c r="BU182" s="43"/>
      <c r="BV182" s="43"/>
      <c r="BW182" s="43"/>
      <c r="BX182" s="43"/>
      <c r="BY182" s="43"/>
      <c r="BZ182" s="43"/>
      <c r="CA182" s="499"/>
      <c r="CB182" s="500"/>
      <c r="CC182" s="495"/>
      <c r="CD182" s="495"/>
      <c r="CE182" s="502"/>
      <c r="CF182" s="124"/>
      <c r="CG182" s="41"/>
      <c r="CH182" s="41"/>
      <c r="CI182" s="43"/>
      <c r="CJ182" s="43"/>
      <c r="CK182" s="43"/>
      <c r="CL182" s="43"/>
      <c r="CM182" s="43"/>
      <c r="CN182" s="43"/>
      <c r="CO182" s="43"/>
      <c r="CP182" s="43"/>
      <c r="CQ182" s="43"/>
      <c r="CR182" s="500"/>
      <c r="CS182" s="495"/>
      <c r="CT182" s="495"/>
      <c r="CU182" s="502"/>
      <c r="CV182" s="41"/>
      <c r="CW182" s="41"/>
      <c r="CX182" s="41"/>
      <c r="CY182" s="41"/>
      <c r="CZ182" s="41"/>
      <c r="DA182" s="42"/>
      <c r="DB182" s="151"/>
      <c r="DC182" s="41"/>
      <c r="DD182" s="41"/>
      <c r="DE182" s="151"/>
      <c r="DF182" s="35"/>
      <c r="DG182" s="36"/>
      <c r="DH182" s="36"/>
      <c r="DI182" s="38"/>
      <c r="DJ182" s="38"/>
      <c r="DK182" s="38"/>
      <c r="DL182" s="38"/>
      <c r="DM182" s="38"/>
      <c r="DN182" s="46"/>
      <c r="DO182" s="451"/>
      <c r="DP182" s="451"/>
      <c r="DQ182" s="451"/>
      <c r="DR182" s="451"/>
      <c r="DS182" s="451"/>
      <c r="DT182" s="451"/>
      <c r="DU182" s="451"/>
      <c r="DV182" s="35"/>
      <c r="DW182" s="36"/>
      <c r="DX182" s="36"/>
      <c r="DY182" s="38"/>
      <c r="DZ182" s="38"/>
      <c r="EA182" s="46"/>
      <c r="EB182" s="33">
        <f t="shared" si="44"/>
        <v>0</v>
      </c>
      <c r="EC182" s="33">
        <f t="shared" si="45"/>
        <v>0</v>
      </c>
      <c r="ED182" s="75">
        <f t="shared" si="46"/>
        <v>0</v>
      </c>
      <c r="EE182" s="74">
        <f t="shared" si="47"/>
        <v>0</v>
      </c>
      <c r="EF182" s="33">
        <f t="shared" si="48"/>
        <v>0</v>
      </c>
    </row>
    <row r="183" spans="1:136" x14ac:dyDescent="0.25">
      <c r="A183" s="134">
        <v>174</v>
      </c>
      <c r="B183" s="39"/>
      <c r="C183" s="39"/>
      <c r="D183" s="39"/>
      <c r="E183" s="39"/>
      <c r="F183" s="137"/>
      <c r="G183" s="40"/>
      <c r="H183" s="41"/>
      <c r="I183" s="41"/>
      <c r="J183" s="43"/>
      <c r="K183" s="43"/>
      <c r="L183" s="43"/>
      <c r="M183" s="43"/>
      <c r="N183" s="43"/>
      <c r="O183" s="41"/>
      <c r="P183" s="352"/>
      <c r="Q183" s="669"/>
      <c r="R183" s="669"/>
      <c r="S183" s="669"/>
      <c r="T183" s="669"/>
      <c r="U183" s="669"/>
      <c r="V183" s="669"/>
      <c r="W183" s="669"/>
      <c r="X183" s="669"/>
      <c r="Y183" s="669"/>
      <c r="Z183" s="40"/>
      <c r="AA183" s="41"/>
      <c r="AB183" s="41"/>
      <c r="AC183" s="43"/>
      <c r="AD183" s="43"/>
      <c r="AE183" s="43"/>
      <c r="AF183" s="43"/>
      <c r="AG183" s="43"/>
      <c r="AH183" s="43"/>
      <c r="AI183" s="43"/>
      <c r="AJ183" s="41"/>
      <c r="AK183" s="352"/>
      <c r="AL183" s="669"/>
      <c r="AM183" s="669"/>
      <c r="AN183" s="669"/>
      <c r="AO183" s="669"/>
      <c r="AP183" s="669"/>
      <c r="AQ183" s="669"/>
      <c r="AR183" s="669"/>
      <c r="AS183" s="669"/>
      <c r="AT183" s="669"/>
      <c r="AU183" s="669"/>
      <c r="AV183" s="669"/>
      <c r="AW183" s="40"/>
      <c r="AX183" s="41"/>
      <c r="AY183" s="43"/>
      <c r="AZ183" s="43"/>
      <c r="BA183" s="124"/>
      <c r="BB183" s="41"/>
      <c r="BC183" s="41"/>
      <c r="BD183" s="43"/>
      <c r="BE183" s="43"/>
      <c r="BF183" s="40"/>
      <c r="BG183" s="41"/>
      <c r="BH183" s="41"/>
      <c r="BI183" s="41"/>
      <c r="BJ183" s="41"/>
      <c r="BK183" s="41"/>
      <c r="BL183" s="41"/>
      <c r="BM183" s="41"/>
      <c r="BN183" s="43"/>
      <c r="BO183" s="496"/>
      <c r="BP183" s="124"/>
      <c r="BQ183" s="41"/>
      <c r="BR183" s="41"/>
      <c r="BS183" s="41"/>
      <c r="BT183" s="41"/>
      <c r="BU183" s="43"/>
      <c r="BV183" s="43"/>
      <c r="BW183" s="43"/>
      <c r="BX183" s="43"/>
      <c r="BY183" s="43"/>
      <c r="BZ183" s="43"/>
      <c r="CA183" s="499"/>
      <c r="CB183" s="500"/>
      <c r="CC183" s="495"/>
      <c r="CD183" s="495"/>
      <c r="CE183" s="502"/>
      <c r="CF183" s="124"/>
      <c r="CG183" s="41"/>
      <c r="CH183" s="41"/>
      <c r="CI183" s="43"/>
      <c r="CJ183" s="43"/>
      <c r="CK183" s="43"/>
      <c r="CL183" s="43"/>
      <c r="CM183" s="43"/>
      <c r="CN183" s="43"/>
      <c r="CO183" s="43"/>
      <c r="CP183" s="43"/>
      <c r="CQ183" s="43"/>
      <c r="CR183" s="500"/>
      <c r="CS183" s="495"/>
      <c r="CT183" s="495"/>
      <c r="CU183" s="502"/>
      <c r="CV183" s="41"/>
      <c r="CW183" s="41"/>
      <c r="CX183" s="41"/>
      <c r="CY183" s="41"/>
      <c r="CZ183" s="41"/>
      <c r="DA183" s="42"/>
      <c r="DB183" s="151"/>
      <c r="DC183" s="41"/>
      <c r="DD183" s="41"/>
      <c r="DE183" s="151"/>
      <c r="DF183" s="35"/>
      <c r="DG183" s="36"/>
      <c r="DH183" s="36"/>
      <c r="DI183" s="38"/>
      <c r="DJ183" s="38"/>
      <c r="DK183" s="38"/>
      <c r="DL183" s="38"/>
      <c r="DM183" s="38"/>
      <c r="DN183" s="46"/>
      <c r="DO183" s="451"/>
      <c r="DP183" s="451"/>
      <c r="DQ183" s="451"/>
      <c r="DR183" s="451"/>
      <c r="DS183" s="451"/>
      <c r="DT183" s="451"/>
      <c r="DU183" s="451"/>
      <c r="DV183" s="35"/>
      <c r="DW183" s="36"/>
      <c r="DX183" s="36"/>
      <c r="DY183" s="38"/>
      <c r="DZ183" s="38"/>
      <c r="EA183" s="46"/>
      <c r="EB183" s="33">
        <f t="shared" si="44"/>
        <v>0</v>
      </c>
      <c r="EC183" s="33">
        <f t="shared" si="45"/>
        <v>0</v>
      </c>
      <c r="ED183" s="75">
        <f t="shared" si="46"/>
        <v>0</v>
      </c>
      <c r="EE183" s="74">
        <f t="shared" si="47"/>
        <v>0</v>
      </c>
      <c r="EF183" s="33">
        <f t="shared" si="48"/>
        <v>0</v>
      </c>
    </row>
    <row r="184" spans="1:136" x14ac:dyDescent="0.25">
      <c r="A184" s="136">
        <v>175</v>
      </c>
      <c r="B184" s="39"/>
      <c r="C184" s="39"/>
      <c r="D184" s="39"/>
      <c r="E184" s="39"/>
      <c r="F184" s="137"/>
      <c r="G184" s="40"/>
      <c r="H184" s="41"/>
      <c r="I184" s="41"/>
      <c r="J184" s="43"/>
      <c r="K184" s="43"/>
      <c r="L184" s="43"/>
      <c r="M184" s="43"/>
      <c r="N184" s="43"/>
      <c r="O184" s="41"/>
      <c r="P184" s="352"/>
      <c r="Q184" s="669"/>
      <c r="R184" s="669"/>
      <c r="S184" s="669"/>
      <c r="T184" s="669"/>
      <c r="U184" s="669"/>
      <c r="V184" s="669"/>
      <c r="W184" s="669"/>
      <c r="X184" s="669"/>
      <c r="Y184" s="669"/>
      <c r="Z184" s="40"/>
      <c r="AA184" s="41"/>
      <c r="AB184" s="41"/>
      <c r="AC184" s="43"/>
      <c r="AD184" s="43"/>
      <c r="AE184" s="43"/>
      <c r="AF184" s="43"/>
      <c r="AG184" s="43"/>
      <c r="AH184" s="43"/>
      <c r="AI184" s="43"/>
      <c r="AJ184" s="41"/>
      <c r="AK184" s="352"/>
      <c r="AL184" s="669"/>
      <c r="AM184" s="669"/>
      <c r="AN184" s="669"/>
      <c r="AO184" s="669"/>
      <c r="AP184" s="669"/>
      <c r="AQ184" s="669"/>
      <c r="AR184" s="669"/>
      <c r="AS184" s="669"/>
      <c r="AT184" s="669"/>
      <c r="AU184" s="669"/>
      <c r="AV184" s="669"/>
      <c r="AW184" s="40"/>
      <c r="AX184" s="41"/>
      <c r="AY184" s="43"/>
      <c r="AZ184" s="43"/>
      <c r="BA184" s="124"/>
      <c r="BB184" s="41"/>
      <c r="BC184" s="41"/>
      <c r="BD184" s="43"/>
      <c r="BE184" s="43"/>
      <c r="BF184" s="40"/>
      <c r="BG184" s="41"/>
      <c r="BH184" s="41"/>
      <c r="BI184" s="41"/>
      <c r="BJ184" s="41"/>
      <c r="BK184" s="41"/>
      <c r="BL184" s="41"/>
      <c r="BM184" s="41"/>
      <c r="BN184" s="43"/>
      <c r="BO184" s="496"/>
      <c r="BP184" s="124"/>
      <c r="BQ184" s="41"/>
      <c r="BR184" s="41"/>
      <c r="BS184" s="41"/>
      <c r="BT184" s="41"/>
      <c r="BU184" s="43"/>
      <c r="BV184" s="43"/>
      <c r="BW184" s="43"/>
      <c r="BX184" s="43"/>
      <c r="BY184" s="43"/>
      <c r="BZ184" s="43"/>
      <c r="CA184" s="499"/>
      <c r="CB184" s="500"/>
      <c r="CC184" s="495"/>
      <c r="CD184" s="495"/>
      <c r="CE184" s="502"/>
      <c r="CF184" s="124"/>
      <c r="CG184" s="41"/>
      <c r="CH184" s="41"/>
      <c r="CI184" s="43"/>
      <c r="CJ184" s="43"/>
      <c r="CK184" s="43"/>
      <c r="CL184" s="43"/>
      <c r="CM184" s="43"/>
      <c r="CN184" s="43"/>
      <c r="CO184" s="43"/>
      <c r="CP184" s="43"/>
      <c r="CQ184" s="43"/>
      <c r="CR184" s="500"/>
      <c r="CS184" s="495"/>
      <c r="CT184" s="495"/>
      <c r="CU184" s="502"/>
      <c r="CV184" s="41"/>
      <c r="CW184" s="41"/>
      <c r="CX184" s="41"/>
      <c r="CY184" s="41"/>
      <c r="CZ184" s="41"/>
      <c r="DA184" s="42"/>
      <c r="DB184" s="151"/>
      <c r="DC184" s="41"/>
      <c r="DD184" s="41"/>
      <c r="DE184" s="151"/>
      <c r="DF184" s="35"/>
      <c r="DG184" s="36"/>
      <c r="DH184" s="36"/>
      <c r="DI184" s="38"/>
      <c r="DJ184" s="38"/>
      <c r="DK184" s="38"/>
      <c r="DL184" s="38"/>
      <c r="DM184" s="38"/>
      <c r="DN184" s="46"/>
      <c r="DO184" s="451"/>
      <c r="DP184" s="451"/>
      <c r="DQ184" s="451"/>
      <c r="DR184" s="451"/>
      <c r="DS184" s="451"/>
      <c r="DT184" s="451"/>
      <c r="DU184" s="451"/>
      <c r="DV184" s="35"/>
      <c r="DW184" s="36"/>
      <c r="DX184" s="36"/>
      <c r="DY184" s="38"/>
      <c r="DZ184" s="38"/>
      <c r="EA184" s="46"/>
      <c r="EB184" s="33">
        <f t="shared" si="44"/>
        <v>0</v>
      </c>
      <c r="EC184" s="33">
        <f t="shared" si="45"/>
        <v>0</v>
      </c>
      <c r="ED184" s="75">
        <f t="shared" si="46"/>
        <v>0</v>
      </c>
      <c r="EE184" s="74">
        <f t="shared" si="47"/>
        <v>0</v>
      </c>
      <c r="EF184" s="33">
        <f t="shared" si="48"/>
        <v>0</v>
      </c>
    </row>
    <row r="185" spans="1:136" x14ac:dyDescent="0.25">
      <c r="A185" s="134">
        <v>176</v>
      </c>
      <c r="B185" s="39"/>
      <c r="C185" s="39"/>
      <c r="D185" s="39"/>
      <c r="E185" s="39"/>
      <c r="F185" s="137"/>
      <c r="G185" s="40"/>
      <c r="H185" s="41"/>
      <c r="I185" s="41"/>
      <c r="J185" s="43"/>
      <c r="K185" s="43"/>
      <c r="L185" s="43"/>
      <c r="M185" s="43"/>
      <c r="N185" s="43"/>
      <c r="O185" s="41"/>
      <c r="P185" s="352"/>
      <c r="Q185" s="669"/>
      <c r="R185" s="669"/>
      <c r="S185" s="669"/>
      <c r="T185" s="669"/>
      <c r="U185" s="669"/>
      <c r="V185" s="669"/>
      <c r="W185" s="669"/>
      <c r="X185" s="669"/>
      <c r="Y185" s="669"/>
      <c r="Z185" s="40"/>
      <c r="AA185" s="41"/>
      <c r="AB185" s="41"/>
      <c r="AC185" s="43"/>
      <c r="AD185" s="43"/>
      <c r="AE185" s="43"/>
      <c r="AF185" s="43"/>
      <c r="AG185" s="43"/>
      <c r="AH185" s="43"/>
      <c r="AI185" s="43"/>
      <c r="AJ185" s="41"/>
      <c r="AK185" s="352"/>
      <c r="AL185" s="669"/>
      <c r="AM185" s="669"/>
      <c r="AN185" s="669"/>
      <c r="AO185" s="669"/>
      <c r="AP185" s="669"/>
      <c r="AQ185" s="669"/>
      <c r="AR185" s="669"/>
      <c r="AS185" s="669"/>
      <c r="AT185" s="669"/>
      <c r="AU185" s="669"/>
      <c r="AV185" s="669"/>
      <c r="AW185" s="40"/>
      <c r="AX185" s="41"/>
      <c r="AY185" s="43"/>
      <c r="AZ185" s="43"/>
      <c r="BA185" s="124"/>
      <c r="BB185" s="41"/>
      <c r="BC185" s="41"/>
      <c r="BD185" s="43"/>
      <c r="BE185" s="43"/>
      <c r="BF185" s="40"/>
      <c r="BG185" s="41"/>
      <c r="BH185" s="41"/>
      <c r="BI185" s="41"/>
      <c r="BJ185" s="41"/>
      <c r="BK185" s="41"/>
      <c r="BL185" s="41"/>
      <c r="BM185" s="41"/>
      <c r="BN185" s="43"/>
      <c r="BO185" s="496"/>
      <c r="BP185" s="124"/>
      <c r="BQ185" s="41"/>
      <c r="BR185" s="41"/>
      <c r="BS185" s="41"/>
      <c r="BT185" s="41"/>
      <c r="BU185" s="43"/>
      <c r="BV185" s="43"/>
      <c r="BW185" s="43"/>
      <c r="BX185" s="43"/>
      <c r="BY185" s="43"/>
      <c r="BZ185" s="43"/>
      <c r="CA185" s="499"/>
      <c r="CB185" s="500"/>
      <c r="CC185" s="495"/>
      <c r="CD185" s="495"/>
      <c r="CE185" s="502"/>
      <c r="CF185" s="124"/>
      <c r="CG185" s="41"/>
      <c r="CH185" s="41"/>
      <c r="CI185" s="43"/>
      <c r="CJ185" s="43"/>
      <c r="CK185" s="43"/>
      <c r="CL185" s="43"/>
      <c r="CM185" s="43"/>
      <c r="CN185" s="43"/>
      <c r="CO185" s="43"/>
      <c r="CP185" s="43"/>
      <c r="CQ185" s="43"/>
      <c r="CR185" s="500"/>
      <c r="CS185" s="495"/>
      <c r="CT185" s="495"/>
      <c r="CU185" s="502"/>
      <c r="CV185" s="41"/>
      <c r="CW185" s="41"/>
      <c r="CX185" s="41"/>
      <c r="CY185" s="41"/>
      <c r="CZ185" s="41"/>
      <c r="DA185" s="42"/>
      <c r="DB185" s="151"/>
      <c r="DC185" s="41"/>
      <c r="DD185" s="41"/>
      <c r="DE185" s="151"/>
      <c r="DF185" s="35"/>
      <c r="DG185" s="36"/>
      <c r="DH185" s="36"/>
      <c r="DI185" s="38"/>
      <c r="DJ185" s="38"/>
      <c r="DK185" s="38"/>
      <c r="DL185" s="38"/>
      <c r="DM185" s="38"/>
      <c r="DN185" s="46"/>
      <c r="DO185" s="451"/>
      <c r="DP185" s="451"/>
      <c r="DQ185" s="451"/>
      <c r="DR185" s="451"/>
      <c r="DS185" s="451"/>
      <c r="DT185" s="451"/>
      <c r="DU185" s="451"/>
      <c r="DV185" s="35"/>
      <c r="DW185" s="36"/>
      <c r="DX185" s="36"/>
      <c r="DY185" s="38"/>
      <c r="DZ185" s="38"/>
      <c r="EA185" s="46"/>
      <c r="EB185" s="33">
        <f t="shared" si="44"/>
        <v>0</v>
      </c>
      <c r="EC185" s="33">
        <f t="shared" si="45"/>
        <v>0</v>
      </c>
      <c r="ED185" s="75">
        <f t="shared" si="46"/>
        <v>0</v>
      </c>
      <c r="EE185" s="74">
        <f t="shared" si="47"/>
        <v>0</v>
      </c>
      <c r="EF185" s="33">
        <f t="shared" si="48"/>
        <v>0</v>
      </c>
    </row>
    <row r="186" spans="1:136" x14ac:dyDescent="0.25">
      <c r="A186" s="136">
        <v>177</v>
      </c>
      <c r="B186" s="39"/>
      <c r="C186" s="39"/>
      <c r="D186" s="39"/>
      <c r="E186" s="39"/>
      <c r="F186" s="137"/>
      <c r="G186" s="40"/>
      <c r="H186" s="41"/>
      <c r="I186" s="41"/>
      <c r="J186" s="43"/>
      <c r="K186" s="43"/>
      <c r="L186" s="43"/>
      <c r="M186" s="43"/>
      <c r="N186" s="43"/>
      <c r="O186" s="41"/>
      <c r="P186" s="352"/>
      <c r="Q186" s="669"/>
      <c r="R186" s="669"/>
      <c r="S186" s="669"/>
      <c r="T186" s="669"/>
      <c r="U186" s="669"/>
      <c r="V186" s="669"/>
      <c r="W186" s="669"/>
      <c r="X186" s="669"/>
      <c r="Y186" s="669"/>
      <c r="Z186" s="40"/>
      <c r="AA186" s="41"/>
      <c r="AB186" s="41"/>
      <c r="AC186" s="43"/>
      <c r="AD186" s="43"/>
      <c r="AE186" s="43"/>
      <c r="AF186" s="43"/>
      <c r="AG186" s="43"/>
      <c r="AH186" s="43"/>
      <c r="AI186" s="43"/>
      <c r="AJ186" s="41"/>
      <c r="AK186" s="352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40"/>
      <c r="AX186" s="41"/>
      <c r="AY186" s="43"/>
      <c r="AZ186" s="43"/>
      <c r="BA186" s="124"/>
      <c r="BB186" s="41"/>
      <c r="BC186" s="41"/>
      <c r="BD186" s="43"/>
      <c r="BE186" s="43"/>
      <c r="BF186" s="40"/>
      <c r="BG186" s="41"/>
      <c r="BH186" s="41"/>
      <c r="BI186" s="41"/>
      <c r="BJ186" s="41"/>
      <c r="BK186" s="41"/>
      <c r="BL186" s="41"/>
      <c r="BM186" s="41"/>
      <c r="BN186" s="43"/>
      <c r="BO186" s="496"/>
      <c r="BP186" s="124"/>
      <c r="BQ186" s="41"/>
      <c r="BR186" s="41"/>
      <c r="BS186" s="41"/>
      <c r="BT186" s="41"/>
      <c r="BU186" s="43"/>
      <c r="BV186" s="43"/>
      <c r="BW186" s="43"/>
      <c r="BX186" s="43"/>
      <c r="BY186" s="43"/>
      <c r="BZ186" s="43"/>
      <c r="CA186" s="499"/>
      <c r="CB186" s="500"/>
      <c r="CC186" s="495"/>
      <c r="CD186" s="495"/>
      <c r="CE186" s="502"/>
      <c r="CF186" s="124"/>
      <c r="CG186" s="41"/>
      <c r="CH186" s="41"/>
      <c r="CI186" s="43"/>
      <c r="CJ186" s="43"/>
      <c r="CK186" s="43"/>
      <c r="CL186" s="43"/>
      <c r="CM186" s="43"/>
      <c r="CN186" s="43"/>
      <c r="CO186" s="43"/>
      <c r="CP186" s="43"/>
      <c r="CQ186" s="43"/>
      <c r="CR186" s="500"/>
      <c r="CS186" s="495"/>
      <c r="CT186" s="495"/>
      <c r="CU186" s="502"/>
      <c r="CV186" s="41"/>
      <c r="CW186" s="41"/>
      <c r="CX186" s="41"/>
      <c r="CY186" s="41"/>
      <c r="CZ186" s="41"/>
      <c r="DA186" s="42"/>
      <c r="DB186" s="151"/>
      <c r="DC186" s="41"/>
      <c r="DD186" s="41"/>
      <c r="DE186" s="151"/>
      <c r="DF186" s="35"/>
      <c r="DG186" s="36"/>
      <c r="DH186" s="36"/>
      <c r="DI186" s="38"/>
      <c r="DJ186" s="38"/>
      <c r="DK186" s="38"/>
      <c r="DL186" s="38"/>
      <c r="DM186" s="38"/>
      <c r="DN186" s="46"/>
      <c r="DO186" s="451"/>
      <c r="DP186" s="451"/>
      <c r="DQ186" s="451"/>
      <c r="DR186" s="451"/>
      <c r="DS186" s="451"/>
      <c r="DT186" s="451"/>
      <c r="DU186" s="451"/>
      <c r="DV186" s="35"/>
      <c r="DW186" s="36"/>
      <c r="DX186" s="36"/>
      <c r="DY186" s="38"/>
      <c r="DZ186" s="38"/>
      <c r="EA186" s="46"/>
      <c r="EB186" s="33">
        <f t="shared" si="44"/>
        <v>0</v>
      </c>
      <c r="EC186" s="33">
        <f t="shared" si="45"/>
        <v>0</v>
      </c>
      <c r="ED186" s="75">
        <f t="shared" si="46"/>
        <v>0</v>
      </c>
      <c r="EE186" s="74">
        <f t="shared" si="47"/>
        <v>0</v>
      </c>
      <c r="EF186" s="33">
        <f t="shared" si="48"/>
        <v>0</v>
      </c>
    </row>
    <row r="187" spans="1:136" x14ac:dyDescent="0.25">
      <c r="A187" s="134">
        <v>178</v>
      </c>
      <c r="B187" s="39"/>
      <c r="C187" s="39"/>
      <c r="D187" s="39"/>
      <c r="E187" s="39"/>
      <c r="F187" s="137"/>
      <c r="G187" s="40"/>
      <c r="H187" s="41"/>
      <c r="I187" s="41"/>
      <c r="J187" s="43"/>
      <c r="K187" s="43"/>
      <c r="L187" s="43"/>
      <c r="M187" s="43"/>
      <c r="N187" s="43"/>
      <c r="O187" s="41"/>
      <c r="P187" s="352"/>
      <c r="Q187" s="669"/>
      <c r="R187" s="669"/>
      <c r="S187" s="669"/>
      <c r="T187" s="669"/>
      <c r="U187" s="669"/>
      <c r="V187" s="669"/>
      <c r="W187" s="669"/>
      <c r="X187" s="669"/>
      <c r="Y187" s="669"/>
      <c r="Z187" s="40"/>
      <c r="AA187" s="41"/>
      <c r="AB187" s="41"/>
      <c r="AC187" s="43"/>
      <c r="AD187" s="43"/>
      <c r="AE187" s="43"/>
      <c r="AF187" s="43"/>
      <c r="AG187" s="43"/>
      <c r="AH187" s="43"/>
      <c r="AI187" s="43"/>
      <c r="AJ187" s="41"/>
      <c r="AK187" s="352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40"/>
      <c r="AX187" s="41"/>
      <c r="AY187" s="43"/>
      <c r="AZ187" s="43"/>
      <c r="BA187" s="124"/>
      <c r="BB187" s="41"/>
      <c r="BC187" s="41"/>
      <c r="BD187" s="43"/>
      <c r="BE187" s="43"/>
      <c r="BF187" s="40"/>
      <c r="BG187" s="41"/>
      <c r="BH187" s="41"/>
      <c r="BI187" s="41"/>
      <c r="BJ187" s="41"/>
      <c r="BK187" s="41"/>
      <c r="BL187" s="41"/>
      <c r="BM187" s="41"/>
      <c r="BN187" s="43"/>
      <c r="BO187" s="496"/>
      <c r="BP187" s="124"/>
      <c r="BQ187" s="41"/>
      <c r="BR187" s="41"/>
      <c r="BS187" s="41"/>
      <c r="BT187" s="41"/>
      <c r="BU187" s="43"/>
      <c r="BV187" s="43"/>
      <c r="BW187" s="43"/>
      <c r="BX187" s="43"/>
      <c r="BY187" s="43"/>
      <c r="BZ187" s="43"/>
      <c r="CA187" s="499"/>
      <c r="CB187" s="500"/>
      <c r="CC187" s="495"/>
      <c r="CD187" s="495"/>
      <c r="CE187" s="502"/>
      <c r="CF187" s="124"/>
      <c r="CG187" s="41"/>
      <c r="CH187" s="41"/>
      <c r="CI187" s="43"/>
      <c r="CJ187" s="43"/>
      <c r="CK187" s="43"/>
      <c r="CL187" s="43"/>
      <c r="CM187" s="43"/>
      <c r="CN187" s="43"/>
      <c r="CO187" s="43"/>
      <c r="CP187" s="43"/>
      <c r="CQ187" s="43"/>
      <c r="CR187" s="500"/>
      <c r="CS187" s="495"/>
      <c r="CT187" s="495"/>
      <c r="CU187" s="502"/>
      <c r="CV187" s="41"/>
      <c r="CW187" s="41"/>
      <c r="CX187" s="41"/>
      <c r="CY187" s="41"/>
      <c r="CZ187" s="41"/>
      <c r="DA187" s="42"/>
      <c r="DB187" s="151"/>
      <c r="DC187" s="41"/>
      <c r="DD187" s="41"/>
      <c r="DE187" s="151"/>
      <c r="DF187" s="35"/>
      <c r="DG187" s="36"/>
      <c r="DH187" s="36"/>
      <c r="DI187" s="38"/>
      <c r="DJ187" s="38"/>
      <c r="DK187" s="38"/>
      <c r="DL187" s="38"/>
      <c r="DM187" s="38"/>
      <c r="DN187" s="46"/>
      <c r="DO187" s="451"/>
      <c r="DP187" s="451"/>
      <c r="DQ187" s="451"/>
      <c r="DR187" s="451"/>
      <c r="DS187" s="451"/>
      <c r="DT187" s="451"/>
      <c r="DU187" s="451"/>
      <c r="DV187" s="35"/>
      <c r="DW187" s="36"/>
      <c r="DX187" s="36"/>
      <c r="DY187" s="38"/>
      <c r="DZ187" s="38"/>
      <c r="EA187" s="46"/>
      <c r="EB187" s="33">
        <f t="shared" si="44"/>
        <v>0</v>
      </c>
      <c r="EC187" s="33">
        <f t="shared" si="45"/>
        <v>0</v>
      </c>
      <c r="ED187" s="75">
        <f t="shared" si="46"/>
        <v>0</v>
      </c>
      <c r="EE187" s="74">
        <f t="shared" si="47"/>
        <v>0</v>
      </c>
      <c r="EF187" s="33">
        <f t="shared" si="48"/>
        <v>0</v>
      </c>
    </row>
    <row r="188" spans="1:136" x14ac:dyDescent="0.25">
      <c r="A188" s="136">
        <v>179</v>
      </c>
      <c r="B188" s="39"/>
      <c r="C188" s="39"/>
      <c r="D188" s="39"/>
      <c r="E188" s="39"/>
      <c r="F188" s="137"/>
      <c r="G188" s="40"/>
      <c r="H188" s="41"/>
      <c r="I188" s="41"/>
      <c r="J188" s="43"/>
      <c r="K188" s="43"/>
      <c r="L188" s="43"/>
      <c r="M188" s="43"/>
      <c r="N188" s="43"/>
      <c r="O188" s="41"/>
      <c r="P188" s="352"/>
      <c r="Q188" s="669"/>
      <c r="R188" s="669"/>
      <c r="S188" s="669"/>
      <c r="T188" s="669"/>
      <c r="U188" s="669"/>
      <c r="V188" s="669"/>
      <c r="W188" s="669"/>
      <c r="X188" s="669"/>
      <c r="Y188" s="669"/>
      <c r="Z188" s="40"/>
      <c r="AA188" s="41"/>
      <c r="AB188" s="41"/>
      <c r="AC188" s="43"/>
      <c r="AD188" s="43"/>
      <c r="AE188" s="43"/>
      <c r="AF188" s="43"/>
      <c r="AG188" s="43"/>
      <c r="AH188" s="43"/>
      <c r="AI188" s="43"/>
      <c r="AJ188" s="41"/>
      <c r="AK188" s="352"/>
      <c r="AL188" s="669"/>
      <c r="AM188" s="669"/>
      <c r="AN188" s="669"/>
      <c r="AO188" s="669"/>
      <c r="AP188" s="669"/>
      <c r="AQ188" s="669"/>
      <c r="AR188" s="669"/>
      <c r="AS188" s="669"/>
      <c r="AT188" s="669"/>
      <c r="AU188" s="669"/>
      <c r="AV188" s="669"/>
      <c r="AW188" s="40"/>
      <c r="AX188" s="41"/>
      <c r="AY188" s="43"/>
      <c r="AZ188" s="43"/>
      <c r="BA188" s="124"/>
      <c r="BB188" s="41"/>
      <c r="BC188" s="41"/>
      <c r="BD188" s="43"/>
      <c r="BE188" s="43"/>
      <c r="BF188" s="40"/>
      <c r="BG188" s="41"/>
      <c r="BH188" s="41"/>
      <c r="BI188" s="41"/>
      <c r="BJ188" s="41"/>
      <c r="BK188" s="41"/>
      <c r="BL188" s="41"/>
      <c r="BM188" s="41"/>
      <c r="BN188" s="43"/>
      <c r="BO188" s="496"/>
      <c r="BP188" s="124"/>
      <c r="BQ188" s="41"/>
      <c r="BR188" s="41"/>
      <c r="BS188" s="41"/>
      <c r="BT188" s="41"/>
      <c r="BU188" s="43"/>
      <c r="BV188" s="43"/>
      <c r="BW188" s="43"/>
      <c r="BX188" s="43"/>
      <c r="BY188" s="43"/>
      <c r="BZ188" s="43"/>
      <c r="CA188" s="499"/>
      <c r="CB188" s="500"/>
      <c r="CC188" s="495"/>
      <c r="CD188" s="495"/>
      <c r="CE188" s="502"/>
      <c r="CF188" s="124"/>
      <c r="CG188" s="41"/>
      <c r="CH188" s="41"/>
      <c r="CI188" s="43"/>
      <c r="CJ188" s="43"/>
      <c r="CK188" s="43"/>
      <c r="CL188" s="43"/>
      <c r="CM188" s="43"/>
      <c r="CN188" s="43"/>
      <c r="CO188" s="43"/>
      <c r="CP188" s="43"/>
      <c r="CQ188" s="43"/>
      <c r="CR188" s="500"/>
      <c r="CS188" s="495"/>
      <c r="CT188" s="495"/>
      <c r="CU188" s="502"/>
      <c r="CV188" s="41"/>
      <c r="CW188" s="41"/>
      <c r="CX188" s="41"/>
      <c r="CY188" s="41"/>
      <c r="CZ188" s="41"/>
      <c r="DA188" s="42"/>
      <c r="DB188" s="151"/>
      <c r="DC188" s="41"/>
      <c r="DD188" s="41"/>
      <c r="DE188" s="151"/>
      <c r="DF188" s="35"/>
      <c r="DG188" s="36"/>
      <c r="DH188" s="36"/>
      <c r="DI188" s="38"/>
      <c r="DJ188" s="38"/>
      <c r="DK188" s="38"/>
      <c r="DL188" s="38"/>
      <c r="DM188" s="38"/>
      <c r="DN188" s="46"/>
      <c r="DO188" s="451"/>
      <c r="DP188" s="451"/>
      <c r="DQ188" s="451"/>
      <c r="DR188" s="451"/>
      <c r="DS188" s="451"/>
      <c r="DT188" s="451"/>
      <c r="DU188" s="451"/>
      <c r="DV188" s="35"/>
      <c r="DW188" s="36"/>
      <c r="DX188" s="36"/>
      <c r="DY188" s="38"/>
      <c r="DZ188" s="38"/>
      <c r="EA188" s="46"/>
      <c r="EB188" s="33">
        <f t="shared" si="44"/>
        <v>0</v>
      </c>
      <c r="EC188" s="33">
        <f t="shared" si="45"/>
        <v>0</v>
      </c>
      <c r="ED188" s="75">
        <f t="shared" si="46"/>
        <v>0</v>
      </c>
      <c r="EE188" s="74">
        <f t="shared" si="47"/>
        <v>0</v>
      </c>
      <c r="EF188" s="33">
        <f t="shared" si="48"/>
        <v>0</v>
      </c>
    </row>
    <row r="189" spans="1:136" x14ac:dyDescent="0.25">
      <c r="A189" s="134">
        <v>180</v>
      </c>
      <c r="B189" s="39"/>
      <c r="C189" s="39"/>
      <c r="D189" s="39"/>
      <c r="E189" s="39"/>
      <c r="F189" s="137"/>
      <c r="G189" s="40"/>
      <c r="H189" s="41"/>
      <c r="I189" s="41"/>
      <c r="J189" s="43"/>
      <c r="K189" s="43"/>
      <c r="L189" s="43"/>
      <c r="M189" s="43"/>
      <c r="N189" s="43"/>
      <c r="O189" s="41"/>
      <c r="P189" s="352"/>
      <c r="Q189" s="669"/>
      <c r="R189" s="669"/>
      <c r="S189" s="669"/>
      <c r="T189" s="669"/>
      <c r="U189" s="669"/>
      <c r="V189" s="669"/>
      <c r="W189" s="669"/>
      <c r="X189" s="669"/>
      <c r="Y189" s="669"/>
      <c r="Z189" s="40"/>
      <c r="AA189" s="41"/>
      <c r="AB189" s="41"/>
      <c r="AC189" s="43"/>
      <c r="AD189" s="43"/>
      <c r="AE189" s="43"/>
      <c r="AF189" s="43"/>
      <c r="AG189" s="43"/>
      <c r="AH189" s="43"/>
      <c r="AI189" s="43"/>
      <c r="AJ189" s="41"/>
      <c r="AK189" s="352"/>
      <c r="AL189" s="669"/>
      <c r="AM189" s="669"/>
      <c r="AN189" s="669"/>
      <c r="AO189" s="669"/>
      <c r="AP189" s="669"/>
      <c r="AQ189" s="669"/>
      <c r="AR189" s="669"/>
      <c r="AS189" s="669"/>
      <c r="AT189" s="669"/>
      <c r="AU189" s="669"/>
      <c r="AV189" s="669"/>
      <c r="AW189" s="40"/>
      <c r="AX189" s="41"/>
      <c r="AY189" s="43"/>
      <c r="AZ189" s="43"/>
      <c r="BA189" s="124"/>
      <c r="BB189" s="41"/>
      <c r="BC189" s="41"/>
      <c r="BD189" s="43"/>
      <c r="BE189" s="43"/>
      <c r="BF189" s="40"/>
      <c r="BG189" s="41"/>
      <c r="BH189" s="41"/>
      <c r="BI189" s="41"/>
      <c r="BJ189" s="41"/>
      <c r="BK189" s="41"/>
      <c r="BL189" s="41"/>
      <c r="BM189" s="41"/>
      <c r="BN189" s="43"/>
      <c r="BO189" s="496"/>
      <c r="BP189" s="124"/>
      <c r="BQ189" s="41"/>
      <c r="BR189" s="41"/>
      <c r="BS189" s="41"/>
      <c r="BT189" s="41"/>
      <c r="BU189" s="43"/>
      <c r="BV189" s="43"/>
      <c r="BW189" s="43"/>
      <c r="BX189" s="43"/>
      <c r="BY189" s="43"/>
      <c r="BZ189" s="43"/>
      <c r="CA189" s="499"/>
      <c r="CB189" s="500"/>
      <c r="CC189" s="495"/>
      <c r="CD189" s="495"/>
      <c r="CE189" s="502"/>
      <c r="CF189" s="124"/>
      <c r="CG189" s="41"/>
      <c r="CH189" s="41"/>
      <c r="CI189" s="43"/>
      <c r="CJ189" s="43"/>
      <c r="CK189" s="43"/>
      <c r="CL189" s="43"/>
      <c r="CM189" s="43"/>
      <c r="CN189" s="43"/>
      <c r="CO189" s="43"/>
      <c r="CP189" s="43"/>
      <c r="CQ189" s="43"/>
      <c r="CR189" s="500"/>
      <c r="CS189" s="495"/>
      <c r="CT189" s="495"/>
      <c r="CU189" s="502"/>
      <c r="CV189" s="41"/>
      <c r="CW189" s="41"/>
      <c r="CX189" s="41"/>
      <c r="CY189" s="41"/>
      <c r="CZ189" s="41"/>
      <c r="DA189" s="42"/>
      <c r="DB189" s="151"/>
      <c r="DC189" s="41"/>
      <c r="DD189" s="41"/>
      <c r="DE189" s="151"/>
      <c r="DF189" s="35"/>
      <c r="DG189" s="36"/>
      <c r="DH189" s="36"/>
      <c r="DI189" s="38"/>
      <c r="DJ189" s="38"/>
      <c r="DK189" s="38"/>
      <c r="DL189" s="38"/>
      <c r="DM189" s="38"/>
      <c r="DN189" s="46"/>
      <c r="DO189" s="451"/>
      <c r="DP189" s="451"/>
      <c r="DQ189" s="451"/>
      <c r="DR189" s="451"/>
      <c r="DS189" s="451"/>
      <c r="DT189" s="451"/>
      <c r="DU189" s="451"/>
      <c r="DV189" s="35"/>
      <c r="DW189" s="36"/>
      <c r="DX189" s="36"/>
      <c r="DY189" s="38"/>
      <c r="DZ189" s="38"/>
      <c r="EA189" s="46"/>
      <c r="EB189" s="33">
        <f t="shared" si="44"/>
        <v>0</v>
      </c>
      <c r="EC189" s="33">
        <f t="shared" si="45"/>
        <v>0</v>
      </c>
      <c r="ED189" s="75">
        <f t="shared" si="46"/>
        <v>0</v>
      </c>
      <c r="EE189" s="74">
        <f t="shared" si="47"/>
        <v>0</v>
      </c>
      <c r="EF189" s="33">
        <f t="shared" si="48"/>
        <v>0</v>
      </c>
    </row>
    <row r="190" spans="1:136" x14ac:dyDescent="0.25">
      <c r="A190" s="136">
        <v>181</v>
      </c>
      <c r="B190" s="39"/>
      <c r="C190" s="39"/>
      <c r="D190" s="39"/>
      <c r="E190" s="39"/>
      <c r="F190" s="137"/>
      <c r="G190" s="40"/>
      <c r="H190" s="41"/>
      <c r="I190" s="41"/>
      <c r="J190" s="43"/>
      <c r="K190" s="43"/>
      <c r="L190" s="43"/>
      <c r="M190" s="43"/>
      <c r="N190" s="43"/>
      <c r="O190" s="41"/>
      <c r="P190" s="352"/>
      <c r="Q190" s="669"/>
      <c r="R190" s="669"/>
      <c r="S190" s="669"/>
      <c r="T190" s="669"/>
      <c r="U190" s="669"/>
      <c r="V190" s="669"/>
      <c r="W190" s="669"/>
      <c r="X190" s="669"/>
      <c r="Y190" s="669"/>
      <c r="Z190" s="40"/>
      <c r="AA190" s="41"/>
      <c r="AB190" s="41"/>
      <c r="AC190" s="43"/>
      <c r="AD190" s="43"/>
      <c r="AE190" s="43"/>
      <c r="AF190" s="43"/>
      <c r="AG190" s="43"/>
      <c r="AH190" s="43"/>
      <c r="AI190" s="43"/>
      <c r="AJ190" s="41"/>
      <c r="AK190" s="352"/>
      <c r="AL190" s="669"/>
      <c r="AM190" s="669"/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40"/>
      <c r="AX190" s="41"/>
      <c r="AY190" s="43"/>
      <c r="AZ190" s="43"/>
      <c r="BA190" s="124"/>
      <c r="BB190" s="41"/>
      <c r="BC190" s="41"/>
      <c r="BD190" s="43"/>
      <c r="BE190" s="43"/>
      <c r="BF190" s="40"/>
      <c r="BG190" s="41"/>
      <c r="BH190" s="41"/>
      <c r="BI190" s="41"/>
      <c r="BJ190" s="41"/>
      <c r="BK190" s="41"/>
      <c r="BL190" s="41"/>
      <c r="BM190" s="41"/>
      <c r="BN190" s="43"/>
      <c r="BO190" s="496"/>
      <c r="BP190" s="124"/>
      <c r="BQ190" s="41"/>
      <c r="BR190" s="41"/>
      <c r="BS190" s="41"/>
      <c r="BT190" s="41"/>
      <c r="BU190" s="43"/>
      <c r="BV190" s="43"/>
      <c r="BW190" s="43"/>
      <c r="BX190" s="43"/>
      <c r="BY190" s="43"/>
      <c r="BZ190" s="43"/>
      <c r="CA190" s="499"/>
      <c r="CB190" s="500"/>
      <c r="CC190" s="495"/>
      <c r="CD190" s="495"/>
      <c r="CE190" s="502"/>
      <c r="CF190" s="124"/>
      <c r="CG190" s="41"/>
      <c r="CH190" s="41"/>
      <c r="CI190" s="43"/>
      <c r="CJ190" s="43"/>
      <c r="CK190" s="43"/>
      <c r="CL190" s="43"/>
      <c r="CM190" s="43"/>
      <c r="CN190" s="43"/>
      <c r="CO190" s="43"/>
      <c r="CP190" s="43"/>
      <c r="CQ190" s="43"/>
      <c r="CR190" s="500"/>
      <c r="CS190" s="495"/>
      <c r="CT190" s="495"/>
      <c r="CU190" s="502"/>
      <c r="CV190" s="41"/>
      <c r="CW190" s="41"/>
      <c r="CX190" s="41"/>
      <c r="CY190" s="41"/>
      <c r="CZ190" s="41"/>
      <c r="DA190" s="42"/>
      <c r="DB190" s="151"/>
      <c r="DC190" s="41"/>
      <c r="DD190" s="41"/>
      <c r="DE190" s="151"/>
      <c r="DF190" s="35"/>
      <c r="DG190" s="36"/>
      <c r="DH190" s="36"/>
      <c r="DI190" s="38"/>
      <c r="DJ190" s="38"/>
      <c r="DK190" s="38"/>
      <c r="DL190" s="38"/>
      <c r="DM190" s="38"/>
      <c r="DN190" s="46"/>
      <c r="DO190" s="451"/>
      <c r="DP190" s="451"/>
      <c r="DQ190" s="451"/>
      <c r="DR190" s="451"/>
      <c r="DS190" s="451"/>
      <c r="DT190" s="451"/>
      <c r="DU190" s="451"/>
      <c r="DV190" s="35"/>
      <c r="DW190" s="36"/>
      <c r="DX190" s="36"/>
      <c r="DY190" s="38"/>
      <c r="DZ190" s="38"/>
      <c r="EA190" s="46"/>
      <c r="EB190" s="33">
        <f t="shared" si="44"/>
        <v>0</v>
      </c>
      <c r="EC190" s="33">
        <f t="shared" si="45"/>
        <v>0</v>
      </c>
      <c r="ED190" s="75">
        <f t="shared" si="46"/>
        <v>0</v>
      </c>
      <c r="EE190" s="74">
        <f t="shared" si="47"/>
        <v>0</v>
      </c>
      <c r="EF190" s="33">
        <f t="shared" si="48"/>
        <v>0</v>
      </c>
    </row>
    <row r="191" spans="1:136" x14ac:dyDescent="0.25">
      <c r="A191" s="134">
        <v>182</v>
      </c>
      <c r="B191" s="39"/>
      <c r="C191" s="39"/>
      <c r="D191" s="39"/>
      <c r="E191" s="39"/>
      <c r="F191" s="137"/>
      <c r="G191" s="40"/>
      <c r="H191" s="41"/>
      <c r="I191" s="41"/>
      <c r="J191" s="43"/>
      <c r="K191" s="43"/>
      <c r="L191" s="43"/>
      <c r="M191" s="43"/>
      <c r="N191" s="43"/>
      <c r="O191" s="41"/>
      <c r="P191" s="352"/>
      <c r="Q191" s="669"/>
      <c r="R191" s="669"/>
      <c r="S191" s="669"/>
      <c r="T191" s="669"/>
      <c r="U191" s="669"/>
      <c r="V191" s="669"/>
      <c r="W191" s="669"/>
      <c r="X191" s="669"/>
      <c r="Y191" s="669"/>
      <c r="Z191" s="40"/>
      <c r="AA191" s="41"/>
      <c r="AB191" s="41"/>
      <c r="AC191" s="43"/>
      <c r="AD191" s="43"/>
      <c r="AE191" s="43"/>
      <c r="AF191" s="43"/>
      <c r="AG191" s="43"/>
      <c r="AH191" s="43"/>
      <c r="AI191" s="43"/>
      <c r="AJ191" s="41"/>
      <c r="AK191" s="352"/>
      <c r="AL191" s="669"/>
      <c r="AM191" s="669"/>
      <c r="AN191" s="669"/>
      <c r="AO191" s="669"/>
      <c r="AP191" s="669"/>
      <c r="AQ191" s="669"/>
      <c r="AR191" s="669"/>
      <c r="AS191" s="669"/>
      <c r="AT191" s="669"/>
      <c r="AU191" s="669"/>
      <c r="AV191" s="669"/>
      <c r="AW191" s="40"/>
      <c r="AX191" s="41"/>
      <c r="AY191" s="43"/>
      <c r="AZ191" s="43"/>
      <c r="BA191" s="124"/>
      <c r="BB191" s="41"/>
      <c r="BC191" s="41"/>
      <c r="BD191" s="43"/>
      <c r="BE191" s="43"/>
      <c r="BF191" s="40"/>
      <c r="BG191" s="41"/>
      <c r="BH191" s="41"/>
      <c r="BI191" s="41"/>
      <c r="BJ191" s="41"/>
      <c r="BK191" s="41"/>
      <c r="BL191" s="41"/>
      <c r="BM191" s="41"/>
      <c r="BN191" s="43"/>
      <c r="BO191" s="496"/>
      <c r="BP191" s="124"/>
      <c r="BQ191" s="41"/>
      <c r="BR191" s="41"/>
      <c r="BS191" s="41"/>
      <c r="BT191" s="41"/>
      <c r="BU191" s="43"/>
      <c r="BV191" s="43"/>
      <c r="BW191" s="43"/>
      <c r="BX191" s="43"/>
      <c r="BY191" s="43"/>
      <c r="BZ191" s="43"/>
      <c r="CA191" s="499"/>
      <c r="CB191" s="500"/>
      <c r="CC191" s="495"/>
      <c r="CD191" s="495"/>
      <c r="CE191" s="502"/>
      <c r="CF191" s="124"/>
      <c r="CG191" s="41"/>
      <c r="CH191" s="41"/>
      <c r="CI191" s="43"/>
      <c r="CJ191" s="43"/>
      <c r="CK191" s="43"/>
      <c r="CL191" s="43"/>
      <c r="CM191" s="43"/>
      <c r="CN191" s="43"/>
      <c r="CO191" s="43"/>
      <c r="CP191" s="43"/>
      <c r="CQ191" s="43"/>
      <c r="CR191" s="500"/>
      <c r="CS191" s="495"/>
      <c r="CT191" s="495"/>
      <c r="CU191" s="502"/>
      <c r="CV191" s="41"/>
      <c r="CW191" s="41"/>
      <c r="CX191" s="41"/>
      <c r="CY191" s="41"/>
      <c r="CZ191" s="41"/>
      <c r="DA191" s="42"/>
      <c r="DB191" s="151"/>
      <c r="DC191" s="41"/>
      <c r="DD191" s="41"/>
      <c r="DE191" s="151"/>
      <c r="DF191" s="35"/>
      <c r="DG191" s="36"/>
      <c r="DH191" s="36"/>
      <c r="DI191" s="38"/>
      <c r="DJ191" s="38"/>
      <c r="DK191" s="38"/>
      <c r="DL191" s="38"/>
      <c r="DM191" s="38"/>
      <c r="DN191" s="46"/>
      <c r="DO191" s="451"/>
      <c r="DP191" s="451"/>
      <c r="DQ191" s="451"/>
      <c r="DR191" s="451"/>
      <c r="DS191" s="451"/>
      <c r="DT191" s="451"/>
      <c r="DU191" s="451"/>
      <c r="DV191" s="35"/>
      <c r="DW191" s="36"/>
      <c r="DX191" s="36"/>
      <c r="DY191" s="38"/>
      <c r="DZ191" s="38"/>
      <c r="EA191" s="46"/>
      <c r="EB191" s="33">
        <f t="shared" si="44"/>
        <v>0</v>
      </c>
      <c r="EC191" s="33">
        <f t="shared" si="45"/>
        <v>0</v>
      </c>
      <c r="ED191" s="75">
        <f t="shared" si="46"/>
        <v>0</v>
      </c>
      <c r="EE191" s="74">
        <f t="shared" si="47"/>
        <v>0</v>
      </c>
      <c r="EF191" s="33">
        <f t="shared" si="48"/>
        <v>0</v>
      </c>
    </row>
    <row r="192" spans="1:136" x14ac:dyDescent="0.25">
      <c r="A192" s="136">
        <v>183</v>
      </c>
      <c r="B192" s="39"/>
      <c r="C192" s="39"/>
      <c r="D192" s="39"/>
      <c r="E192" s="39"/>
      <c r="F192" s="137"/>
      <c r="G192" s="40"/>
      <c r="H192" s="41"/>
      <c r="I192" s="41"/>
      <c r="J192" s="43"/>
      <c r="K192" s="43"/>
      <c r="L192" s="43"/>
      <c r="M192" s="43"/>
      <c r="N192" s="43"/>
      <c r="O192" s="41"/>
      <c r="P192" s="352"/>
      <c r="Q192" s="669"/>
      <c r="R192" s="669"/>
      <c r="S192" s="669"/>
      <c r="T192" s="669"/>
      <c r="U192" s="669"/>
      <c r="V192" s="669"/>
      <c r="W192" s="669"/>
      <c r="X192" s="669"/>
      <c r="Y192" s="669"/>
      <c r="Z192" s="40"/>
      <c r="AA192" s="41"/>
      <c r="AB192" s="41"/>
      <c r="AC192" s="43"/>
      <c r="AD192" s="43"/>
      <c r="AE192" s="43"/>
      <c r="AF192" s="43"/>
      <c r="AG192" s="43"/>
      <c r="AH192" s="43"/>
      <c r="AI192" s="43"/>
      <c r="AJ192" s="41"/>
      <c r="AK192" s="352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40"/>
      <c r="AX192" s="41"/>
      <c r="AY192" s="43"/>
      <c r="AZ192" s="43"/>
      <c r="BA192" s="124"/>
      <c r="BB192" s="41"/>
      <c r="BC192" s="41"/>
      <c r="BD192" s="43"/>
      <c r="BE192" s="43"/>
      <c r="BF192" s="40"/>
      <c r="BG192" s="41"/>
      <c r="BH192" s="41"/>
      <c r="BI192" s="41"/>
      <c r="BJ192" s="41"/>
      <c r="BK192" s="41"/>
      <c r="BL192" s="41"/>
      <c r="BM192" s="41"/>
      <c r="BN192" s="43"/>
      <c r="BO192" s="496"/>
      <c r="BP192" s="124"/>
      <c r="BQ192" s="41"/>
      <c r="BR192" s="41"/>
      <c r="BS192" s="41"/>
      <c r="BT192" s="41"/>
      <c r="BU192" s="43"/>
      <c r="BV192" s="43"/>
      <c r="BW192" s="43"/>
      <c r="BX192" s="43"/>
      <c r="BY192" s="43"/>
      <c r="BZ192" s="43"/>
      <c r="CA192" s="499"/>
      <c r="CB192" s="500"/>
      <c r="CC192" s="495"/>
      <c r="CD192" s="495"/>
      <c r="CE192" s="502"/>
      <c r="CF192" s="124"/>
      <c r="CG192" s="41"/>
      <c r="CH192" s="41"/>
      <c r="CI192" s="43"/>
      <c r="CJ192" s="43"/>
      <c r="CK192" s="43"/>
      <c r="CL192" s="43"/>
      <c r="CM192" s="43"/>
      <c r="CN192" s="43"/>
      <c r="CO192" s="43"/>
      <c r="CP192" s="43"/>
      <c r="CQ192" s="43"/>
      <c r="CR192" s="500"/>
      <c r="CS192" s="495"/>
      <c r="CT192" s="495"/>
      <c r="CU192" s="502"/>
      <c r="CV192" s="41"/>
      <c r="CW192" s="41"/>
      <c r="CX192" s="41"/>
      <c r="CY192" s="41"/>
      <c r="CZ192" s="41"/>
      <c r="DA192" s="42"/>
      <c r="DB192" s="151"/>
      <c r="DC192" s="41"/>
      <c r="DD192" s="41"/>
      <c r="DE192" s="151"/>
      <c r="DF192" s="35"/>
      <c r="DG192" s="36"/>
      <c r="DH192" s="36"/>
      <c r="DI192" s="38"/>
      <c r="DJ192" s="38"/>
      <c r="DK192" s="38"/>
      <c r="DL192" s="38"/>
      <c r="DM192" s="38"/>
      <c r="DN192" s="46"/>
      <c r="DO192" s="451"/>
      <c r="DP192" s="451"/>
      <c r="DQ192" s="451"/>
      <c r="DR192" s="451"/>
      <c r="DS192" s="451"/>
      <c r="DT192" s="451"/>
      <c r="DU192" s="451"/>
      <c r="DV192" s="35"/>
      <c r="DW192" s="36"/>
      <c r="DX192" s="36"/>
      <c r="DY192" s="38"/>
      <c r="DZ192" s="38"/>
      <c r="EA192" s="46"/>
      <c r="EB192" s="33">
        <f t="shared" si="44"/>
        <v>0</v>
      </c>
      <c r="EC192" s="33">
        <f t="shared" si="45"/>
        <v>0</v>
      </c>
      <c r="ED192" s="75">
        <f t="shared" si="46"/>
        <v>0</v>
      </c>
      <c r="EE192" s="74">
        <f t="shared" si="47"/>
        <v>0</v>
      </c>
      <c r="EF192" s="33">
        <f t="shared" si="48"/>
        <v>0</v>
      </c>
    </row>
    <row r="193" spans="1:136" x14ac:dyDescent="0.25">
      <c r="A193" s="134">
        <v>184</v>
      </c>
      <c r="B193" s="39"/>
      <c r="C193" s="39"/>
      <c r="D193" s="39"/>
      <c r="E193" s="39"/>
      <c r="F193" s="137"/>
      <c r="G193" s="40"/>
      <c r="H193" s="41"/>
      <c r="I193" s="41"/>
      <c r="J193" s="43"/>
      <c r="K193" s="43"/>
      <c r="L193" s="43"/>
      <c r="M193" s="43"/>
      <c r="N193" s="43"/>
      <c r="O193" s="41"/>
      <c r="P193" s="352"/>
      <c r="Q193" s="669"/>
      <c r="R193" s="669"/>
      <c r="S193" s="669"/>
      <c r="T193" s="669"/>
      <c r="U193" s="669"/>
      <c r="V193" s="669"/>
      <c r="W193" s="669"/>
      <c r="X193" s="669"/>
      <c r="Y193" s="669"/>
      <c r="Z193" s="40"/>
      <c r="AA193" s="41"/>
      <c r="AB193" s="41"/>
      <c r="AC193" s="43"/>
      <c r="AD193" s="43"/>
      <c r="AE193" s="43"/>
      <c r="AF193" s="43"/>
      <c r="AG193" s="43"/>
      <c r="AH193" s="43"/>
      <c r="AI193" s="43"/>
      <c r="AJ193" s="41"/>
      <c r="AK193" s="352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40"/>
      <c r="AX193" s="41"/>
      <c r="AY193" s="43"/>
      <c r="AZ193" s="43"/>
      <c r="BA193" s="124"/>
      <c r="BB193" s="41"/>
      <c r="BC193" s="41"/>
      <c r="BD193" s="43"/>
      <c r="BE193" s="43"/>
      <c r="BF193" s="40"/>
      <c r="BG193" s="41"/>
      <c r="BH193" s="41"/>
      <c r="BI193" s="41"/>
      <c r="BJ193" s="41"/>
      <c r="BK193" s="41"/>
      <c r="BL193" s="41"/>
      <c r="BM193" s="41"/>
      <c r="BN193" s="43"/>
      <c r="BO193" s="496"/>
      <c r="BP193" s="124"/>
      <c r="BQ193" s="41"/>
      <c r="BR193" s="41"/>
      <c r="BS193" s="41"/>
      <c r="BT193" s="41"/>
      <c r="BU193" s="43"/>
      <c r="BV193" s="43"/>
      <c r="BW193" s="43"/>
      <c r="BX193" s="43"/>
      <c r="BY193" s="43"/>
      <c r="BZ193" s="43"/>
      <c r="CA193" s="499"/>
      <c r="CB193" s="500"/>
      <c r="CC193" s="495"/>
      <c r="CD193" s="495"/>
      <c r="CE193" s="502"/>
      <c r="CF193" s="124"/>
      <c r="CG193" s="41"/>
      <c r="CH193" s="41"/>
      <c r="CI193" s="43"/>
      <c r="CJ193" s="43"/>
      <c r="CK193" s="43"/>
      <c r="CL193" s="43"/>
      <c r="CM193" s="43"/>
      <c r="CN193" s="43"/>
      <c r="CO193" s="43"/>
      <c r="CP193" s="43"/>
      <c r="CQ193" s="43"/>
      <c r="CR193" s="500"/>
      <c r="CS193" s="495"/>
      <c r="CT193" s="495"/>
      <c r="CU193" s="502"/>
      <c r="CV193" s="41"/>
      <c r="CW193" s="41"/>
      <c r="CX193" s="41"/>
      <c r="CY193" s="41"/>
      <c r="CZ193" s="41"/>
      <c r="DA193" s="42"/>
      <c r="DB193" s="151"/>
      <c r="DC193" s="41"/>
      <c r="DD193" s="41"/>
      <c r="DE193" s="151"/>
      <c r="DF193" s="35"/>
      <c r="DG193" s="36"/>
      <c r="DH193" s="36"/>
      <c r="DI193" s="38"/>
      <c r="DJ193" s="38"/>
      <c r="DK193" s="38"/>
      <c r="DL193" s="38"/>
      <c r="DM193" s="38"/>
      <c r="DN193" s="46"/>
      <c r="DO193" s="451"/>
      <c r="DP193" s="451"/>
      <c r="DQ193" s="451"/>
      <c r="DR193" s="451"/>
      <c r="DS193" s="451"/>
      <c r="DT193" s="451"/>
      <c r="DU193" s="451"/>
      <c r="DV193" s="35"/>
      <c r="DW193" s="36"/>
      <c r="DX193" s="36"/>
      <c r="DY193" s="38"/>
      <c r="DZ193" s="38"/>
      <c r="EA193" s="46"/>
      <c r="EB193" s="33">
        <f t="shared" si="44"/>
        <v>0</v>
      </c>
      <c r="EC193" s="33">
        <f t="shared" si="45"/>
        <v>0</v>
      </c>
      <c r="ED193" s="75">
        <f t="shared" si="46"/>
        <v>0</v>
      </c>
      <c r="EE193" s="74">
        <f t="shared" si="47"/>
        <v>0</v>
      </c>
      <c r="EF193" s="33">
        <f t="shared" si="48"/>
        <v>0</v>
      </c>
    </row>
    <row r="194" spans="1:136" x14ac:dyDescent="0.25">
      <c r="A194" s="136">
        <v>185</v>
      </c>
      <c r="B194" s="39"/>
      <c r="C194" s="39"/>
      <c r="D194" s="39"/>
      <c r="E194" s="39"/>
      <c r="F194" s="137"/>
      <c r="G194" s="40"/>
      <c r="H194" s="41"/>
      <c r="I194" s="41"/>
      <c r="J194" s="43"/>
      <c r="K194" s="43"/>
      <c r="L194" s="43"/>
      <c r="M194" s="43"/>
      <c r="N194" s="43"/>
      <c r="O194" s="41"/>
      <c r="P194" s="352"/>
      <c r="Q194" s="669"/>
      <c r="R194" s="669"/>
      <c r="S194" s="669"/>
      <c r="T194" s="669"/>
      <c r="U194" s="669"/>
      <c r="V194" s="669"/>
      <c r="W194" s="669"/>
      <c r="X194" s="669"/>
      <c r="Y194" s="669"/>
      <c r="Z194" s="40"/>
      <c r="AA194" s="41"/>
      <c r="AB194" s="41"/>
      <c r="AC194" s="43"/>
      <c r="AD194" s="43"/>
      <c r="AE194" s="43"/>
      <c r="AF194" s="43"/>
      <c r="AG194" s="43"/>
      <c r="AH194" s="43"/>
      <c r="AI194" s="43"/>
      <c r="AJ194" s="41"/>
      <c r="AK194" s="352"/>
      <c r="AL194" s="669"/>
      <c r="AM194" s="669"/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40"/>
      <c r="AX194" s="41"/>
      <c r="AY194" s="43"/>
      <c r="AZ194" s="43"/>
      <c r="BA194" s="124"/>
      <c r="BB194" s="41"/>
      <c r="BC194" s="41"/>
      <c r="BD194" s="43"/>
      <c r="BE194" s="43"/>
      <c r="BF194" s="40"/>
      <c r="BG194" s="41"/>
      <c r="BH194" s="41"/>
      <c r="BI194" s="41"/>
      <c r="BJ194" s="41"/>
      <c r="BK194" s="41"/>
      <c r="BL194" s="41"/>
      <c r="BM194" s="41"/>
      <c r="BN194" s="43"/>
      <c r="BO194" s="496"/>
      <c r="BP194" s="124"/>
      <c r="BQ194" s="41"/>
      <c r="BR194" s="41"/>
      <c r="BS194" s="41"/>
      <c r="BT194" s="41"/>
      <c r="BU194" s="43"/>
      <c r="BV194" s="43"/>
      <c r="BW194" s="43"/>
      <c r="BX194" s="43"/>
      <c r="BY194" s="43"/>
      <c r="BZ194" s="43"/>
      <c r="CA194" s="499"/>
      <c r="CB194" s="500"/>
      <c r="CC194" s="495"/>
      <c r="CD194" s="495"/>
      <c r="CE194" s="502"/>
      <c r="CF194" s="124"/>
      <c r="CG194" s="41"/>
      <c r="CH194" s="41"/>
      <c r="CI194" s="43"/>
      <c r="CJ194" s="43"/>
      <c r="CK194" s="43"/>
      <c r="CL194" s="43"/>
      <c r="CM194" s="43"/>
      <c r="CN194" s="43"/>
      <c r="CO194" s="43"/>
      <c r="CP194" s="43"/>
      <c r="CQ194" s="43"/>
      <c r="CR194" s="500"/>
      <c r="CS194" s="495"/>
      <c r="CT194" s="495"/>
      <c r="CU194" s="502"/>
      <c r="CV194" s="41"/>
      <c r="CW194" s="41"/>
      <c r="CX194" s="41"/>
      <c r="CY194" s="41"/>
      <c r="CZ194" s="41"/>
      <c r="DA194" s="42"/>
      <c r="DB194" s="151"/>
      <c r="DC194" s="41"/>
      <c r="DD194" s="41"/>
      <c r="DE194" s="151"/>
      <c r="DF194" s="35"/>
      <c r="DG194" s="36"/>
      <c r="DH194" s="36"/>
      <c r="DI194" s="38"/>
      <c r="DJ194" s="38"/>
      <c r="DK194" s="38"/>
      <c r="DL194" s="38"/>
      <c r="DM194" s="38"/>
      <c r="DN194" s="46"/>
      <c r="DO194" s="451"/>
      <c r="DP194" s="451"/>
      <c r="DQ194" s="451"/>
      <c r="DR194" s="451"/>
      <c r="DS194" s="451"/>
      <c r="DT194" s="451"/>
      <c r="DU194" s="451"/>
      <c r="DV194" s="35"/>
      <c r="DW194" s="36"/>
      <c r="DX194" s="36"/>
      <c r="DY194" s="38"/>
      <c r="DZ194" s="38"/>
      <c r="EA194" s="46"/>
      <c r="EB194" s="33">
        <f t="shared" si="44"/>
        <v>0</v>
      </c>
      <c r="EC194" s="33">
        <f t="shared" si="45"/>
        <v>0</v>
      </c>
      <c r="ED194" s="75">
        <f t="shared" si="46"/>
        <v>0</v>
      </c>
      <c r="EE194" s="74">
        <f t="shared" si="47"/>
        <v>0</v>
      </c>
      <c r="EF194" s="33">
        <f t="shared" si="48"/>
        <v>0</v>
      </c>
    </row>
    <row r="195" spans="1:136" x14ac:dyDescent="0.25">
      <c r="A195" s="134">
        <v>186</v>
      </c>
      <c r="B195" s="39"/>
      <c r="C195" s="39"/>
      <c r="D195" s="39"/>
      <c r="E195" s="39"/>
      <c r="F195" s="137"/>
      <c r="G195" s="40"/>
      <c r="H195" s="41"/>
      <c r="I195" s="41"/>
      <c r="J195" s="43"/>
      <c r="K195" s="43"/>
      <c r="L195" s="43"/>
      <c r="M195" s="43"/>
      <c r="N195" s="43"/>
      <c r="O195" s="41"/>
      <c r="P195" s="352"/>
      <c r="Q195" s="669"/>
      <c r="R195" s="669"/>
      <c r="S195" s="669"/>
      <c r="T195" s="669"/>
      <c r="U195" s="669"/>
      <c r="V195" s="669"/>
      <c r="W195" s="669"/>
      <c r="X195" s="669"/>
      <c r="Y195" s="669"/>
      <c r="Z195" s="40"/>
      <c r="AA195" s="41"/>
      <c r="AB195" s="41"/>
      <c r="AC195" s="43"/>
      <c r="AD195" s="43"/>
      <c r="AE195" s="43"/>
      <c r="AF195" s="43"/>
      <c r="AG195" s="43"/>
      <c r="AH195" s="43"/>
      <c r="AI195" s="43"/>
      <c r="AJ195" s="41"/>
      <c r="AK195" s="352"/>
      <c r="AL195" s="669"/>
      <c r="AM195" s="669"/>
      <c r="AN195" s="669"/>
      <c r="AO195" s="669"/>
      <c r="AP195" s="669"/>
      <c r="AQ195" s="669"/>
      <c r="AR195" s="669"/>
      <c r="AS195" s="669"/>
      <c r="AT195" s="669"/>
      <c r="AU195" s="669"/>
      <c r="AV195" s="669"/>
      <c r="AW195" s="40"/>
      <c r="AX195" s="41"/>
      <c r="AY195" s="43"/>
      <c r="AZ195" s="43"/>
      <c r="BA195" s="124"/>
      <c r="BB195" s="41"/>
      <c r="BC195" s="41"/>
      <c r="BD195" s="43"/>
      <c r="BE195" s="43"/>
      <c r="BF195" s="40"/>
      <c r="BG195" s="41"/>
      <c r="BH195" s="41"/>
      <c r="BI195" s="41"/>
      <c r="BJ195" s="41"/>
      <c r="BK195" s="41"/>
      <c r="BL195" s="41"/>
      <c r="BM195" s="41"/>
      <c r="BN195" s="43"/>
      <c r="BO195" s="496"/>
      <c r="BP195" s="124"/>
      <c r="BQ195" s="41"/>
      <c r="BR195" s="41"/>
      <c r="BS195" s="41"/>
      <c r="BT195" s="41"/>
      <c r="BU195" s="43"/>
      <c r="BV195" s="43"/>
      <c r="BW195" s="43"/>
      <c r="BX195" s="43"/>
      <c r="BY195" s="43"/>
      <c r="BZ195" s="43"/>
      <c r="CA195" s="499"/>
      <c r="CB195" s="500"/>
      <c r="CC195" s="495"/>
      <c r="CD195" s="495"/>
      <c r="CE195" s="502"/>
      <c r="CF195" s="124"/>
      <c r="CG195" s="41"/>
      <c r="CH195" s="41"/>
      <c r="CI195" s="43"/>
      <c r="CJ195" s="43"/>
      <c r="CK195" s="43"/>
      <c r="CL195" s="43"/>
      <c r="CM195" s="43"/>
      <c r="CN195" s="43"/>
      <c r="CO195" s="43"/>
      <c r="CP195" s="43"/>
      <c r="CQ195" s="43"/>
      <c r="CR195" s="500"/>
      <c r="CS195" s="495"/>
      <c r="CT195" s="495"/>
      <c r="CU195" s="502"/>
      <c r="CV195" s="41"/>
      <c r="CW195" s="41"/>
      <c r="CX195" s="41"/>
      <c r="CY195" s="41"/>
      <c r="CZ195" s="41"/>
      <c r="DA195" s="42"/>
      <c r="DB195" s="151"/>
      <c r="DC195" s="41"/>
      <c r="DD195" s="41"/>
      <c r="DE195" s="151"/>
      <c r="DF195" s="35"/>
      <c r="DG195" s="36"/>
      <c r="DH195" s="36"/>
      <c r="DI195" s="38"/>
      <c r="DJ195" s="38"/>
      <c r="DK195" s="38"/>
      <c r="DL195" s="38"/>
      <c r="DM195" s="38"/>
      <c r="DN195" s="46"/>
      <c r="DO195" s="451"/>
      <c r="DP195" s="451"/>
      <c r="DQ195" s="451"/>
      <c r="DR195" s="451"/>
      <c r="DS195" s="451"/>
      <c r="DT195" s="451"/>
      <c r="DU195" s="451"/>
      <c r="DV195" s="35"/>
      <c r="DW195" s="36"/>
      <c r="DX195" s="36"/>
      <c r="DY195" s="38"/>
      <c r="DZ195" s="38"/>
      <c r="EA195" s="46"/>
      <c r="EB195" s="33">
        <f t="shared" si="44"/>
        <v>0</v>
      </c>
      <c r="EC195" s="33">
        <f t="shared" si="45"/>
        <v>0</v>
      </c>
      <c r="ED195" s="75">
        <f t="shared" si="46"/>
        <v>0</v>
      </c>
      <c r="EE195" s="74">
        <f t="shared" si="47"/>
        <v>0</v>
      </c>
      <c r="EF195" s="33">
        <f t="shared" si="48"/>
        <v>0</v>
      </c>
    </row>
    <row r="196" spans="1:136" x14ac:dyDescent="0.25">
      <c r="A196" s="136">
        <v>187</v>
      </c>
      <c r="B196" s="39"/>
      <c r="C196" s="39"/>
      <c r="D196" s="39"/>
      <c r="E196" s="39"/>
      <c r="F196" s="137"/>
      <c r="G196" s="40"/>
      <c r="H196" s="41"/>
      <c r="I196" s="41"/>
      <c r="J196" s="43"/>
      <c r="K196" s="43"/>
      <c r="L196" s="43"/>
      <c r="M196" s="43"/>
      <c r="N196" s="43"/>
      <c r="O196" s="41"/>
      <c r="P196" s="352"/>
      <c r="Q196" s="669"/>
      <c r="R196" s="669"/>
      <c r="S196" s="669"/>
      <c r="T196" s="669"/>
      <c r="U196" s="669"/>
      <c r="V196" s="669"/>
      <c r="W196" s="669"/>
      <c r="X196" s="669"/>
      <c r="Y196" s="669"/>
      <c r="Z196" s="40"/>
      <c r="AA196" s="41"/>
      <c r="AB196" s="41"/>
      <c r="AC196" s="43"/>
      <c r="AD196" s="43"/>
      <c r="AE196" s="43"/>
      <c r="AF196" s="43"/>
      <c r="AG196" s="43"/>
      <c r="AH196" s="43"/>
      <c r="AI196" s="43"/>
      <c r="AJ196" s="41"/>
      <c r="AK196" s="352"/>
      <c r="AL196" s="669"/>
      <c r="AM196" s="669"/>
      <c r="AN196" s="669"/>
      <c r="AO196" s="669"/>
      <c r="AP196" s="669"/>
      <c r="AQ196" s="669"/>
      <c r="AR196" s="669"/>
      <c r="AS196" s="669"/>
      <c r="AT196" s="669"/>
      <c r="AU196" s="669"/>
      <c r="AV196" s="669"/>
      <c r="AW196" s="40"/>
      <c r="AX196" s="41"/>
      <c r="AY196" s="43"/>
      <c r="AZ196" s="43"/>
      <c r="BA196" s="124"/>
      <c r="BB196" s="41"/>
      <c r="BC196" s="41"/>
      <c r="BD196" s="43"/>
      <c r="BE196" s="43"/>
      <c r="BF196" s="40"/>
      <c r="BG196" s="41"/>
      <c r="BH196" s="41"/>
      <c r="BI196" s="41"/>
      <c r="BJ196" s="41"/>
      <c r="BK196" s="41"/>
      <c r="BL196" s="41"/>
      <c r="BM196" s="41"/>
      <c r="BN196" s="43"/>
      <c r="BO196" s="496"/>
      <c r="BP196" s="124"/>
      <c r="BQ196" s="41"/>
      <c r="BR196" s="41"/>
      <c r="BS196" s="41"/>
      <c r="BT196" s="41"/>
      <c r="BU196" s="43"/>
      <c r="BV196" s="43"/>
      <c r="BW196" s="43"/>
      <c r="BX196" s="43"/>
      <c r="BY196" s="43"/>
      <c r="BZ196" s="43"/>
      <c r="CA196" s="499"/>
      <c r="CB196" s="500"/>
      <c r="CC196" s="495"/>
      <c r="CD196" s="495"/>
      <c r="CE196" s="502"/>
      <c r="CF196" s="124"/>
      <c r="CG196" s="41"/>
      <c r="CH196" s="41"/>
      <c r="CI196" s="43"/>
      <c r="CJ196" s="43"/>
      <c r="CK196" s="43"/>
      <c r="CL196" s="43"/>
      <c r="CM196" s="43"/>
      <c r="CN196" s="43"/>
      <c r="CO196" s="43"/>
      <c r="CP196" s="43"/>
      <c r="CQ196" s="43"/>
      <c r="CR196" s="500"/>
      <c r="CS196" s="495"/>
      <c r="CT196" s="495"/>
      <c r="CU196" s="502"/>
      <c r="CV196" s="41"/>
      <c r="CW196" s="41"/>
      <c r="CX196" s="41"/>
      <c r="CY196" s="41"/>
      <c r="CZ196" s="41"/>
      <c r="DA196" s="42"/>
      <c r="DB196" s="151"/>
      <c r="DC196" s="41"/>
      <c r="DD196" s="41"/>
      <c r="DE196" s="151"/>
      <c r="DF196" s="35"/>
      <c r="DG196" s="36"/>
      <c r="DH196" s="36"/>
      <c r="DI196" s="38"/>
      <c r="DJ196" s="38"/>
      <c r="DK196" s="38"/>
      <c r="DL196" s="38"/>
      <c r="DM196" s="38"/>
      <c r="DN196" s="46"/>
      <c r="DO196" s="451"/>
      <c r="DP196" s="451"/>
      <c r="DQ196" s="451"/>
      <c r="DR196" s="451"/>
      <c r="DS196" s="451"/>
      <c r="DT196" s="451"/>
      <c r="DU196" s="451"/>
      <c r="DV196" s="35"/>
      <c r="DW196" s="36"/>
      <c r="DX196" s="36"/>
      <c r="DY196" s="38"/>
      <c r="DZ196" s="38"/>
      <c r="EA196" s="46"/>
      <c r="EB196" s="33">
        <f t="shared" si="44"/>
        <v>0</v>
      </c>
      <c r="EC196" s="33">
        <f t="shared" si="45"/>
        <v>0</v>
      </c>
      <c r="ED196" s="75">
        <f t="shared" si="46"/>
        <v>0</v>
      </c>
      <c r="EE196" s="74">
        <f t="shared" si="47"/>
        <v>0</v>
      </c>
      <c r="EF196" s="33">
        <f t="shared" si="48"/>
        <v>0</v>
      </c>
    </row>
    <row r="197" spans="1:136" x14ac:dyDescent="0.25">
      <c r="A197" s="134">
        <v>188</v>
      </c>
      <c r="B197" s="39"/>
      <c r="C197" s="39"/>
      <c r="D197" s="39"/>
      <c r="E197" s="39"/>
      <c r="F197" s="137"/>
      <c r="G197" s="40"/>
      <c r="H197" s="41"/>
      <c r="I197" s="41"/>
      <c r="J197" s="43"/>
      <c r="K197" s="43"/>
      <c r="L197" s="43"/>
      <c r="M197" s="43"/>
      <c r="N197" s="43"/>
      <c r="O197" s="41"/>
      <c r="P197" s="352"/>
      <c r="Q197" s="669"/>
      <c r="R197" s="669"/>
      <c r="S197" s="669"/>
      <c r="T197" s="669"/>
      <c r="U197" s="669"/>
      <c r="V197" s="669"/>
      <c r="W197" s="669"/>
      <c r="X197" s="669"/>
      <c r="Y197" s="669"/>
      <c r="Z197" s="40"/>
      <c r="AA197" s="41"/>
      <c r="AB197" s="41"/>
      <c r="AC197" s="43"/>
      <c r="AD197" s="43"/>
      <c r="AE197" s="43"/>
      <c r="AF197" s="43"/>
      <c r="AG197" s="43"/>
      <c r="AH197" s="43"/>
      <c r="AI197" s="43"/>
      <c r="AJ197" s="41"/>
      <c r="AK197" s="352"/>
      <c r="AL197" s="669"/>
      <c r="AM197" s="669"/>
      <c r="AN197" s="669"/>
      <c r="AO197" s="669"/>
      <c r="AP197" s="669"/>
      <c r="AQ197" s="669"/>
      <c r="AR197" s="669"/>
      <c r="AS197" s="669"/>
      <c r="AT197" s="669"/>
      <c r="AU197" s="669"/>
      <c r="AV197" s="669"/>
      <c r="AW197" s="40"/>
      <c r="AX197" s="41"/>
      <c r="AY197" s="43"/>
      <c r="AZ197" s="43"/>
      <c r="BA197" s="124"/>
      <c r="BB197" s="41"/>
      <c r="BC197" s="41"/>
      <c r="BD197" s="43"/>
      <c r="BE197" s="43"/>
      <c r="BF197" s="40"/>
      <c r="BG197" s="41"/>
      <c r="BH197" s="41"/>
      <c r="BI197" s="41"/>
      <c r="BJ197" s="41"/>
      <c r="BK197" s="41"/>
      <c r="BL197" s="41"/>
      <c r="BM197" s="41"/>
      <c r="BN197" s="43"/>
      <c r="BO197" s="496"/>
      <c r="BP197" s="124"/>
      <c r="BQ197" s="41"/>
      <c r="BR197" s="41"/>
      <c r="BS197" s="41"/>
      <c r="BT197" s="41"/>
      <c r="BU197" s="43"/>
      <c r="BV197" s="43"/>
      <c r="BW197" s="43"/>
      <c r="BX197" s="43"/>
      <c r="BY197" s="43"/>
      <c r="BZ197" s="43"/>
      <c r="CA197" s="499"/>
      <c r="CB197" s="500"/>
      <c r="CC197" s="495"/>
      <c r="CD197" s="495"/>
      <c r="CE197" s="502"/>
      <c r="CF197" s="124"/>
      <c r="CG197" s="41"/>
      <c r="CH197" s="41"/>
      <c r="CI197" s="43"/>
      <c r="CJ197" s="43"/>
      <c r="CK197" s="43"/>
      <c r="CL197" s="43"/>
      <c r="CM197" s="43"/>
      <c r="CN197" s="43"/>
      <c r="CO197" s="43"/>
      <c r="CP197" s="43"/>
      <c r="CQ197" s="43"/>
      <c r="CR197" s="500"/>
      <c r="CS197" s="495"/>
      <c r="CT197" s="495"/>
      <c r="CU197" s="502"/>
      <c r="CV197" s="41"/>
      <c r="CW197" s="41"/>
      <c r="CX197" s="41"/>
      <c r="CY197" s="41"/>
      <c r="CZ197" s="41"/>
      <c r="DA197" s="42"/>
      <c r="DB197" s="151"/>
      <c r="DC197" s="41"/>
      <c r="DD197" s="41"/>
      <c r="DE197" s="151"/>
      <c r="DF197" s="35"/>
      <c r="DG197" s="36"/>
      <c r="DH197" s="36"/>
      <c r="DI197" s="38"/>
      <c r="DJ197" s="38"/>
      <c r="DK197" s="38"/>
      <c r="DL197" s="38"/>
      <c r="DM197" s="38"/>
      <c r="DN197" s="46"/>
      <c r="DO197" s="451"/>
      <c r="DP197" s="451"/>
      <c r="DQ197" s="451"/>
      <c r="DR197" s="451"/>
      <c r="DS197" s="451"/>
      <c r="DT197" s="451"/>
      <c r="DU197" s="451"/>
      <c r="DV197" s="35"/>
      <c r="DW197" s="36"/>
      <c r="DX197" s="36"/>
      <c r="DY197" s="38"/>
      <c r="DZ197" s="38"/>
      <c r="EA197" s="46"/>
      <c r="EB197" s="33">
        <f t="shared" si="44"/>
        <v>0</v>
      </c>
      <c r="EC197" s="33">
        <f t="shared" si="45"/>
        <v>0</v>
      </c>
      <c r="ED197" s="75">
        <f t="shared" si="46"/>
        <v>0</v>
      </c>
      <c r="EE197" s="74">
        <f t="shared" si="47"/>
        <v>0</v>
      </c>
      <c r="EF197" s="33">
        <f t="shared" si="48"/>
        <v>0</v>
      </c>
    </row>
    <row r="198" spans="1:136" x14ac:dyDescent="0.25">
      <c r="A198" s="136">
        <v>189</v>
      </c>
      <c r="B198" s="39"/>
      <c r="C198" s="39"/>
      <c r="D198" s="39"/>
      <c r="E198" s="39"/>
      <c r="F198" s="137"/>
      <c r="G198" s="40"/>
      <c r="H198" s="41"/>
      <c r="I198" s="41"/>
      <c r="J198" s="43"/>
      <c r="K198" s="43"/>
      <c r="L198" s="43"/>
      <c r="M198" s="43"/>
      <c r="N198" s="43"/>
      <c r="O198" s="41"/>
      <c r="P198" s="352"/>
      <c r="Q198" s="669"/>
      <c r="R198" s="669"/>
      <c r="S198" s="669"/>
      <c r="T198" s="669"/>
      <c r="U198" s="669"/>
      <c r="V198" s="669"/>
      <c r="W198" s="669"/>
      <c r="X198" s="669"/>
      <c r="Y198" s="669"/>
      <c r="Z198" s="40"/>
      <c r="AA198" s="41"/>
      <c r="AB198" s="41"/>
      <c r="AC198" s="43"/>
      <c r="AD198" s="43"/>
      <c r="AE198" s="43"/>
      <c r="AF198" s="43"/>
      <c r="AG198" s="43"/>
      <c r="AH198" s="43"/>
      <c r="AI198" s="43"/>
      <c r="AJ198" s="41"/>
      <c r="AK198" s="352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40"/>
      <c r="AX198" s="41"/>
      <c r="AY198" s="43"/>
      <c r="AZ198" s="43"/>
      <c r="BA198" s="124"/>
      <c r="BB198" s="41"/>
      <c r="BC198" s="41"/>
      <c r="BD198" s="43"/>
      <c r="BE198" s="43"/>
      <c r="BF198" s="40"/>
      <c r="BG198" s="41"/>
      <c r="BH198" s="41"/>
      <c r="BI198" s="41"/>
      <c r="BJ198" s="41"/>
      <c r="BK198" s="41"/>
      <c r="BL198" s="41"/>
      <c r="BM198" s="41"/>
      <c r="BN198" s="43"/>
      <c r="BO198" s="496"/>
      <c r="BP198" s="124"/>
      <c r="BQ198" s="41"/>
      <c r="BR198" s="41"/>
      <c r="BS198" s="41"/>
      <c r="BT198" s="41"/>
      <c r="BU198" s="43"/>
      <c r="BV198" s="43"/>
      <c r="BW198" s="43"/>
      <c r="BX198" s="43"/>
      <c r="BY198" s="43"/>
      <c r="BZ198" s="43"/>
      <c r="CA198" s="499"/>
      <c r="CB198" s="500"/>
      <c r="CC198" s="495"/>
      <c r="CD198" s="495"/>
      <c r="CE198" s="502"/>
      <c r="CF198" s="124"/>
      <c r="CG198" s="41"/>
      <c r="CH198" s="41"/>
      <c r="CI198" s="43"/>
      <c r="CJ198" s="43"/>
      <c r="CK198" s="43"/>
      <c r="CL198" s="43"/>
      <c r="CM198" s="43"/>
      <c r="CN198" s="43"/>
      <c r="CO198" s="43"/>
      <c r="CP198" s="43"/>
      <c r="CQ198" s="43"/>
      <c r="CR198" s="500"/>
      <c r="CS198" s="495"/>
      <c r="CT198" s="495"/>
      <c r="CU198" s="502"/>
      <c r="CV198" s="41"/>
      <c r="CW198" s="41"/>
      <c r="CX198" s="41"/>
      <c r="CY198" s="41"/>
      <c r="CZ198" s="41"/>
      <c r="DA198" s="42"/>
      <c r="DB198" s="151"/>
      <c r="DC198" s="41"/>
      <c r="DD198" s="41"/>
      <c r="DE198" s="151"/>
      <c r="DF198" s="35"/>
      <c r="DG198" s="36"/>
      <c r="DH198" s="36"/>
      <c r="DI198" s="38"/>
      <c r="DJ198" s="38"/>
      <c r="DK198" s="38"/>
      <c r="DL198" s="38"/>
      <c r="DM198" s="38"/>
      <c r="DN198" s="46"/>
      <c r="DO198" s="451"/>
      <c r="DP198" s="451"/>
      <c r="DQ198" s="451"/>
      <c r="DR198" s="451"/>
      <c r="DS198" s="451"/>
      <c r="DT198" s="451"/>
      <c r="DU198" s="451"/>
      <c r="DV198" s="35"/>
      <c r="DW198" s="36"/>
      <c r="DX198" s="36"/>
      <c r="DY198" s="38"/>
      <c r="DZ198" s="38"/>
      <c r="EA198" s="46"/>
      <c r="EB198" s="33">
        <f t="shared" si="44"/>
        <v>0</v>
      </c>
      <c r="EC198" s="33">
        <f t="shared" si="45"/>
        <v>0</v>
      </c>
      <c r="ED198" s="75">
        <f t="shared" si="46"/>
        <v>0</v>
      </c>
      <c r="EE198" s="74">
        <f t="shared" si="47"/>
        <v>0</v>
      </c>
      <c r="EF198" s="33">
        <f t="shared" si="48"/>
        <v>0</v>
      </c>
    </row>
    <row r="199" spans="1:136" x14ac:dyDescent="0.25">
      <c r="A199" s="134">
        <v>190</v>
      </c>
      <c r="B199" s="39"/>
      <c r="C199" s="39"/>
      <c r="D199" s="39"/>
      <c r="E199" s="39"/>
      <c r="F199" s="137"/>
      <c r="G199" s="40"/>
      <c r="H199" s="41"/>
      <c r="I199" s="41"/>
      <c r="J199" s="43"/>
      <c r="K199" s="43"/>
      <c r="L199" s="43"/>
      <c r="M199" s="43"/>
      <c r="N199" s="43"/>
      <c r="O199" s="41"/>
      <c r="P199" s="352"/>
      <c r="Q199" s="669"/>
      <c r="R199" s="669"/>
      <c r="S199" s="669"/>
      <c r="T199" s="669"/>
      <c r="U199" s="669"/>
      <c r="V199" s="669"/>
      <c r="W199" s="669"/>
      <c r="X199" s="669"/>
      <c r="Y199" s="669"/>
      <c r="Z199" s="40"/>
      <c r="AA199" s="41"/>
      <c r="AB199" s="41"/>
      <c r="AC199" s="43"/>
      <c r="AD199" s="43"/>
      <c r="AE199" s="43"/>
      <c r="AF199" s="43"/>
      <c r="AG199" s="43"/>
      <c r="AH199" s="43"/>
      <c r="AI199" s="43"/>
      <c r="AJ199" s="41"/>
      <c r="AK199" s="352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40"/>
      <c r="AX199" s="41"/>
      <c r="AY199" s="43"/>
      <c r="AZ199" s="43"/>
      <c r="BA199" s="124"/>
      <c r="BB199" s="41"/>
      <c r="BC199" s="41"/>
      <c r="BD199" s="43"/>
      <c r="BE199" s="43"/>
      <c r="BF199" s="40"/>
      <c r="BG199" s="41"/>
      <c r="BH199" s="41"/>
      <c r="BI199" s="41"/>
      <c r="BJ199" s="41"/>
      <c r="BK199" s="41"/>
      <c r="BL199" s="41"/>
      <c r="BM199" s="41"/>
      <c r="BN199" s="43"/>
      <c r="BO199" s="496"/>
      <c r="BP199" s="124"/>
      <c r="BQ199" s="41"/>
      <c r="BR199" s="41"/>
      <c r="BS199" s="41"/>
      <c r="BT199" s="41"/>
      <c r="BU199" s="43"/>
      <c r="BV199" s="43"/>
      <c r="BW199" s="43"/>
      <c r="BX199" s="43"/>
      <c r="BY199" s="43"/>
      <c r="BZ199" s="43"/>
      <c r="CA199" s="499"/>
      <c r="CB199" s="500"/>
      <c r="CC199" s="495"/>
      <c r="CD199" s="495"/>
      <c r="CE199" s="502"/>
      <c r="CF199" s="124"/>
      <c r="CG199" s="41"/>
      <c r="CH199" s="41"/>
      <c r="CI199" s="43"/>
      <c r="CJ199" s="43"/>
      <c r="CK199" s="43"/>
      <c r="CL199" s="43"/>
      <c r="CM199" s="43"/>
      <c r="CN199" s="43"/>
      <c r="CO199" s="43"/>
      <c r="CP199" s="43"/>
      <c r="CQ199" s="43"/>
      <c r="CR199" s="500"/>
      <c r="CS199" s="495"/>
      <c r="CT199" s="495"/>
      <c r="CU199" s="502"/>
      <c r="CV199" s="41"/>
      <c r="CW199" s="41"/>
      <c r="CX199" s="41"/>
      <c r="CY199" s="41"/>
      <c r="CZ199" s="41"/>
      <c r="DA199" s="42"/>
      <c r="DB199" s="151"/>
      <c r="DC199" s="41"/>
      <c r="DD199" s="41"/>
      <c r="DE199" s="151"/>
      <c r="DF199" s="35"/>
      <c r="DG199" s="36"/>
      <c r="DH199" s="36"/>
      <c r="DI199" s="38"/>
      <c r="DJ199" s="38"/>
      <c r="DK199" s="38"/>
      <c r="DL199" s="38"/>
      <c r="DM199" s="38"/>
      <c r="DN199" s="46"/>
      <c r="DO199" s="451"/>
      <c r="DP199" s="451"/>
      <c r="DQ199" s="451"/>
      <c r="DR199" s="451"/>
      <c r="DS199" s="451"/>
      <c r="DT199" s="451"/>
      <c r="DU199" s="451"/>
      <c r="DV199" s="35"/>
      <c r="DW199" s="36"/>
      <c r="DX199" s="36"/>
      <c r="DY199" s="38"/>
      <c r="DZ199" s="38"/>
      <c r="EA199" s="46"/>
      <c r="EB199" s="33">
        <f t="shared" si="44"/>
        <v>0</v>
      </c>
      <c r="EC199" s="33">
        <f t="shared" si="45"/>
        <v>0</v>
      </c>
      <c r="ED199" s="75">
        <f t="shared" si="46"/>
        <v>0</v>
      </c>
      <c r="EE199" s="74">
        <f t="shared" si="47"/>
        <v>0</v>
      </c>
      <c r="EF199" s="33">
        <f t="shared" si="48"/>
        <v>0</v>
      </c>
    </row>
    <row r="200" spans="1:136" x14ac:dyDescent="0.25">
      <c r="A200" s="136">
        <v>191</v>
      </c>
      <c r="B200" s="39"/>
      <c r="C200" s="39"/>
      <c r="D200" s="39"/>
      <c r="E200" s="39"/>
      <c r="F200" s="137"/>
      <c r="G200" s="40"/>
      <c r="H200" s="41"/>
      <c r="I200" s="41"/>
      <c r="J200" s="43"/>
      <c r="K200" s="43"/>
      <c r="L200" s="43"/>
      <c r="M200" s="43"/>
      <c r="N200" s="43"/>
      <c r="O200" s="41"/>
      <c r="P200" s="352"/>
      <c r="Q200" s="669"/>
      <c r="R200" s="669"/>
      <c r="S200" s="669"/>
      <c r="T200" s="669"/>
      <c r="U200" s="669"/>
      <c r="V200" s="669"/>
      <c r="W200" s="669"/>
      <c r="X200" s="669"/>
      <c r="Y200" s="669"/>
      <c r="Z200" s="40"/>
      <c r="AA200" s="41"/>
      <c r="AB200" s="41"/>
      <c r="AC200" s="43"/>
      <c r="AD200" s="43"/>
      <c r="AE200" s="43"/>
      <c r="AF200" s="43"/>
      <c r="AG200" s="43"/>
      <c r="AH200" s="43"/>
      <c r="AI200" s="43"/>
      <c r="AJ200" s="41"/>
      <c r="AK200" s="352"/>
      <c r="AL200" s="669"/>
      <c r="AM200" s="669"/>
      <c r="AN200" s="669"/>
      <c r="AO200" s="669"/>
      <c r="AP200" s="669"/>
      <c r="AQ200" s="669"/>
      <c r="AR200" s="669"/>
      <c r="AS200" s="669"/>
      <c r="AT200" s="669"/>
      <c r="AU200" s="669"/>
      <c r="AV200" s="669"/>
      <c r="AW200" s="40"/>
      <c r="AX200" s="41"/>
      <c r="AY200" s="43"/>
      <c r="AZ200" s="43"/>
      <c r="BA200" s="124"/>
      <c r="BB200" s="41"/>
      <c r="BC200" s="41"/>
      <c r="BD200" s="43"/>
      <c r="BE200" s="43"/>
      <c r="BF200" s="40"/>
      <c r="BG200" s="41"/>
      <c r="BH200" s="41"/>
      <c r="BI200" s="41"/>
      <c r="BJ200" s="41"/>
      <c r="BK200" s="41"/>
      <c r="BL200" s="41"/>
      <c r="BM200" s="41"/>
      <c r="BN200" s="43"/>
      <c r="BO200" s="496"/>
      <c r="BP200" s="124"/>
      <c r="BQ200" s="41"/>
      <c r="BR200" s="41"/>
      <c r="BS200" s="41"/>
      <c r="BT200" s="41"/>
      <c r="BU200" s="43"/>
      <c r="BV200" s="43"/>
      <c r="BW200" s="43"/>
      <c r="BX200" s="43"/>
      <c r="BY200" s="43"/>
      <c r="BZ200" s="43"/>
      <c r="CA200" s="499"/>
      <c r="CB200" s="500"/>
      <c r="CC200" s="495"/>
      <c r="CD200" s="495"/>
      <c r="CE200" s="502"/>
      <c r="CF200" s="124"/>
      <c r="CG200" s="41"/>
      <c r="CH200" s="41"/>
      <c r="CI200" s="43"/>
      <c r="CJ200" s="43"/>
      <c r="CK200" s="43"/>
      <c r="CL200" s="43"/>
      <c r="CM200" s="43"/>
      <c r="CN200" s="43"/>
      <c r="CO200" s="43"/>
      <c r="CP200" s="43"/>
      <c r="CQ200" s="43"/>
      <c r="CR200" s="500"/>
      <c r="CS200" s="495"/>
      <c r="CT200" s="495"/>
      <c r="CU200" s="502"/>
      <c r="CV200" s="41"/>
      <c r="CW200" s="41"/>
      <c r="CX200" s="41"/>
      <c r="CY200" s="41"/>
      <c r="CZ200" s="41"/>
      <c r="DA200" s="42"/>
      <c r="DB200" s="151"/>
      <c r="DC200" s="41"/>
      <c r="DD200" s="41"/>
      <c r="DE200" s="151"/>
      <c r="DF200" s="35"/>
      <c r="DG200" s="36"/>
      <c r="DH200" s="36"/>
      <c r="DI200" s="38"/>
      <c r="DJ200" s="38"/>
      <c r="DK200" s="38"/>
      <c r="DL200" s="38"/>
      <c r="DM200" s="38"/>
      <c r="DN200" s="46"/>
      <c r="DO200" s="451"/>
      <c r="DP200" s="451"/>
      <c r="DQ200" s="451"/>
      <c r="DR200" s="451"/>
      <c r="DS200" s="451"/>
      <c r="DT200" s="451"/>
      <c r="DU200" s="451"/>
      <c r="DV200" s="35"/>
      <c r="DW200" s="36"/>
      <c r="DX200" s="36"/>
      <c r="DY200" s="38"/>
      <c r="DZ200" s="38"/>
      <c r="EA200" s="46"/>
      <c r="EB200" s="33">
        <f t="shared" si="44"/>
        <v>0</v>
      </c>
      <c r="EC200" s="33">
        <f t="shared" si="45"/>
        <v>0</v>
      </c>
      <c r="ED200" s="75">
        <f t="shared" si="46"/>
        <v>0</v>
      </c>
      <c r="EE200" s="74">
        <f t="shared" si="47"/>
        <v>0</v>
      </c>
      <c r="EF200" s="33">
        <f t="shared" si="48"/>
        <v>0</v>
      </c>
    </row>
    <row r="201" spans="1:136" x14ac:dyDescent="0.25">
      <c r="A201" s="134">
        <v>192</v>
      </c>
      <c r="B201" s="39"/>
      <c r="C201" s="39"/>
      <c r="D201" s="39"/>
      <c r="E201" s="39"/>
      <c r="F201" s="137"/>
      <c r="G201" s="40"/>
      <c r="H201" s="41"/>
      <c r="I201" s="41"/>
      <c r="J201" s="43"/>
      <c r="K201" s="43"/>
      <c r="L201" s="43"/>
      <c r="M201" s="43"/>
      <c r="N201" s="43"/>
      <c r="O201" s="41"/>
      <c r="P201" s="352"/>
      <c r="Q201" s="669"/>
      <c r="R201" s="669"/>
      <c r="S201" s="669"/>
      <c r="T201" s="669"/>
      <c r="U201" s="669"/>
      <c r="V201" s="669"/>
      <c r="W201" s="669"/>
      <c r="X201" s="669"/>
      <c r="Y201" s="669"/>
      <c r="Z201" s="40"/>
      <c r="AA201" s="41"/>
      <c r="AB201" s="41"/>
      <c r="AC201" s="43"/>
      <c r="AD201" s="43"/>
      <c r="AE201" s="43"/>
      <c r="AF201" s="43"/>
      <c r="AG201" s="43"/>
      <c r="AH201" s="43"/>
      <c r="AI201" s="43"/>
      <c r="AJ201" s="41"/>
      <c r="AK201" s="352"/>
      <c r="AL201" s="669"/>
      <c r="AM201" s="669"/>
      <c r="AN201" s="669"/>
      <c r="AO201" s="669"/>
      <c r="AP201" s="669"/>
      <c r="AQ201" s="669"/>
      <c r="AR201" s="669"/>
      <c r="AS201" s="669"/>
      <c r="AT201" s="669"/>
      <c r="AU201" s="669"/>
      <c r="AV201" s="669"/>
      <c r="AW201" s="40"/>
      <c r="AX201" s="41"/>
      <c r="AY201" s="43"/>
      <c r="AZ201" s="43"/>
      <c r="BA201" s="124"/>
      <c r="BB201" s="41"/>
      <c r="BC201" s="41"/>
      <c r="BD201" s="43"/>
      <c r="BE201" s="43"/>
      <c r="BF201" s="40"/>
      <c r="BG201" s="41"/>
      <c r="BH201" s="41"/>
      <c r="BI201" s="41"/>
      <c r="BJ201" s="41"/>
      <c r="BK201" s="41"/>
      <c r="BL201" s="41"/>
      <c r="BM201" s="41"/>
      <c r="BN201" s="43"/>
      <c r="BO201" s="496"/>
      <c r="BP201" s="124"/>
      <c r="BQ201" s="41"/>
      <c r="BR201" s="41"/>
      <c r="BS201" s="41"/>
      <c r="BT201" s="41"/>
      <c r="BU201" s="43"/>
      <c r="BV201" s="43"/>
      <c r="BW201" s="43"/>
      <c r="BX201" s="43"/>
      <c r="BY201" s="43"/>
      <c r="BZ201" s="43"/>
      <c r="CA201" s="499"/>
      <c r="CB201" s="500"/>
      <c r="CC201" s="495"/>
      <c r="CD201" s="495"/>
      <c r="CE201" s="502"/>
      <c r="CF201" s="124"/>
      <c r="CG201" s="41"/>
      <c r="CH201" s="41"/>
      <c r="CI201" s="43"/>
      <c r="CJ201" s="43"/>
      <c r="CK201" s="43"/>
      <c r="CL201" s="43"/>
      <c r="CM201" s="43"/>
      <c r="CN201" s="43"/>
      <c r="CO201" s="43"/>
      <c r="CP201" s="43"/>
      <c r="CQ201" s="43"/>
      <c r="CR201" s="500"/>
      <c r="CS201" s="495"/>
      <c r="CT201" s="495"/>
      <c r="CU201" s="502"/>
      <c r="CV201" s="41"/>
      <c r="CW201" s="41"/>
      <c r="CX201" s="41"/>
      <c r="CY201" s="41"/>
      <c r="CZ201" s="41"/>
      <c r="DA201" s="42"/>
      <c r="DB201" s="151"/>
      <c r="DC201" s="41"/>
      <c r="DD201" s="41"/>
      <c r="DE201" s="151"/>
      <c r="DF201" s="35"/>
      <c r="DG201" s="36"/>
      <c r="DH201" s="36"/>
      <c r="DI201" s="38"/>
      <c r="DJ201" s="38"/>
      <c r="DK201" s="38"/>
      <c r="DL201" s="38"/>
      <c r="DM201" s="38"/>
      <c r="DN201" s="46"/>
      <c r="DO201" s="451"/>
      <c r="DP201" s="451"/>
      <c r="DQ201" s="451"/>
      <c r="DR201" s="451"/>
      <c r="DS201" s="451"/>
      <c r="DT201" s="451"/>
      <c r="DU201" s="451"/>
      <c r="DV201" s="35"/>
      <c r="DW201" s="36"/>
      <c r="DX201" s="36"/>
      <c r="DY201" s="38"/>
      <c r="DZ201" s="38"/>
      <c r="EA201" s="46"/>
      <c r="EB201" s="33">
        <f t="shared" si="44"/>
        <v>0</v>
      </c>
      <c r="EC201" s="33">
        <f t="shared" si="45"/>
        <v>0</v>
      </c>
      <c r="ED201" s="75">
        <f t="shared" si="46"/>
        <v>0</v>
      </c>
      <c r="EE201" s="74">
        <f t="shared" si="47"/>
        <v>0</v>
      </c>
      <c r="EF201" s="33">
        <f t="shared" si="48"/>
        <v>0</v>
      </c>
    </row>
    <row r="202" spans="1:136" x14ac:dyDescent="0.25">
      <c r="A202" s="136">
        <v>193</v>
      </c>
      <c r="B202" s="39"/>
      <c r="C202" s="39"/>
      <c r="D202" s="39"/>
      <c r="E202" s="39"/>
      <c r="F202" s="137"/>
      <c r="G202" s="40"/>
      <c r="H202" s="41"/>
      <c r="I202" s="41"/>
      <c r="J202" s="43"/>
      <c r="K202" s="43"/>
      <c r="L202" s="43"/>
      <c r="M202" s="43"/>
      <c r="N202" s="43"/>
      <c r="O202" s="41"/>
      <c r="P202" s="352"/>
      <c r="Q202" s="669"/>
      <c r="R202" s="669"/>
      <c r="S202" s="669"/>
      <c r="T202" s="669"/>
      <c r="U202" s="669"/>
      <c r="V202" s="669"/>
      <c r="W202" s="669"/>
      <c r="X202" s="669"/>
      <c r="Y202" s="669"/>
      <c r="Z202" s="40"/>
      <c r="AA202" s="41"/>
      <c r="AB202" s="41"/>
      <c r="AC202" s="43"/>
      <c r="AD202" s="43"/>
      <c r="AE202" s="43"/>
      <c r="AF202" s="43"/>
      <c r="AG202" s="43"/>
      <c r="AH202" s="43"/>
      <c r="AI202" s="43"/>
      <c r="AJ202" s="41"/>
      <c r="AK202" s="352"/>
      <c r="AL202" s="669"/>
      <c r="AM202" s="669"/>
      <c r="AN202" s="669"/>
      <c r="AO202" s="669"/>
      <c r="AP202" s="669"/>
      <c r="AQ202" s="669"/>
      <c r="AR202" s="669"/>
      <c r="AS202" s="669"/>
      <c r="AT202" s="669"/>
      <c r="AU202" s="669"/>
      <c r="AV202" s="669"/>
      <c r="AW202" s="40"/>
      <c r="AX202" s="41"/>
      <c r="AY202" s="43"/>
      <c r="AZ202" s="43"/>
      <c r="BA202" s="124"/>
      <c r="BB202" s="41"/>
      <c r="BC202" s="41"/>
      <c r="BD202" s="43"/>
      <c r="BE202" s="43"/>
      <c r="BF202" s="40"/>
      <c r="BG202" s="41"/>
      <c r="BH202" s="41"/>
      <c r="BI202" s="41"/>
      <c r="BJ202" s="41"/>
      <c r="BK202" s="41"/>
      <c r="BL202" s="41"/>
      <c r="BM202" s="41"/>
      <c r="BN202" s="43"/>
      <c r="BO202" s="496"/>
      <c r="BP202" s="124"/>
      <c r="BQ202" s="41"/>
      <c r="BR202" s="41"/>
      <c r="BS202" s="41"/>
      <c r="BT202" s="41"/>
      <c r="BU202" s="43"/>
      <c r="BV202" s="43"/>
      <c r="BW202" s="43"/>
      <c r="BX202" s="43"/>
      <c r="BY202" s="43"/>
      <c r="BZ202" s="43"/>
      <c r="CA202" s="499"/>
      <c r="CB202" s="500"/>
      <c r="CC202" s="495"/>
      <c r="CD202" s="495"/>
      <c r="CE202" s="502"/>
      <c r="CF202" s="124"/>
      <c r="CG202" s="41"/>
      <c r="CH202" s="41"/>
      <c r="CI202" s="43"/>
      <c r="CJ202" s="43"/>
      <c r="CK202" s="43"/>
      <c r="CL202" s="43"/>
      <c r="CM202" s="43"/>
      <c r="CN202" s="43"/>
      <c r="CO202" s="43"/>
      <c r="CP202" s="43"/>
      <c r="CQ202" s="43"/>
      <c r="CR202" s="500"/>
      <c r="CS202" s="495"/>
      <c r="CT202" s="495"/>
      <c r="CU202" s="502"/>
      <c r="CV202" s="41"/>
      <c r="CW202" s="41"/>
      <c r="CX202" s="41"/>
      <c r="CY202" s="41"/>
      <c r="CZ202" s="41"/>
      <c r="DA202" s="42"/>
      <c r="DB202" s="151"/>
      <c r="DC202" s="41"/>
      <c r="DD202" s="41"/>
      <c r="DE202" s="151"/>
      <c r="DF202" s="35"/>
      <c r="DG202" s="36"/>
      <c r="DH202" s="36"/>
      <c r="DI202" s="38"/>
      <c r="DJ202" s="38"/>
      <c r="DK202" s="38"/>
      <c r="DL202" s="38"/>
      <c r="DM202" s="38"/>
      <c r="DN202" s="46"/>
      <c r="DO202" s="451"/>
      <c r="DP202" s="451"/>
      <c r="DQ202" s="451"/>
      <c r="DR202" s="451"/>
      <c r="DS202" s="451"/>
      <c r="DT202" s="451"/>
      <c r="DU202" s="451"/>
      <c r="DV202" s="35"/>
      <c r="DW202" s="36"/>
      <c r="DX202" s="36"/>
      <c r="DY202" s="38"/>
      <c r="DZ202" s="38"/>
      <c r="EA202" s="46"/>
      <c r="EB202" s="33">
        <f t="shared" ref="EB202:EB265" si="49">SUM(G202:AZ202)</f>
        <v>0</v>
      </c>
      <c r="EC202" s="33">
        <f t="shared" si="45"/>
        <v>0</v>
      </c>
      <c r="ED202" s="75">
        <f t="shared" si="46"/>
        <v>0</v>
      </c>
      <c r="EE202" s="74">
        <f t="shared" si="47"/>
        <v>0</v>
      </c>
      <c r="EF202" s="33">
        <f t="shared" si="48"/>
        <v>0</v>
      </c>
    </row>
    <row r="203" spans="1:136" x14ac:dyDescent="0.25">
      <c r="A203" s="134">
        <v>194</v>
      </c>
      <c r="B203" s="39"/>
      <c r="C203" s="39"/>
      <c r="D203" s="39"/>
      <c r="E203" s="39"/>
      <c r="F203" s="137"/>
      <c r="G203" s="40"/>
      <c r="H203" s="41"/>
      <c r="I203" s="41"/>
      <c r="J203" s="43"/>
      <c r="K203" s="43"/>
      <c r="L203" s="43"/>
      <c r="M203" s="43"/>
      <c r="N203" s="43"/>
      <c r="O203" s="41"/>
      <c r="P203" s="352"/>
      <c r="Q203" s="669"/>
      <c r="R203" s="669"/>
      <c r="S203" s="669"/>
      <c r="T203" s="669"/>
      <c r="U203" s="669"/>
      <c r="V203" s="669"/>
      <c r="W203" s="669"/>
      <c r="X203" s="669"/>
      <c r="Y203" s="669"/>
      <c r="Z203" s="40"/>
      <c r="AA203" s="41"/>
      <c r="AB203" s="41"/>
      <c r="AC203" s="43"/>
      <c r="AD203" s="43"/>
      <c r="AE203" s="43"/>
      <c r="AF203" s="43"/>
      <c r="AG203" s="43"/>
      <c r="AH203" s="43"/>
      <c r="AI203" s="43"/>
      <c r="AJ203" s="41"/>
      <c r="AK203" s="352"/>
      <c r="AL203" s="669"/>
      <c r="AM203" s="669"/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40"/>
      <c r="AX203" s="41"/>
      <c r="AY203" s="43"/>
      <c r="AZ203" s="43"/>
      <c r="BA203" s="124"/>
      <c r="BB203" s="41"/>
      <c r="BC203" s="41"/>
      <c r="BD203" s="43"/>
      <c r="BE203" s="43"/>
      <c r="BF203" s="40"/>
      <c r="BG203" s="41"/>
      <c r="BH203" s="41"/>
      <c r="BI203" s="41"/>
      <c r="BJ203" s="41"/>
      <c r="BK203" s="41"/>
      <c r="BL203" s="41"/>
      <c r="BM203" s="41"/>
      <c r="BN203" s="43"/>
      <c r="BO203" s="496"/>
      <c r="BP203" s="124"/>
      <c r="BQ203" s="41"/>
      <c r="BR203" s="41"/>
      <c r="BS203" s="41"/>
      <c r="BT203" s="41"/>
      <c r="BU203" s="43"/>
      <c r="BV203" s="43"/>
      <c r="BW203" s="43"/>
      <c r="BX203" s="43"/>
      <c r="BY203" s="43"/>
      <c r="BZ203" s="43"/>
      <c r="CA203" s="499"/>
      <c r="CB203" s="500"/>
      <c r="CC203" s="495"/>
      <c r="CD203" s="495"/>
      <c r="CE203" s="502"/>
      <c r="CF203" s="124"/>
      <c r="CG203" s="41"/>
      <c r="CH203" s="41"/>
      <c r="CI203" s="43"/>
      <c r="CJ203" s="43"/>
      <c r="CK203" s="43"/>
      <c r="CL203" s="43"/>
      <c r="CM203" s="43"/>
      <c r="CN203" s="43"/>
      <c r="CO203" s="43"/>
      <c r="CP203" s="43"/>
      <c r="CQ203" s="43"/>
      <c r="CR203" s="500"/>
      <c r="CS203" s="495"/>
      <c r="CT203" s="495"/>
      <c r="CU203" s="502"/>
      <c r="CV203" s="41"/>
      <c r="CW203" s="41"/>
      <c r="CX203" s="41"/>
      <c r="CY203" s="41"/>
      <c r="CZ203" s="41"/>
      <c r="DA203" s="42"/>
      <c r="DB203" s="151"/>
      <c r="DC203" s="41"/>
      <c r="DD203" s="41"/>
      <c r="DE203" s="151"/>
      <c r="DF203" s="35"/>
      <c r="DG203" s="36"/>
      <c r="DH203" s="36"/>
      <c r="DI203" s="38"/>
      <c r="DJ203" s="38"/>
      <c r="DK203" s="38"/>
      <c r="DL203" s="38"/>
      <c r="DM203" s="38"/>
      <c r="DN203" s="46"/>
      <c r="DO203" s="451"/>
      <c r="DP203" s="451"/>
      <c r="DQ203" s="451"/>
      <c r="DR203" s="451"/>
      <c r="DS203" s="451"/>
      <c r="DT203" s="451"/>
      <c r="DU203" s="451"/>
      <c r="DV203" s="35"/>
      <c r="DW203" s="36"/>
      <c r="DX203" s="36"/>
      <c r="DY203" s="38"/>
      <c r="DZ203" s="38"/>
      <c r="EA203" s="46"/>
      <c r="EB203" s="33">
        <f t="shared" si="49"/>
        <v>0</v>
      </c>
      <c r="EC203" s="33">
        <f t="shared" ref="EC203:EC266" si="50">SUM(BA203:BO203)</f>
        <v>0</v>
      </c>
      <c r="ED203" s="75">
        <f t="shared" ref="ED203:ED266" si="51">SUM(BP203:DE203)</f>
        <v>0</v>
      </c>
      <c r="EE203" s="74">
        <f t="shared" ref="EE203:EE266" si="52">SUM(DF203:EA203)</f>
        <v>0</v>
      </c>
      <c r="EF203" s="33">
        <f t="shared" ref="EF203:EF266" si="53">SUM(EB203:EE203)</f>
        <v>0</v>
      </c>
    </row>
    <row r="204" spans="1:136" x14ac:dyDescent="0.25">
      <c r="A204" s="136">
        <v>195</v>
      </c>
      <c r="B204" s="39"/>
      <c r="C204" s="39"/>
      <c r="D204" s="39"/>
      <c r="E204" s="39"/>
      <c r="F204" s="137"/>
      <c r="G204" s="40"/>
      <c r="H204" s="41"/>
      <c r="I204" s="41"/>
      <c r="J204" s="43"/>
      <c r="K204" s="43"/>
      <c r="L204" s="43"/>
      <c r="M204" s="43"/>
      <c r="N204" s="43"/>
      <c r="O204" s="41"/>
      <c r="P204" s="352"/>
      <c r="Q204" s="669"/>
      <c r="R204" s="669"/>
      <c r="S204" s="669"/>
      <c r="T204" s="669"/>
      <c r="U204" s="669"/>
      <c r="V204" s="669"/>
      <c r="W204" s="669"/>
      <c r="X204" s="669"/>
      <c r="Y204" s="669"/>
      <c r="Z204" s="40"/>
      <c r="AA204" s="41"/>
      <c r="AB204" s="41"/>
      <c r="AC204" s="43"/>
      <c r="AD204" s="43"/>
      <c r="AE204" s="43"/>
      <c r="AF204" s="43"/>
      <c r="AG204" s="43"/>
      <c r="AH204" s="43"/>
      <c r="AI204" s="43"/>
      <c r="AJ204" s="41"/>
      <c r="AK204" s="352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40"/>
      <c r="AX204" s="41"/>
      <c r="AY204" s="43"/>
      <c r="AZ204" s="43"/>
      <c r="BA204" s="124"/>
      <c r="BB204" s="41"/>
      <c r="BC204" s="41"/>
      <c r="BD204" s="43"/>
      <c r="BE204" s="43"/>
      <c r="BF204" s="40"/>
      <c r="BG204" s="41"/>
      <c r="BH204" s="41"/>
      <c r="BI204" s="41"/>
      <c r="BJ204" s="41"/>
      <c r="BK204" s="41"/>
      <c r="BL204" s="41"/>
      <c r="BM204" s="41"/>
      <c r="BN204" s="43"/>
      <c r="BO204" s="496"/>
      <c r="BP204" s="124"/>
      <c r="BQ204" s="41"/>
      <c r="BR204" s="41"/>
      <c r="BS204" s="41"/>
      <c r="BT204" s="41"/>
      <c r="BU204" s="43"/>
      <c r="BV204" s="43"/>
      <c r="BW204" s="43"/>
      <c r="BX204" s="43"/>
      <c r="BY204" s="43"/>
      <c r="BZ204" s="43"/>
      <c r="CA204" s="499"/>
      <c r="CB204" s="500"/>
      <c r="CC204" s="495"/>
      <c r="CD204" s="495"/>
      <c r="CE204" s="502"/>
      <c r="CF204" s="124"/>
      <c r="CG204" s="41"/>
      <c r="CH204" s="41"/>
      <c r="CI204" s="43"/>
      <c r="CJ204" s="43"/>
      <c r="CK204" s="43"/>
      <c r="CL204" s="43"/>
      <c r="CM204" s="43"/>
      <c r="CN204" s="43"/>
      <c r="CO204" s="43"/>
      <c r="CP204" s="43"/>
      <c r="CQ204" s="43"/>
      <c r="CR204" s="500"/>
      <c r="CS204" s="495"/>
      <c r="CT204" s="495"/>
      <c r="CU204" s="502"/>
      <c r="CV204" s="41"/>
      <c r="CW204" s="41"/>
      <c r="CX204" s="41"/>
      <c r="CY204" s="41"/>
      <c r="CZ204" s="41"/>
      <c r="DA204" s="42"/>
      <c r="DB204" s="151"/>
      <c r="DC204" s="41"/>
      <c r="DD204" s="41"/>
      <c r="DE204" s="151"/>
      <c r="DF204" s="35"/>
      <c r="DG204" s="36"/>
      <c r="DH204" s="36"/>
      <c r="DI204" s="38"/>
      <c r="DJ204" s="38"/>
      <c r="DK204" s="38"/>
      <c r="DL204" s="38"/>
      <c r="DM204" s="38"/>
      <c r="DN204" s="46"/>
      <c r="DO204" s="451"/>
      <c r="DP204" s="451"/>
      <c r="DQ204" s="451"/>
      <c r="DR204" s="451"/>
      <c r="DS204" s="451"/>
      <c r="DT204" s="451"/>
      <c r="DU204" s="451"/>
      <c r="DV204" s="35"/>
      <c r="DW204" s="36"/>
      <c r="DX204" s="36"/>
      <c r="DY204" s="38"/>
      <c r="DZ204" s="38"/>
      <c r="EA204" s="46"/>
      <c r="EB204" s="33">
        <f t="shared" si="49"/>
        <v>0</v>
      </c>
      <c r="EC204" s="33">
        <f t="shared" si="50"/>
        <v>0</v>
      </c>
      <c r="ED204" s="75">
        <f t="shared" si="51"/>
        <v>0</v>
      </c>
      <c r="EE204" s="74">
        <f t="shared" si="52"/>
        <v>0</v>
      </c>
      <c r="EF204" s="33">
        <f t="shared" si="53"/>
        <v>0</v>
      </c>
    </row>
    <row r="205" spans="1:136" x14ac:dyDescent="0.25">
      <c r="A205" s="134">
        <v>196</v>
      </c>
      <c r="B205" s="39"/>
      <c r="C205" s="39"/>
      <c r="D205" s="39"/>
      <c r="E205" s="39"/>
      <c r="F205" s="137"/>
      <c r="G205" s="40"/>
      <c r="H205" s="41"/>
      <c r="I205" s="41"/>
      <c r="J205" s="43"/>
      <c r="K205" s="43"/>
      <c r="L205" s="43"/>
      <c r="M205" s="43"/>
      <c r="N205" s="43"/>
      <c r="O205" s="41"/>
      <c r="P205" s="352"/>
      <c r="Q205" s="669"/>
      <c r="R205" s="669"/>
      <c r="S205" s="669"/>
      <c r="T205" s="669"/>
      <c r="U205" s="669"/>
      <c r="V205" s="669"/>
      <c r="W205" s="669"/>
      <c r="X205" s="669"/>
      <c r="Y205" s="669"/>
      <c r="Z205" s="40"/>
      <c r="AA205" s="41"/>
      <c r="AB205" s="41"/>
      <c r="AC205" s="43"/>
      <c r="AD205" s="43"/>
      <c r="AE205" s="43"/>
      <c r="AF205" s="43"/>
      <c r="AG205" s="43"/>
      <c r="AH205" s="43"/>
      <c r="AI205" s="43"/>
      <c r="AJ205" s="41"/>
      <c r="AK205" s="352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40"/>
      <c r="AX205" s="41"/>
      <c r="AY205" s="43"/>
      <c r="AZ205" s="43"/>
      <c r="BA205" s="124"/>
      <c r="BB205" s="41"/>
      <c r="BC205" s="41"/>
      <c r="BD205" s="43"/>
      <c r="BE205" s="43"/>
      <c r="BF205" s="40"/>
      <c r="BG205" s="41"/>
      <c r="BH205" s="41"/>
      <c r="BI205" s="41"/>
      <c r="BJ205" s="41"/>
      <c r="BK205" s="41"/>
      <c r="BL205" s="41"/>
      <c r="BM205" s="41"/>
      <c r="BN205" s="43"/>
      <c r="BO205" s="496"/>
      <c r="BP205" s="124"/>
      <c r="BQ205" s="41"/>
      <c r="BR205" s="41"/>
      <c r="BS205" s="41"/>
      <c r="BT205" s="41"/>
      <c r="BU205" s="43"/>
      <c r="BV205" s="43"/>
      <c r="BW205" s="43"/>
      <c r="BX205" s="43"/>
      <c r="BY205" s="43"/>
      <c r="BZ205" s="43"/>
      <c r="CA205" s="499"/>
      <c r="CB205" s="500"/>
      <c r="CC205" s="495"/>
      <c r="CD205" s="495"/>
      <c r="CE205" s="502"/>
      <c r="CF205" s="124"/>
      <c r="CG205" s="41"/>
      <c r="CH205" s="41"/>
      <c r="CI205" s="43"/>
      <c r="CJ205" s="43"/>
      <c r="CK205" s="43"/>
      <c r="CL205" s="43"/>
      <c r="CM205" s="43"/>
      <c r="CN205" s="43"/>
      <c r="CO205" s="43"/>
      <c r="CP205" s="43"/>
      <c r="CQ205" s="43"/>
      <c r="CR205" s="500"/>
      <c r="CS205" s="495"/>
      <c r="CT205" s="495"/>
      <c r="CU205" s="502"/>
      <c r="CV205" s="41"/>
      <c r="CW205" s="41"/>
      <c r="CX205" s="41"/>
      <c r="CY205" s="41"/>
      <c r="CZ205" s="41"/>
      <c r="DA205" s="42"/>
      <c r="DB205" s="151"/>
      <c r="DC205" s="41"/>
      <c r="DD205" s="41"/>
      <c r="DE205" s="151"/>
      <c r="DF205" s="35"/>
      <c r="DG205" s="36"/>
      <c r="DH205" s="36"/>
      <c r="DI205" s="38"/>
      <c r="DJ205" s="38"/>
      <c r="DK205" s="38"/>
      <c r="DL205" s="38"/>
      <c r="DM205" s="38"/>
      <c r="DN205" s="46"/>
      <c r="DO205" s="451"/>
      <c r="DP205" s="451"/>
      <c r="DQ205" s="451"/>
      <c r="DR205" s="451"/>
      <c r="DS205" s="451"/>
      <c r="DT205" s="451"/>
      <c r="DU205" s="451"/>
      <c r="DV205" s="35"/>
      <c r="DW205" s="36"/>
      <c r="DX205" s="36"/>
      <c r="DY205" s="38"/>
      <c r="DZ205" s="38"/>
      <c r="EA205" s="46"/>
      <c r="EB205" s="33">
        <f t="shared" si="49"/>
        <v>0</v>
      </c>
      <c r="EC205" s="33">
        <f t="shared" si="50"/>
        <v>0</v>
      </c>
      <c r="ED205" s="75">
        <f t="shared" si="51"/>
        <v>0</v>
      </c>
      <c r="EE205" s="74">
        <f t="shared" si="52"/>
        <v>0</v>
      </c>
      <c r="EF205" s="33">
        <f t="shared" si="53"/>
        <v>0</v>
      </c>
    </row>
    <row r="206" spans="1:136" x14ac:dyDescent="0.25">
      <c r="A206" s="136">
        <v>197</v>
      </c>
      <c r="B206" s="39"/>
      <c r="C206" s="39"/>
      <c r="D206" s="39"/>
      <c r="E206" s="39"/>
      <c r="F206" s="137"/>
      <c r="G206" s="40"/>
      <c r="H206" s="41"/>
      <c r="I206" s="41"/>
      <c r="J206" s="43"/>
      <c r="K206" s="43"/>
      <c r="L206" s="43"/>
      <c r="M206" s="43"/>
      <c r="N206" s="43"/>
      <c r="O206" s="41"/>
      <c r="P206" s="352"/>
      <c r="Q206" s="669"/>
      <c r="R206" s="669"/>
      <c r="S206" s="669"/>
      <c r="T206" s="669"/>
      <c r="U206" s="669"/>
      <c r="V206" s="669"/>
      <c r="W206" s="669"/>
      <c r="X206" s="669"/>
      <c r="Y206" s="669"/>
      <c r="Z206" s="40"/>
      <c r="AA206" s="41"/>
      <c r="AB206" s="41"/>
      <c r="AC206" s="43"/>
      <c r="AD206" s="43"/>
      <c r="AE206" s="43"/>
      <c r="AF206" s="43"/>
      <c r="AG206" s="43"/>
      <c r="AH206" s="43"/>
      <c r="AI206" s="43"/>
      <c r="AJ206" s="41"/>
      <c r="AK206" s="352"/>
      <c r="AL206" s="669"/>
      <c r="AM206" s="669"/>
      <c r="AN206" s="669"/>
      <c r="AO206" s="669"/>
      <c r="AP206" s="669"/>
      <c r="AQ206" s="669"/>
      <c r="AR206" s="669"/>
      <c r="AS206" s="669"/>
      <c r="AT206" s="669"/>
      <c r="AU206" s="669"/>
      <c r="AV206" s="669"/>
      <c r="AW206" s="40"/>
      <c r="AX206" s="41"/>
      <c r="AY206" s="43"/>
      <c r="AZ206" s="43"/>
      <c r="BA206" s="124"/>
      <c r="BB206" s="41"/>
      <c r="BC206" s="41"/>
      <c r="BD206" s="43"/>
      <c r="BE206" s="43"/>
      <c r="BF206" s="40"/>
      <c r="BG206" s="41"/>
      <c r="BH206" s="41"/>
      <c r="BI206" s="41"/>
      <c r="BJ206" s="41"/>
      <c r="BK206" s="41"/>
      <c r="BL206" s="41"/>
      <c r="BM206" s="41"/>
      <c r="BN206" s="43"/>
      <c r="BO206" s="496"/>
      <c r="BP206" s="124"/>
      <c r="BQ206" s="41"/>
      <c r="BR206" s="41"/>
      <c r="BS206" s="41"/>
      <c r="BT206" s="41"/>
      <c r="BU206" s="43"/>
      <c r="BV206" s="43"/>
      <c r="BW206" s="43"/>
      <c r="BX206" s="43"/>
      <c r="BY206" s="43"/>
      <c r="BZ206" s="43"/>
      <c r="CA206" s="499"/>
      <c r="CB206" s="500"/>
      <c r="CC206" s="495"/>
      <c r="CD206" s="495"/>
      <c r="CE206" s="502"/>
      <c r="CF206" s="124"/>
      <c r="CG206" s="41"/>
      <c r="CH206" s="41"/>
      <c r="CI206" s="43"/>
      <c r="CJ206" s="43"/>
      <c r="CK206" s="43"/>
      <c r="CL206" s="43"/>
      <c r="CM206" s="43"/>
      <c r="CN206" s="43"/>
      <c r="CO206" s="43"/>
      <c r="CP206" s="43"/>
      <c r="CQ206" s="43"/>
      <c r="CR206" s="500"/>
      <c r="CS206" s="495"/>
      <c r="CT206" s="495"/>
      <c r="CU206" s="502"/>
      <c r="CV206" s="41"/>
      <c r="CW206" s="41"/>
      <c r="CX206" s="41"/>
      <c r="CY206" s="41"/>
      <c r="CZ206" s="41"/>
      <c r="DA206" s="42"/>
      <c r="DB206" s="151"/>
      <c r="DC206" s="41"/>
      <c r="DD206" s="41"/>
      <c r="DE206" s="151"/>
      <c r="DF206" s="35"/>
      <c r="DG206" s="36"/>
      <c r="DH206" s="36"/>
      <c r="DI206" s="38"/>
      <c r="DJ206" s="38"/>
      <c r="DK206" s="38"/>
      <c r="DL206" s="38"/>
      <c r="DM206" s="38"/>
      <c r="DN206" s="46"/>
      <c r="DO206" s="451"/>
      <c r="DP206" s="451"/>
      <c r="DQ206" s="451"/>
      <c r="DR206" s="451"/>
      <c r="DS206" s="451"/>
      <c r="DT206" s="451"/>
      <c r="DU206" s="451"/>
      <c r="DV206" s="35"/>
      <c r="DW206" s="36"/>
      <c r="DX206" s="36"/>
      <c r="DY206" s="38"/>
      <c r="DZ206" s="38"/>
      <c r="EA206" s="46"/>
      <c r="EB206" s="33">
        <f t="shared" si="49"/>
        <v>0</v>
      </c>
      <c r="EC206" s="33">
        <f t="shared" si="50"/>
        <v>0</v>
      </c>
      <c r="ED206" s="75">
        <f t="shared" si="51"/>
        <v>0</v>
      </c>
      <c r="EE206" s="74">
        <f t="shared" si="52"/>
        <v>0</v>
      </c>
      <c r="EF206" s="33">
        <f t="shared" si="53"/>
        <v>0</v>
      </c>
    </row>
    <row r="207" spans="1:136" x14ac:dyDescent="0.25">
      <c r="A207" s="134">
        <v>198</v>
      </c>
      <c r="B207" s="39"/>
      <c r="C207" s="39"/>
      <c r="D207" s="39"/>
      <c r="E207" s="39"/>
      <c r="F207" s="137"/>
      <c r="G207" s="40"/>
      <c r="H207" s="41"/>
      <c r="I207" s="41"/>
      <c r="J207" s="43"/>
      <c r="K207" s="43"/>
      <c r="L207" s="43"/>
      <c r="M207" s="43"/>
      <c r="N207" s="43"/>
      <c r="O207" s="41"/>
      <c r="P207" s="352"/>
      <c r="Q207" s="669"/>
      <c r="R207" s="669"/>
      <c r="S207" s="669"/>
      <c r="T207" s="669"/>
      <c r="U207" s="669"/>
      <c r="V207" s="669"/>
      <c r="W207" s="669"/>
      <c r="X207" s="669"/>
      <c r="Y207" s="669"/>
      <c r="Z207" s="40"/>
      <c r="AA207" s="41"/>
      <c r="AB207" s="41"/>
      <c r="AC207" s="43"/>
      <c r="AD207" s="43"/>
      <c r="AE207" s="43"/>
      <c r="AF207" s="43"/>
      <c r="AG207" s="43"/>
      <c r="AH207" s="43"/>
      <c r="AI207" s="43"/>
      <c r="AJ207" s="41"/>
      <c r="AK207" s="352"/>
      <c r="AL207" s="669"/>
      <c r="AM207" s="669"/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40"/>
      <c r="AX207" s="41"/>
      <c r="AY207" s="43"/>
      <c r="AZ207" s="43"/>
      <c r="BA207" s="124"/>
      <c r="BB207" s="41"/>
      <c r="BC207" s="41"/>
      <c r="BD207" s="43"/>
      <c r="BE207" s="43"/>
      <c r="BF207" s="40"/>
      <c r="BG207" s="41"/>
      <c r="BH207" s="41"/>
      <c r="BI207" s="41"/>
      <c r="BJ207" s="41"/>
      <c r="BK207" s="41"/>
      <c r="BL207" s="41"/>
      <c r="BM207" s="41"/>
      <c r="BN207" s="43"/>
      <c r="BO207" s="496"/>
      <c r="BP207" s="124"/>
      <c r="BQ207" s="41"/>
      <c r="BR207" s="41"/>
      <c r="BS207" s="41"/>
      <c r="BT207" s="41"/>
      <c r="BU207" s="43"/>
      <c r="BV207" s="43"/>
      <c r="BW207" s="43"/>
      <c r="BX207" s="43"/>
      <c r="BY207" s="43"/>
      <c r="BZ207" s="43"/>
      <c r="CA207" s="499"/>
      <c r="CB207" s="500"/>
      <c r="CC207" s="495"/>
      <c r="CD207" s="495"/>
      <c r="CE207" s="502"/>
      <c r="CF207" s="124"/>
      <c r="CG207" s="41"/>
      <c r="CH207" s="41"/>
      <c r="CI207" s="43"/>
      <c r="CJ207" s="43"/>
      <c r="CK207" s="43"/>
      <c r="CL207" s="43"/>
      <c r="CM207" s="43"/>
      <c r="CN207" s="43"/>
      <c r="CO207" s="43"/>
      <c r="CP207" s="43"/>
      <c r="CQ207" s="43"/>
      <c r="CR207" s="500"/>
      <c r="CS207" s="495"/>
      <c r="CT207" s="495"/>
      <c r="CU207" s="502"/>
      <c r="CV207" s="41"/>
      <c r="CW207" s="41"/>
      <c r="CX207" s="41"/>
      <c r="CY207" s="41"/>
      <c r="CZ207" s="41"/>
      <c r="DA207" s="42"/>
      <c r="DB207" s="151"/>
      <c r="DC207" s="41"/>
      <c r="DD207" s="41"/>
      <c r="DE207" s="151"/>
      <c r="DF207" s="35"/>
      <c r="DG207" s="36"/>
      <c r="DH207" s="36"/>
      <c r="DI207" s="38"/>
      <c r="DJ207" s="38"/>
      <c r="DK207" s="38"/>
      <c r="DL207" s="38"/>
      <c r="DM207" s="38"/>
      <c r="DN207" s="46"/>
      <c r="DO207" s="451"/>
      <c r="DP207" s="451"/>
      <c r="DQ207" s="451"/>
      <c r="DR207" s="451"/>
      <c r="DS207" s="451"/>
      <c r="DT207" s="451"/>
      <c r="DU207" s="451"/>
      <c r="DV207" s="35"/>
      <c r="DW207" s="36"/>
      <c r="DX207" s="36"/>
      <c r="DY207" s="38"/>
      <c r="DZ207" s="38"/>
      <c r="EA207" s="46"/>
      <c r="EB207" s="33">
        <f t="shared" si="49"/>
        <v>0</v>
      </c>
      <c r="EC207" s="33">
        <f t="shared" si="50"/>
        <v>0</v>
      </c>
      <c r="ED207" s="75">
        <f t="shared" si="51"/>
        <v>0</v>
      </c>
      <c r="EE207" s="74">
        <f t="shared" si="52"/>
        <v>0</v>
      </c>
      <c r="EF207" s="33">
        <f t="shared" si="53"/>
        <v>0</v>
      </c>
    </row>
    <row r="208" spans="1:136" x14ac:dyDescent="0.25">
      <c r="A208" s="136">
        <v>199</v>
      </c>
      <c r="B208" s="39"/>
      <c r="C208" s="39"/>
      <c r="D208" s="39"/>
      <c r="E208" s="39"/>
      <c r="F208" s="137"/>
      <c r="G208" s="40"/>
      <c r="H208" s="41"/>
      <c r="I208" s="41"/>
      <c r="J208" s="43"/>
      <c r="K208" s="43"/>
      <c r="L208" s="43"/>
      <c r="M208" s="43"/>
      <c r="N208" s="43"/>
      <c r="O208" s="41"/>
      <c r="P208" s="352"/>
      <c r="Q208" s="669"/>
      <c r="R208" s="669"/>
      <c r="S208" s="669"/>
      <c r="T208" s="669"/>
      <c r="U208" s="669"/>
      <c r="V208" s="669"/>
      <c r="W208" s="669"/>
      <c r="X208" s="669"/>
      <c r="Y208" s="669"/>
      <c r="Z208" s="40"/>
      <c r="AA208" s="41"/>
      <c r="AB208" s="41"/>
      <c r="AC208" s="43"/>
      <c r="AD208" s="43"/>
      <c r="AE208" s="43"/>
      <c r="AF208" s="43"/>
      <c r="AG208" s="43"/>
      <c r="AH208" s="43"/>
      <c r="AI208" s="43"/>
      <c r="AJ208" s="41"/>
      <c r="AK208" s="352"/>
      <c r="AL208" s="669"/>
      <c r="AM208" s="669"/>
      <c r="AN208" s="669"/>
      <c r="AO208" s="669"/>
      <c r="AP208" s="669"/>
      <c r="AQ208" s="669"/>
      <c r="AR208" s="669"/>
      <c r="AS208" s="669"/>
      <c r="AT208" s="669"/>
      <c r="AU208" s="669"/>
      <c r="AV208" s="669"/>
      <c r="AW208" s="40"/>
      <c r="AX208" s="41"/>
      <c r="AY208" s="43"/>
      <c r="AZ208" s="43"/>
      <c r="BA208" s="124"/>
      <c r="BB208" s="41"/>
      <c r="BC208" s="41"/>
      <c r="BD208" s="43"/>
      <c r="BE208" s="43"/>
      <c r="BF208" s="40"/>
      <c r="BG208" s="41"/>
      <c r="BH208" s="41"/>
      <c r="BI208" s="41"/>
      <c r="BJ208" s="41"/>
      <c r="BK208" s="41"/>
      <c r="BL208" s="41"/>
      <c r="BM208" s="41"/>
      <c r="BN208" s="43"/>
      <c r="BO208" s="496"/>
      <c r="BP208" s="124"/>
      <c r="BQ208" s="41"/>
      <c r="BR208" s="41"/>
      <c r="BS208" s="41"/>
      <c r="BT208" s="41"/>
      <c r="BU208" s="43"/>
      <c r="BV208" s="43"/>
      <c r="BW208" s="43"/>
      <c r="BX208" s="43"/>
      <c r="BY208" s="43"/>
      <c r="BZ208" s="43"/>
      <c r="CA208" s="499"/>
      <c r="CB208" s="500"/>
      <c r="CC208" s="495"/>
      <c r="CD208" s="495"/>
      <c r="CE208" s="502"/>
      <c r="CF208" s="124"/>
      <c r="CG208" s="41"/>
      <c r="CH208" s="41"/>
      <c r="CI208" s="43"/>
      <c r="CJ208" s="43"/>
      <c r="CK208" s="43"/>
      <c r="CL208" s="43"/>
      <c r="CM208" s="43"/>
      <c r="CN208" s="43"/>
      <c r="CO208" s="43"/>
      <c r="CP208" s="43"/>
      <c r="CQ208" s="43"/>
      <c r="CR208" s="500"/>
      <c r="CS208" s="495"/>
      <c r="CT208" s="495"/>
      <c r="CU208" s="502"/>
      <c r="CV208" s="41"/>
      <c r="CW208" s="41"/>
      <c r="CX208" s="41"/>
      <c r="CY208" s="41"/>
      <c r="CZ208" s="41"/>
      <c r="DA208" s="42"/>
      <c r="DB208" s="151"/>
      <c r="DC208" s="41"/>
      <c r="DD208" s="41"/>
      <c r="DE208" s="151"/>
      <c r="DF208" s="35"/>
      <c r="DG208" s="36"/>
      <c r="DH208" s="36"/>
      <c r="DI208" s="38"/>
      <c r="DJ208" s="38"/>
      <c r="DK208" s="38"/>
      <c r="DL208" s="38"/>
      <c r="DM208" s="38"/>
      <c r="DN208" s="46"/>
      <c r="DO208" s="451"/>
      <c r="DP208" s="451"/>
      <c r="DQ208" s="451"/>
      <c r="DR208" s="451"/>
      <c r="DS208" s="451"/>
      <c r="DT208" s="451"/>
      <c r="DU208" s="451"/>
      <c r="DV208" s="35"/>
      <c r="DW208" s="36"/>
      <c r="DX208" s="36"/>
      <c r="DY208" s="38"/>
      <c r="DZ208" s="38"/>
      <c r="EA208" s="46"/>
      <c r="EB208" s="33">
        <f t="shared" si="49"/>
        <v>0</v>
      </c>
      <c r="EC208" s="33">
        <f t="shared" si="50"/>
        <v>0</v>
      </c>
      <c r="ED208" s="75">
        <f t="shared" si="51"/>
        <v>0</v>
      </c>
      <c r="EE208" s="74">
        <f t="shared" si="52"/>
        <v>0</v>
      </c>
      <c r="EF208" s="33">
        <f t="shared" si="53"/>
        <v>0</v>
      </c>
    </row>
    <row r="209" spans="1:136" x14ac:dyDescent="0.25">
      <c r="A209" s="134">
        <v>200</v>
      </c>
      <c r="B209" s="39"/>
      <c r="C209" s="39"/>
      <c r="D209" s="39"/>
      <c r="E209" s="39"/>
      <c r="F209" s="137"/>
      <c r="G209" s="40"/>
      <c r="H209" s="41"/>
      <c r="I209" s="41"/>
      <c r="J209" s="43"/>
      <c r="K209" s="43"/>
      <c r="L209" s="43"/>
      <c r="M209" s="43"/>
      <c r="N209" s="43"/>
      <c r="O209" s="41"/>
      <c r="P209" s="352"/>
      <c r="Q209" s="669"/>
      <c r="R209" s="669"/>
      <c r="S209" s="669"/>
      <c r="T209" s="669"/>
      <c r="U209" s="669"/>
      <c r="V209" s="669"/>
      <c r="W209" s="669"/>
      <c r="X209" s="669"/>
      <c r="Y209" s="669"/>
      <c r="Z209" s="40"/>
      <c r="AA209" s="41"/>
      <c r="AB209" s="41"/>
      <c r="AC209" s="43"/>
      <c r="AD209" s="43"/>
      <c r="AE209" s="43"/>
      <c r="AF209" s="43"/>
      <c r="AG209" s="43"/>
      <c r="AH209" s="43"/>
      <c r="AI209" s="43"/>
      <c r="AJ209" s="41"/>
      <c r="AK209" s="352"/>
      <c r="AL209" s="669"/>
      <c r="AM209" s="669"/>
      <c r="AN209" s="669"/>
      <c r="AO209" s="669"/>
      <c r="AP209" s="669"/>
      <c r="AQ209" s="669"/>
      <c r="AR209" s="669"/>
      <c r="AS209" s="669"/>
      <c r="AT209" s="669"/>
      <c r="AU209" s="669"/>
      <c r="AV209" s="669"/>
      <c r="AW209" s="40"/>
      <c r="AX209" s="41"/>
      <c r="AY209" s="43"/>
      <c r="AZ209" s="43"/>
      <c r="BA209" s="124"/>
      <c r="BB209" s="41"/>
      <c r="BC209" s="41"/>
      <c r="BD209" s="43"/>
      <c r="BE209" s="43"/>
      <c r="BF209" s="40"/>
      <c r="BG209" s="41"/>
      <c r="BH209" s="41"/>
      <c r="BI209" s="41"/>
      <c r="BJ209" s="41"/>
      <c r="BK209" s="41"/>
      <c r="BL209" s="41"/>
      <c r="BM209" s="41"/>
      <c r="BN209" s="43"/>
      <c r="BO209" s="496"/>
      <c r="BP209" s="124"/>
      <c r="BQ209" s="41"/>
      <c r="BR209" s="41"/>
      <c r="BS209" s="41"/>
      <c r="BT209" s="41"/>
      <c r="BU209" s="43"/>
      <c r="BV209" s="43"/>
      <c r="BW209" s="43"/>
      <c r="BX209" s="43"/>
      <c r="BY209" s="43"/>
      <c r="BZ209" s="43"/>
      <c r="CA209" s="499"/>
      <c r="CB209" s="500"/>
      <c r="CC209" s="495"/>
      <c r="CD209" s="495"/>
      <c r="CE209" s="502"/>
      <c r="CF209" s="124"/>
      <c r="CG209" s="41"/>
      <c r="CH209" s="41"/>
      <c r="CI209" s="43"/>
      <c r="CJ209" s="43"/>
      <c r="CK209" s="43"/>
      <c r="CL209" s="43"/>
      <c r="CM209" s="43"/>
      <c r="CN209" s="43"/>
      <c r="CO209" s="43"/>
      <c r="CP209" s="43"/>
      <c r="CQ209" s="43"/>
      <c r="CR209" s="500"/>
      <c r="CS209" s="495"/>
      <c r="CT209" s="495"/>
      <c r="CU209" s="502"/>
      <c r="CV209" s="41"/>
      <c r="CW209" s="41"/>
      <c r="CX209" s="41"/>
      <c r="CY209" s="41"/>
      <c r="CZ209" s="41"/>
      <c r="DA209" s="42"/>
      <c r="DB209" s="151"/>
      <c r="DC209" s="41"/>
      <c r="DD209" s="41"/>
      <c r="DE209" s="151"/>
      <c r="DF209" s="35"/>
      <c r="DG209" s="36"/>
      <c r="DH209" s="36"/>
      <c r="DI209" s="38"/>
      <c r="DJ209" s="38"/>
      <c r="DK209" s="38"/>
      <c r="DL209" s="38"/>
      <c r="DM209" s="38"/>
      <c r="DN209" s="46"/>
      <c r="DO209" s="451"/>
      <c r="DP209" s="451"/>
      <c r="DQ209" s="451"/>
      <c r="DR209" s="451"/>
      <c r="DS209" s="451"/>
      <c r="DT209" s="451"/>
      <c r="DU209" s="451"/>
      <c r="DV209" s="35"/>
      <c r="DW209" s="36"/>
      <c r="DX209" s="36"/>
      <c r="DY209" s="38"/>
      <c r="DZ209" s="38"/>
      <c r="EA209" s="46"/>
      <c r="EB209" s="33">
        <f t="shared" si="49"/>
        <v>0</v>
      </c>
      <c r="EC209" s="33">
        <f t="shared" si="50"/>
        <v>0</v>
      </c>
      <c r="ED209" s="75">
        <f t="shared" si="51"/>
        <v>0</v>
      </c>
      <c r="EE209" s="74">
        <f t="shared" si="52"/>
        <v>0</v>
      </c>
      <c r="EF209" s="33">
        <f t="shared" si="53"/>
        <v>0</v>
      </c>
    </row>
    <row r="210" spans="1:136" x14ac:dyDescent="0.25">
      <c r="A210" s="136">
        <v>201</v>
      </c>
      <c r="B210" s="39"/>
      <c r="C210" s="39"/>
      <c r="D210" s="39"/>
      <c r="E210" s="39"/>
      <c r="F210" s="137"/>
      <c r="G210" s="40"/>
      <c r="H210" s="41"/>
      <c r="I210" s="41"/>
      <c r="J210" s="43"/>
      <c r="K210" s="43"/>
      <c r="L210" s="43"/>
      <c r="M210" s="43"/>
      <c r="N210" s="43"/>
      <c r="O210" s="41"/>
      <c r="P210" s="352"/>
      <c r="Q210" s="669"/>
      <c r="R210" s="669"/>
      <c r="S210" s="669"/>
      <c r="T210" s="669"/>
      <c r="U210" s="669"/>
      <c r="V210" s="669"/>
      <c r="W210" s="669"/>
      <c r="X210" s="669"/>
      <c r="Y210" s="669"/>
      <c r="Z210" s="40"/>
      <c r="AA210" s="41"/>
      <c r="AB210" s="41"/>
      <c r="AC210" s="43"/>
      <c r="AD210" s="43"/>
      <c r="AE210" s="43"/>
      <c r="AF210" s="43"/>
      <c r="AG210" s="43"/>
      <c r="AH210" s="43"/>
      <c r="AI210" s="43"/>
      <c r="AJ210" s="41"/>
      <c r="AK210" s="352"/>
      <c r="AL210" s="669"/>
      <c r="AM210" s="669"/>
      <c r="AN210" s="669"/>
      <c r="AO210" s="669"/>
      <c r="AP210" s="669"/>
      <c r="AQ210" s="669"/>
      <c r="AR210" s="669"/>
      <c r="AS210" s="669"/>
      <c r="AT210" s="669"/>
      <c r="AU210" s="669"/>
      <c r="AV210" s="669"/>
      <c r="AW210" s="40"/>
      <c r="AX210" s="41"/>
      <c r="AY210" s="43"/>
      <c r="AZ210" s="43"/>
      <c r="BA210" s="124"/>
      <c r="BB210" s="41"/>
      <c r="BC210" s="41"/>
      <c r="BD210" s="43"/>
      <c r="BE210" s="43"/>
      <c r="BF210" s="40"/>
      <c r="BG210" s="41"/>
      <c r="BH210" s="41"/>
      <c r="BI210" s="41"/>
      <c r="BJ210" s="41"/>
      <c r="BK210" s="41"/>
      <c r="BL210" s="41"/>
      <c r="BM210" s="41"/>
      <c r="BN210" s="43"/>
      <c r="BO210" s="496"/>
      <c r="BP210" s="124"/>
      <c r="BQ210" s="41"/>
      <c r="BR210" s="41"/>
      <c r="BS210" s="41"/>
      <c r="BT210" s="41"/>
      <c r="BU210" s="43"/>
      <c r="BV210" s="43"/>
      <c r="BW210" s="43"/>
      <c r="BX210" s="43"/>
      <c r="BY210" s="43"/>
      <c r="BZ210" s="43"/>
      <c r="CA210" s="499"/>
      <c r="CB210" s="500"/>
      <c r="CC210" s="495"/>
      <c r="CD210" s="495"/>
      <c r="CE210" s="502"/>
      <c r="CF210" s="124"/>
      <c r="CG210" s="41"/>
      <c r="CH210" s="41"/>
      <c r="CI210" s="43"/>
      <c r="CJ210" s="43"/>
      <c r="CK210" s="43"/>
      <c r="CL210" s="43"/>
      <c r="CM210" s="43"/>
      <c r="CN210" s="43"/>
      <c r="CO210" s="43"/>
      <c r="CP210" s="43"/>
      <c r="CQ210" s="43"/>
      <c r="CR210" s="500"/>
      <c r="CS210" s="495"/>
      <c r="CT210" s="495"/>
      <c r="CU210" s="502"/>
      <c r="CV210" s="41"/>
      <c r="CW210" s="41"/>
      <c r="CX210" s="41"/>
      <c r="CY210" s="41"/>
      <c r="CZ210" s="41"/>
      <c r="DA210" s="42"/>
      <c r="DB210" s="151"/>
      <c r="DC210" s="41"/>
      <c r="DD210" s="41"/>
      <c r="DE210" s="151"/>
      <c r="DF210" s="35"/>
      <c r="DG210" s="36"/>
      <c r="DH210" s="36"/>
      <c r="DI210" s="38"/>
      <c r="DJ210" s="38"/>
      <c r="DK210" s="38"/>
      <c r="DL210" s="38"/>
      <c r="DM210" s="38"/>
      <c r="DN210" s="46"/>
      <c r="DO210" s="451"/>
      <c r="DP210" s="451"/>
      <c r="DQ210" s="451"/>
      <c r="DR210" s="451"/>
      <c r="DS210" s="451"/>
      <c r="DT210" s="451"/>
      <c r="DU210" s="451"/>
      <c r="DV210" s="35"/>
      <c r="DW210" s="36"/>
      <c r="DX210" s="36"/>
      <c r="DY210" s="38"/>
      <c r="DZ210" s="38"/>
      <c r="EA210" s="46"/>
      <c r="EB210" s="33">
        <f t="shared" si="49"/>
        <v>0</v>
      </c>
      <c r="EC210" s="33">
        <f t="shared" si="50"/>
        <v>0</v>
      </c>
      <c r="ED210" s="75">
        <f t="shared" si="51"/>
        <v>0</v>
      </c>
      <c r="EE210" s="74">
        <f t="shared" si="52"/>
        <v>0</v>
      </c>
      <c r="EF210" s="33">
        <f t="shared" si="53"/>
        <v>0</v>
      </c>
    </row>
    <row r="211" spans="1:136" x14ac:dyDescent="0.25">
      <c r="A211" s="134">
        <v>202</v>
      </c>
      <c r="B211" s="39"/>
      <c r="C211" s="39"/>
      <c r="D211" s="39"/>
      <c r="E211" s="39"/>
      <c r="F211" s="137"/>
      <c r="G211" s="40"/>
      <c r="H211" s="41"/>
      <c r="I211" s="41"/>
      <c r="J211" s="43"/>
      <c r="K211" s="43"/>
      <c r="L211" s="43"/>
      <c r="M211" s="43"/>
      <c r="N211" s="43"/>
      <c r="O211" s="41"/>
      <c r="P211" s="352"/>
      <c r="Q211" s="669"/>
      <c r="R211" s="669"/>
      <c r="S211" s="669"/>
      <c r="T211" s="669"/>
      <c r="U211" s="669"/>
      <c r="V211" s="669"/>
      <c r="W211" s="669"/>
      <c r="X211" s="669"/>
      <c r="Y211" s="669"/>
      <c r="Z211" s="40"/>
      <c r="AA211" s="41"/>
      <c r="AB211" s="41"/>
      <c r="AC211" s="43"/>
      <c r="AD211" s="43"/>
      <c r="AE211" s="43"/>
      <c r="AF211" s="43"/>
      <c r="AG211" s="43"/>
      <c r="AH211" s="43"/>
      <c r="AI211" s="43"/>
      <c r="AJ211" s="41"/>
      <c r="AK211" s="352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40"/>
      <c r="AX211" s="41"/>
      <c r="AY211" s="43"/>
      <c r="AZ211" s="43"/>
      <c r="BA211" s="124"/>
      <c r="BB211" s="41"/>
      <c r="BC211" s="41"/>
      <c r="BD211" s="43"/>
      <c r="BE211" s="43"/>
      <c r="BF211" s="40"/>
      <c r="BG211" s="41"/>
      <c r="BH211" s="41"/>
      <c r="BI211" s="41"/>
      <c r="BJ211" s="41"/>
      <c r="BK211" s="41"/>
      <c r="BL211" s="41"/>
      <c r="BM211" s="41"/>
      <c r="BN211" s="43"/>
      <c r="BO211" s="496"/>
      <c r="BP211" s="124"/>
      <c r="BQ211" s="41"/>
      <c r="BR211" s="41"/>
      <c r="BS211" s="41"/>
      <c r="BT211" s="41"/>
      <c r="BU211" s="43"/>
      <c r="BV211" s="43"/>
      <c r="BW211" s="43"/>
      <c r="BX211" s="43"/>
      <c r="BY211" s="43"/>
      <c r="BZ211" s="43"/>
      <c r="CA211" s="499"/>
      <c r="CB211" s="500"/>
      <c r="CC211" s="495"/>
      <c r="CD211" s="495"/>
      <c r="CE211" s="502"/>
      <c r="CF211" s="124"/>
      <c r="CG211" s="41"/>
      <c r="CH211" s="41"/>
      <c r="CI211" s="43"/>
      <c r="CJ211" s="43"/>
      <c r="CK211" s="43"/>
      <c r="CL211" s="43"/>
      <c r="CM211" s="43"/>
      <c r="CN211" s="43"/>
      <c r="CO211" s="43"/>
      <c r="CP211" s="43"/>
      <c r="CQ211" s="43"/>
      <c r="CR211" s="500"/>
      <c r="CS211" s="495"/>
      <c r="CT211" s="495"/>
      <c r="CU211" s="502"/>
      <c r="CV211" s="41"/>
      <c r="CW211" s="41"/>
      <c r="CX211" s="41"/>
      <c r="CY211" s="41"/>
      <c r="CZ211" s="41"/>
      <c r="DA211" s="42"/>
      <c r="DB211" s="151"/>
      <c r="DC211" s="41"/>
      <c r="DD211" s="41"/>
      <c r="DE211" s="151"/>
      <c r="DF211" s="35"/>
      <c r="DG211" s="36"/>
      <c r="DH211" s="36"/>
      <c r="DI211" s="38"/>
      <c r="DJ211" s="38"/>
      <c r="DK211" s="38"/>
      <c r="DL211" s="38"/>
      <c r="DM211" s="38"/>
      <c r="DN211" s="46"/>
      <c r="DO211" s="451"/>
      <c r="DP211" s="451"/>
      <c r="DQ211" s="451"/>
      <c r="DR211" s="451"/>
      <c r="DS211" s="451"/>
      <c r="DT211" s="451"/>
      <c r="DU211" s="451"/>
      <c r="DV211" s="35"/>
      <c r="DW211" s="36"/>
      <c r="DX211" s="36"/>
      <c r="DY211" s="38"/>
      <c r="DZ211" s="38"/>
      <c r="EA211" s="46"/>
      <c r="EB211" s="33">
        <f t="shared" si="49"/>
        <v>0</v>
      </c>
      <c r="EC211" s="33">
        <f t="shared" si="50"/>
        <v>0</v>
      </c>
      <c r="ED211" s="75">
        <f t="shared" si="51"/>
        <v>0</v>
      </c>
      <c r="EE211" s="74">
        <f t="shared" si="52"/>
        <v>0</v>
      </c>
      <c r="EF211" s="33">
        <f t="shared" si="53"/>
        <v>0</v>
      </c>
    </row>
    <row r="212" spans="1:136" x14ac:dyDescent="0.25">
      <c r="A212" s="136">
        <v>203</v>
      </c>
      <c r="B212" s="39"/>
      <c r="C212" s="39"/>
      <c r="D212" s="39"/>
      <c r="E212" s="39"/>
      <c r="F212" s="137"/>
      <c r="G212" s="40"/>
      <c r="H212" s="41"/>
      <c r="I212" s="41"/>
      <c r="J212" s="43"/>
      <c r="K212" s="43"/>
      <c r="L212" s="43"/>
      <c r="M212" s="43"/>
      <c r="N212" s="43"/>
      <c r="O212" s="41"/>
      <c r="P212" s="352"/>
      <c r="Q212" s="669"/>
      <c r="R212" s="669"/>
      <c r="S212" s="669"/>
      <c r="T212" s="669"/>
      <c r="U212" s="669"/>
      <c r="V212" s="669"/>
      <c r="W212" s="669"/>
      <c r="X212" s="669"/>
      <c r="Y212" s="669"/>
      <c r="Z212" s="40"/>
      <c r="AA212" s="41"/>
      <c r="AB212" s="41"/>
      <c r="AC212" s="43"/>
      <c r="AD212" s="43"/>
      <c r="AE212" s="43"/>
      <c r="AF212" s="43"/>
      <c r="AG212" s="43"/>
      <c r="AH212" s="43"/>
      <c r="AI212" s="43"/>
      <c r="AJ212" s="41"/>
      <c r="AK212" s="352"/>
      <c r="AL212" s="669"/>
      <c r="AM212" s="669"/>
      <c r="AN212" s="669"/>
      <c r="AO212" s="669"/>
      <c r="AP212" s="669"/>
      <c r="AQ212" s="669"/>
      <c r="AR212" s="669"/>
      <c r="AS212" s="669"/>
      <c r="AT212" s="669"/>
      <c r="AU212" s="669"/>
      <c r="AV212" s="669"/>
      <c r="AW212" s="40"/>
      <c r="AX212" s="41"/>
      <c r="AY212" s="43"/>
      <c r="AZ212" s="43"/>
      <c r="BA212" s="124"/>
      <c r="BB212" s="41"/>
      <c r="BC212" s="41"/>
      <c r="BD212" s="43"/>
      <c r="BE212" s="43"/>
      <c r="BF212" s="40"/>
      <c r="BG212" s="41"/>
      <c r="BH212" s="41"/>
      <c r="BI212" s="41"/>
      <c r="BJ212" s="41"/>
      <c r="BK212" s="41"/>
      <c r="BL212" s="41"/>
      <c r="BM212" s="41"/>
      <c r="BN212" s="43"/>
      <c r="BO212" s="496"/>
      <c r="BP212" s="124"/>
      <c r="BQ212" s="41"/>
      <c r="BR212" s="41"/>
      <c r="BS212" s="41"/>
      <c r="BT212" s="41"/>
      <c r="BU212" s="43"/>
      <c r="BV212" s="43"/>
      <c r="BW212" s="43"/>
      <c r="BX212" s="43"/>
      <c r="BY212" s="43"/>
      <c r="BZ212" s="43"/>
      <c r="CA212" s="499"/>
      <c r="CB212" s="500"/>
      <c r="CC212" s="495"/>
      <c r="CD212" s="495"/>
      <c r="CE212" s="502"/>
      <c r="CF212" s="124"/>
      <c r="CG212" s="41"/>
      <c r="CH212" s="41"/>
      <c r="CI212" s="43"/>
      <c r="CJ212" s="43"/>
      <c r="CK212" s="43"/>
      <c r="CL212" s="43"/>
      <c r="CM212" s="43"/>
      <c r="CN212" s="43"/>
      <c r="CO212" s="43"/>
      <c r="CP212" s="43"/>
      <c r="CQ212" s="43"/>
      <c r="CR212" s="500"/>
      <c r="CS212" s="495"/>
      <c r="CT212" s="495"/>
      <c r="CU212" s="502"/>
      <c r="CV212" s="41"/>
      <c r="CW212" s="41"/>
      <c r="CX212" s="41"/>
      <c r="CY212" s="41"/>
      <c r="CZ212" s="41"/>
      <c r="DA212" s="42"/>
      <c r="DB212" s="151"/>
      <c r="DC212" s="41"/>
      <c r="DD212" s="41"/>
      <c r="DE212" s="151"/>
      <c r="DF212" s="35"/>
      <c r="DG212" s="36"/>
      <c r="DH212" s="36"/>
      <c r="DI212" s="38"/>
      <c r="DJ212" s="38"/>
      <c r="DK212" s="38"/>
      <c r="DL212" s="38"/>
      <c r="DM212" s="38"/>
      <c r="DN212" s="46"/>
      <c r="DO212" s="451"/>
      <c r="DP212" s="451"/>
      <c r="DQ212" s="451"/>
      <c r="DR212" s="451"/>
      <c r="DS212" s="451"/>
      <c r="DT212" s="451"/>
      <c r="DU212" s="451"/>
      <c r="DV212" s="35"/>
      <c r="DW212" s="36"/>
      <c r="DX212" s="36"/>
      <c r="DY212" s="38"/>
      <c r="DZ212" s="38"/>
      <c r="EA212" s="46"/>
      <c r="EB212" s="33">
        <f t="shared" si="49"/>
        <v>0</v>
      </c>
      <c r="EC212" s="33">
        <f t="shared" si="50"/>
        <v>0</v>
      </c>
      <c r="ED212" s="75">
        <f t="shared" si="51"/>
        <v>0</v>
      </c>
      <c r="EE212" s="74">
        <f t="shared" si="52"/>
        <v>0</v>
      </c>
      <c r="EF212" s="33">
        <f t="shared" si="53"/>
        <v>0</v>
      </c>
    </row>
    <row r="213" spans="1:136" x14ac:dyDescent="0.25">
      <c r="A213" s="134">
        <v>204</v>
      </c>
      <c r="B213" s="39"/>
      <c r="C213" s="39"/>
      <c r="D213" s="39"/>
      <c r="E213" s="39"/>
      <c r="F213" s="137"/>
      <c r="G213" s="40"/>
      <c r="H213" s="41"/>
      <c r="I213" s="41"/>
      <c r="J213" s="43"/>
      <c r="K213" s="43"/>
      <c r="L213" s="43"/>
      <c r="M213" s="43"/>
      <c r="N213" s="43"/>
      <c r="O213" s="41"/>
      <c r="P213" s="352"/>
      <c r="Q213" s="669"/>
      <c r="R213" s="669"/>
      <c r="S213" s="669"/>
      <c r="T213" s="669"/>
      <c r="U213" s="669"/>
      <c r="V213" s="669"/>
      <c r="W213" s="669"/>
      <c r="X213" s="669"/>
      <c r="Y213" s="669"/>
      <c r="Z213" s="40"/>
      <c r="AA213" s="41"/>
      <c r="AB213" s="41"/>
      <c r="AC213" s="43"/>
      <c r="AD213" s="43"/>
      <c r="AE213" s="43"/>
      <c r="AF213" s="43"/>
      <c r="AG213" s="43"/>
      <c r="AH213" s="43"/>
      <c r="AI213" s="43"/>
      <c r="AJ213" s="41"/>
      <c r="AK213" s="352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40"/>
      <c r="AX213" s="41"/>
      <c r="AY213" s="43"/>
      <c r="AZ213" s="43"/>
      <c r="BA213" s="124"/>
      <c r="BB213" s="41"/>
      <c r="BC213" s="41"/>
      <c r="BD213" s="43"/>
      <c r="BE213" s="43"/>
      <c r="BF213" s="40"/>
      <c r="BG213" s="41"/>
      <c r="BH213" s="41"/>
      <c r="BI213" s="41"/>
      <c r="BJ213" s="41"/>
      <c r="BK213" s="41"/>
      <c r="BL213" s="41"/>
      <c r="BM213" s="41"/>
      <c r="BN213" s="43"/>
      <c r="BO213" s="496"/>
      <c r="BP213" s="124"/>
      <c r="BQ213" s="41"/>
      <c r="BR213" s="41"/>
      <c r="BS213" s="41"/>
      <c r="BT213" s="41"/>
      <c r="BU213" s="43"/>
      <c r="BV213" s="43"/>
      <c r="BW213" s="43"/>
      <c r="BX213" s="43"/>
      <c r="BY213" s="43"/>
      <c r="BZ213" s="43"/>
      <c r="CA213" s="499"/>
      <c r="CB213" s="500"/>
      <c r="CC213" s="495"/>
      <c r="CD213" s="495"/>
      <c r="CE213" s="502"/>
      <c r="CF213" s="124"/>
      <c r="CG213" s="41"/>
      <c r="CH213" s="41"/>
      <c r="CI213" s="43"/>
      <c r="CJ213" s="43"/>
      <c r="CK213" s="43"/>
      <c r="CL213" s="43"/>
      <c r="CM213" s="43"/>
      <c r="CN213" s="43"/>
      <c r="CO213" s="43"/>
      <c r="CP213" s="43"/>
      <c r="CQ213" s="43"/>
      <c r="CR213" s="500"/>
      <c r="CS213" s="495"/>
      <c r="CT213" s="495"/>
      <c r="CU213" s="502"/>
      <c r="CV213" s="41"/>
      <c r="CW213" s="41"/>
      <c r="CX213" s="41"/>
      <c r="CY213" s="41"/>
      <c r="CZ213" s="41"/>
      <c r="DA213" s="42"/>
      <c r="DB213" s="151"/>
      <c r="DC213" s="41"/>
      <c r="DD213" s="41"/>
      <c r="DE213" s="151"/>
      <c r="DF213" s="35"/>
      <c r="DG213" s="36"/>
      <c r="DH213" s="36"/>
      <c r="DI213" s="38"/>
      <c r="DJ213" s="38"/>
      <c r="DK213" s="38"/>
      <c r="DL213" s="38"/>
      <c r="DM213" s="38"/>
      <c r="DN213" s="46"/>
      <c r="DO213" s="451"/>
      <c r="DP213" s="451"/>
      <c r="DQ213" s="451"/>
      <c r="DR213" s="451"/>
      <c r="DS213" s="451"/>
      <c r="DT213" s="451"/>
      <c r="DU213" s="451"/>
      <c r="DV213" s="35"/>
      <c r="DW213" s="36"/>
      <c r="DX213" s="36"/>
      <c r="DY213" s="38"/>
      <c r="DZ213" s="38"/>
      <c r="EA213" s="46"/>
      <c r="EB213" s="33">
        <f t="shared" si="49"/>
        <v>0</v>
      </c>
      <c r="EC213" s="33">
        <f t="shared" si="50"/>
        <v>0</v>
      </c>
      <c r="ED213" s="75">
        <f t="shared" si="51"/>
        <v>0</v>
      </c>
      <c r="EE213" s="74">
        <f t="shared" si="52"/>
        <v>0</v>
      </c>
      <c r="EF213" s="33">
        <f t="shared" si="53"/>
        <v>0</v>
      </c>
    </row>
    <row r="214" spans="1:136" x14ac:dyDescent="0.25">
      <c r="A214" s="136">
        <v>205</v>
      </c>
      <c r="B214" s="39"/>
      <c r="C214" s="39"/>
      <c r="D214" s="39"/>
      <c r="E214" s="39"/>
      <c r="F214" s="137"/>
      <c r="G214" s="40"/>
      <c r="H214" s="41"/>
      <c r="I214" s="41"/>
      <c r="J214" s="43"/>
      <c r="K214" s="43"/>
      <c r="L214" s="43"/>
      <c r="M214" s="43"/>
      <c r="N214" s="43"/>
      <c r="O214" s="41"/>
      <c r="P214" s="352"/>
      <c r="Q214" s="669"/>
      <c r="R214" s="669"/>
      <c r="S214" s="669"/>
      <c r="T214" s="669"/>
      <c r="U214" s="669"/>
      <c r="V214" s="669"/>
      <c r="W214" s="669"/>
      <c r="X214" s="669"/>
      <c r="Y214" s="669"/>
      <c r="Z214" s="40"/>
      <c r="AA214" s="41"/>
      <c r="AB214" s="41"/>
      <c r="AC214" s="43"/>
      <c r="AD214" s="43"/>
      <c r="AE214" s="43"/>
      <c r="AF214" s="43"/>
      <c r="AG214" s="43"/>
      <c r="AH214" s="43"/>
      <c r="AI214" s="43"/>
      <c r="AJ214" s="41"/>
      <c r="AK214" s="352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40"/>
      <c r="AX214" s="41"/>
      <c r="AY214" s="43"/>
      <c r="AZ214" s="43"/>
      <c r="BA214" s="124"/>
      <c r="BB214" s="41"/>
      <c r="BC214" s="41"/>
      <c r="BD214" s="43"/>
      <c r="BE214" s="43"/>
      <c r="BF214" s="40"/>
      <c r="BG214" s="41"/>
      <c r="BH214" s="41"/>
      <c r="BI214" s="41"/>
      <c r="BJ214" s="41"/>
      <c r="BK214" s="41"/>
      <c r="BL214" s="41"/>
      <c r="BM214" s="41"/>
      <c r="BN214" s="43"/>
      <c r="BO214" s="496"/>
      <c r="BP214" s="124"/>
      <c r="BQ214" s="41"/>
      <c r="BR214" s="41"/>
      <c r="BS214" s="41"/>
      <c r="BT214" s="41"/>
      <c r="BU214" s="43"/>
      <c r="BV214" s="43"/>
      <c r="BW214" s="43"/>
      <c r="BX214" s="43"/>
      <c r="BY214" s="43"/>
      <c r="BZ214" s="43"/>
      <c r="CA214" s="499"/>
      <c r="CB214" s="500"/>
      <c r="CC214" s="495"/>
      <c r="CD214" s="495"/>
      <c r="CE214" s="502"/>
      <c r="CF214" s="124"/>
      <c r="CG214" s="41"/>
      <c r="CH214" s="41"/>
      <c r="CI214" s="43"/>
      <c r="CJ214" s="43"/>
      <c r="CK214" s="43"/>
      <c r="CL214" s="43"/>
      <c r="CM214" s="43"/>
      <c r="CN214" s="43"/>
      <c r="CO214" s="43"/>
      <c r="CP214" s="43"/>
      <c r="CQ214" s="43"/>
      <c r="CR214" s="500"/>
      <c r="CS214" s="495"/>
      <c r="CT214" s="495"/>
      <c r="CU214" s="502"/>
      <c r="CV214" s="41"/>
      <c r="CW214" s="41"/>
      <c r="CX214" s="41"/>
      <c r="CY214" s="41"/>
      <c r="CZ214" s="41"/>
      <c r="DA214" s="42"/>
      <c r="DB214" s="151"/>
      <c r="DC214" s="41"/>
      <c r="DD214" s="41"/>
      <c r="DE214" s="151"/>
      <c r="DF214" s="35"/>
      <c r="DG214" s="36"/>
      <c r="DH214" s="36"/>
      <c r="DI214" s="38"/>
      <c r="DJ214" s="38"/>
      <c r="DK214" s="38"/>
      <c r="DL214" s="38"/>
      <c r="DM214" s="38"/>
      <c r="DN214" s="46"/>
      <c r="DO214" s="451"/>
      <c r="DP214" s="451"/>
      <c r="DQ214" s="451"/>
      <c r="DR214" s="451"/>
      <c r="DS214" s="451"/>
      <c r="DT214" s="451"/>
      <c r="DU214" s="451"/>
      <c r="DV214" s="35"/>
      <c r="DW214" s="36"/>
      <c r="DX214" s="36"/>
      <c r="DY214" s="38"/>
      <c r="DZ214" s="38"/>
      <c r="EA214" s="46"/>
      <c r="EB214" s="33">
        <f t="shared" si="49"/>
        <v>0</v>
      </c>
      <c r="EC214" s="33">
        <f t="shared" si="50"/>
        <v>0</v>
      </c>
      <c r="ED214" s="75">
        <f t="shared" si="51"/>
        <v>0</v>
      </c>
      <c r="EE214" s="74">
        <f t="shared" si="52"/>
        <v>0</v>
      </c>
      <c r="EF214" s="33">
        <f t="shared" si="53"/>
        <v>0</v>
      </c>
    </row>
    <row r="215" spans="1:136" x14ac:dyDescent="0.25">
      <c r="A215" s="134">
        <v>206</v>
      </c>
      <c r="B215" s="39"/>
      <c r="C215" s="39"/>
      <c r="D215" s="39"/>
      <c r="E215" s="39"/>
      <c r="F215" s="137"/>
      <c r="G215" s="40"/>
      <c r="H215" s="41"/>
      <c r="I215" s="41"/>
      <c r="J215" s="43"/>
      <c r="K215" s="43"/>
      <c r="L215" s="43"/>
      <c r="M215" s="43"/>
      <c r="N215" s="43"/>
      <c r="O215" s="41"/>
      <c r="P215" s="352"/>
      <c r="Q215" s="669"/>
      <c r="R215" s="669"/>
      <c r="S215" s="669"/>
      <c r="T215" s="669"/>
      <c r="U215" s="669"/>
      <c r="V215" s="669"/>
      <c r="W215" s="669"/>
      <c r="X215" s="669"/>
      <c r="Y215" s="669"/>
      <c r="Z215" s="40"/>
      <c r="AA215" s="41"/>
      <c r="AB215" s="41"/>
      <c r="AC215" s="43"/>
      <c r="AD215" s="43"/>
      <c r="AE215" s="43"/>
      <c r="AF215" s="43"/>
      <c r="AG215" s="43"/>
      <c r="AH215" s="43"/>
      <c r="AI215" s="43"/>
      <c r="AJ215" s="41"/>
      <c r="AK215" s="352"/>
      <c r="AL215" s="669"/>
      <c r="AM215" s="669"/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40"/>
      <c r="AX215" s="41"/>
      <c r="AY215" s="43"/>
      <c r="AZ215" s="43"/>
      <c r="BA215" s="124"/>
      <c r="BB215" s="41"/>
      <c r="BC215" s="41"/>
      <c r="BD215" s="43"/>
      <c r="BE215" s="43"/>
      <c r="BF215" s="40"/>
      <c r="BG215" s="41"/>
      <c r="BH215" s="41"/>
      <c r="BI215" s="41"/>
      <c r="BJ215" s="41"/>
      <c r="BK215" s="41"/>
      <c r="BL215" s="41"/>
      <c r="BM215" s="41"/>
      <c r="BN215" s="43"/>
      <c r="BO215" s="496"/>
      <c r="BP215" s="124"/>
      <c r="BQ215" s="41"/>
      <c r="BR215" s="41"/>
      <c r="BS215" s="41"/>
      <c r="BT215" s="41"/>
      <c r="BU215" s="43"/>
      <c r="BV215" s="43"/>
      <c r="BW215" s="43"/>
      <c r="BX215" s="43"/>
      <c r="BY215" s="43"/>
      <c r="BZ215" s="43"/>
      <c r="CA215" s="499"/>
      <c r="CB215" s="500"/>
      <c r="CC215" s="495"/>
      <c r="CD215" s="495"/>
      <c r="CE215" s="502"/>
      <c r="CF215" s="124"/>
      <c r="CG215" s="41"/>
      <c r="CH215" s="41"/>
      <c r="CI215" s="43"/>
      <c r="CJ215" s="43"/>
      <c r="CK215" s="43"/>
      <c r="CL215" s="43"/>
      <c r="CM215" s="43"/>
      <c r="CN215" s="43"/>
      <c r="CO215" s="43"/>
      <c r="CP215" s="43"/>
      <c r="CQ215" s="43"/>
      <c r="CR215" s="500"/>
      <c r="CS215" s="495"/>
      <c r="CT215" s="495"/>
      <c r="CU215" s="502"/>
      <c r="CV215" s="41"/>
      <c r="CW215" s="41"/>
      <c r="CX215" s="41"/>
      <c r="CY215" s="41"/>
      <c r="CZ215" s="41"/>
      <c r="DA215" s="42"/>
      <c r="DB215" s="151"/>
      <c r="DC215" s="41"/>
      <c r="DD215" s="41"/>
      <c r="DE215" s="151"/>
      <c r="DF215" s="35"/>
      <c r="DG215" s="36"/>
      <c r="DH215" s="36"/>
      <c r="DI215" s="38"/>
      <c r="DJ215" s="38"/>
      <c r="DK215" s="38"/>
      <c r="DL215" s="38"/>
      <c r="DM215" s="38"/>
      <c r="DN215" s="46"/>
      <c r="DO215" s="451"/>
      <c r="DP215" s="451"/>
      <c r="DQ215" s="451"/>
      <c r="DR215" s="451"/>
      <c r="DS215" s="451"/>
      <c r="DT215" s="451"/>
      <c r="DU215" s="451"/>
      <c r="DV215" s="35"/>
      <c r="DW215" s="36"/>
      <c r="DX215" s="36"/>
      <c r="DY215" s="38"/>
      <c r="DZ215" s="38"/>
      <c r="EA215" s="46"/>
      <c r="EB215" s="33">
        <f t="shared" si="49"/>
        <v>0</v>
      </c>
      <c r="EC215" s="33">
        <f t="shared" si="50"/>
        <v>0</v>
      </c>
      <c r="ED215" s="75">
        <f t="shared" si="51"/>
        <v>0</v>
      </c>
      <c r="EE215" s="74">
        <f t="shared" si="52"/>
        <v>0</v>
      </c>
      <c r="EF215" s="33">
        <f t="shared" si="53"/>
        <v>0</v>
      </c>
    </row>
    <row r="216" spans="1:136" x14ac:dyDescent="0.25">
      <c r="A216" s="136">
        <v>207</v>
      </c>
      <c r="B216" s="39"/>
      <c r="C216" s="39"/>
      <c r="D216" s="39"/>
      <c r="E216" s="39"/>
      <c r="F216" s="137"/>
      <c r="G216" s="40"/>
      <c r="H216" s="41"/>
      <c r="I216" s="41"/>
      <c r="J216" s="43"/>
      <c r="K216" s="43"/>
      <c r="L216" s="43"/>
      <c r="M216" s="43"/>
      <c r="N216" s="43"/>
      <c r="O216" s="41"/>
      <c r="P216" s="352"/>
      <c r="Q216" s="669"/>
      <c r="R216" s="669"/>
      <c r="S216" s="669"/>
      <c r="T216" s="669"/>
      <c r="U216" s="669"/>
      <c r="V216" s="669"/>
      <c r="W216" s="669"/>
      <c r="X216" s="669"/>
      <c r="Y216" s="669"/>
      <c r="Z216" s="40"/>
      <c r="AA216" s="41"/>
      <c r="AB216" s="41"/>
      <c r="AC216" s="43"/>
      <c r="AD216" s="43"/>
      <c r="AE216" s="43"/>
      <c r="AF216" s="43"/>
      <c r="AG216" s="43"/>
      <c r="AH216" s="43"/>
      <c r="AI216" s="43"/>
      <c r="AJ216" s="41"/>
      <c r="AK216" s="352"/>
      <c r="AL216" s="669"/>
      <c r="AM216" s="669"/>
      <c r="AN216" s="669"/>
      <c r="AO216" s="669"/>
      <c r="AP216" s="669"/>
      <c r="AQ216" s="669"/>
      <c r="AR216" s="669"/>
      <c r="AS216" s="669"/>
      <c r="AT216" s="669"/>
      <c r="AU216" s="669"/>
      <c r="AV216" s="669"/>
      <c r="AW216" s="40"/>
      <c r="AX216" s="41"/>
      <c r="AY216" s="43"/>
      <c r="AZ216" s="43"/>
      <c r="BA216" s="124"/>
      <c r="BB216" s="41"/>
      <c r="BC216" s="41"/>
      <c r="BD216" s="43"/>
      <c r="BE216" s="43"/>
      <c r="BF216" s="40"/>
      <c r="BG216" s="41"/>
      <c r="BH216" s="41"/>
      <c r="BI216" s="41"/>
      <c r="BJ216" s="41"/>
      <c r="BK216" s="41"/>
      <c r="BL216" s="41"/>
      <c r="BM216" s="41"/>
      <c r="BN216" s="43"/>
      <c r="BO216" s="496"/>
      <c r="BP216" s="124"/>
      <c r="BQ216" s="41"/>
      <c r="BR216" s="41"/>
      <c r="BS216" s="41"/>
      <c r="BT216" s="41"/>
      <c r="BU216" s="43"/>
      <c r="BV216" s="43"/>
      <c r="BW216" s="43"/>
      <c r="BX216" s="43"/>
      <c r="BY216" s="43"/>
      <c r="BZ216" s="43"/>
      <c r="CA216" s="499"/>
      <c r="CB216" s="500"/>
      <c r="CC216" s="495"/>
      <c r="CD216" s="495"/>
      <c r="CE216" s="502"/>
      <c r="CF216" s="124"/>
      <c r="CG216" s="41"/>
      <c r="CH216" s="41"/>
      <c r="CI216" s="43"/>
      <c r="CJ216" s="43"/>
      <c r="CK216" s="43"/>
      <c r="CL216" s="43"/>
      <c r="CM216" s="43"/>
      <c r="CN216" s="43"/>
      <c r="CO216" s="43"/>
      <c r="CP216" s="43"/>
      <c r="CQ216" s="43"/>
      <c r="CR216" s="500"/>
      <c r="CS216" s="495"/>
      <c r="CT216" s="495"/>
      <c r="CU216" s="502"/>
      <c r="CV216" s="41"/>
      <c r="CW216" s="41"/>
      <c r="CX216" s="41"/>
      <c r="CY216" s="41"/>
      <c r="CZ216" s="41"/>
      <c r="DA216" s="42"/>
      <c r="DB216" s="151"/>
      <c r="DC216" s="41"/>
      <c r="DD216" s="41"/>
      <c r="DE216" s="151"/>
      <c r="DF216" s="35"/>
      <c r="DG216" s="36"/>
      <c r="DH216" s="36"/>
      <c r="DI216" s="38"/>
      <c r="DJ216" s="38"/>
      <c r="DK216" s="38"/>
      <c r="DL216" s="38"/>
      <c r="DM216" s="38"/>
      <c r="DN216" s="46"/>
      <c r="DO216" s="451"/>
      <c r="DP216" s="451"/>
      <c r="DQ216" s="451"/>
      <c r="DR216" s="451"/>
      <c r="DS216" s="451"/>
      <c r="DT216" s="451"/>
      <c r="DU216" s="451"/>
      <c r="DV216" s="35"/>
      <c r="DW216" s="36"/>
      <c r="DX216" s="36"/>
      <c r="DY216" s="38"/>
      <c r="DZ216" s="38"/>
      <c r="EA216" s="46"/>
      <c r="EB216" s="33">
        <f t="shared" si="49"/>
        <v>0</v>
      </c>
      <c r="EC216" s="33">
        <f t="shared" si="50"/>
        <v>0</v>
      </c>
      <c r="ED216" s="75">
        <f t="shared" si="51"/>
        <v>0</v>
      </c>
      <c r="EE216" s="74">
        <f t="shared" si="52"/>
        <v>0</v>
      </c>
      <c r="EF216" s="33">
        <f t="shared" si="53"/>
        <v>0</v>
      </c>
    </row>
    <row r="217" spans="1:136" x14ac:dyDescent="0.25">
      <c r="A217" s="134">
        <v>208</v>
      </c>
      <c r="B217" s="39"/>
      <c r="C217" s="39"/>
      <c r="D217" s="39"/>
      <c r="E217" s="39"/>
      <c r="F217" s="137"/>
      <c r="G217" s="40"/>
      <c r="H217" s="41"/>
      <c r="I217" s="41"/>
      <c r="J217" s="43"/>
      <c r="K217" s="43"/>
      <c r="L217" s="43"/>
      <c r="M217" s="43"/>
      <c r="N217" s="43"/>
      <c r="O217" s="41"/>
      <c r="P217" s="352"/>
      <c r="Q217" s="669"/>
      <c r="R217" s="669"/>
      <c r="S217" s="669"/>
      <c r="T217" s="669"/>
      <c r="U217" s="669"/>
      <c r="V217" s="669"/>
      <c r="W217" s="669"/>
      <c r="X217" s="669"/>
      <c r="Y217" s="669"/>
      <c r="Z217" s="40"/>
      <c r="AA217" s="41"/>
      <c r="AB217" s="41"/>
      <c r="AC217" s="43"/>
      <c r="AD217" s="43"/>
      <c r="AE217" s="43"/>
      <c r="AF217" s="43"/>
      <c r="AG217" s="43"/>
      <c r="AH217" s="43"/>
      <c r="AI217" s="43"/>
      <c r="AJ217" s="41"/>
      <c r="AK217" s="352"/>
      <c r="AL217" s="669"/>
      <c r="AM217" s="669"/>
      <c r="AN217" s="669"/>
      <c r="AO217" s="669"/>
      <c r="AP217" s="669"/>
      <c r="AQ217" s="669"/>
      <c r="AR217" s="669"/>
      <c r="AS217" s="669"/>
      <c r="AT217" s="669"/>
      <c r="AU217" s="669"/>
      <c r="AV217" s="669"/>
      <c r="AW217" s="40"/>
      <c r="AX217" s="41"/>
      <c r="AY217" s="43"/>
      <c r="AZ217" s="43"/>
      <c r="BA217" s="124"/>
      <c r="BB217" s="41"/>
      <c r="BC217" s="41"/>
      <c r="BD217" s="43"/>
      <c r="BE217" s="43"/>
      <c r="BF217" s="40"/>
      <c r="BG217" s="41"/>
      <c r="BH217" s="41"/>
      <c r="BI217" s="41"/>
      <c r="BJ217" s="41"/>
      <c r="BK217" s="41"/>
      <c r="BL217" s="41"/>
      <c r="BM217" s="41"/>
      <c r="BN217" s="43"/>
      <c r="BO217" s="496"/>
      <c r="BP217" s="124"/>
      <c r="BQ217" s="41"/>
      <c r="BR217" s="41"/>
      <c r="BS217" s="41"/>
      <c r="BT217" s="41"/>
      <c r="BU217" s="43"/>
      <c r="BV217" s="43"/>
      <c r="BW217" s="43"/>
      <c r="BX217" s="43"/>
      <c r="BY217" s="43"/>
      <c r="BZ217" s="43"/>
      <c r="CA217" s="499"/>
      <c r="CB217" s="500"/>
      <c r="CC217" s="495"/>
      <c r="CD217" s="495"/>
      <c r="CE217" s="502"/>
      <c r="CF217" s="124"/>
      <c r="CG217" s="41"/>
      <c r="CH217" s="41"/>
      <c r="CI217" s="43"/>
      <c r="CJ217" s="43"/>
      <c r="CK217" s="43"/>
      <c r="CL217" s="43"/>
      <c r="CM217" s="43"/>
      <c r="CN217" s="43"/>
      <c r="CO217" s="43"/>
      <c r="CP217" s="43"/>
      <c r="CQ217" s="43"/>
      <c r="CR217" s="500"/>
      <c r="CS217" s="495"/>
      <c r="CT217" s="495"/>
      <c r="CU217" s="502"/>
      <c r="CV217" s="41"/>
      <c r="CW217" s="41"/>
      <c r="CX217" s="41"/>
      <c r="CY217" s="41"/>
      <c r="CZ217" s="41"/>
      <c r="DA217" s="42"/>
      <c r="DB217" s="151"/>
      <c r="DC217" s="41"/>
      <c r="DD217" s="41"/>
      <c r="DE217" s="151"/>
      <c r="DF217" s="35"/>
      <c r="DG217" s="36"/>
      <c r="DH217" s="36"/>
      <c r="DI217" s="38"/>
      <c r="DJ217" s="38"/>
      <c r="DK217" s="38"/>
      <c r="DL217" s="38"/>
      <c r="DM217" s="38"/>
      <c r="DN217" s="46"/>
      <c r="DO217" s="451"/>
      <c r="DP217" s="451"/>
      <c r="DQ217" s="451"/>
      <c r="DR217" s="451"/>
      <c r="DS217" s="451"/>
      <c r="DT217" s="451"/>
      <c r="DU217" s="451"/>
      <c r="DV217" s="35"/>
      <c r="DW217" s="36"/>
      <c r="DX217" s="36"/>
      <c r="DY217" s="38"/>
      <c r="DZ217" s="38"/>
      <c r="EA217" s="46"/>
      <c r="EB217" s="33">
        <f t="shared" si="49"/>
        <v>0</v>
      </c>
      <c r="EC217" s="33">
        <f t="shared" si="50"/>
        <v>0</v>
      </c>
      <c r="ED217" s="75">
        <f t="shared" si="51"/>
        <v>0</v>
      </c>
      <c r="EE217" s="74">
        <f t="shared" si="52"/>
        <v>0</v>
      </c>
      <c r="EF217" s="33">
        <f t="shared" si="53"/>
        <v>0</v>
      </c>
    </row>
    <row r="218" spans="1:136" x14ac:dyDescent="0.25">
      <c r="A218" s="136">
        <v>209</v>
      </c>
      <c r="B218" s="39"/>
      <c r="C218" s="39"/>
      <c r="D218" s="39"/>
      <c r="E218" s="39"/>
      <c r="F218" s="137"/>
      <c r="G218" s="40"/>
      <c r="H218" s="41"/>
      <c r="I218" s="41"/>
      <c r="J218" s="43"/>
      <c r="K218" s="43"/>
      <c r="L218" s="43"/>
      <c r="M218" s="43"/>
      <c r="N218" s="43"/>
      <c r="O218" s="41"/>
      <c r="P218" s="352"/>
      <c r="Q218" s="669"/>
      <c r="R218" s="669"/>
      <c r="S218" s="669"/>
      <c r="T218" s="669"/>
      <c r="U218" s="669"/>
      <c r="V218" s="669"/>
      <c r="W218" s="669"/>
      <c r="X218" s="669"/>
      <c r="Y218" s="669"/>
      <c r="Z218" s="40"/>
      <c r="AA218" s="41"/>
      <c r="AB218" s="41"/>
      <c r="AC218" s="43"/>
      <c r="AD218" s="43"/>
      <c r="AE218" s="43"/>
      <c r="AF218" s="43"/>
      <c r="AG218" s="43"/>
      <c r="AH218" s="43"/>
      <c r="AI218" s="43"/>
      <c r="AJ218" s="41"/>
      <c r="AK218" s="352"/>
      <c r="AL218" s="669"/>
      <c r="AM218" s="669"/>
      <c r="AN218" s="669"/>
      <c r="AO218" s="669"/>
      <c r="AP218" s="669"/>
      <c r="AQ218" s="669"/>
      <c r="AR218" s="669"/>
      <c r="AS218" s="669"/>
      <c r="AT218" s="669"/>
      <c r="AU218" s="669"/>
      <c r="AV218" s="669"/>
      <c r="AW218" s="40"/>
      <c r="AX218" s="41"/>
      <c r="AY218" s="43"/>
      <c r="AZ218" s="43"/>
      <c r="BA218" s="124"/>
      <c r="BB218" s="41"/>
      <c r="BC218" s="41"/>
      <c r="BD218" s="43"/>
      <c r="BE218" s="43"/>
      <c r="BF218" s="40"/>
      <c r="BG218" s="41"/>
      <c r="BH218" s="41"/>
      <c r="BI218" s="41"/>
      <c r="BJ218" s="41"/>
      <c r="BK218" s="41"/>
      <c r="BL218" s="41"/>
      <c r="BM218" s="41"/>
      <c r="BN218" s="43"/>
      <c r="BO218" s="496"/>
      <c r="BP218" s="124"/>
      <c r="BQ218" s="41"/>
      <c r="BR218" s="41"/>
      <c r="BS218" s="41"/>
      <c r="BT218" s="41"/>
      <c r="BU218" s="43"/>
      <c r="BV218" s="43"/>
      <c r="BW218" s="43"/>
      <c r="BX218" s="43"/>
      <c r="BY218" s="43"/>
      <c r="BZ218" s="43"/>
      <c r="CA218" s="499"/>
      <c r="CB218" s="500"/>
      <c r="CC218" s="495"/>
      <c r="CD218" s="495"/>
      <c r="CE218" s="502"/>
      <c r="CF218" s="124"/>
      <c r="CG218" s="41"/>
      <c r="CH218" s="41"/>
      <c r="CI218" s="43"/>
      <c r="CJ218" s="43"/>
      <c r="CK218" s="43"/>
      <c r="CL218" s="43"/>
      <c r="CM218" s="43"/>
      <c r="CN218" s="43"/>
      <c r="CO218" s="43"/>
      <c r="CP218" s="43"/>
      <c r="CQ218" s="43"/>
      <c r="CR218" s="500"/>
      <c r="CS218" s="495"/>
      <c r="CT218" s="495"/>
      <c r="CU218" s="502"/>
      <c r="CV218" s="41"/>
      <c r="CW218" s="41"/>
      <c r="CX218" s="41"/>
      <c r="CY218" s="41"/>
      <c r="CZ218" s="41"/>
      <c r="DA218" s="42"/>
      <c r="DB218" s="151"/>
      <c r="DC218" s="41"/>
      <c r="DD218" s="41"/>
      <c r="DE218" s="151"/>
      <c r="DF218" s="35"/>
      <c r="DG218" s="36"/>
      <c r="DH218" s="36"/>
      <c r="DI218" s="38"/>
      <c r="DJ218" s="38"/>
      <c r="DK218" s="38"/>
      <c r="DL218" s="38"/>
      <c r="DM218" s="38"/>
      <c r="DN218" s="46"/>
      <c r="DO218" s="451"/>
      <c r="DP218" s="451"/>
      <c r="DQ218" s="451"/>
      <c r="DR218" s="451"/>
      <c r="DS218" s="451"/>
      <c r="DT218" s="451"/>
      <c r="DU218" s="451"/>
      <c r="DV218" s="35"/>
      <c r="DW218" s="36"/>
      <c r="DX218" s="36"/>
      <c r="DY218" s="38"/>
      <c r="DZ218" s="38"/>
      <c r="EA218" s="46"/>
      <c r="EB218" s="33">
        <f t="shared" si="49"/>
        <v>0</v>
      </c>
      <c r="EC218" s="33">
        <f t="shared" si="50"/>
        <v>0</v>
      </c>
      <c r="ED218" s="75">
        <f t="shared" si="51"/>
        <v>0</v>
      </c>
      <c r="EE218" s="74">
        <f t="shared" si="52"/>
        <v>0</v>
      </c>
      <c r="EF218" s="33">
        <f t="shared" si="53"/>
        <v>0</v>
      </c>
    </row>
    <row r="219" spans="1:136" x14ac:dyDescent="0.25">
      <c r="A219" s="134">
        <v>210</v>
      </c>
      <c r="B219" s="39"/>
      <c r="C219" s="39"/>
      <c r="D219" s="39"/>
      <c r="E219" s="39"/>
      <c r="F219" s="137"/>
      <c r="G219" s="40"/>
      <c r="H219" s="41"/>
      <c r="I219" s="41"/>
      <c r="J219" s="43"/>
      <c r="K219" s="43"/>
      <c r="L219" s="43"/>
      <c r="M219" s="43"/>
      <c r="N219" s="43"/>
      <c r="O219" s="41"/>
      <c r="P219" s="352"/>
      <c r="Q219" s="669"/>
      <c r="R219" s="669"/>
      <c r="S219" s="669"/>
      <c r="T219" s="669"/>
      <c r="U219" s="669"/>
      <c r="V219" s="669"/>
      <c r="W219" s="669"/>
      <c r="X219" s="669"/>
      <c r="Y219" s="669"/>
      <c r="Z219" s="40"/>
      <c r="AA219" s="41"/>
      <c r="AB219" s="41"/>
      <c r="AC219" s="43"/>
      <c r="AD219" s="43"/>
      <c r="AE219" s="43"/>
      <c r="AF219" s="43"/>
      <c r="AG219" s="43"/>
      <c r="AH219" s="43"/>
      <c r="AI219" s="43"/>
      <c r="AJ219" s="41"/>
      <c r="AK219" s="352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40"/>
      <c r="AX219" s="41"/>
      <c r="AY219" s="43"/>
      <c r="AZ219" s="43"/>
      <c r="BA219" s="124"/>
      <c r="BB219" s="41"/>
      <c r="BC219" s="41"/>
      <c r="BD219" s="43"/>
      <c r="BE219" s="43"/>
      <c r="BF219" s="40"/>
      <c r="BG219" s="41"/>
      <c r="BH219" s="41"/>
      <c r="BI219" s="41"/>
      <c r="BJ219" s="41"/>
      <c r="BK219" s="41"/>
      <c r="BL219" s="41"/>
      <c r="BM219" s="41"/>
      <c r="BN219" s="43"/>
      <c r="BO219" s="496"/>
      <c r="BP219" s="124"/>
      <c r="BQ219" s="41"/>
      <c r="BR219" s="41"/>
      <c r="BS219" s="41"/>
      <c r="BT219" s="41"/>
      <c r="BU219" s="43"/>
      <c r="BV219" s="43"/>
      <c r="BW219" s="43"/>
      <c r="BX219" s="43"/>
      <c r="BY219" s="43"/>
      <c r="BZ219" s="43"/>
      <c r="CA219" s="499"/>
      <c r="CB219" s="500"/>
      <c r="CC219" s="495"/>
      <c r="CD219" s="495"/>
      <c r="CE219" s="502"/>
      <c r="CF219" s="124"/>
      <c r="CG219" s="41"/>
      <c r="CH219" s="41"/>
      <c r="CI219" s="43"/>
      <c r="CJ219" s="43"/>
      <c r="CK219" s="43"/>
      <c r="CL219" s="43"/>
      <c r="CM219" s="43"/>
      <c r="CN219" s="43"/>
      <c r="CO219" s="43"/>
      <c r="CP219" s="43"/>
      <c r="CQ219" s="43"/>
      <c r="CR219" s="500"/>
      <c r="CS219" s="495"/>
      <c r="CT219" s="495"/>
      <c r="CU219" s="502"/>
      <c r="CV219" s="41"/>
      <c r="CW219" s="41"/>
      <c r="CX219" s="41"/>
      <c r="CY219" s="41"/>
      <c r="CZ219" s="41"/>
      <c r="DA219" s="42"/>
      <c r="DB219" s="151"/>
      <c r="DC219" s="41"/>
      <c r="DD219" s="41"/>
      <c r="DE219" s="151"/>
      <c r="DF219" s="35"/>
      <c r="DG219" s="36"/>
      <c r="DH219" s="36"/>
      <c r="DI219" s="38"/>
      <c r="DJ219" s="38"/>
      <c r="DK219" s="38"/>
      <c r="DL219" s="38"/>
      <c r="DM219" s="38"/>
      <c r="DN219" s="46"/>
      <c r="DO219" s="451"/>
      <c r="DP219" s="451"/>
      <c r="DQ219" s="451"/>
      <c r="DR219" s="451"/>
      <c r="DS219" s="451"/>
      <c r="DT219" s="451"/>
      <c r="DU219" s="451"/>
      <c r="DV219" s="35"/>
      <c r="DW219" s="36"/>
      <c r="DX219" s="36"/>
      <c r="DY219" s="38"/>
      <c r="DZ219" s="38"/>
      <c r="EA219" s="46"/>
      <c r="EB219" s="33">
        <f t="shared" si="49"/>
        <v>0</v>
      </c>
      <c r="EC219" s="33">
        <f t="shared" si="50"/>
        <v>0</v>
      </c>
      <c r="ED219" s="75">
        <f t="shared" si="51"/>
        <v>0</v>
      </c>
      <c r="EE219" s="74">
        <f t="shared" si="52"/>
        <v>0</v>
      </c>
      <c r="EF219" s="33">
        <f t="shared" si="53"/>
        <v>0</v>
      </c>
    </row>
    <row r="220" spans="1:136" x14ac:dyDescent="0.25">
      <c r="A220" s="136">
        <v>211</v>
      </c>
      <c r="B220" s="39"/>
      <c r="C220" s="39"/>
      <c r="D220" s="39"/>
      <c r="E220" s="39"/>
      <c r="F220" s="137"/>
      <c r="G220" s="40"/>
      <c r="H220" s="41"/>
      <c r="I220" s="41"/>
      <c r="J220" s="43"/>
      <c r="K220" s="43"/>
      <c r="L220" s="43"/>
      <c r="M220" s="43"/>
      <c r="N220" s="43"/>
      <c r="O220" s="41"/>
      <c r="P220" s="352"/>
      <c r="Q220" s="669"/>
      <c r="R220" s="669"/>
      <c r="S220" s="669"/>
      <c r="T220" s="669"/>
      <c r="U220" s="669"/>
      <c r="V220" s="669"/>
      <c r="W220" s="669"/>
      <c r="X220" s="669"/>
      <c r="Y220" s="669"/>
      <c r="Z220" s="40"/>
      <c r="AA220" s="41"/>
      <c r="AB220" s="41"/>
      <c r="AC220" s="43"/>
      <c r="AD220" s="43"/>
      <c r="AE220" s="43"/>
      <c r="AF220" s="43"/>
      <c r="AG220" s="43"/>
      <c r="AH220" s="43"/>
      <c r="AI220" s="43"/>
      <c r="AJ220" s="41"/>
      <c r="AK220" s="352"/>
      <c r="AL220" s="669"/>
      <c r="AM220" s="669"/>
      <c r="AN220" s="669"/>
      <c r="AO220" s="669"/>
      <c r="AP220" s="669"/>
      <c r="AQ220" s="669"/>
      <c r="AR220" s="669"/>
      <c r="AS220" s="669"/>
      <c r="AT220" s="669"/>
      <c r="AU220" s="669"/>
      <c r="AV220" s="669"/>
      <c r="AW220" s="40"/>
      <c r="AX220" s="41"/>
      <c r="AY220" s="43"/>
      <c r="AZ220" s="43"/>
      <c r="BA220" s="124"/>
      <c r="BB220" s="41"/>
      <c r="BC220" s="41"/>
      <c r="BD220" s="43"/>
      <c r="BE220" s="43"/>
      <c r="BF220" s="40"/>
      <c r="BG220" s="41"/>
      <c r="BH220" s="41"/>
      <c r="BI220" s="41"/>
      <c r="BJ220" s="41"/>
      <c r="BK220" s="41"/>
      <c r="BL220" s="41"/>
      <c r="BM220" s="41"/>
      <c r="BN220" s="43"/>
      <c r="BO220" s="496"/>
      <c r="BP220" s="124"/>
      <c r="BQ220" s="41"/>
      <c r="BR220" s="41"/>
      <c r="BS220" s="41"/>
      <c r="BT220" s="41"/>
      <c r="BU220" s="43"/>
      <c r="BV220" s="43"/>
      <c r="BW220" s="43"/>
      <c r="BX220" s="43"/>
      <c r="BY220" s="43"/>
      <c r="BZ220" s="43"/>
      <c r="CA220" s="499"/>
      <c r="CB220" s="500"/>
      <c r="CC220" s="495"/>
      <c r="CD220" s="495"/>
      <c r="CE220" s="502"/>
      <c r="CF220" s="124"/>
      <c r="CG220" s="41"/>
      <c r="CH220" s="41"/>
      <c r="CI220" s="43"/>
      <c r="CJ220" s="43"/>
      <c r="CK220" s="43"/>
      <c r="CL220" s="43"/>
      <c r="CM220" s="43"/>
      <c r="CN220" s="43"/>
      <c r="CO220" s="43"/>
      <c r="CP220" s="43"/>
      <c r="CQ220" s="43"/>
      <c r="CR220" s="500"/>
      <c r="CS220" s="495"/>
      <c r="CT220" s="495"/>
      <c r="CU220" s="502"/>
      <c r="CV220" s="41"/>
      <c r="CW220" s="41"/>
      <c r="CX220" s="41"/>
      <c r="CY220" s="41"/>
      <c r="CZ220" s="41"/>
      <c r="DA220" s="42"/>
      <c r="DB220" s="151"/>
      <c r="DC220" s="41"/>
      <c r="DD220" s="41"/>
      <c r="DE220" s="151"/>
      <c r="DF220" s="35"/>
      <c r="DG220" s="36"/>
      <c r="DH220" s="36"/>
      <c r="DI220" s="38"/>
      <c r="DJ220" s="38"/>
      <c r="DK220" s="38"/>
      <c r="DL220" s="38"/>
      <c r="DM220" s="38"/>
      <c r="DN220" s="46"/>
      <c r="DO220" s="451"/>
      <c r="DP220" s="451"/>
      <c r="DQ220" s="451"/>
      <c r="DR220" s="451"/>
      <c r="DS220" s="451"/>
      <c r="DT220" s="451"/>
      <c r="DU220" s="451"/>
      <c r="DV220" s="35"/>
      <c r="DW220" s="36"/>
      <c r="DX220" s="36"/>
      <c r="DY220" s="38"/>
      <c r="DZ220" s="38"/>
      <c r="EA220" s="46"/>
      <c r="EB220" s="33">
        <f t="shared" si="49"/>
        <v>0</v>
      </c>
      <c r="EC220" s="33">
        <f t="shared" si="50"/>
        <v>0</v>
      </c>
      <c r="ED220" s="75">
        <f t="shared" si="51"/>
        <v>0</v>
      </c>
      <c r="EE220" s="74">
        <f t="shared" si="52"/>
        <v>0</v>
      </c>
      <c r="EF220" s="33">
        <f t="shared" si="53"/>
        <v>0</v>
      </c>
    </row>
    <row r="221" spans="1:136" x14ac:dyDescent="0.25">
      <c r="A221" s="134">
        <v>212</v>
      </c>
      <c r="B221" s="39"/>
      <c r="C221" s="39"/>
      <c r="D221" s="39"/>
      <c r="E221" s="39"/>
      <c r="F221" s="137"/>
      <c r="G221" s="40"/>
      <c r="H221" s="41"/>
      <c r="I221" s="41"/>
      <c r="J221" s="43"/>
      <c r="K221" s="43"/>
      <c r="L221" s="43"/>
      <c r="M221" s="43"/>
      <c r="N221" s="43"/>
      <c r="O221" s="41"/>
      <c r="P221" s="352"/>
      <c r="Q221" s="669"/>
      <c r="R221" s="669"/>
      <c r="S221" s="669"/>
      <c r="T221" s="669"/>
      <c r="U221" s="669"/>
      <c r="V221" s="669"/>
      <c r="W221" s="669"/>
      <c r="X221" s="669"/>
      <c r="Y221" s="669"/>
      <c r="Z221" s="40"/>
      <c r="AA221" s="41"/>
      <c r="AB221" s="41"/>
      <c r="AC221" s="43"/>
      <c r="AD221" s="43"/>
      <c r="AE221" s="43"/>
      <c r="AF221" s="43"/>
      <c r="AG221" s="43"/>
      <c r="AH221" s="43"/>
      <c r="AI221" s="43"/>
      <c r="AJ221" s="41"/>
      <c r="AK221" s="352"/>
      <c r="AL221" s="669"/>
      <c r="AM221" s="669"/>
      <c r="AN221" s="669"/>
      <c r="AO221" s="669"/>
      <c r="AP221" s="669"/>
      <c r="AQ221" s="669"/>
      <c r="AR221" s="669"/>
      <c r="AS221" s="669"/>
      <c r="AT221" s="669"/>
      <c r="AU221" s="669"/>
      <c r="AV221" s="669"/>
      <c r="AW221" s="40"/>
      <c r="AX221" s="41"/>
      <c r="AY221" s="43"/>
      <c r="AZ221" s="43"/>
      <c r="BA221" s="124"/>
      <c r="BB221" s="41"/>
      <c r="BC221" s="41"/>
      <c r="BD221" s="43"/>
      <c r="BE221" s="43"/>
      <c r="BF221" s="40"/>
      <c r="BG221" s="41"/>
      <c r="BH221" s="41"/>
      <c r="BI221" s="41"/>
      <c r="BJ221" s="41"/>
      <c r="BK221" s="41"/>
      <c r="BL221" s="41"/>
      <c r="BM221" s="41"/>
      <c r="BN221" s="43"/>
      <c r="BO221" s="496"/>
      <c r="BP221" s="124"/>
      <c r="BQ221" s="41"/>
      <c r="BR221" s="41"/>
      <c r="BS221" s="41"/>
      <c r="BT221" s="41"/>
      <c r="BU221" s="43"/>
      <c r="BV221" s="43"/>
      <c r="BW221" s="43"/>
      <c r="BX221" s="43"/>
      <c r="BY221" s="43"/>
      <c r="BZ221" s="43"/>
      <c r="CA221" s="499"/>
      <c r="CB221" s="500"/>
      <c r="CC221" s="495"/>
      <c r="CD221" s="495"/>
      <c r="CE221" s="502"/>
      <c r="CF221" s="124"/>
      <c r="CG221" s="41"/>
      <c r="CH221" s="41"/>
      <c r="CI221" s="43"/>
      <c r="CJ221" s="43"/>
      <c r="CK221" s="43"/>
      <c r="CL221" s="43"/>
      <c r="CM221" s="43"/>
      <c r="CN221" s="43"/>
      <c r="CO221" s="43"/>
      <c r="CP221" s="43"/>
      <c r="CQ221" s="43"/>
      <c r="CR221" s="500"/>
      <c r="CS221" s="495"/>
      <c r="CT221" s="495"/>
      <c r="CU221" s="502"/>
      <c r="CV221" s="41"/>
      <c r="CW221" s="41"/>
      <c r="CX221" s="41"/>
      <c r="CY221" s="41"/>
      <c r="CZ221" s="41"/>
      <c r="DA221" s="42"/>
      <c r="DB221" s="151"/>
      <c r="DC221" s="41"/>
      <c r="DD221" s="41"/>
      <c r="DE221" s="151"/>
      <c r="DF221" s="35"/>
      <c r="DG221" s="36"/>
      <c r="DH221" s="36"/>
      <c r="DI221" s="38"/>
      <c r="DJ221" s="38"/>
      <c r="DK221" s="38"/>
      <c r="DL221" s="38"/>
      <c r="DM221" s="38"/>
      <c r="DN221" s="46"/>
      <c r="DO221" s="451"/>
      <c r="DP221" s="451"/>
      <c r="DQ221" s="451"/>
      <c r="DR221" s="451"/>
      <c r="DS221" s="451"/>
      <c r="DT221" s="451"/>
      <c r="DU221" s="451"/>
      <c r="DV221" s="35"/>
      <c r="DW221" s="36"/>
      <c r="DX221" s="36"/>
      <c r="DY221" s="38"/>
      <c r="DZ221" s="38"/>
      <c r="EA221" s="46"/>
      <c r="EB221" s="33">
        <f t="shared" si="49"/>
        <v>0</v>
      </c>
      <c r="EC221" s="33">
        <f t="shared" si="50"/>
        <v>0</v>
      </c>
      <c r="ED221" s="75">
        <f t="shared" si="51"/>
        <v>0</v>
      </c>
      <c r="EE221" s="74">
        <f t="shared" si="52"/>
        <v>0</v>
      </c>
      <c r="EF221" s="33">
        <f t="shared" si="53"/>
        <v>0</v>
      </c>
    </row>
    <row r="222" spans="1:136" x14ac:dyDescent="0.25">
      <c r="A222" s="136">
        <v>213</v>
      </c>
      <c r="B222" s="39"/>
      <c r="C222" s="39"/>
      <c r="D222" s="39"/>
      <c r="E222" s="39"/>
      <c r="F222" s="137"/>
      <c r="G222" s="40"/>
      <c r="H222" s="41"/>
      <c r="I222" s="41"/>
      <c r="J222" s="43"/>
      <c r="K222" s="43"/>
      <c r="L222" s="43"/>
      <c r="M222" s="43"/>
      <c r="N222" s="43"/>
      <c r="O222" s="41"/>
      <c r="P222" s="352"/>
      <c r="Q222" s="669"/>
      <c r="R222" s="669"/>
      <c r="S222" s="669"/>
      <c r="T222" s="669"/>
      <c r="U222" s="669"/>
      <c r="V222" s="669"/>
      <c r="W222" s="669"/>
      <c r="X222" s="669"/>
      <c r="Y222" s="669"/>
      <c r="Z222" s="40"/>
      <c r="AA222" s="41"/>
      <c r="AB222" s="41"/>
      <c r="AC222" s="43"/>
      <c r="AD222" s="43"/>
      <c r="AE222" s="43"/>
      <c r="AF222" s="43"/>
      <c r="AG222" s="43"/>
      <c r="AH222" s="43"/>
      <c r="AI222" s="43"/>
      <c r="AJ222" s="41"/>
      <c r="AK222" s="352"/>
      <c r="AL222" s="669"/>
      <c r="AM222" s="669"/>
      <c r="AN222" s="669"/>
      <c r="AO222" s="669"/>
      <c r="AP222" s="669"/>
      <c r="AQ222" s="669"/>
      <c r="AR222" s="669"/>
      <c r="AS222" s="669"/>
      <c r="AT222" s="669"/>
      <c r="AU222" s="669"/>
      <c r="AV222" s="669"/>
      <c r="AW222" s="40"/>
      <c r="AX222" s="41"/>
      <c r="AY222" s="43"/>
      <c r="AZ222" s="43"/>
      <c r="BA222" s="124"/>
      <c r="BB222" s="41"/>
      <c r="BC222" s="41"/>
      <c r="BD222" s="43"/>
      <c r="BE222" s="43"/>
      <c r="BF222" s="40"/>
      <c r="BG222" s="41"/>
      <c r="BH222" s="41"/>
      <c r="BI222" s="41"/>
      <c r="BJ222" s="41"/>
      <c r="BK222" s="41"/>
      <c r="BL222" s="41"/>
      <c r="BM222" s="41"/>
      <c r="BN222" s="43"/>
      <c r="BO222" s="496"/>
      <c r="BP222" s="124"/>
      <c r="BQ222" s="41"/>
      <c r="BR222" s="41"/>
      <c r="BS222" s="41"/>
      <c r="BT222" s="41"/>
      <c r="BU222" s="43"/>
      <c r="BV222" s="43"/>
      <c r="BW222" s="43"/>
      <c r="BX222" s="43"/>
      <c r="BY222" s="43"/>
      <c r="BZ222" s="43"/>
      <c r="CA222" s="499"/>
      <c r="CB222" s="500"/>
      <c r="CC222" s="495"/>
      <c r="CD222" s="495"/>
      <c r="CE222" s="502"/>
      <c r="CF222" s="124"/>
      <c r="CG222" s="41"/>
      <c r="CH222" s="41"/>
      <c r="CI222" s="43"/>
      <c r="CJ222" s="43"/>
      <c r="CK222" s="43"/>
      <c r="CL222" s="43"/>
      <c r="CM222" s="43"/>
      <c r="CN222" s="43"/>
      <c r="CO222" s="43"/>
      <c r="CP222" s="43"/>
      <c r="CQ222" s="43"/>
      <c r="CR222" s="500"/>
      <c r="CS222" s="495"/>
      <c r="CT222" s="495"/>
      <c r="CU222" s="502"/>
      <c r="CV222" s="41"/>
      <c r="CW222" s="41"/>
      <c r="CX222" s="41"/>
      <c r="CY222" s="41"/>
      <c r="CZ222" s="41"/>
      <c r="DA222" s="42"/>
      <c r="DB222" s="151"/>
      <c r="DC222" s="41"/>
      <c r="DD222" s="41"/>
      <c r="DE222" s="151"/>
      <c r="DF222" s="35"/>
      <c r="DG222" s="36"/>
      <c r="DH222" s="36"/>
      <c r="DI222" s="38"/>
      <c r="DJ222" s="38"/>
      <c r="DK222" s="38"/>
      <c r="DL222" s="38"/>
      <c r="DM222" s="38"/>
      <c r="DN222" s="46"/>
      <c r="DO222" s="451"/>
      <c r="DP222" s="451"/>
      <c r="DQ222" s="451"/>
      <c r="DR222" s="451"/>
      <c r="DS222" s="451"/>
      <c r="DT222" s="451"/>
      <c r="DU222" s="451"/>
      <c r="DV222" s="35"/>
      <c r="DW222" s="36"/>
      <c r="DX222" s="36"/>
      <c r="DY222" s="38"/>
      <c r="DZ222" s="38"/>
      <c r="EA222" s="46"/>
      <c r="EB222" s="33">
        <f t="shared" si="49"/>
        <v>0</v>
      </c>
      <c r="EC222" s="33">
        <f t="shared" si="50"/>
        <v>0</v>
      </c>
      <c r="ED222" s="75">
        <f t="shared" si="51"/>
        <v>0</v>
      </c>
      <c r="EE222" s="74">
        <f t="shared" si="52"/>
        <v>0</v>
      </c>
      <c r="EF222" s="33">
        <f t="shared" si="53"/>
        <v>0</v>
      </c>
    </row>
    <row r="223" spans="1:136" x14ac:dyDescent="0.25">
      <c r="A223" s="134">
        <v>214</v>
      </c>
      <c r="B223" s="39"/>
      <c r="C223" s="39"/>
      <c r="D223" s="39"/>
      <c r="E223" s="39"/>
      <c r="F223" s="137"/>
      <c r="G223" s="40"/>
      <c r="H223" s="41"/>
      <c r="I223" s="41"/>
      <c r="J223" s="43"/>
      <c r="K223" s="43"/>
      <c r="L223" s="43"/>
      <c r="M223" s="43"/>
      <c r="N223" s="43"/>
      <c r="O223" s="41"/>
      <c r="P223" s="352"/>
      <c r="Q223" s="669"/>
      <c r="R223" s="669"/>
      <c r="S223" s="669"/>
      <c r="T223" s="669"/>
      <c r="U223" s="669"/>
      <c r="V223" s="669"/>
      <c r="W223" s="669"/>
      <c r="X223" s="669"/>
      <c r="Y223" s="669"/>
      <c r="Z223" s="40"/>
      <c r="AA223" s="41"/>
      <c r="AB223" s="41"/>
      <c r="AC223" s="43"/>
      <c r="AD223" s="43"/>
      <c r="AE223" s="43"/>
      <c r="AF223" s="43"/>
      <c r="AG223" s="43"/>
      <c r="AH223" s="43"/>
      <c r="AI223" s="43"/>
      <c r="AJ223" s="41"/>
      <c r="AK223" s="352"/>
      <c r="AL223" s="669"/>
      <c r="AM223" s="669"/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40"/>
      <c r="AX223" s="41"/>
      <c r="AY223" s="43"/>
      <c r="AZ223" s="43"/>
      <c r="BA223" s="124"/>
      <c r="BB223" s="41"/>
      <c r="BC223" s="41"/>
      <c r="BD223" s="43"/>
      <c r="BE223" s="43"/>
      <c r="BF223" s="40"/>
      <c r="BG223" s="41"/>
      <c r="BH223" s="41"/>
      <c r="BI223" s="41"/>
      <c r="BJ223" s="41"/>
      <c r="BK223" s="41"/>
      <c r="BL223" s="41"/>
      <c r="BM223" s="41"/>
      <c r="BN223" s="43"/>
      <c r="BO223" s="496"/>
      <c r="BP223" s="124"/>
      <c r="BQ223" s="41"/>
      <c r="BR223" s="41"/>
      <c r="BS223" s="41"/>
      <c r="BT223" s="41"/>
      <c r="BU223" s="43"/>
      <c r="BV223" s="43"/>
      <c r="BW223" s="43"/>
      <c r="BX223" s="43"/>
      <c r="BY223" s="43"/>
      <c r="BZ223" s="43"/>
      <c r="CA223" s="499"/>
      <c r="CB223" s="500"/>
      <c r="CC223" s="495"/>
      <c r="CD223" s="495"/>
      <c r="CE223" s="502"/>
      <c r="CF223" s="124"/>
      <c r="CG223" s="41"/>
      <c r="CH223" s="41"/>
      <c r="CI223" s="43"/>
      <c r="CJ223" s="43"/>
      <c r="CK223" s="43"/>
      <c r="CL223" s="43"/>
      <c r="CM223" s="43"/>
      <c r="CN223" s="43"/>
      <c r="CO223" s="43"/>
      <c r="CP223" s="43"/>
      <c r="CQ223" s="43"/>
      <c r="CR223" s="500"/>
      <c r="CS223" s="495"/>
      <c r="CT223" s="495"/>
      <c r="CU223" s="502"/>
      <c r="CV223" s="41"/>
      <c r="CW223" s="41"/>
      <c r="CX223" s="41"/>
      <c r="CY223" s="41"/>
      <c r="CZ223" s="41"/>
      <c r="DA223" s="42"/>
      <c r="DB223" s="151"/>
      <c r="DC223" s="41"/>
      <c r="DD223" s="41"/>
      <c r="DE223" s="151"/>
      <c r="DF223" s="35"/>
      <c r="DG223" s="36"/>
      <c r="DH223" s="36"/>
      <c r="DI223" s="38"/>
      <c r="DJ223" s="38"/>
      <c r="DK223" s="38"/>
      <c r="DL223" s="38"/>
      <c r="DM223" s="38"/>
      <c r="DN223" s="46"/>
      <c r="DO223" s="451"/>
      <c r="DP223" s="451"/>
      <c r="DQ223" s="451"/>
      <c r="DR223" s="451"/>
      <c r="DS223" s="451"/>
      <c r="DT223" s="451"/>
      <c r="DU223" s="451"/>
      <c r="DV223" s="35"/>
      <c r="DW223" s="36"/>
      <c r="DX223" s="36"/>
      <c r="DY223" s="38"/>
      <c r="DZ223" s="38"/>
      <c r="EA223" s="46"/>
      <c r="EB223" s="33">
        <f t="shared" si="49"/>
        <v>0</v>
      </c>
      <c r="EC223" s="33">
        <f t="shared" si="50"/>
        <v>0</v>
      </c>
      <c r="ED223" s="75">
        <f t="shared" si="51"/>
        <v>0</v>
      </c>
      <c r="EE223" s="74">
        <f t="shared" si="52"/>
        <v>0</v>
      </c>
      <c r="EF223" s="33">
        <f t="shared" si="53"/>
        <v>0</v>
      </c>
    </row>
    <row r="224" spans="1:136" x14ac:dyDescent="0.25">
      <c r="A224" s="136">
        <v>215</v>
      </c>
      <c r="B224" s="39"/>
      <c r="C224" s="39"/>
      <c r="D224" s="39"/>
      <c r="E224" s="39"/>
      <c r="F224" s="137"/>
      <c r="G224" s="40"/>
      <c r="H224" s="41"/>
      <c r="I224" s="41"/>
      <c r="J224" s="43"/>
      <c r="K224" s="43"/>
      <c r="L224" s="43"/>
      <c r="M224" s="43"/>
      <c r="N224" s="43"/>
      <c r="O224" s="41"/>
      <c r="P224" s="352"/>
      <c r="Q224" s="669"/>
      <c r="R224" s="669"/>
      <c r="S224" s="669"/>
      <c r="T224" s="669"/>
      <c r="U224" s="669"/>
      <c r="V224" s="669"/>
      <c r="W224" s="669"/>
      <c r="X224" s="669"/>
      <c r="Y224" s="669"/>
      <c r="Z224" s="40"/>
      <c r="AA224" s="41"/>
      <c r="AB224" s="41"/>
      <c r="AC224" s="43"/>
      <c r="AD224" s="43"/>
      <c r="AE224" s="43"/>
      <c r="AF224" s="43"/>
      <c r="AG224" s="43"/>
      <c r="AH224" s="43"/>
      <c r="AI224" s="43"/>
      <c r="AJ224" s="41"/>
      <c r="AK224" s="352"/>
      <c r="AL224" s="669"/>
      <c r="AM224" s="669"/>
      <c r="AN224" s="669"/>
      <c r="AO224" s="669"/>
      <c r="AP224" s="669"/>
      <c r="AQ224" s="669"/>
      <c r="AR224" s="669"/>
      <c r="AS224" s="669"/>
      <c r="AT224" s="669"/>
      <c r="AU224" s="669"/>
      <c r="AV224" s="669"/>
      <c r="AW224" s="40"/>
      <c r="AX224" s="41"/>
      <c r="AY224" s="43"/>
      <c r="AZ224" s="43"/>
      <c r="BA224" s="124"/>
      <c r="BB224" s="41"/>
      <c r="BC224" s="41"/>
      <c r="BD224" s="43"/>
      <c r="BE224" s="43"/>
      <c r="BF224" s="40"/>
      <c r="BG224" s="41"/>
      <c r="BH224" s="41"/>
      <c r="BI224" s="41"/>
      <c r="BJ224" s="41"/>
      <c r="BK224" s="41"/>
      <c r="BL224" s="41"/>
      <c r="BM224" s="41"/>
      <c r="BN224" s="43"/>
      <c r="BO224" s="496"/>
      <c r="BP224" s="124"/>
      <c r="BQ224" s="41"/>
      <c r="BR224" s="41"/>
      <c r="BS224" s="41"/>
      <c r="BT224" s="41"/>
      <c r="BU224" s="43"/>
      <c r="BV224" s="43"/>
      <c r="BW224" s="43"/>
      <c r="BX224" s="43"/>
      <c r="BY224" s="43"/>
      <c r="BZ224" s="43"/>
      <c r="CA224" s="499"/>
      <c r="CB224" s="500"/>
      <c r="CC224" s="495"/>
      <c r="CD224" s="495"/>
      <c r="CE224" s="502"/>
      <c r="CF224" s="124"/>
      <c r="CG224" s="41"/>
      <c r="CH224" s="41"/>
      <c r="CI224" s="43"/>
      <c r="CJ224" s="43"/>
      <c r="CK224" s="43"/>
      <c r="CL224" s="43"/>
      <c r="CM224" s="43"/>
      <c r="CN224" s="43"/>
      <c r="CO224" s="43"/>
      <c r="CP224" s="43"/>
      <c r="CQ224" s="43"/>
      <c r="CR224" s="500"/>
      <c r="CS224" s="495"/>
      <c r="CT224" s="495"/>
      <c r="CU224" s="502"/>
      <c r="CV224" s="41"/>
      <c r="CW224" s="41"/>
      <c r="CX224" s="41"/>
      <c r="CY224" s="41"/>
      <c r="CZ224" s="41"/>
      <c r="DA224" s="42"/>
      <c r="DB224" s="151"/>
      <c r="DC224" s="41"/>
      <c r="DD224" s="41"/>
      <c r="DE224" s="151"/>
      <c r="DF224" s="35"/>
      <c r="DG224" s="36"/>
      <c r="DH224" s="36"/>
      <c r="DI224" s="38"/>
      <c r="DJ224" s="38"/>
      <c r="DK224" s="38"/>
      <c r="DL224" s="38"/>
      <c r="DM224" s="38"/>
      <c r="DN224" s="46"/>
      <c r="DO224" s="451"/>
      <c r="DP224" s="451"/>
      <c r="DQ224" s="451"/>
      <c r="DR224" s="451"/>
      <c r="DS224" s="451"/>
      <c r="DT224" s="451"/>
      <c r="DU224" s="451"/>
      <c r="DV224" s="35"/>
      <c r="DW224" s="36"/>
      <c r="DX224" s="36"/>
      <c r="DY224" s="38"/>
      <c r="DZ224" s="38"/>
      <c r="EA224" s="46"/>
      <c r="EB224" s="33">
        <f t="shared" si="49"/>
        <v>0</v>
      </c>
      <c r="EC224" s="33">
        <f t="shared" si="50"/>
        <v>0</v>
      </c>
      <c r="ED224" s="75">
        <f t="shared" si="51"/>
        <v>0</v>
      </c>
      <c r="EE224" s="74">
        <f t="shared" si="52"/>
        <v>0</v>
      </c>
      <c r="EF224" s="33">
        <f t="shared" si="53"/>
        <v>0</v>
      </c>
    </row>
    <row r="225" spans="1:136" x14ac:dyDescent="0.25">
      <c r="A225" s="134">
        <v>216</v>
      </c>
      <c r="B225" s="39"/>
      <c r="C225" s="39"/>
      <c r="D225" s="39"/>
      <c r="E225" s="39"/>
      <c r="F225" s="137"/>
      <c r="G225" s="40"/>
      <c r="H225" s="41"/>
      <c r="I225" s="41"/>
      <c r="J225" s="43"/>
      <c r="K225" s="43"/>
      <c r="L225" s="43"/>
      <c r="M225" s="43"/>
      <c r="N225" s="43"/>
      <c r="O225" s="41"/>
      <c r="P225" s="352"/>
      <c r="Q225" s="669"/>
      <c r="R225" s="669"/>
      <c r="S225" s="669"/>
      <c r="T225" s="669"/>
      <c r="U225" s="669"/>
      <c r="V225" s="669"/>
      <c r="W225" s="669"/>
      <c r="X225" s="669"/>
      <c r="Y225" s="669"/>
      <c r="Z225" s="40"/>
      <c r="AA225" s="41"/>
      <c r="AB225" s="41"/>
      <c r="AC225" s="43"/>
      <c r="AD225" s="43"/>
      <c r="AE225" s="43"/>
      <c r="AF225" s="43"/>
      <c r="AG225" s="43"/>
      <c r="AH225" s="43"/>
      <c r="AI225" s="43"/>
      <c r="AJ225" s="41"/>
      <c r="AK225" s="352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40"/>
      <c r="AX225" s="41"/>
      <c r="AY225" s="43"/>
      <c r="AZ225" s="43"/>
      <c r="BA225" s="124"/>
      <c r="BB225" s="41"/>
      <c r="BC225" s="41"/>
      <c r="BD225" s="43"/>
      <c r="BE225" s="43"/>
      <c r="BF225" s="40"/>
      <c r="BG225" s="41"/>
      <c r="BH225" s="41"/>
      <c r="BI225" s="41"/>
      <c r="BJ225" s="41"/>
      <c r="BK225" s="41"/>
      <c r="BL225" s="41"/>
      <c r="BM225" s="41"/>
      <c r="BN225" s="43"/>
      <c r="BO225" s="496"/>
      <c r="BP225" s="124"/>
      <c r="BQ225" s="41"/>
      <c r="BR225" s="41"/>
      <c r="BS225" s="41"/>
      <c r="BT225" s="41"/>
      <c r="BU225" s="43"/>
      <c r="BV225" s="43"/>
      <c r="BW225" s="43"/>
      <c r="BX225" s="43"/>
      <c r="BY225" s="43"/>
      <c r="BZ225" s="43"/>
      <c r="CA225" s="499"/>
      <c r="CB225" s="500"/>
      <c r="CC225" s="495"/>
      <c r="CD225" s="495"/>
      <c r="CE225" s="502"/>
      <c r="CF225" s="124"/>
      <c r="CG225" s="41"/>
      <c r="CH225" s="41"/>
      <c r="CI225" s="43"/>
      <c r="CJ225" s="43"/>
      <c r="CK225" s="43"/>
      <c r="CL225" s="43"/>
      <c r="CM225" s="43"/>
      <c r="CN225" s="43"/>
      <c r="CO225" s="43"/>
      <c r="CP225" s="43"/>
      <c r="CQ225" s="43"/>
      <c r="CR225" s="500"/>
      <c r="CS225" s="495"/>
      <c r="CT225" s="495"/>
      <c r="CU225" s="502"/>
      <c r="CV225" s="41"/>
      <c r="CW225" s="41"/>
      <c r="CX225" s="41"/>
      <c r="CY225" s="41"/>
      <c r="CZ225" s="41"/>
      <c r="DA225" s="42"/>
      <c r="DB225" s="151"/>
      <c r="DC225" s="41"/>
      <c r="DD225" s="41"/>
      <c r="DE225" s="151"/>
      <c r="DF225" s="35"/>
      <c r="DG225" s="36"/>
      <c r="DH225" s="36"/>
      <c r="DI225" s="38"/>
      <c r="DJ225" s="38"/>
      <c r="DK225" s="38"/>
      <c r="DL225" s="38"/>
      <c r="DM225" s="38"/>
      <c r="DN225" s="46"/>
      <c r="DO225" s="451"/>
      <c r="DP225" s="451"/>
      <c r="DQ225" s="451"/>
      <c r="DR225" s="451"/>
      <c r="DS225" s="451"/>
      <c r="DT225" s="451"/>
      <c r="DU225" s="451"/>
      <c r="DV225" s="35"/>
      <c r="DW225" s="36"/>
      <c r="DX225" s="36"/>
      <c r="DY225" s="38"/>
      <c r="DZ225" s="38"/>
      <c r="EA225" s="46"/>
      <c r="EB225" s="33">
        <f t="shared" si="49"/>
        <v>0</v>
      </c>
      <c r="EC225" s="33">
        <f t="shared" si="50"/>
        <v>0</v>
      </c>
      <c r="ED225" s="75">
        <f t="shared" si="51"/>
        <v>0</v>
      </c>
      <c r="EE225" s="74">
        <f t="shared" si="52"/>
        <v>0</v>
      </c>
      <c r="EF225" s="33">
        <f t="shared" si="53"/>
        <v>0</v>
      </c>
    </row>
    <row r="226" spans="1:136" x14ac:dyDescent="0.25">
      <c r="A226" s="136">
        <v>217</v>
      </c>
      <c r="B226" s="39"/>
      <c r="C226" s="39"/>
      <c r="D226" s="39"/>
      <c r="E226" s="39"/>
      <c r="F226" s="137"/>
      <c r="G226" s="40"/>
      <c r="H226" s="41"/>
      <c r="I226" s="41"/>
      <c r="J226" s="43"/>
      <c r="K226" s="43"/>
      <c r="L226" s="43"/>
      <c r="M226" s="43"/>
      <c r="N226" s="43"/>
      <c r="O226" s="41"/>
      <c r="P226" s="352"/>
      <c r="Q226" s="669"/>
      <c r="R226" s="669"/>
      <c r="S226" s="669"/>
      <c r="T226" s="669"/>
      <c r="U226" s="669"/>
      <c r="V226" s="669"/>
      <c r="W226" s="669"/>
      <c r="X226" s="669"/>
      <c r="Y226" s="669"/>
      <c r="Z226" s="40"/>
      <c r="AA226" s="41"/>
      <c r="AB226" s="41"/>
      <c r="AC226" s="43"/>
      <c r="AD226" s="43"/>
      <c r="AE226" s="43"/>
      <c r="AF226" s="43"/>
      <c r="AG226" s="43"/>
      <c r="AH226" s="43"/>
      <c r="AI226" s="43"/>
      <c r="AJ226" s="41"/>
      <c r="AK226" s="352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40"/>
      <c r="AX226" s="41"/>
      <c r="AY226" s="43"/>
      <c r="AZ226" s="43"/>
      <c r="BA226" s="124"/>
      <c r="BB226" s="41"/>
      <c r="BC226" s="41"/>
      <c r="BD226" s="43"/>
      <c r="BE226" s="43"/>
      <c r="BF226" s="40"/>
      <c r="BG226" s="41"/>
      <c r="BH226" s="41"/>
      <c r="BI226" s="41"/>
      <c r="BJ226" s="41"/>
      <c r="BK226" s="41"/>
      <c r="BL226" s="41"/>
      <c r="BM226" s="41"/>
      <c r="BN226" s="43"/>
      <c r="BO226" s="496"/>
      <c r="BP226" s="124"/>
      <c r="BQ226" s="41"/>
      <c r="BR226" s="41"/>
      <c r="BS226" s="41"/>
      <c r="BT226" s="41"/>
      <c r="BU226" s="43"/>
      <c r="BV226" s="43"/>
      <c r="BW226" s="43"/>
      <c r="BX226" s="43"/>
      <c r="BY226" s="43"/>
      <c r="BZ226" s="43"/>
      <c r="CA226" s="499"/>
      <c r="CB226" s="500"/>
      <c r="CC226" s="495"/>
      <c r="CD226" s="495"/>
      <c r="CE226" s="502"/>
      <c r="CF226" s="124"/>
      <c r="CG226" s="41"/>
      <c r="CH226" s="41"/>
      <c r="CI226" s="43"/>
      <c r="CJ226" s="43"/>
      <c r="CK226" s="43"/>
      <c r="CL226" s="43"/>
      <c r="CM226" s="43"/>
      <c r="CN226" s="43"/>
      <c r="CO226" s="43"/>
      <c r="CP226" s="43"/>
      <c r="CQ226" s="43"/>
      <c r="CR226" s="500"/>
      <c r="CS226" s="495"/>
      <c r="CT226" s="495"/>
      <c r="CU226" s="502"/>
      <c r="CV226" s="41"/>
      <c r="CW226" s="41"/>
      <c r="CX226" s="41"/>
      <c r="CY226" s="41"/>
      <c r="CZ226" s="41"/>
      <c r="DA226" s="42"/>
      <c r="DB226" s="151"/>
      <c r="DC226" s="41"/>
      <c r="DD226" s="41"/>
      <c r="DE226" s="151"/>
      <c r="DF226" s="35"/>
      <c r="DG226" s="36"/>
      <c r="DH226" s="36"/>
      <c r="DI226" s="38"/>
      <c r="DJ226" s="38"/>
      <c r="DK226" s="38"/>
      <c r="DL226" s="38"/>
      <c r="DM226" s="38"/>
      <c r="DN226" s="46"/>
      <c r="DO226" s="451"/>
      <c r="DP226" s="451"/>
      <c r="DQ226" s="451"/>
      <c r="DR226" s="451"/>
      <c r="DS226" s="451"/>
      <c r="DT226" s="451"/>
      <c r="DU226" s="451"/>
      <c r="DV226" s="35"/>
      <c r="DW226" s="36"/>
      <c r="DX226" s="36"/>
      <c r="DY226" s="38"/>
      <c r="DZ226" s="38"/>
      <c r="EA226" s="46"/>
      <c r="EB226" s="33">
        <f t="shared" si="49"/>
        <v>0</v>
      </c>
      <c r="EC226" s="33">
        <f t="shared" si="50"/>
        <v>0</v>
      </c>
      <c r="ED226" s="75">
        <f t="shared" si="51"/>
        <v>0</v>
      </c>
      <c r="EE226" s="74">
        <f t="shared" si="52"/>
        <v>0</v>
      </c>
      <c r="EF226" s="33">
        <f t="shared" si="53"/>
        <v>0</v>
      </c>
    </row>
    <row r="227" spans="1:136" x14ac:dyDescent="0.25">
      <c r="A227" s="134">
        <v>218</v>
      </c>
      <c r="B227" s="39"/>
      <c r="C227" s="39"/>
      <c r="D227" s="39"/>
      <c r="E227" s="39"/>
      <c r="F227" s="137"/>
      <c r="G227" s="40"/>
      <c r="H227" s="41"/>
      <c r="I227" s="41"/>
      <c r="J227" s="43"/>
      <c r="K227" s="43"/>
      <c r="L227" s="43"/>
      <c r="M227" s="43"/>
      <c r="N227" s="43"/>
      <c r="O227" s="41"/>
      <c r="P227" s="352"/>
      <c r="Q227" s="669"/>
      <c r="R227" s="669"/>
      <c r="S227" s="669"/>
      <c r="T227" s="669"/>
      <c r="U227" s="669"/>
      <c r="V227" s="669"/>
      <c r="W227" s="669"/>
      <c r="X227" s="669"/>
      <c r="Y227" s="669"/>
      <c r="Z227" s="40"/>
      <c r="AA227" s="41"/>
      <c r="AB227" s="41"/>
      <c r="AC227" s="43"/>
      <c r="AD227" s="43"/>
      <c r="AE227" s="43"/>
      <c r="AF227" s="43"/>
      <c r="AG227" s="43"/>
      <c r="AH227" s="43"/>
      <c r="AI227" s="43"/>
      <c r="AJ227" s="41"/>
      <c r="AK227" s="35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40"/>
      <c r="AX227" s="41"/>
      <c r="AY227" s="43"/>
      <c r="AZ227" s="43"/>
      <c r="BA227" s="124"/>
      <c r="BB227" s="41"/>
      <c r="BC227" s="41"/>
      <c r="BD227" s="43"/>
      <c r="BE227" s="43"/>
      <c r="BF227" s="40"/>
      <c r="BG227" s="41"/>
      <c r="BH227" s="41"/>
      <c r="BI227" s="41"/>
      <c r="BJ227" s="41"/>
      <c r="BK227" s="41"/>
      <c r="BL227" s="41"/>
      <c r="BM227" s="41"/>
      <c r="BN227" s="43"/>
      <c r="BO227" s="496"/>
      <c r="BP227" s="124"/>
      <c r="BQ227" s="41"/>
      <c r="BR227" s="41"/>
      <c r="BS227" s="41"/>
      <c r="BT227" s="41"/>
      <c r="BU227" s="43"/>
      <c r="BV227" s="43"/>
      <c r="BW227" s="43"/>
      <c r="BX227" s="43"/>
      <c r="BY227" s="43"/>
      <c r="BZ227" s="43"/>
      <c r="CA227" s="499"/>
      <c r="CB227" s="500"/>
      <c r="CC227" s="495"/>
      <c r="CD227" s="495"/>
      <c r="CE227" s="502"/>
      <c r="CF227" s="124"/>
      <c r="CG227" s="41"/>
      <c r="CH227" s="41"/>
      <c r="CI227" s="43"/>
      <c r="CJ227" s="43"/>
      <c r="CK227" s="43"/>
      <c r="CL227" s="43"/>
      <c r="CM227" s="43"/>
      <c r="CN227" s="43"/>
      <c r="CO227" s="43"/>
      <c r="CP227" s="43"/>
      <c r="CQ227" s="43"/>
      <c r="CR227" s="500"/>
      <c r="CS227" s="495"/>
      <c r="CT227" s="495"/>
      <c r="CU227" s="502"/>
      <c r="CV227" s="41"/>
      <c r="CW227" s="41"/>
      <c r="CX227" s="41"/>
      <c r="CY227" s="41"/>
      <c r="CZ227" s="41"/>
      <c r="DA227" s="42"/>
      <c r="DB227" s="151"/>
      <c r="DC227" s="41"/>
      <c r="DD227" s="41"/>
      <c r="DE227" s="151"/>
      <c r="DF227" s="35"/>
      <c r="DG227" s="36"/>
      <c r="DH227" s="36"/>
      <c r="DI227" s="38"/>
      <c r="DJ227" s="38"/>
      <c r="DK227" s="38"/>
      <c r="DL227" s="38"/>
      <c r="DM227" s="38"/>
      <c r="DN227" s="46"/>
      <c r="DO227" s="451"/>
      <c r="DP227" s="451"/>
      <c r="DQ227" s="451"/>
      <c r="DR227" s="451"/>
      <c r="DS227" s="451"/>
      <c r="DT227" s="451"/>
      <c r="DU227" s="451"/>
      <c r="DV227" s="35"/>
      <c r="DW227" s="36"/>
      <c r="DX227" s="36"/>
      <c r="DY227" s="38"/>
      <c r="DZ227" s="38"/>
      <c r="EA227" s="46"/>
      <c r="EB227" s="33">
        <f t="shared" si="49"/>
        <v>0</v>
      </c>
      <c r="EC227" s="33">
        <f t="shared" si="50"/>
        <v>0</v>
      </c>
      <c r="ED227" s="75">
        <f t="shared" si="51"/>
        <v>0</v>
      </c>
      <c r="EE227" s="74">
        <f t="shared" si="52"/>
        <v>0</v>
      </c>
      <c r="EF227" s="33">
        <f t="shared" si="53"/>
        <v>0</v>
      </c>
    </row>
    <row r="228" spans="1:136" x14ac:dyDescent="0.25">
      <c r="A228" s="136">
        <v>219</v>
      </c>
      <c r="B228" s="39"/>
      <c r="C228" s="39"/>
      <c r="D228" s="39"/>
      <c r="E228" s="39"/>
      <c r="F228" s="137"/>
      <c r="G228" s="40"/>
      <c r="H228" s="41"/>
      <c r="I228" s="41"/>
      <c r="J228" s="43"/>
      <c r="K228" s="43"/>
      <c r="L228" s="43"/>
      <c r="M228" s="43"/>
      <c r="N228" s="43"/>
      <c r="O228" s="41"/>
      <c r="P228" s="352"/>
      <c r="Q228" s="669"/>
      <c r="R228" s="669"/>
      <c r="S228" s="669"/>
      <c r="T228" s="669"/>
      <c r="U228" s="669"/>
      <c r="V228" s="669"/>
      <c r="W228" s="669"/>
      <c r="X228" s="669"/>
      <c r="Y228" s="669"/>
      <c r="Z228" s="40"/>
      <c r="AA228" s="41"/>
      <c r="AB228" s="41"/>
      <c r="AC228" s="43"/>
      <c r="AD228" s="43"/>
      <c r="AE228" s="43"/>
      <c r="AF228" s="43"/>
      <c r="AG228" s="43"/>
      <c r="AH228" s="43"/>
      <c r="AI228" s="43"/>
      <c r="AJ228" s="41"/>
      <c r="AK228" s="352"/>
      <c r="AL228" s="669"/>
      <c r="AM228" s="669"/>
      <c r="AN228" s="669"/>
      <c r="AO228" s="669"/>
      <c r="AP228" s="669"/>
      <c r="AQ228" s="669"/>
      <c r="AR228" s="669"/>
      <c r="AS228" s="669"/>
      <c r="AT228" s="669"/>
      <c r="AU228" s="669"/>
      <c r="AV228" s="669"/>
      <c r="AW228" s="40"/>
      <c r="AX228" s="41"/>
      <c r="AY228" s="43"/>
      <c r="AZ228" s="43"/>
      <c r="BA228" s="124"/>
      <c r="BB228" s="41"/>
      <c r="BC228" s="41"/>
      <c r="BD228" s="43"/>
      <c r="BE228" s="43"/>
      <c r="BF228" s="40"/>
      <c r="BG228" s="41"/>
      <c r="BH228" s="41"/>
      <c r="BI228" s="41"/>
      <c r="BJ228" s="41"/>
      <c r="BK228" s="41"/>
      <c r="BL228" s="41"/>
      <c r="BM228" s="41"/>
      <c r="BN228" s="43"/>
      <c r="BO228" s="496"/>
      <c r="BP228" s="124"/>
      <c r="BQ228" s="41"/>
      <c r="BR228" s="41"/>
      <c r="BS228" s="41"/>
      <c r="BT228" s="41"/>
      <c r="BU228" s="43"/>
      <c r="BV228" s="43"/>
      <c r="BW228" s="43"/>
      <c r="BX228" s="43"/>
      <c r="BY228" s="43"/>
      <c r="BZ228" s="43"/>
      <c r="CA228" s="499"/>
      <c r="CB228" s="500"/>
      <c r="CC228" s="495"/>
      <c r="CD228" s="495"/>
      <c r="CE228" s="502"/>
      <c r="CF228" s="124"/>
      <c r="CG228" s="41"/>
      <c r="CH228" s="41"/>
      <c r="CI228" s="43"/>
      <c r="CJ228" s="43"/>
      <c r="CK228" s="43"/>
      <c r="CL228" s="43"/>
      <c r="CM228" s="43"/>
      <c r="CN228" s="43"/>
      <c r="CO228" s="43"/>
      <c r="CP228" s="43"/>
      <c r="CQ228" s="43"/>
      <c r="CR228" s="500"/>
      <c r="CS228" s="495"/>
      <c r="CT228" s="495"/>
      <c r="CU228" s="502"/>
      <c r="CV228" s="41"/>
      <c r="CW228" s="41"/>
      <c r="CX228" s="41"/>
      <c r="CY228" s="41"/>
      <c r="CZ228" s="41"/>
      <c r="DA228" s="42"/>
      <c r="DB228" s="151"/>
      <c r="DC228" s="41"/>
      <c r="DD228" s="41"/>
      <c r="DE228" s="151"/>
      <c r="DF228" s="35"/>
      <c r="DG228" s="36"/>
      <c r="DH228" s="36"/>
      <c r="DI228" s="38"/>
      <c r="DJ228" s="38"/>
      <c r="DK228" s="38"/>
      <c r="DL228" s="38"/>
      <c r="DM228" s="38"/>
      <c r="DN228" s="46"/>
      <c r="DO228" s="451"/>
      <c r="DP228" s="451"/>
      <c r="DQ228" s="451"/>
      <c r="DR228" s="451"/>
      <c r="DS228" s="451"/>
      <c r="DT228" s="451"/>
      <c r="DU228" s="451"/>
      <c r="DV228" s="35"/>
      <c r="DW228" s="36"/>
      <c r="DX228" s="36"/>
      <c r="DY228" s="38"/>
      <c r="DZ228" s="38"/>
      <c r="EA228" s="46"/>
      <c r="EB228" s="33">
        <f t="shared" si="49"/>
        <v>0</v>
      </c>
      <c r="EC228" s="33">
        <f t="shared" si="50"/>
        <v>0</v>
      </c>
      <c r="ED228" s="75">
        <f t="shared" si="51"/>
        <v>0</v>
      </c>
      <c r="EE228" s="74">
        <f t="shared" si="52"/>
        <v>0</v>
      </c>
      <c r="EF228" s="33">
        <f t="shared" si="53"/>
        <v>0</v>
      </c>
    </row>
    <row r="229" spans="1:136" x14ac:dyDescent="0.25">
      <c r="A229" s="134">
        <v>220</v>
      </c>
      <c r="B229" s="39"/>
      <c r="C229" s="39"/>
      <c r="D229" s="39"/>
      <c r="E229" s="39"/>
      <c r="F229" s="137"/>
      <c r="G229" s="40"/>
      <c r="H229" s="41"/>
      <c r="I229" s="41"/>
      <c r="J229" s="43"/>
      <c r="K229" s="43"/>
      <c r="L229" s="43"/>
      <c r="M229" s="43"/>
      <c r="N229" s="43"/>
      <c r="O229" s="41"/>
      <c r="P229" s="352"/>
      <c r="Q229" s="669"/>
      <c r="R229" s="669"/>
      <c r="S229" s="669"/>
      <c r="T229" s="669"/>
      <c r="U229" s="669"/>
      <c r="V229" s="669"/>
      <c r="W229" s="669"/>
      <c r="X229" s="669"/>
      <c r="Y229" s="669"/>
      <c r="Z229" s="40"/>
      <c r="AA229" s="41"/>
      <c r="AB229" s="41"/>
      <c r="AC229" s="43"/>
      <c r="AD229" s="43"/>
      <c r="AE229" s="43"/>
      <c r="AF229" s="43"/>
      <c r="AG229" s="43"/>
      <c r="AH229" s="43"/>
      <c r="AI229" s="43"/>
      <c r="AJ229" s="41"/>
      <c r="AK229" s="352"/>
      <c r="AL229" s="669"/>
      <c r="AM229" s="669"/>
      <c r="AN229" s="669"/>
      <c r="AO229" s="669"/>
      <c r="AP229" s="669"/>
      <c r="AQ229" s="669"/>
      <c r="AR229" s="669"/>
      <c r="AS229" s="669"/>
      <c r="AT229" s="669"/>
      <c r="AU229" s="669"/>
      <c r="AV229" s="669"/>
      <c r="AW229" s="40"/>
      <c r="AX229" s="41"/>
      <c r="AY229" s="43"/>
      <c r="AZ229" s="43"/>
      <c r="BA229" s="124"/>
      <c r="BB229" s="41"/>
      <c r="BC229" s="41"/>
      <c r="BD229" s="43"/>
      <c r="BE229" s="43"/>
      <c r="BF229" s="40"/>
      <c r="BG229" s="41"/>
      <c r="BH229" s="41"/>
      <c r="BI229" s="41"/>
      <c r="BJ229" s="41"/>
      <c r="BK229" s="41"/>
      <c r="BL229" s="41"/>
      <c r="BM229" s="41"/>
      <c r="BN229" s="43"/>
      <c r="BO229" s="496"/>
      <c r="BP229" s="124"/>
      <c r="BQ229" s="41"/>
      <c r="BR229" s="41"/>
      <c r="BS229" s="41"/>
      <c r="BT229" s="41"/>
      <c r="BU229" s="43"/>
      <c r="BV229" s="43"/>
      <c r="BW229" s="43"/>
      <c r="BX229" s="43"/>
      <c r="BY229" s="43"/>
      <c r="BZ229" s="43"/>
      <c r="CA229" s="499"/>
      <c r="CB229" s="500"/>
      <c r="CC229" s="495"/>
      <c r="CD229" s="495"/>
      <c r="CE229" s="502"/>
      <c r="CF229" s="124"/>
      <c r="CG229" s="41"/>
      <c r="CH229" s="41"/>
      <c r="CI229" s="43"/>
      <c r="CJ229" s="43"/>
      <c r="CK229" s="43"/>
      <c r="CL229" s="43"/>
      <c r="CM229" s="43"/>
      <c r="CN229" s="43"/>
      <c r="CO229" s="43"/>
      <c r="CP229" s="43"/>
      <c r="CQ229" s="43"/>
      <c r="CR229" s="500"/>
      <c r="CS229" s="495"/>
      <c r="CT229" s="495"/>
      <c r="CU229" s="502"/>
      <c r="CV229" s="41"/>
      <c r="CW229" s="41"/>
      <c r="CX229" s="41"/>
      <c r="CY229" s="41"/>
      <c r="CZ229" s="41"/>
      <c r="DA229" s="42"/>
      <c r="DB229" s="151"/>
      <c r="DC229" s="41"/>
      <c r="DD229" s="41"/>
      <c r="DE229" s="151"/>
      <c r="DF229" s="35"/>
      <c r="DG229" s="36"/>
      <c r="DH229" s="36"/>
      <c r="DI229" s="38"/>
      <c r="DJ229" s="38"/>
      <c r="DK229" s="38"/>
      <c r="DL229" s="38"/>
      <c r="DM229" s="38"/>
      <c r="DN229" s="46"/>
      <c r="DO229" s="451"/>
      <c r="DP229" s="451"/>
      <c r="DQ229" s="451"/>
      <c r="DR229" s="451"/>
      <c r="DS229" s="451"/>
      <c r="DT229" s="451"/>
      <c r="DU229" s="451"/>
      <c r="DV229" s="35"/>
      <c r="DW229" s="36"/>
      <c r="DX229" s="36"/>
      <c r="DY229" s="38"/>
      <c r="DZ229" s="38"/>
      <c r="EA229" s="46"/>
      <c r="EB229" s="33">
        <f t="shared" si="49"/>
        <v>0</v>
      </c>
      <c r="EC229" s="33">
        <f t="shared" si="50"/>
        <v>0</v>
      </c>
      <c r="ED229" s="75">
        <f t="shared" si="51"/>
        <v>0</v>
      </c>
      <c r="EE229" s="74">
        <f t="shared" si="52"/>
        <v>0</v>
      </c>
      <c r="EF229" s="33">
        <f t="shared" si="53"/>
        <v>0</v>
      </c>
    </row>
    <row r="230" spans="1:136" x14ac:dyDescent="0.25">
      <c r="A230" s="136">
        <v>221</v>
      </c>
      <c r="B230" s="39"/>
      <c r="C230" s="39"/>
      <c r="D230" s="39"/>
      <c r="E230" s="39"/>
      <c r="F230" s="137"/>
      <c r="G230" s="40"/>
      <c r="H230" s="41"/>
      <c r="I230" s="41"/>
      <c r="J230" s="43"/>
      <c r="K230" s="43"/>
      <c r="L230" s="43"/>
      <c r="M230" s="43"/>
      <c r="N230" s="43"/>
      <c r="O230" s="41"/>
      <c r="P230" s="352"/>
      <c r="Q230" s="669"/>
      <c r="R230" s="669"/>
      <c r="S230" s="669"/>
      <c r="T230" s="669"/>
      <c r="U230" s="669"/>
      <c r="V230" s="669"/>
      <c r="W230" s="669"/>
      <c r="X230" s="669"/>
      <c r="Y230" s="669"/>
      <c r="Z230" s="40"/>
      <c r="AA230" s="41"/>
      <c r="AB230" s="41"/>
      <c r="AC230" s="43"/>
      <c r="AD230" s="43"/>
      <c r="AE230" s="43"/>
      <c r="AF230" s="43"/>
      <c r="AG230" s="43"/>
      <c r="AH230" s="43"/>
      <c r="AI230" s="43"/>
      <c r="AJ230" s="41"/>
      <c r="AK230" s="352"/>
      <c r="AL230" s="669"/>
      <c r="AM230" s="669"/>
      <c r="AN230" s="669"/>
      <c r="AO230" s="669"/>
      <c r="AP230" s="669"/>
      <c r="AQ230" s="669"/>
      <c r="AR230" s="669"/>
      <c r="AS230" s="669"/>
      <c r="AT230" s="669"/>
      <c r="AU230" s="669"/>
      <c r="AV230" s="669"/>
      <c r="AW230" s="40"/>
      <c r="AX230" s="41"/>
      <c r="AY230" s="43"/>
      <c r="AZ230" s="43"/>
      <c r="BA230" s="124"/>
      <c r="BB230" s="41"/>
      <c r="BC230" s="41"/>
      <c r="BD230" s="43"/>
      <c r="BE230" s="43"/>
      <c r="BF230" s="40"/>
      <c r="BG230" s="41"/>
      <c r="BH230" s="41"/>
      <c r="BI230" s="41"/>
      <c r="BJ230" s="41"/>
      <c r="BK230" s="41"/>
      <c r="BL230" s="41"/>
      <c r="BM230" s="41"/>
      <c r="BN230" s="43"/>
      <c r="BO230" s="496"/>
      <c r="BP230" s="124"/>
      <c r="BQ230" s="41"/>
      <c r="BR230" s="41"/>
      <c r="BS230" s="41"/>
      <c r="BT230" s="41"/>
      <c r="BU230" s="43"/>
      <c r="BV230" s="43"/>
      <c r="BW230" s="43"/>
      <c r="BX230" s="43"/>
      <c r="BY230" s="43"/>
      <c r="BZ230" s="43"/>
      <c r="CA230" s="499"/>
      <c r="CB230" s="500"/>
      <c r="CC230" s="495"/>
      <c r="CD230" s="495"/>
      <c r="CE230" s="502"/>
      <c r="CF230" s="124"/>
      <c r="CG230" s="41"/>
      <c r="CH230" s="41"/>
      <c r="CI230" s="43"/>
      <c r="CJ230" s="43"/>
      <c r="CK230" s="43"/>
      <c r="CL230" s="43"/>
      <c r="CM230" s="43"/>
      <c r="CN230" s="43"/>
      <c r="CO230" s="43"/>
      <c r="CP230" s="43"/>
      <c r="CQ230" s="43"/>
      <c r="CR230" s="500"/>
      <c r="CS230" s="495"/>
      <c r="CT230" s="495"/>
      <c r="CU230" s="502"/>
      <c r="CV230" s="41"/>
      <c r="CW230" s="41"/>
      <c r="CX230" s="41"/>
      <c r="CY230" s="41"/>
      <c r="CZ230" s="41"/>
      <c r="DA230" s="42"/>
      <c r="DB230" s="151"/>
      <c r="DC230" s="41"/>
      <c r="DD230" s="41"/>
      <c r="DE230" s="151"/>
      <c r="DF230" s="35"/>
      <c r="DG230" s="36"/>
      <c r="DH230" s="36"/>
      <c r="DI230" s="38"/>
      <c r="DJ230" s="38"/>
      <c r="DK230" s="38"/>
      <c r="DL230" s="38"/>
      <c r="DM230" s="38"/>
      <c r="DN230" s="46"/>
      <c r="DO230" s="451"/>
      <c r="DP230" s="451"/>
      <c r="DQ230" s="451"/>
      <c r="DR230" s="451"/>
      <c r="DS230" s="451"/>
      <c r="DT230" s="451"/>
      <c r="DU230" s="451"/>
      <c r="DV230" s="35"/>
      <c r="DW230" s="36"/>
      <c r="DX230" s="36"/>
      <c r="DY230" s="38"/>
      <c r="DZ230" s="38"/>
      <c r="EA230" s="46"/>
      <c r="EB230" s="33">
        <f t="shared" si="49"/>
        <v>0</v>
      </c>
      <c r="EC230" s="33">
        <f t="shared" si="50"/>
        <v>0</v>
      </c>
      <c r="ED230" s="75">
        <f t="shared" si="51"/>
        <v>0</v>
      </c>
      <c r="EE230" s="74">
        <f t="shared" si="52"/>
        <v>0</v>
      </c>
      <c r="EF230" s="33">
        <f t="shared" si="53"/>
        <v>0</v>
      </c>
    </row>
    <row r="231" spans="1:136" x14ac:dyDescent="0.25">
      <c r="A231" s="134">
        <v>222</v>
      </c>
      <c r="B231" s="39"/>
      <c r="C231" s="39"/>
      <c r="D231" s="39"/>
      <c r="E231" s="39"/>
      <c r="F231" s="137"/>
      <c r="G231" s="40"/>
      <c r="H231" s="41"/>
      <c r="I231" s="41"/>
      <c r="J231" s="43"/>
      <c r="K231" s="43"/>
      <c r="L231" s="43"/>
      <c r="M231" s="43"/>
      <c r="N231" s="43"/>
      <c r="O231" s="41"/>
      <c r="P231" s="352"/>
      <c r="Q231" s="669"/>
      <c r="R231" s="669"/>
      <c r="S231" s="669"/>
      <c r="T231" s="669"/>
      <c r="U231" s="669"/>
      <c r="V231" s="669"/>
      <c r="W231" s="669"/>
      <c r="X231" s="669"/>
      <c r="Y231" s="669"/>
      <c r="Z231" s="40"/>
      <c r="AA231" s="41"/>
      <c r="AB231" s="41"/>
      <c r="AC231" s="43"/>
      <c r="AD231" s="43"/>
      <c r="AE231" s="43"/>
      <c r="AF231" s="43"/>
      <c r="AG231" s="43"/>
      <c r="AH231" s="43"/>
      <c r="AI231" s="43"/>
      <c r="AJ231" s="41"/>
      <c r="AK231" s="352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40"/>
      <c r="AX231" s="41"/>
      <c r="AY231" s="43"/>
      <c r="AZ231" s="43"/>
      <c r="BA231" s="124"/>
      <c r="BB231" s="41"/>
      <c r="BC231" s="41"/>
      <c r="BD231" s="43"/>
      <c r="BE231" s="43"/>
      <c r="BF231" s="40"/>
      <c r="BG231" s="41"/>
      <c r="BH231" s="41"/>
      <c r="BI231" s="41"/>
      <c r="BJ231" s="41"/>
      <c r="BK231" s="41"/>
      <c r="BL231" s="41"/>
      <c r="BM231" s="41"/>
      <c r="BN231" s="43"/>
      <c r="BO231" s="496"/>
      <c r="BP231" s="124"/>
      <c r="BQ231" s="41"/>
      <c r="BR231" s="41"/>
      <c r="BS231" s="41"/>
      <c r="BT231" s="41"/>
      <c r="BU231" s="43"/>
      <c r="BV231" s="43"/>
      <c r="BW231" s="43"/>
      <c r="BX231" s="43"/>
      <c r="BY231" s="43"/>
      <c r="BZ231" s="43"/>
      <c r="CA231" s="499"/>
      <c r="CB231" s="500"/>
      <c r="CC231" s="495"/>
      <c r="CD231" s="495"/>
      <c r="CE231" s="502"/>
      <c r="CF231" s="124"/>
      <c r="CG231" s="41"/>
      <c r="CH231" s="41"/>
      <c r="CI231" s="43"/>
      <c r="CJ231" s="43"/>
      <c r="CK231" s="43"/>
      <c r="CL231" s="43"/>
      <c r="CM231" s="43"/>
      <c r="CN231" s="43"/>
      <c r="CO231" s="43"/>
      <c r="CP231" s="43"/>
      <c r="CQ231" s="43"/>
      <c r="CR231" s="500"/>
      <c r="CS231" s="495"/>
      <c r="CT231" s="495"/>
      <c r="CU231" s="502"/>
      <c r="CV231" s="41"/>
      <c r="CW231" s="41"/>
      <c r="CX231" s="41"/>
      <c r="CY231" s="41"/>
      <c r="CZ231" s="41"/>
      <c r="DA231" s="42"/>
      <c r="DB231" s="151"/>
      <c r="DC231" s="41"/>
      <c r="DD231" s="41"/>
      <c r="DE231" s="151"/>
      <c r="DF231" s="35"/>
      <c r="DG231" s="36"/>
      <c r="DH231" s="36"/>
      <c r="DI231" s="38"/>
      <c r="DJ231" s="38"/>
      <c r="DK231" s="38"/>
      <c r="DL231" s="38"/>
      <c r="DM231" s="38"/>
      <c r="DN231" s="46"/>
      <c r="DO231" s="451"/>
      <c r="DP231" s="451"/>
      <c r="DQ231" s="451"/>
      <c r="DR231" s="451"/>
      <c r="DS231" s="451"/>
      <c r="DT231" s="451"/>
      <c r="DU231" s="451"/>
      <c r="DV231" s="35"/>
      <c r="DW231" s="36"/>
      <c r="DX231" s="36"/>
      <c r="DY231" s="38"/>
      <c r="DZ231" s="38"/>
      <c r="EA231" s="46"/>
      <c r="EB231" s="33">
        <f t="shared" si="49"/>
        <v>0</v>
      </c>
      <c r="EC231" s="33">
        <f t="shared" si="50"/>
        <v>0</v>
      </c>
      <c r="ED231" s="75">
        <f t="shared" si="51"/>
        <v>0</v>
      </c>
      <c r="EE231" s="74">
        <f t="shared" si="52"/>
        <v>0</v>
      </c>
      <c r="EF231" s="33">
        <f t="shared" si="53"/>
        <v>0</v>
      </c>
    </row>
    <row r="232" spans="1:136" x14ac:dyDescent="0.25">
      <c r="A232" s="136">
        <v>223</v>
      </c>
      <c r="B232" s="39"/>
      <c r="C232" s="39"/>
      <c r="D232" s="39"/>
      <c r="E232" s="39"/>
      <c r="F232" s="137"/>
      <c r="G232" s="40"/>
      <c r="H232" s="41"/>
      <c r="I232" s="41"/>
      <c r="J232" s="43"/>
      <c r="K232" s="43"/>
      <c r="L232" s="43"/>
      <c r="M232" s="43"/>
      <c r="N232" s="43"/>
      <c r="O232" s="41"/>
      <c r="P232" s="352"/>
      <c r="Q232" s="669"/>
      <c r="R232" s="669"/>
      <c r="S232" s="669"/>
      <c r="T232" s="669"/>
      <c r="U232" s="669"/>
      <c r="V232" s="669"/>
      <c r="W232" s="669"/>
      <c r="X232" s="669"/>
      <c r="Y232" s="669"/>
      <c r="Z232" s="40"/>
      <c r="AA232" s="41"/>
      <c r="AB232" s="41"/>
      <c r="AC232" s="43"/>
      <c r="AD232" s="43"/>
      <c r="AE232" s="43"/>
      <c r="AF232" s="43"/>
      <c r="AG232" s="43"/>
      <c r="AH232" s="43"/>
      <c r="AI232" s="43"/>
      <c r="AJ232" s="41"/>
      <c r="AK232" s="35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40"/>
      <c r="AX232" s="41"/>
      <c r="AY232" s="43"/>
      <c r="AZ232" s="43"/>
      <c r="BA232" s="124"/>
      <c r="BB232" s="41"/>
      <c r="BC232" s="41"/>
      <c r="BD232" s="43"/>
      <c r="BE232" s="43"/>
      <c r="BF232" s="40"/>
      <c r="BG232" s="41"/>
      <c r="BH232" s="41"/>
      <c r="BI232" s="41"/>
      <c r="BJ232" s="41"/>
      <c r="BK232" s="41"/>
      <c r="BL232" s="41"/>
      <c r="BM232" s="41"/>
      <c r="BN232" s="43"/>
      <c r="BO232" s="496"/>
      <c r="BP232" s="124"/>
      <c r="BQ232" s="41"/>
      <c r="BR232" s="41"/>
      <c r="BS232" s="41"/>
      <c r="BT232" s="41"/>
      <c r="BU232" s="43"/>
      <c r="BV232" s="43"/>
      <c r="BW232" s="43"/>
      <c r="BX232" s="43"/>
      <c r="BY232" s="43"/>
      <c r="BZ232" s="43"/>
      <c r="CA232" s="499"/>
      <c r="CB232" s="500"/>
      <c r="CC232" s="495"/>
      <c r="CD232" s="495"/>
      <c r="CE232" s="502"/>
      <c r="CF232" s="124"/>
      <c r="CG232" s="41"/>
      <c r="CH232" s="41"/>
      <c r="CI232" s="43"/>
      <c r="CJ232" s="43"/>
      <c r="CK232" s="43"/>
      <c r="CL232" s="43"/>
      <c r="CM232" s="43"/>
      <c r="CN232" s="43"/>
      <c r="CO232" s="43"/>
      <c r="CP232" s="43"/>
      <c r="CQ232" s="43"/>
      <c r="CR232" s="500"/>
      <c r="CS232" s="495"/>
      <c r="CT232" s="495"/>
      <c r="CU232" s="502"/>
      <c r="CV232" s="41"/>
      <c r="CW232" s="41"/>
      <c r="CX232" s="41"/>
      <c r="CY232" s="41"/>
      <c r="CZ232" s="41"/>
      <c r="DA232" s="42"/>
      <c r="DB232" s="151"/>
      <c r="DC232" s="41"/>
      <c r="DD232" s="41"/>
      <c r="DE232" s="151"/>
      <c r="DF232" s="35"/>
      <c r="DG232" s="36"/>
      <c r="DH232" s="36"/>
      <c r="DI232" s="38"/>
      <c r="DJ232" s="38"/>
      <c r="DK232" s="38"/>
      <c r="DL232" s="38"/>
      <c r="DM232" s="38"/>
      <c r="DN232" s="46"/>
      <c r="DO232" s="451"/>
      <c r="DP232" s="451"/>
      <c r="DQ232" s="451"/>
      <c r="DR232" s="451"/>
      <c r="DS232" s="451"/>
      <c r="DT232" s="451"/>
      <c r="DU232" s="451"/>
      <c r="DV232" s="35"/>
      <c r="DW232" s="36"/>
      <c r="DX232" s="36"/>
      <c r="DY232" s="38"/>
      <c r="DZ232" s="38"/>
      <c r="EA232" s="46"/>
      <c r="EB232" s="33">
        <f t="shared" si="49"/>
        <v>0</v>
      </c>
      <c r="EC232" s="33">
        <f t="shared" si="50"/>
        <v>0</v>
      </c>
      <c r="ED232" s="75">
        <f t="shared" si="51"/>
        <v>0</v>
      </c>
      <c r="EE232" s="74">
        <f t="shared" si="52"/>
        <v>0</v>
      </c>
      <c r="EF232" s="33">
        <f t="shared" si="53"/>
        <v>0</v>
      </c>
    </row>
    <row r="233" spans="1:136" x14ac:dyDescent="0.25">
      <c r="A233" s="134">
        <v>224</v>
      </c>
      <c r="B233" s="39"/>
      <c r="C233" s="39"/>
      <c r="D233" s="39"/>
      <c r="E233" s="39"/>
      <c r="F233" s="137"/>
      <c r="G233" s="40"/>
      <c r="H233" s="41"/>
      <c r="I233" s="41"/>
      <c r="J233" s="43"/>
      <c r="K233" s="43"/>
      <c r="L233" s="43"/>
      <c r="M233" s="43"/>
      <c r="N233" s="43"/>
      <c r="O233" s="41"/>
      <c r="P233" s="352"/>
      <c r="Q233" s="669"/>
      <c r="R233" s="669"/>
      <c r="S233" s="669"/>
      <c r="T233" s="669"/>
      <c r="U233" s="669"/>
      <c r="V233" s="669"/>
      <c r="W233" s="669"/>
      <c r="X233" s="669"/>
      <c r="Y233" s="669"/>
      <c r="Z233" s="40"/>
      <c r="AA233" s="41"/>
      <c r="AB233" s="41"/>
      <c r="AC233" s="43"/>
      <c r="AD233" s="43"/>
      <c r="AE233" s="43"/>
      <c r="AF233" s="43"/>
      <c r="AG233" s="43"/>
      <c r="AH233" s="43"/>
      <c r="AI233" s="43"/>
      <c r="AJ233" s="41"/>
      <c r="AK233" s="352"/>
      <c r="AL233" s="669"/>
      <c r="AM233" s="669"/>
      <c r="AN233" s="669"/>
      <c r="AO233" s="669"/>
      <c r="AP233" s="669"/>
      <c r="AQ233" s="669"/>
      <c r="AR233" s="669"/>
      <c r="AS233" s="669"/>
      <c r="AT233" s="669"/>
      <c r="AU233" s="669"/>
      <c r="AV233" s="669"/>
      <c r="AW233" s="40"/>
      <c r="AX233" s="41"/>
      <c r="AY233" s="43"/>
      <c r="AZ233" s="43"/>
      <c r="BA233" s="124"/>
      <c r="BB233" s="41"/>
      <c r="BC233" s="41"/>
      <c r="BD233" s="43"/>
      <c r="BE233" s="43"/>
      <c r="BF233" s="40"/>
      <c r="BG233" s="41"/>
      <c r="BH233" s="41"/>
      <c r="BI233" s="41"/>
      <c r="BJ233" s="41"/>
      <c r="BK233" s="41"/>
      <c r="BL233" s="41"/>
      <c r="BM233" s="41"/>
      <c r="BN233" s="43"/>
      <c r="BO233" s="496"/>
      <c r="BP233" s="124"/>
      <c r="BQ233" s="41"/>
      <c r="BR233" s="41"/>
      <c r="BS233" s="41"/>
      <c r="BT233" s="41"/>
      <c r="BU233" s="43"/>
      <c r="BV233" s="43"/>
      <c r="BW233" s="43"/>
      <c r="BX233" s="43"/>
      <c r="BY233" s="43"/>
      <c r="BZ233" s="43"/>
      <c r="CA233" s="499"/>
      <c r="CB233" s="500"/>
      <c r="CC233" s="495"/>
      <c r="CD233" s="495"/>
      <c r="CE233" s="502"/>
      <c r="CF233" s="124"/>
      <c r="CG233" s="41"/>
      <c r="CH233" s="41"/>
      <c r="CI233" s="43"/>
      <c r="CJ233" s="43"/>
      <c r="CK233" s="43"/>
      <c r="CL233" s="43"/>
      <c r="CM233" s="43"/>
      <c r="CN233" s="43"/>
      <c r="CO233" s="43"/>
      <c r="CP233" s="43"/>
      <c r="CQ233" s="43"/>
      <c r="CR233" s="500"/>
      <c r="CS233" s="495"/>
      <c r="CT233" s="495"/>
      <c r="CU233" s="502"/>
      <c r="CV233" s="41"/>
      <c r="CW233" s="41"/>
      <c r="CX233" s="41"/>
      <c r="CY233" s="41"/>
      <c r="CZ233" s="41"/>
      <c r="DA233" s="42"/>
      <c r="DB233" s="151"/>
      <c r="DC233" s="41"/>
      <c r="DD233" s="41"/>
      <c r="DE233" s="151"/>
      <c r="DF233" s="35"/>
      <c r="DG233" s="36"/>
      <c r="DH233" s="36"/>
      <c r="DI233" s="38"/>
      <c r="DJ233" s="38"/>
      <c r="DK233" s="38"/>
      <c r="DL233" s="38"/>
      <c r="DM233" s="38"/>
      <c r="DN233" s="46"/>
      <c r="DO233" s="451"/>
      <c r="DP233" s="451"/>
      <c r="DQ233" s="451"/>
      <c r="DR233" s="451"/>
      <c r="DS233" s="451"/>
      <c r="DT233" s="451"/>
      <c r="DU233" s="451"/>
      <c r="DV233" s="35"/>
      <c r="DW233" s="36"/>
      <c r="DX233" s="36"/>
      <c r="DY233" s="38"/>
      <c r="DZ233" s="38"/>
      <c r="EA233" s="46"/>
      <c r="EB233" s="33">
        <f t="shared" si="49"/>
        <v>0</v>
      </c>
      <c r="EC233" s="33">
        <f t="shared" si="50"/>
        <v>0</v>
      </c>
      <c r="ED233" s="75">
        <f t="shared" si="51"/>
        <v>0</v>
      </c>
      <c r="EE233" s="74">
        <f t="shared" si="52"/>
        <v>0</v>
      </c>
      <c r="EF233" s="33">
        <f t="shared" si="53"/>
        <v>0</v>
      </c>
    </row>
    <row r="234" spans="1:136" x14ac:dyDescent="0.25">
      <c r="A234" s="136">
        <v>225</v>
      </c>
      <c r="B234" s="39"/>
      <c r="C234" s="39"/>
      <c r="D234" s="39"/>
      <c r="E234" s="39"/>
      <c r="F234" s="137"/>
      <c r="G234" s="40"/>
      <c r="H234" s="41"/>
      <c r="I234" s="41"/>
      <c r="J234" s="43"/>
      <c r="K234" s="43"/>
      <c r="L234" s="43"/>
      <c r="M234" s="43"/>
      <c r="N234" s="43"/>
      <c r="O234" s="41"/>
      <c r="P234" s="352"/>
      <c r="Q234" s="669"/>
      <c r="R234" s="669"/>
      <c r="S234" s="669"/>
      <c r="T234" s="669"/>
      <c r="U234" s="669"/>
      <c r="V234" s="669"/>
      <c r="W234" s="669"/>
      <c r="X234" s="669"/>
      <c r="Y234" s="669"/>
      <c r="Z234" s="40"/>
      <c r="AA234" s="41"/>
      <c r="AB234" s="41"/>
      <c r="AC234" s="43"/>
      <c r="AD234" s="43"/>
      <c r="AE234" s="43"/>
      <c r="AF234" s="43"/>
      <c r="AG234" s="43"/>
      <c r="AH234" s="43"/>
      <c r="AI234" s="43"/>
      <c r="AJ234" s="41"/>
      <c r="AK234" s="352"/>
      <c r="AL234" s="669"/>
      <c r="AM234" s="669"/>
      <c r="AN234" s="669"/>
      <c r="AO234" s="669"/>
      <c r="AP234" s="669"/>
      <c r="AQ234" s="669"/>
      <c r="AR234" s="669"/>
      <c r="AS234" s="669"/>
      <c r="AT234" s="669"/>
      <c r="AU234" s="669"/>
      <c r="AV234" s="669"/>
      <c r="AW234" s="40"/>
      <c r="AX234" s="41"/>
      <c r="AY234" s="43"/>
      <c r="AZ234" s="43"/>
      <c r="BA234" s="124"/>
      <c r="BB234" s="41"/>
      <c r="BC234" s="41"/>
      <c r="BD234" s="43"/>
      <c r="BE234" s="43"/>
      <c r="BF234" s="40"/>
      <c r="BG234" s="41"/>
      <c r="BH234" s="41"/>
      <c r="BI234" s="41"/>
      <c r="BJ234" s="41"/>
      <c r="BK234" s="41"/>
      <c r="BL234" s="41"/>
      <c r="BM234" s="41"/>
      <c r="BN234" s="43"/>
      <c r="BO234" s="496"/>
      <c r="BP234" s="124"/>
      <c r="BQ234" s="41"/>
      <c r="BR234" s="41"/>
      <c r="BS234" s="41"/>
      <c r="BT234" s="41"/>
      <c r="BU234" s="43"/>
      <c r="BV234" s="43"/>
      <c r="BW234" s="43"/>
      <c r="BX234" s="43"/>
      <c r="BY234" s="43"/>
      <c r="BZ234" s="43"/>
      <c r="CA234" s="499"/>
      <c r="CB234" s="500"/>
      <c r="CC234" s="495"/>
      <c r="CD234" s="495"/>
      <c r="CE234" s="502"/>
      <c r="CF234" s="124"/>
      <c r="CG234" s="41"/>
      <c r="CH234" s="41"/>
      <c r="CI234" s="43"/>
      <c r="CJ234" s="43"/>
      <c r="CK234" s="43"/>
      <c r="CL234" s="43"/>
      <c r="CM234" s="43"/>
      <c r="CN234" s="43"/>
      <c r="CO234" s="43"/>
      <c r="CP234" s="43"/>
      <c r="CQ234" s="43"/>
      <c r="CR234" s="500"/>
      <c r="CS234" s="495"/>
      <c r="CT234" s="495"/>
      <c r="CU234" s="502"/>
      <c r="CV234" s="41"/>
      <c r="CW234" s="41"/>
      <c r="CX234" s="41"/>
      <c r="CY234" s="41"/>
      <c r="CZ234" s="41"/>
      <c r="DA234" s="42"/>
      <c r="DB234" s="151"/>
      <c r="DC234" s="41"/>
      <c r="DD234" s="41"/>
      <c r="DE234" s="151"/>
      <c r="DF234" s="35"/>
      <c r="DG234" s="36"/>
      <c r="DH234" s="36"/>
      <c r="DI234" s="38"/>
      <c r="DJ234" s="38"/>
      <c r="DK234" s="38"/>
      <c r="DL234" s="38"/>
      <c r="DM234" s="38"/>
      <c r="DN234" s="46"/>
      <c r="DO234" s="451"/>
      <c r="DP234" s="451"/>
      <c r="DQ234" s="451"/>
      <c r="DR234" s="451"/>
      <c r="DS234" s="451"/>
      <c r="DT234" s="451"/>
      <c r="DU234" s="451"/>
      <c r="DV234" s="35"/>
      <c r="DW234" s="36"/>
      <c r="DX234" s="36"/>
      <c r="DY234" s="38"/>
      <c r="DZ234" s="38"/>
      <c r="EA234" s="46"/>
      <c r="EB234" s="33">
        <f t="shared" si="49"/>
        <v>0</v>
      </c>
      <c r="EC234" s="33">
        <f t="shared" si="50"/>
        <v>0</v>
      </c>
      <c r="ED234" s="75">
        <f t="shared" si="51"/>
        <v>0</v>
      </c>
      <c r="EE234" s="74">
        <f t="shared" si="52"/>
        <v>0</v>
      </c>
      <c r="EF234" s="33">
        <f t="shared" si="53"/>
        <v>0</v>
      </c>
    </row>
    <row r="235" spans="1:136" x14ac:dyDescent="0.25">
      <c r="A235" s="134">
        <v>226</v>
      </c>
      <c r="B235" s="39"/>
      <c r="C235" s="39"/>
      <c r="D235" s="39"/>
      <c r="E235" s="39"/>
      <c r="F235" s="137"/>
      <c r="G235" s="40"/>
      <c r="H235" s="41"/>
      <c r="I235" s="41"/>
      <c r="J235" s="43"/>
      <c r="K235" s="43"/>
      <c r="L235" s="43"/>
      <c r="M235" s="43"/>
      <c r="N235" s="43"/>
      <c r="O235" s="41"/>
      <c r="P235" s="352"/>
      <c r="Q235" s="669"/>
      <c r="R235" s="669"/>
      <c r="S235" s="669"/>
      <c r="T235" s="669"/>
      <c r="U235" s="669"/>
      <c r="V235" s="669"/>
      <c r="W235" s="669"/>
      <c r="X235" s="669"/>
      <c r="Y235" s="669"/>
      <c r="Z235" s="40"/>
      <c r="AA235" s="41"/>
      <c r="AB235" s="41"/>
      <c r="AC235" s="43"/>
      <c r="AD235" s="43"/>
      <c r="AE235" s="43"/>
      <c r="AF235" s="43"/>
      <c r="AG235" s="43"/>
      <c r="AH235" s="43"/>
      <c r="AI235" s="43"/>
      <c r="AJ235" s="41"/>
      <c r="AK235" s="352"/>
      <c r="AL235" s="669"/>
      <c r="AM235" s="669"/>
      <c r="AN235" s="669"/>
      <c r="AO235" s="669"/>
      <c r="AP235" s="669"/>
      <c r="AQ235" s="669"/>
      <c r="AR235" s="669"/>
      <c r="AS235" s="669"/>
      <c r="AT235" s="669"/>
      <c r="AU235" s="669"/>
      <c r="AV235" s="669"/>
      <c r="AW235" s="40"/>
      <c r="AX235" s="41"/>
      <c r="AY235" s="43"/>
      <c r="AZ235" s="43"/>
      <c r="BA235" s="124"/>
      <c r="BB235" s="41"/>
      <c r="BC235" s="41"/>
      <c r="BD235" s="43"/>
      <c r="BE235" s="43"/>
      <c r="BF235" s="40"/>
      <c r="BG235" s="41"/>
      <c r="BH235" s="41"/>
      <c r="BI235" s="41"/>
      <c r="BJ235" s="41"/>
      <c r="BK235" s="41"/>
      <c r="BL235" s="41"/>
      <c r="BM235" s="41"/>
      <c r="BN235" s="43"/>
      <c r="BO235" s="496"/>
      <c r="BP235" s="124"/>
      <c r="BQ235" s="41"/>
      <c r="BR235" s="41"/>
      <c r="BS235" s="41"/>
      <c r="BT235" s="41"/>
      <c r="BU235" s="43"/>
      <c r="BV235" s="43"/>
      <c r="BW235" s="43"/>
      <c r="BX235" s="43"/>
      <c r="BY235" s="43"/>
      <c r="BZ235" s="43"/>
      <c r="CA235" s="499"/>
      <c r="CB235" s="500"/>
      <c r="CC235" s="495"/>
      <c r="CD235" s="495"/>
      <c r="CE235" s="502"/>
      <c r="CF235" s="124"/>
      <c r="CG235" s="41"/>
      <c r="CH235" s="41"/>
      <c r="CI235" s="43"/>
      <c r="CJ235" s="43"/>
      <c r="CK235" s="43"/>
      <c r="CL235" s="43"/>
      <c r="CM235" s="43"/>
      <c r="CN235" s="43"/>
      <c r="CO235" s="43"/>
      <c r="CP235" s="43"/>
      <c r="CQ235" s="43"/>
      <c r="CR235" s="500"/>
      <c r="CS235" s="495"/>
      <c r="CT235" s="495"/>
      <c r="CU235" s="502"/>
      <c r="CV235" s="41"/>
      <c r="CW235" s="41"/>
      <c r="CX235" s="41"/>
      <c r="CY235" s="41"/>
      <c r="CZ235" s="41"/>
      <c r="DA235" s="42"/>
      <c r="DB235" s="151"/>
      <c r="DC235" s="41"/>
      <c r="DD235" s="41"/>
      <c r="DE235" s="151"/>
      <c r="DF235" s="35"/>
      <c r="DG235" s="36"/>
      <c r="DH235" s="36"/>
      <c r="DI235" s="38"/>
      <c r="DJ235" s="38"/>
      <c r="DK235" s="38"/>
      <c r="DL235" s="38"/>
      <c r="DM235" s="38"/>
      <c r="DN235" s="46"/>
      <c r="DO235" s="451"/>
      <c r="DP235" s="451"/>
      <c r="DQ235" s="451"/>
      <c r="DR235" s="451"/>
      <c r="DS235" s="451"/>
      <c r="DT235" s="451"/>
      <c r="DU235" s="451"/>
      <c r="DV235" s="35"/>
      <c r="DW235" s="36"/>
      <c r="DX235" s="36"/>
      <c r="DY235" s="38"/>
      <c r="DZ235" s="38"/>
      <c r="EA235" s="46"/>
      <c r="EB235" s="33">
        <f t="shared" si="49"/>
        <v>0</v>
      </c>
      <c r="EC235" s="33">
        <f t="shared" si="50"/>
        <v>0</v>
      </c>
      <c r="ED235" s="75">
        <f t="shared" si="51"/>
        <v>0</v>
      </c>
      <c r="EE235" s="74">
        <f t="shared" si="52"/>
        <v>0</v>
      </c>
      <c r="EF235" s="33">
        <f t="shared" si="53"/>
        <v>0</v>
      </c>
    </row>
    <row r="236" spans="1:136" x14ac:dyDescent="0.25">
      <c r="A236" s="136">
        <v>227</v>
      </c>
      <c r="B236" s="39"/>
      <c r="C236" s="39"/>
      <c r="D236" s="39"/>
      <c r="E236" s="39"/>
      <c r="F236" s="137"/>
      <c r="G236" s="40"/>
      <c r="H236" s="41"/>
      <c r="I236" s="41"/>
      <c r="J236" s="43"/>
      <c r="K236" s="43"/>
      <c r="L236" s="43"/>
      <c r="M236" s="43"/>
      <c r="N236" s="43"/>
      <c r="O236" s="41"/>
      <c r="P236" s="352"/>
      <c r="Q236" s="669"/>
      <c r="R236" s="669"/>
      <c r="S236" s="669"/>
      <c r="T236" s="669"/>
      <c r="U236" s="669"/>
      <c r="V236" s="669"/>
      <c r="W236" s="669"/>
      <c r="X236" s="669"/>
      <c r="Y236" s="669"/>
      <c r="Z236" s="40"/>
      <c r="AA236" s="41"/>
      <c r="AB236" s="41"/>
      <c r="AC236" s="43"/>
      <c r="AD236" s="43"/>
      <c r="AE236" s="43"/>
      <c r="AF236" s="43"/>
      <c r="AG236" s="43"/>
      <c r="AH236" s="43"/>
      <c r="AI236" s="43"/>
      <c r="AJ236" s="41"/>
      <c r="AK236" s="352"/>
      <c r="AL236" s="669"/>
      <c r="AM236" s="669"/>
      <c r="AN236" s="669"/>
      <c r="AO236" s="669"/>
      <c r="AP236" s="669"/>
      <c r="AQ236" s="669"/>
      <c r="AR236" s="669"/>
      <c r="AS236" s="669"/>
      <c r="AT236" s="669"/>
      <c r="AU236" s="669"/>
      <c r="AV236" s="669"/>
      <c r="AW236" s="40"/>
      <c r="AX236" s="41"/>
      <c r="AY236" s="43"/>
      <c r="AZ236" s="43"/>
      <c r="BA236" s="124"/>
      <c r="BB236" s="41"/>
      <c r="BC236" s="41"/>
      <c r="BD236" s="43"/>
      <c r="BE236" s="43"/>
      <c r="BF236" s="40"/>
      <c r="BG236" s="41"/>
      <c r="BH236" s="41"/>
      <c r="BI236" s="41"/>
      <c r="BJ236" s="41"/>
      <c r="BK236" s="41"/>
      <c r="BL236" s="41"/>
      <c r="BM236" s="41"/>
      <c r="BN236" s="43"/>
      <c r="BO236" s="496"/>
      <c r="BP236" s="124"/>
      <c r="BQ236" s="41"/>
      <c r="BR236" s="41"/>
      <c r="BS236" s="41"/>
      <c r="BT236" s="41"/>
      <c r="BU236" s="43"/>
      <c r="BV236" s="43"/>
      <c r="BW236" s="43"/>
      <c r="BX236" s="43"/>
      <c r="BY236" s="43"/>
      <c r="BZ236" s="43"/>
      <c r="CA236" s="499"/>
      <c r="CB236" s="500"/>
      <c r="CC236" s="495"/>
      <c r="CD236" s="495"/>
      <c r="CE236" s="502"/>
      <c r="CF236" s="124"/>
      <c r="CG236" s="41"/>
      <c r="CH236" s="41"/>
      <c r="CI236" s="43"/>
      <c r="CJ236" s="43"/>
      <c r="CK236" s="43"/>
      <c r="CL236" s="43"/>
      <c r="CM236" s="43"/>
      <c r="CN236" s="43"/>
      <c r="CO236" s="43"/>
      <c r="CP236" s="43"/>
      <c r="CQ236" s="43"/>
      <c r="CR236" s="500"/>
      <c r="CS236" s="495"/>
      <c r="CT236" s="495"/>
      <c r="CU236" s="502"/>
      <c r="CV236" s="41"/>
      <c r="CW236" s="41"/>
      <c r="CX236" s="41"/>
      <c r="CY236" s="41"/>
      <c r="CZ236" s="41"/>
      <c r="DA236" s="42"/>
      <c r="DB236" s="151"/>
      <c r="DC236" s="41"/>
      <c r="DD236" s="41"/>
      <c r="DE236" s="151"/>
      <c r="DF236" s="35"/>
      <c r="DG236" s="36"/>
      <c r="DH236" s="36"/>
      <c r="DI236" s="38"/>
      <c r="DJ236" s="38"/>
      <c r="DK236" s="38"/>
      <c r="DL236" s="38"/>
      <c r="DM236" s="38"/>
      <c r="DN236" s="46"/>
      <c r="DO236" s="451"/>
      <c r="DP236" s="451"/>
      <c r="DQ236" s="451"/>
      <c r="DR236" s="451"/>
      <c r="DS236" s="451"/>
      <c r="DT236" s="451"/>
      <c r="DU236" s="451"/>
      <c r="DV236" s="35"/>
      <c r="DW236" s="36"/>
      <c r="DX236" s="36"/>
      <c r="DY236" s="38"/>
      <c r="DZ236" s="38"/>
      <c r="EA236" s="46"/>
      <c r="EB236" s="33">
        <f t="shared" si="49"/>
        <v>0</v>
      </c>
      <c r="EC236" s="33">
        <f t="shared" si="50"/>
        <v>0</v>
      </c>
      <c r="ED236" s="75">
        <f t="shared" si="51"/>
        <v>0</v>
      </c>
      <c r="EE236" s="74">
        <f t="shared" si="52"/>
        <v>0</v>
      </c>
      <c r="EF236" s="33">
        <f t="shared" si="53"/>
        <v>0</v>
      </c>
    </row>
    <row r="237" spans="1:136" x14ac:dyDescent="0.25">
      <c r="A237" s="134">
        <v>228</v>
      </c>
      <c r="B237" s="39"/>
      <c r="C237" s="39"/>
      <c r="D237" s="39"/>
      <c r="E237" s="39"/>
      <c r="F237" s="137"/>
      <c r="G237" s="40"/>
      <c r="H237" s="41"/>
      <c r="I237" s="41"/>
      <c r="J237" s="43"/>
      <c r="K237" s="43"/>
      <c r="L237" s="43"/>
      <c r="M237" s="43"/>
      <c r="N237" s="43"/>
      <c r="O237" s="41"/>
      <c r="P237" s="352"/>
      <c r="Q237" s="669"/>
      <c r="R237" s="669"/>
      <c r="S237" s="669"/>
      <c r="T237" s="669"/>
      <c r="U237" s="669"/>
      <c r="V237" s="669"/>
      <c r="W237" s="669"/>
      <c r="X237" s="669"/>
      <c r="Y237" s="669"/>
      <c r="Z237" s="40"/>
      <c r="AA237" s="41"/>
      <c r="AB237" s="41"/>
      <c r="AC237" s="43"/>
      <c r="AD237" s="43"/>
      <c r="AE237" s="43"/>
      <c r="AF237" s="43"/>
      <c r="AG237" s="43"/>
      <c r="AH237" s="43"/>
      <c r="AI237" s="43"/>
      <c r="AJ237" s="41"/>
      <c r="AK237" s="352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40"/>
      <c r="AX237" s="41"/>
      <c r="AY237" s="43"/>
      <c r="AZ237" s="43"/>
      <c r="BA237" s="124"/>
      <c r="BB237" s="41"/>
      <c r="BC237" s="41"/>
      <c r="BD237" s="43"/>
      <c r="BE237" s="43"/>
      <c r="BF237" s="40"/>
      <c r="BG237" s="41"/>
      <c r="BH237" s="41"/>
      <c r="BI237" s="41"/>
      <c r="BJ237" s="41"/>
      <c r="BK237" s="41"/>
      <c r="BL237" s="41"/>
      <c r="BM237" s="41"/>
      <c r="BN237" s="43"/>
      <c r="BO237" s="496"/>
      <c r="BP237" s="124"/>
      <c r="BQ237" s="41"/>
      <c r="BR237" s="41"/>
      <c r="BS237" s="41"/>
      <c r="BT237" s="41"/>
      <c r="BU237" s="43"/>
      <c r="BV237" s="43"/>
      <c r="BW237" s="43"/>
      <c r="BX237" s="43"/>
      <c r="BY237" s="43"/>
      <c r="BZ237" s="43"/>
      <c r="CA237" s="499"/>
      <c r="CB237" s="500"/>
      <c r="CC237" s="495"/>
      <c r="CD237" s="495"/>
      <c r="CE237" s="502"/>
      <c r="CF237" s="124"/>
      <c r="CG237" s="41"/>
      <c r="CH237" s="41"/>
      <c r="CI237" s="43"/>
      <c r="CJ237" s="43"/>
      <c r="CK237" s="43"/>
      <c r="CL237" s="43"/>
      <c r="CM237" s="43"/>
      <c r="CN237" s="43"/>
      <c r="CO237" s="43"/>
      <c r="CP237" s="43"/>
      <c r="CQ237" s="43"/>
      <c r="CR237" s="500"/>
      <c r="CS237" s="495"/>
      <c r="CT237" s="495"/>
      <c r="CU237" s="502"/>
      <c r="CV237" s="41"/>
      <c r="CW237" s="41"/>
      <c r="CX237" s="41"/>
      <c r="CY237" s="41"/>
      <c r="CZ237" s="41"/>
      <c r="DA237" s="42"/>
      <c r="DB237" s="151"/>
      <c r="DC237" s="41"/>
      <c r="DD237" s="41"/>
      <c r="DE237" s="151"/>
      <c r="DF237" s="35"/>
      <c r="DG237" s="36"/>
      <c r="DH237" s="36"/>
      <c r="DI237" s="38"/>
      <c r="DJ237" s="38"/>
      <c r="DK237" s="38"/>
      <c r="DL237" s="38"/>
      <c r="DM237" s="38"/>
      <c r="DN237" s="46"/>
      <c r="DO237" s="451"/>
      <c r="DP237" s="451"/>
      <c r="DQ237" s="451"/>
      <c r="DR237" s="451"/>
      <c r="DS237" s="451"/>
      <c r="DT237" s="451"/>
      <c r="DU237" s="451"/>
      <c r="DV237" s="35"/>
      <c r="DW237" s="36"/>
      <c r="DX237" s="36"/>
      <c r="DY237" s="38"/>
      <c r="DZ237" s="38"/>
      <c r="EA237" s="46"/>
      <c r="EB237" s="33">
        <f t="shared" si="49"/>
        <v>0</v>
      </c>
      <c r="EC237" s="33">
        <f t="shared" si="50"/>
        <v>0</v>
      </c>
      <c r="ED237" s="75">
        <f t="shared" si="51"/>
        <v>0</v>
      </c>
      <c r="EE237" s="74">
        <f t="shared" si="52"/>
        <v>0</v>
      </c>
      <c r="EF237" s="33">
        <f t="shared" si="53"/>
        <v>0</v>
      </c>
    </row>
    <row r="238" spans="1:136" x14ac:dyDescent="0.25">
      <c r="A238" s="136">
        <v>229</v>
      </c>
      <c r="B238" s="39"/>
      <c r="C238" s="39"/>
      <c r="D238" s="39"/>
      <c r="E238" s="39"/>
      <c r="F238" s="137"/>
      <c r="G238" s="40"/>
      <c r="H238" s="41"/>
      <c r="I238" s="41"/>
      <c r="J238" s="43"/>
      <c r="K238" s="43"/>
      <c r="L238" s="43"/>
      <c r="M238" s="43"/>
      <c r="N238" s="43"/>
      <c r="O238" s="41"/>
      <c r="P238" s="352"/>
      <c r="Q238" s="669"/>
      <c r="R238" s="669"/>
      <c r="S238" s="669"/>
      <c r="T238" s="669"/>
      <c r="U238" s="669"/>
      <c r="V238" s="669"/>
      <c r="W238" s="669"/>
      <c r="X238" s="669"/>
      <c r="Y238" s="669"/>
      <c r="Z238" s="40"/>
      <c r="AA238" s="41"/>
      <c r="AB238" s="41"/>
      <c r="AC238" s="43"/>
      <c r="AD238" s="43"/>
      <c r="AE238" s="43"/>
      <c r="AF238" s="43"/>
      <c r="AG238" s="43"/>
      <c r="AH238" s="43"/>
      <c r="AI238" s="43"/>
      <c r="AJ238" s="41"/>
      <c r="AK238" s="352"/>
      <c r="AL238" s="669"/>
      <c r="AM238" s="669"/>
      <c r="AN238" s="669"/>
      <c r="AO238" s="669"/>
      <c r="AP238" s="669"/>
      <c r="AQ238" s="669"/>
      <c r="AR238" s="669"/>
      <c r="AS238" s="669"/>
      <c r="AT238" s="669"/>
      <c r="AU238" s="669"/>
      <c r="AV238" s="669"/>
      <c r="AW238" s="40"/>
      <c r="AX238" s="41"/>
      <c r="AY238" s="43"/>
      <c r="AZ238" s="43"/>
      <c r="BA238" s="124"/>
      <c r="BB238" s="41"/>
      <c r="BC238" s="41"/>
      <c r="BD238" s="43"/>
      <c r="BE238" s="43"/>
      <c r="BF238" s="40"/>
      <c r="BG238" s="41"/>
      <c r="BH238" s="41"/>
      <c r="BI238" s="41"/>
      <c r="BJ238" s="41"/>
      <c r="BK238" s="41"/>
      <c r="BL238" s="41"/>
      <c r="BM238" s="41"/>
      <c r="BN238" s="43"/>
      <c r="BO238" s="496"/>
      <c r="BP238" s="124"/>
      <c r="BQ238" s="41"/>
      <c r="BR238" s="41"/>
      <c r="BS238" s="41"/>
      <c r="BT238" s="41"/>
      <c r="BU238" s="43"/>
      <c r="BV238" s="43"/>
      <c r="BW238" s="43"/>
      <c r="BX238" s="43"/>
      <c r="BY238" s="43"/>
      <c r="BZ238" s="43"/>
      <c r="CA238" s="499"/>
      <c r="CB238" s="500"/>
      <c r="CC238" s="495"/>
      <c r="CD238" s="495"/>
      <c r="CE238" s="502"/>
      <c r="CF238" s="124"/>
      <c r="CG238" s="41"/>
      <c r="CH238" s="41"/>
      <c r="CI238" s="43"/>
      <c r="CJ238" s="43"/>
      <c r="CK238" s="43"/>
      <c r="CL238" s="43"/>
      <c r="CM238" s="43"/>
      <c r="CN238" s="43"/>
      <c r="CO238" s="43"/>
      <c r="CP238" s="43"/>
      <c r="CQ238" s="43"/>
      <c r="CR238" s="500"/>
      <c r="CS238" s="495"/>
      <c r="CT238" s="495"/>
      <c r="CU238" s="502"/>
      <c r="CV238" s="41"/>
      <c r="CW238" s="41"/>
      <c r="CX238" s="41"/>
      <c r="CY238" s="41"/>
      <c r="CZ238" s="41"/>
      <c r="DA238" s="42"/>
      <c r="DB238" s="151"/>
      <c r="DC238" s="41"/>
      <c r="DD238" s="41"/>
      <c r="DE238" s="151"/>
      <c r="DF238" s="35"/>
      <c r="DG238" s="36"/>
      <c r="DH238" s="36"/>
      <c r="DI238" s="38"/>
      <c r="DJ238" s="38"/>
      <c r="DK238" s="38"/>
      <c r="DL238" s="38"/>
      <c r="DM238" s="38"/>
      <c r="DN238" s="46"/>
      <c r="DO238" s="451"/>
      <c r="DP238" s="451"/>
      <c r="DQ238" s="451"/>
      <c r="DR238" s="451"/>
      <c r="DS238" s="451"/>
      <c r="DT238" s="451"/>
      <c r="DU238" s="451"/>
      <c r="DV238" s="35"/>
      <c r="DW238" s="36"/>
      <c r="DX238" s="36"/>
      <c r="DY238" s="38"/>
      <c r="DZ238" s="38"/>
      <c r="EA238" s="46"/>
      <c r="EB238" s="33">
        <f t="shared" si="49"/>
        <v>0</v>
      </c>
      <c r="EC238" s="33">
        <f t="shared" si="50"/>
        <v>0</v>
      </c>
      <c r="ED238" s="75">
        <f t="shared" si="51"/>
        <v>0</v>
      </c>
      <c r="EE238" s="74">
        <f t="shared" si="52"/>
        <v>0</v>
      </c>
      <c r="EF238" s="33">
        <f t="shared" si="53"/>
        <v>0</v>
      </c>
    </row>
    <row r="239" spans="1:136" x14ac:dyDescent="0.25">
      <c r="A239" s="134">
        <v>230</v>
      </c>
      <c r="B239" s="39"/>
      <c r="C239" s="39"/>
      <c r="D239" s="39"/>
      <c r="E239" s="39"/>
      <c r="F239" s="137"/>
      <c r="G239" s="40"/>
      <c r="H239" s="41"/>
      <c r="I239" s="41"/>
      <c r="J239" s="43"/>
      <c r="K239" s="43"/>
      <c r="L239" s="43"/>
      <c r="M239" s="43"/>
      <c r="N239" s="43"/>
      <c r="O239" s="41"/>
      <c r="P239" s="352"/>
      <c r="Q239" s="669"/>
      <c r="R239" s="669"/>
      <c r="S239" s="669"/>
      <c r="T239" s="669"/>
      <c r="U239" s="669"/>
      <c r="V239" s="669"/>
      <c r="W239" s="669"/>
      <c r="X239" s="669"/>
      <c r="Y239" s="669"/>
      <c r="Z239" s="40"/>
      <c r="AA239" s="41"/>
      <c r="AB239" s="41"/>
      <c r="AC239" s="43"/>
      <c r="AD239" s="43"/>
      <c r="AE239" s="43"/>
      <c r="AF239" s="43"/>
      <c r="AG239" s="43"/>
      <c r="AH239" s="43"/>
      <c r="AI239" s="43"/>
      <c r="AJ239" s="41"/>
      <c r="AK239" s="352"/>
      <c r="AL239" s="669"/>
      <c r="AM239" s="669"/>
      <c r="AN239" s="669"/>
      <c r="AO239" s="669"/>
      <c r="AP239" s="669"/>
      <c r="AQ239" s="669"/>
      <c r="AR239" s="669"/>
      <c r="AS239" s="669"/>
      <c r="AT239" s="669"/>
      <c r="AU239" s="669"/>
      <c r="AV239" s="669"/>
      <c r="AW239" s="40"/>
      <c r="AX239" s="41"/>
      <c r="AY239" s="43"/>
      <c r="AZ239" s="43"/>
      <c r="BA239" s="124"/>
      <c r="BB239" s="41"/>
      <c r="BC239" s="41"/>
      <c r="BD239" s="43"/>
      <c r="BE239" s="43"/>
      <c r="BF239" s="40"/>
      <c r="BG239" s="41"/>
      <c r="BH239" s="41"/>
      <c r="BI239" s="41"/>
      <c r="BJ239" s="41"/>
      <c r="BK239" s="41"/>
      <c r="BL239" s="41"/>
      <c r="BM239" s="41"/>
      <c r="BN239" s="43"/>
      <c r="BO239" s="496"/>
      <c r="BP239" s="124"/>
      <c r="BQ239" s="41"/>
      <c r="BR239" s="41"/>
      <c r="BS239" s="41"/>
      <c r="BT239" s="41"/>
      <c r="BU239" s="43"/>
      <c r="BV239" s="43"/>
      <c r="BW239" s="43"/>
      <c r="BX239" s="43"/>
      <c r="BY239" s="43"/>
      <c r="BZ239" s="43"/>
      <c r="CA239" s="499"/>
      <c r="CB239" s="500"/>
      <c r="CC239" s="495"/>
      <c r="CD239" s="495"/>
      <c r="CE239" s="502"/>
      <c r="CF239" s="124"/>
      <c r="CG239" s="41"/>
      <c r="CH239" s="41"/>
      <c r="CI239" s="43"/>
      <c r="CJ239" s="43"/>
      <c r="CK239" s="43"/>
      <c r="CL239" s="43"/>
      <c r="CM239" s="43"/>
      <c r="CN239" s="43"/>
      <c r="CO239" s="43"/>
      <c r="CP239" s="43"/>
      <c r="CQ239" s="43"/>
      <c r="CR239" s="500"/>
      <c r="CS239" s="495"/>
      <c r="CT239" s="495"/>
      <c r="CU239" s="502"/>
      <c r="CV239" s="41"/>
      <c r="CW239" s="41"/>
      <c r="CX239" s="41"/>
      <c r="CY239" s="41"/>
      <c r="CZ239" s="41"/>
      <c r="DA239" s="42"/>
      <c r="DB239" s="151"/>
      <c r="DC239" s="41"/>
      <c r="DD239" s="41"/>
      <c r="DE239" s="151"/>
      <c r="DF239" s="35"/>
      <c r="DG239" s="36"/>
      <c r="DH239" s="36"/>
      <c r="DI239" s="38"/>
      <c r="DJ239" s="38"/>
      <c r="DK239" s="38"/>
      <c r="DL239" s="38"/>
      <c r="DM239" s="38"/>
      <c r="DN239" s="46"/>
      <c r="DO239" s="451"/>
      <c r="DP239" s="451"/>
      <c r="DQ239" s="451"/>
      <c r="DR239" s="451"/>
      <c r="DS239" s="451"/>
      <c r="DT239" s="451"/>
      <c r="DU239" s="451"/>
      <c r="DV239" s="35"/>
      <c r="DW239" s="36"/>
      <c r="DX239" s="36"/>
      <c r="DY239" s="38"/>
      <c r="DZ239" s="38"/>
      <c r="EA239" s="46"/>
      <c r="EB239" s="33">
        <f t="shared" si="49"/>
        <v>0</v>
      </c>
      <c r="EC239" s="33">
        <f t="shared" si="50"/>
        <v>0</v>
      </c>
      <c r="ED239" s="75">
        <f t="shared" si="51"/>
        <v>0</v>
      </c>
      <c r="EE239" s="74">
        <f t="shared" si="52"/>
        <v>0</v>
      </c>
      <c r="EF239" s="33">
        <f t="shared" si="53"/>
        <v>0</v>
      </c>
    </row>
    <row r="240" spans="1:136" x14ac:dyDescent="0.25">
      <c r="A240" s="136">
        <v>231</v>
      </c>
      <c r="B240" s="39"/>
      <c r="C240" s="39"/>
      <c r="D240" s="39"/>
      <c r="E240" s="39"/>
      <c r="F240" s="137"/>
      <c r="G240" s="40"/>
      <c r="H240" s="41"/>
      <c r="I240" s="41"/>
      <c r="J240" s="43"/>
      <c r="K240" s="43"/>
      <c r="L240" s="43"/>
      <c r="M240" s="43"/>
      <c r="N240" s="43"/>
      <c r="O240" s="41"/>
      <c r="P240" s="352"/>
      <c r="Q240" s="669"/>
      <c r="R240" s="669"/>
      <c r="S240" s="669"/>
      <c r="T240" s="669"/>
      <c r="U240" s="669"/>
      <c r="V240" s="669"/>
      <c r="W240" s="669"/>
      <c r="X240" s="669"/>
      <c r="Y240" s="669"/>
      <c r="Z240" s="40"/>
      <c r="AA240" s="41"/>
      <c r="AB240" s="41"/>
      <c r="AC240" s="43"/>
      <c r="AD240" s="43"/>
      <c r="AE240" s="43"/>
      <c r="AF240" s="43"/>
      <c r="AG240" s="43"/>
      <c r="AH240" s="43"/>
      <c r="AI240" s="43"/>
      <c r="AJ240" s="41"/>
      <c r="AK240" s="352"/>
      <c r="AL240" s="669"/>
      <c r="AM240" s="669"/>
      <c r="AN240" s="669"/>
      <c r="AO240" s="669"/>
      <c r="AP240" s="669"/>
      <c r="AQ240" s="669"/>
      <c r="AR240" s="669"/>
      <c r="AS240" s="669"/>
      <c r="AT240" s="669"/>
      <c r="AU240" s="669"/>
      <c r="AV240" s="669"/>
      <c r="AW240" s="40"/>
      <c r="AX240" s="41"/>
      <c r="AY240" s="43"/>
      <c r="AZ240" s="43"/>
      <c r="BA240" s="124"/>
      <c r="BB240" s="41"/>
      <c r="BC240" s="41"/>
      <c r="BD240" s="43"/>
      <c r="BE240" s="43"/>
      <c r="BF240" s="40"/>
      <c r="BG240" s="41"/>
      <c r="BH240" s="41"/>
      <c r="BI240" s="41"/>
      <c r="BJ240" s="41"/>
      <c r="BK240" s="41"/>
      <c r="BL240" s="41"/>
      <c r="BM240" s="41"/>
      <c r="BN240" s="43"/>
      <c r="BO240" s="496"/>
      <c r="BP240" s="124"/>
      <c r="BQ240" s="41"/>
      <c r="BR240" s="41"/>
      <c r="BS240" s="41"/>
      <c r="BT240" s="41"/>
      <c r="BU240" s="43"/>
      <c r="BV240" s="43"/>
      <c r="BW240" s="43"/>
      <c r="BX240" s="43"/>
      <c r="BY240" s="43"/>
      <c r="BZ240" s="43"/>
      <c r="CA240" s="499"/>
      <c r="CB240" s="500"/>
      <c r="CC240" s="495"/>
      <c r="CD240" s="495"/>
      <c r="CE240" s="502"/>
      <c r="CF240" s="124"/>
      <c r="CG240" s="41"/>
      <c r="CH240" s="41"/>
      <c r="CI240" s="43"/>
      <c r="CJ240" s="43"/>
      <c r="CK240" s="43"/>
      <c r="CL240" s="43"/>
      <c r="CM240" s="43"/>
      <c r="CN240" s="43"/>
      <c r="CO240" s="43"/>
      <c r="CP240" s="43"/>
      <c r="CQ240" s="43"/>
      <c r="CR240" s="500"/>
      <c r="CS240" s="495"/>
      <c r="CT240" s="495"/>
      <c r="CU240" s="502"/>
      <c r="CV240" s="41"/>
      <c r="CW240" s="41"/>
      <c r="CX240" s="41"/>
      <c r="CY240" s="41"/>
      <c r="CZ240" s="41"/>
      <c r="DA240" s="42"/>
      <c r="DB240" s="151"/>
      <c r="DC240" s="41"/>
      <c r="DD240" s="41"/>
      <c r="DE240" s="151"/>
      <c r="DF240" s="35"/>
      <c r="DG240" s="36"/>
      <c r="DH240" s="36"/>
      <c r="DI240" s="38"/>
      <c r="DJ240" s="38"/>
      <c r="DK240" s="38"/>
      <c r="DL240" s="38"/>
      <c r="DM240" s="38"/>
      <c r="DN240" s="46"/>
      <c r="DO240" s="451"/>
      <c r="DP240" s="451"/>
      <c r="DQ240" s="451"/>
      <c r="DR240" s="451"/>
      <c r="DS240" s="451"/>
      <c r="DT240" s="451"/>
      <c r="DU240" s="451"/>
      <c r="DV240" s="35"/>
      <c r="DW240" s="36"/>
      <c r="DX240" s="36"/>
      <c r="DY240" s="38"/>
      <c r="DZ240" s="38"/>
      <c r="EA240" s="46"/>
      <c r="EB240" s="33">
        <f t="shared" si="49"/>
        <v>0</v>
      </c>
      <c r="EC240" s="33">
        <f t="shared" si="50"/>
        <v>0</v>
      </c>
      <c r="ED240" s="75">
        <f t="shared" si="51"/>
        <v>0</v>
      </c>
      <c r="EE240" s="74">
        <f t="shared" si="52"/>
        <v>0</v>
      </c>
      <c r="EF240" s="33">
        <f t="shared" si="53"/>
        <v>0</v>
      </c>
    </row>
    <row r="241" spans="1:136" x14ac:dyDescent="0.25">
      <c r="A241" s="134">
        <v>232</v>
      </c>
      <c r="B241" s="39"/>
      <c r="C241" s="39"/>
      <c r="D241" s="39"/>
      <c r="E241" s="39"/>
      <c r="F241" s="137"/>
      <c r="G241" s="40"/>
      <c r="H241" s="41"/>
      <c r="I241" s="41"/>
      <c r="J241" s="43"/>
      <c r="K241" s="43"/>
      <c r="L241" s="43"/>
      <c r="M241" s="43"/>
      <c r="N241" s="43"/>
      <c r="O241" s="41"/>
      <c r="P241" s="352"/>
      <c r="Q241" s="669"/>
      <c r="R241" s="669"/>
      <c r="S241" s="669"/>
      <c r="T241" s="669"/>
      <c r="U241" s="669"/>
      <c r="V241" s="669"/>
      <c r="W241" s="669"/>
      <c r="X241" s="669"/>
      <c r="Y241" s="669"/>
      <c r="Z241" s="40"/>
      <c r="AA241" s="41"/>
      <c r="AB241" s="41"/>
      <c r="AC241" s="43"/>
      <c r="AD241" s="43"/>
      <c r="AE241" s="43"/>
      <c r="AF241" s="43"/>
      <c r="AG241" s="43"/>
      <c r="AH241" s="43"/>
      <c r="AI241" s="43"/>
      <c r="AJ241" s="41"/>
      <c r="AK241" s="352"/>
      <c r="AL241" s="669"/>
      <c r="AM241" s="669"/>
      <c r="AN241" s="669"/>
      <c r="AO241" s="669"/>
      <c r="AP241" s="669"/>
      <c r="AQ241" s="669"/>
      <c r="AR241" s="669"/>
      <c r="AS241" s="669"/>
      <c r="AT241" s="669"/>
      <c r="AU241" s="669"/>
      <c r="AV241" s="669"/>
      <c r="AW241" s="40"/>
      <c r="AX241" s="41"/>
      <c r="AY241" s="43"/>
      <c r="AZ241" s="43"/>
      <c r="BA241" s="124"/>
      <c r="BB241" s="41"/>
      <c r="BC241" s="41"/>
      <c r="BD241" s="43"/>
      <c r="BE241" s="43"/>
      <c r="BF241" s="40"/>
      <c r="BG241" s="41"/>
      <c r="BH241" s="41"/>
      <c r="BI241" s="41"/>
      <c r="BJ241" s="41"/>
      <c r="BK241" s="41"/>
      <c r="BL241" s="41"/>
      <c r="BM241" s="41"/>
      <c r="BN241" s="43"/>
      <c r="BO241" s="496"/>
      <c r="BP241" s="124"/>
      <c r="BQ241" s="41"/>
      <c r="BR241" s="41"/>
      <c r="BS241" s="41"/>
      <c r="BT241" s="41"/>
      <c r="BU241" s="43"/>
      <c r="BV241" s="43"/>
      <c r="BW241" s="43"/>
      <c r="BX241" s="43"/>
      <c r="BY241" s="43"/>
      <c r="BZ241" s="43"/>
      <c r="CA241" s="499"/>
      <c r="CB241" s="500"/>
      <c r="CC241" s="495"/>
      <c r="CD241" s="495"/>
      <c r="CE241" s="502"/>
      <c r="CF241" s="124"/>
      <c r="CG241" s="41"/>
      <c r="CH241" s="41"/>
      <c r="CI241" s="43"/>
      <c r="CJ241" s="43"/>
      <c r="CK241" s="43"/>
      <c r="CL241" s="43"/>
      <c r="CM241" s="43"/>
      <c r="CN241" s="43"/>
      <c r="CO241" s="43"/>
      <c r="CP241" s="43"/>
      <c r="CQ241" s="43"/>
      <c r="CR241" s="500"/>
      <c r="CS241" s="495"/>
      <c r="CT241" s="495"/>
      <c r="CU241" s="502"/>
      <c r="CV241" s="41"/>
      <c r="CW241" s="41"/>
      <c r="CX241" s="41"/>
      <c r="CY241" s="41"/>
      <c r="CZ241" s="41"/>
      <c r="DA241" s="42"/>
      <c r="DB241" s="151"/>
      <c r="DC241" s="41"/>
      <c r="DD241" s="41"/>
      <c r="DE241" s="151"/>
      <c r="DF241" s="35"/>
      <c r="DG241" s="36"/>
      <c r="DH241" s="36"/>
      <c r="DI241" s="38"/>
      <c r="DJ241" s="38"/>
      <c r="DK241" s="38"/>
      <c r="DL241" s="38"/>
      <c r="DM241" s="38"/>
      <c r="DN241" s="46"/>
      <c r="DO241" s="451"/>
      <c r="DP241" s="451"/>
      <c r="DQ241" s="451"/>
      <c r="DR241" s="451"/>
      <c r="DS241" s="451"/>
      <c r="DT241" s="451"/>
      <c r="DU241" s="451"/>
      <c r="DV241" s="35"/>
      <c r="DW241" s="36"/>
      <c r="DX241" s="36"/>
      <c r="DY241" s="38"/>
      <c r="DZ241" s="38"/>
      <c r="EA241" s="46"/>
      <c r="EB241" s="33">
        <f t="shared" si="49"/>
        <v>0</v>
      </c>
      <c r="EC241" s="33">
        <f t="shared" si="50"/>
        <v>0</v>
      </c>
      <c r="ED241" s="75">
        <f t="shared" si="51"/>
        <v>0</v>
      </c>
      <c r="EE241" s="74">
        <f t="shared" si="52"/>
        <v>0</v>
      </c>
      <c r="EF241" s="33">
        <f t="shared" si="53"/>
        <v>0</v>
      </c>
    </row>
    <row r="242" spans="1:136" x14ac:dyDescent="0.25">
      <c r="A242" s="136">
        <v>233</v>
      </c>
      <c r="B242" s="39"/>
      <c r="C242" s="39"/>
      <c r="D242" s="39"/>
      <c r="E242" s="39"/>
      <c r="F242" s="137"/>
      <c r="G242" s="40"/>
      <c r="H242" s="41"/>
      <c r="I242" s="41"/>
      <c r="J242" s="43"/>
      <c r="K242" s="43"/>
      <c r="L242" s="43"/>
      <c r="M242" s="43"/>
      <c r="N242" s="43"/>
      <c r="O242" s="41"/>
      <c r="P242" s="352"/>
      <c r="Q242" s="669"/>
      <c r="R242" s="669"/>
      <c r="S242" s="669"/>
      <c r="T242" s="669"/>
      <c r="U242" s="669"/>
      <c r="V242" s="669"/>
      <c r="W242" s="669"/>
      <c r="X242" s="669"/>
      <c r="Y242" s="669"/>
      <c r="Z242" s="40"/>
      <c r="AA242" s="41"/>
      <c r="AB242" s="41"/>
      <c r="AC242" s="43"/>
      <c r="AD242" s="43"/>
      <c r="AE242" s="43"/>
      <c r="AF242" s="43"/>
      <c r="AG242" s="43"/>
      <c r="AH242" s="43"/>
      <c r="AI242" s="43"/>
      <c r="AJ242" s="41"/>
      <c r="AK242" s="352"/>
      <c r="AL242" s="669"/>
      <c r="AM242" s="669"/>
      <c r="AN242" s="669"/>
      <c r="AO242" s="669"/>
      <c r="AP242" s="669"/>
      <c r="AQ242" s="669"/>
      <c r="AR242" s="669"/>
      <c r="AS242" s="669"/>
      <c r="AT242" s="669"/>
      <c r="AU242" s="669"/>
      <c r="AV242" s="669"/>
      <c r="AW242" s="40"/>
      <c r="AX242" s="41"/>
      <c r="AY242" s="43"/>
      <c r="AZ242" s="43"/>
      <c r="BA242" s="124"/>
      <c r="BB242" s="41"/>
      <c r="BC242" s="41"/>
      <c r="BD242" s="43"/>
      <c r="BE242" s="43"/>
      <c r="BF242" s="40"/>
      <c r="BG242" s="41"/>
      <c r="BH242" s="41"/>
      <c r="BI242" s="41"/>
      <c r="BJ242" s="41"/>
      <c r="BK242" s="41"/>
      <c r="BL242" s="41"/>
      <c r="BM242" s="41"/>
      <c r="BN242" s="43"/>
      <c r="BO242" s="496"/>
      <c r="BP242" s="124"/>
      <c r="BQ242" s="41"/>
      <c r="BR242" s="41"/>
      <c r="BS242" s="41"/>
      <c r="BT242" s="41"/>
      <c r="BU242" s="43"/>
      <c r="BV242" s="43"/>
      <c r="BW242" s="43"/>
      <c r="BX242" s="43"/>
      <c r="BY242" s="43"/>
      <c r="BZ242" s="43"/>
      <c r="CA242" s="499"/>
      <c r="CB242" s="500"/>
      <c r="CC242" s="495"/>
      <c r="CD242" s="495"/>
      <c r="CE242" s="502"/>
      <c r="CF242" s="124"/>
      <c r="CG242" s="41"/>
      <c r="CH242" s="41"/>
      <c r="CI242" s="43"/>
      <c r="CJ242" s="43"/>
      <c r="CK242" s="43"/>
      <c r="CL242" s="43"/>
      <c r="CM242" s="43"/>
      <c r="CN242" s="43"/>
      <c r="CO242" s="43"/>
      <c r="CP242" s="43"/>
      <c r="CQ242" s="43"/>
      <c r="CR242" s="500"/>
      <c r="CS242" s="495"/>
      <c r="CT242" s="495"/>
      <c r="CU242" s="502"/>
      <c r="CV242" s="41"/>
      <c r="CW242" s="41"/>
      <c r="CX242" s="41"/>
      <c r="CY242" s="41"/>
      <c r="CZ242" s="41"/>
      <c r="DA242" s="42"/>
      <c r="DB242" s="151"/>
      <c r="DC242" s="41"/>
      <c r="DD242" s="41"/>
      <c r="DE242" s="151"/>
      <c r="DF242" s="35"/>
      <c r="DG242" s="36"/>
      <c r="DH242" s="36"/>
      <c r="DI242" s="38"/>
      <c r="DJ242" s="38"/>
      <c r="DK242" s="38"/>
      <c r="DL242" s="38"/>
      <c r="DM242" s="38"/>
      <c r="DN242" s="46"/>
      <c r="DO242" s="451"/>
      <c r="DP242" s="451"/>
      <c r="DQ242" s="451"/>
      <c r="DR242" s="451"/>
      <c r="DS242" s="451"/>
      <c r="DT242" s="451"/>
      <c r="DU242" s="451"/>
      <c r="DV242" s="35"/>
      <c r="DW242" s="36"/>
      <c r="DX242" s="36"/>
      <c r="DY242" s="38"/>
      <c r="DZ242" s="38"/>
      <c r="EA242" s="46"/>
      <c r="EB242" s="33">
        <f t="shared" si="49"/>
        <v>0</v>
      </c>
      <c r="EC242" s="33">
        <f t="shared" si="50"/>
        <v>0</v>
      </c>
      <c r="ED242" s="75">
        <f t="shared" si="51"/>
        <v>0</v>
      </c>
      <c r="EE242" s="74">
        <f t="shared" si="52"/>
        <v>0</v>
      </c>
      <c r="EF242" s="33">
        <f t="shared" si="53"/>
        <v>0</v>
      </c>
    </row>
    <row r="243" spans="1:136" x14ac:dyDescent="0.25">
      <c r="A243" s="134">
        <v>234</v>
      </c>
      <c r="B243" s="39"/>
      <c r="C243" s="39"/>
      <c r="D243" s="39"/>
      <c r="E243" s="39"/>
      <c r="F243" s="137"/>
      <c r="G243" s="40"/>
      <c r="H243" s="41"/>
      <c r="I243" s="41"/>
      <c r="J243" s="43"/>
      <c r="K243" s="43"/>
      <c r="L243" s="43"/>
      <c r="M243" s="43"/>
      <c r="N243" s="43"/>
      <c r="O243" s="41"/>
      <c r="P243" s="352"/>
      <c r="Q243" s="669"/>
      <c r="R243" s="669"/>
      <c r="S243" s="669"/>
      <c r="T243" s="669"/>
      <c r="U243" s="669"/>
      <c r="V243" s="669"/>
      <c r="W243" s="669"/>
      <c r="X243" s="669"/>
      <c r="Y243" s="669"/>
      <c r="Z243" s="40"/>
      <c r="AA243" s="41"/>
      <c r="AB243" s="41"/>
      <c r="AC243" s="43"/>
      <c r="AD243" s="43"/>
      <c r="AE243" s="43"/>
      <c r="AF243" s="43"/>
      <c r="AG243" s="43"/>
      <c r="AH243" s="43"/>
      <c r="AI243" s="43"/>
      <c r="AJ243" s="41"/>
      <c r="AK243" s="352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40"/>
      <c r="AX243" s="41"/>
      <c r="AY243" s="43"/>
      <c r="AZ243" s="43"/>
      <c r="BA243" s="124"/>
      <c r="BB243" s="41"/>
      <c r="BC243" s="41"/>
      <c r="BD243" s="43"/>
      <c r="BE243" s="43"/>
      <c r="BF243" s="40"/>
      <c r="BG243" s="41"/>
      <c r="BH243" s="41"/>
      <c r="BI243" s="41"/>
      <c r="BJ243" s="41"/>
      <c r="BK243" s="41"/>
      <c r="BL243" s="41"/>
      <c r="BM243" s="41"/>
      <c r="BN243" s="43"/>
      <c r="BO243" s="496"/>
      <c r="BP243" s="124"/>
      <c r="BQ243" s="41"/>
      <c r="BR243" s="41"/>
      <c r="BS243" s="41"/>
      <c r="BT243" s="41"/>
      <c r="BU243" s="43"/>
      <c r="BV243" s="43"/>
      <c r="BW243" s="43"/>
      <c r="BX243" s="43"/>
      <c r="BY243" s="43"/>
      <c r="BZ243" s="43"/>
      <c r="CA243" s="499"/>
      <c r="CB243" s="500"/>
      <c r="CC243" s="495"/>
      <c r="CD243" s="495"/>
      <c r="CE243" s="502"/>
      <c r="CF243" s="124"/>
      <c r="CG243" s="41"/>
      <c r="CH243" s="41"/>
      <c r="CI243" s="43"/>
      <c r="CJ243" s="43"/>
      <c r="CK243" s="43"/>
      <c r="CL243" s="43"/>
      <c r="CM243" s="43"/>
      <c r="CN243" s="43"/>
      <c r="CO243" s="43"/>
      <c r="CP243" s="43"/>
      <c r="CQ243" s="43"/>
      <c r="CR243" s="500"/>
      <c r="CS243" s="495"/>
      <c r="CT243" s="495"/>
      <c r="CU243" s="502"/>
      <c r="CV243" s="41"/>
      <c r="CW243" s="41"/>
      <c r="CX243" s="41"/>
      <c r="CY243" s="41"/>
      <c r="CZ243" s="41"/>
      <c r="DA243" s="42"/>
      <c r="DB243" s="151"/>
      <c r="DC243" s="41"/>
      <c r="DD243" s="41"/>
      <c r="DE243" s="151"/>
      <c r="DF243" s="35"/>
      <c r="DG243" s="36"/>
      <c r="DH243" s="36"/>
      <c r="DI243" s="38"/>
      <c r="DJ243" s="38"/>
      <c r="DK243" s="38"/>
      <c r="DL243" s="38"/>
      <c r="DM243" s="38"/>
      <c r="DN243" s="46"/>
      <c r="DO243" s="451"/>
      <c r="DP243" s="451"/>
      <c r="DQ243" s="451"/>
      <c r="DR243" s="451"/>
      <c r="DS243" s="451"/>
      <c r="DT243" s="451"/>
      <c r="DU243" s="451"/>
      <c r="DV243" s="35"/>
      <c r="DW243" s="36"/>
      <c r="DX243" s="36"/>
      <c r="DY243" s="38"/>
      <c r="DZ243" s="38"/>
      <c r="EA243" s="46"/>
      <c r="EB243" s="33">
        <f t="shared" si="49"/>
        <v>0</v>
      </c>
      <c r="EC243" s="33">
        <f t="shared" si="50"/>
        <v>0</v>
      </c>
      <c r="ED243" s="75">
        <f t="shared" si="51"/>
        <v>0</v>
      </c>
      <c r="EE243" s="74">
        <f t="shared" si="52"/>
        <v>0</v>
      </c>
      <c r="EF243" s="33">
        <f t="shared" si="53"/>
        <v>0</v>
      </c>
    </row>
    <row r="244" spans="1:136" x14ac:dyDescent="0.25">
      <c r="A244" s="136">
        <v>235</v>
      </c>
      <c r="B244" s="39"/>
      <c r="C244" s="39"/>
      <c r="D244" s="39"/>
      <c r="E244" s="39"/>
      <c r="F244" s="137"/>
      <c r="G244" s="40"/>
      <c r="H244" s="41"/>
      <c r="I244" s="41"/>
      <c r="J244" s="43"/>
      <c r="K244" s="43"/>
      <c r="L244" s="43"/>
      <c r="M244" s="43"/>
      <c r="N244" s="43"/>
      <c r="O244" s="41"/>
      <c r="P244" s="352"/>
      <c r="Q244" s="669"/>
      <c r="R244" s="669"/>
      <c r="S244" s="669"/>
      <c r="T244" s="669"/>
      <c r="U244" s="669"/>
      <c r="V244" s="669"/>
      <c r="W244" s="669"/>
      <c r="X244" s="669"/>
      <c r="Y244" s="669"/>
      <c r="Z244" s="40"/>
      <c r="AA244" s="41"/>
      <c r="AB244" s="41"/>
      <c r="AC244" s="43"/>
      <c r="AD244" s="43"/>
      <c r="AE244" s="43"/>
      <c r="AF244" s="43"/>
      <c r="AG244" s="43"/>
      <c r="AH244" s="43"/>
      <c r="AI244" s="43"/>
      <c r="AJ244" s="41"/>
      <c r="AK244" s="352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40"/>
      <c r="AX244" s="41"/>
      <c r="AY244" s="43"/>
      <c r="AZ244" s="43"/>
      <c r="BA244" s="124"/>
      <c r="BB244" s="41"/>
      <c r="BC244" s="41"/>
      <c r="BD244" s="43"/>
      <c r="BE244" s="43"/>
      <c r="BF244" s="40"/>
      <c r="BG244" s="41"/>
      <c r="BH244" s="41"/>
      <c r="BI244" s="41"/>
      <c r="BJ244" s="41"/>
      <c r="BK244" s="41"/>
      <c r="BL244" s="41"/>
      <c r="BM244" s="41"/>
      <c r="BN244" s="43"/>
      <c r="BO244" s="496"/>
      <c r="BP244" s="124"/>
      <c r="BQ244" s="41"/>
      <c r="BR244" s="41"/>
      <c r="BS244" s="41"/>
      <c r="BT244" s="41"/>
      <c r="BU244" s="43"/>
      <c r="BV244" s="43"/>
      <c r="BW244" s="43"/>
      <c r="BX244" s="43"/>
      <c r="BY244" s="43"/>
      <c r="BZ244" s="43"/>
      <c r="CA244" s="499"/>
      <c r="CB244" s="500"/>
      <c r="CC244" s="495"/>
      <c r="CD244" s="495"/>
      <c r="CE244" s="502"/>
      <c r="CF244" s="124"/>
      <c r="CG244" s="41"/>
      <c r="CH244" s="41"/>
      <c r="CI244" s="43"/>
      <c r="CJ244" s="43"/>
      <c r="CK244" s="43"/>
      <c r="CL244" s="43"/>
      <c r="CM244" s="43"/>
      <c r="CN244" s="43"/>
      <c r="CO244" s="43"/>
      <c r="CP244" s="43"/>
      <c r="CQ244" s="43"/>
      <c r="CR244" s="500"/>
      <c r="CS244" s="495"/>
      <c r="CT244" s="495"/>
      <c r="CU244" s="502"/>
      <c r="CV244" s="41"/>
      <c r="CW244" s="41"/>
      <c r="CX244" s="41"/>
      <c r="CY244" s="41"/>
      <c r="CZ244" s="41"/>
      <c r="DA244" s="42"/>
      <c r="DB244" s="151"/>
      <c r="DC244" s="41"/>
      <c r="DD244" s="41"/>
      <c r="DE244" s="151"/>
      <c r="DF244" s="35"/>
      <c r="DG244" s="36"/>
      <c r="DH244" s="36"/>
      <c r="DI244" s="38"/>
      <c r="DJ244" s="38"/>
      <c r="DK244" s="38"/>
      <c r="DL244" s="38"/>
      <c r="DM244" s="38"/>
      <c r="DN244" s="46"/>
      <c r="DO244" s="451"/>
      <c r="DP244" s="451"/>
      <c r="DQ244" s="451"/>
      <c r="DR244" s="451"/>
      <c r="DS244" s="451"/>
      <c r="DT244" s="451"/>
      <c r="DU244" s="451"/>
      <c r="DV244" s="35"/>
      <c r="DW244" s="36"/>
      <c r="DX244" s="36"/>
      <c r="DY244" s="38"/>
      <c r="DZ244" s="38"/>
      <c r="EA244" s="46"/>
      <c r="EB244" s="33">
        <f t="shared" si="49"/>
        <v>0</v>
      </c>
      <c r="EC244" s="33">
        <f t="shared" si="50"/>
        <v>0</v>
      </c>
      <c r="ED244" s="75">
        <f t="shared" si="51"/>
        <v>0</v>
      </c>
      <c r="EE244" s="74">
        <f t="shared" si="52"/>
        <v>0</v>
      </c>
      <c r="EF244" s="33">
        <f t="shared" si="53"/>
        <v>0</v>
      </c>
    </row>
    <row r="245" spans="1:136" x14ac:dyDescent="0.25">
      <c r="A245" s="134">
        <v>236</v>
      </c>
      <c r="B245" s="39"/>
      <c r="C245" s="39"/>
      <c r="D245" s="39"/>
      <c r="E245" s="39"/>
      <c r="F245" s="137"/>
      <c r="G245" s="40"/>
      <c r="H245" s="41"/>
      <c r="I245" s="41"/>
      <c r="J245" s="43"/>
      <c r="K245" s="43"/>
      <c r="L245" s="43"/>
      <c r="M245" s="43"/>
      <c r="N245" s="43"/>
      <c r="O245" s="41"/>
      <c r="P245" s="352"/>
      <c r="Q245" s="669"/>
      <c r="R245" s="669"/>
      <c r="S245" s="669"/>
      <c r="T245" s="669"/>
      <c r="U245" s="669"/>
      <c r="V245" s="669"/>
      <c r="W245" s="669"/>
      <c r="X245" s="669"/>
      <c r="Y245" s="669"/>
      <c r="Z245" s="40"/>
      <c r="AA245" s="41"/>
      <c r="AB245" s="41"/>
      <c r="AC245" s="43"/>
      <c r="AD245" s="43"/>
      <c r="AE245" s="43"/>
      <c r="AF245" s="43"/>
      <c r="AG245" s="43"/>
      <c r="AH245" s="43"/>
      <c r="AI245" s="43"/>
      <c r="AJ245" s="41"/>
      <c r="AK245" s="352"/>
      <c r="AL245" s="669"/>
      <c r="AM245" s="669"/>
      <c r="AN245" s="669"/>
      <c r="AO245" s="669"/>
      <c r="AP245" s="669"/>
      <c r="AQ245" s="669"/>
      <c r="AR245" s="669"/>
      <c r="AS245" s="669"/>
      <c r="AT245" s="669"/>
      <c r="AU245" s="669"/>
      <c r="AV245" s="669"/>
      <c r="AW245" s="40"/>
      <c r="AX245" s="41"/>
      <c r="AY245" s="43"/>
      <c r="AZ245" s="43"/>
      <c r="BA245" s="124"/>
      <c r="BB245" s="41"/>
      <c r="BC245" s="41"/>
      <c r="BD245" s="43"/>
      <c r="BE245" s="43"/>
      <c r="BF245" s="40"/>
      <c r="BG245" s="41"/>
      <c r="BH245" s="41"/>
      <c r="BI245" s="41"/>
      <c r="BJ245" s="41"/>
      <c r="BK245" s="41"/>
      <c r="BL245" s="41"/>
      <c r="BM245" s="41"/>
      <c r="BN245" s="43"/>
      <c r="BO245" s="496"/>
      <c r="BP245" s="124"/>
      <c r="BQ245" s="41"/>
      <c r="BR245" s="41"/>
      <c r="BS245" s="41"/>
      <c r="BT245" s="41"/>
      <c r="BU245" s="43"/>
      <c r="BV245" s="43"/>
      <c r="BW245" s="43"/>
      <c r="BX245" s="43"/>
      <c r="BY245" s="43"/>
      <c r="BZ245" s="43"/>
      <c r="CA245" s="499"/>
      <c r="CB245" s="500"/>
      <c r="CC245" s="495"/>
      <c r="CD245" s="495"/>
      <c r="CE245" s="502"/>
      <c r="CF245" s="124"/>
      <c r="CG245" s="41"/>
      <c r="CH245" s="41"/>
      <c r="CI245" s="43"/>
      <c r="CJ245" s="43"/>
      <c r="CK245" s="43"/>
      <c r="CL245" s="43"/>
      <c r="CM245" s="43"/>
      <c r="CN245" s="43"/>
      <c r="CO245" s="43"/>
      <c r="CP245" s="43"/>
      <c r="CQ245" s="43"/>
      <c r="CR245" s="500"/>
      <c r="CS245" s="495"/>
      <c r="CT245" s="495"/>
      <c r="CU245" s="502"/>
      <c r="CV245" s="41"/>
      <c r="CW245" s="41"/>
      <c r="CX245" s="41"/>
      <c r="CY245" s="41"/>
      <c r="CZ245" s="41"/>
      <c r="DA245" s="42"/>
      <c r="DB245" s="151"/>
      <c r="DC245" s="41"/>
      <c r="DD245" s="41"/>
      <c r="DE245" s="151"/>
      <c r="DF245" s="35"/>
      <c r="DG245" s="36"/>
      <c r="DH245" s="36"/>
      <c r="DI245" s="38"/>
      <c r="DJ245" s="38"/>
      <c r="DK245" s="38"/>
      <c r="DL245" s="38"/>
      <c r="DM245" s="38"/>
      <c r="DN245" s="46"/>
      <c r="DO245" s="451"/>
      <c r="DP245" s="451"/>
      <c r="DQ245" s="451"/>
      <c r="DR245" s="451"/>
      <c r="DS245" s="451"/>
      <c r="DT245" s="451"/>
      <c r="DU245" s="451"/>
      <c r="DV245" s="35"/>
      <c r="DW245" s="36"/>
      <c r="DX245" s="36"/>
      <c r="DY245" s="38"/>
      <c r="DZ245" s="38"/>
      <c r="EA245" s="46"/>
      <c r="EB245" s="33">
        <f t="shared" si="49"/>
        <v>0</v>
      </c>
      <c r="EC245" s="33">
        <f t="shared" si="50"/>
        <v>0</v>
      </c>
      <c r="ED245" s="75">
        <f t="shared" si="51"/>
        <v>0</v>
      </c>
      <c r="EE245" s="74">
        <f t="shared" si="52"/>
        <v>0</v>
      </c>
      <c r="EF245" s="33">
        <f t="shared" si="53"/>
        <v>0</v>
      </c>
    </row>
    <row r="246" spans="1:136" x14ac:dyDescent="0.25">
      <c r="A246" s="136">
        <v>237</v>
      </c>
      <c r="B246" s="39"/>
      <c r="C246" s="39"/>
      <c r="D246" s="39"/>
      <c r="E246" s="39"/>
      <c r="F246" s="137"/>
      <c r="G246" s="40"/>
      <c r="H246" s="41"/>
      <c r="I246" s="41"/>
      <c r="J246" s="43"/>
      <c r="K246" s="43"/>
      <c r="L246" s="43"/>
      <c r="M246" s="43"/>
      <c r="N246" s="43"/>
      <c r="O246" s="41"/>
      <c r="P246" s="352"/>
      <c r="Q246" s="669"/>
      <c r="R246" s="669"/>
      <c r="S246" s="669"/>
      <c r="T246" s="669"/>
      <c r="U246" s="669"/>
      <c r="V246" s="669"/>
      <c r="W246" s="669"/>
      <c r="X246" s="669"/>
      <c r="Y246" s="669"/>
      <c r="Z246" s="40"/>
      <c r="AA246" s="41"/>
      <c r="AB246" s="41"/>
      <c r="AC246" s="43"/>
      <c r="AD246" s="43"/>
      <c r="AE246" s="43"/>
      <c r="AF246" s="43"/>
      <c r="AG246" s="43"/>
      <c r="AH246" s="43"/>
      <c r="AI246" s="43"/>
      <c r="AJ246" s="41"/>
      <c r="AK246" s="352"/>
      <c r="AL246" s="669"/>
      <c r="AM246" s="669"/>
      <c r="AN246" s="669"/>
      <c r="AO246" s="669"/>
      <c r="AP246" s="669"/>
      <c r="AQ246" s="669"/>
      <c r="AR246" s="669"/>
      <c r="AS246" s="669"/>
      <c r="AT246" s="669"/>
      <c r="AU246" s="669"/>
      <c r="AV246" s="669"/>
      <c r="AW246" s="40"/>
      <c r="AX246" s="41"/>
      <c r="AY246" s="43"/>
      <c r="AZ246" s="43"/>
      <c r="BA246" s="124"/>
      <c r="BB246" s="41"/>
      <c r="BC246" s="41"/>
      <c r="BD246" s="43"/>
      <c r="BE246" s="43"/>
      <c r="BF246" s="40"/>
      <c r="BG246" s="41"/>
      <c r="BH246" s="41"/>
      <c r="BI246" s="41"/>
      <c r="BJ246" s="41"/>
      <c r="BK246" s="41"/>
      <c r="BL246" s="41"/>
      <c r="BM246" s="41"/>
      <c r="BN246" s="43"/>
      <c r="BO246" s="496"/>
      <c r="BP246" s="124"/>
      <c r="BQ246" s="41"/>
      <c r="BR246" s="41"/>
      <c r="BS246" s="41"/>
      <c r="BT246" s="41"/>
      <c r="BU246" s="43"/>
      <c r="BV246" s="43"/>
      <c r="BW246" s="43"/>
      <c r="BX246" s="43"/>
      <c r="BY246" s="43"/>
      <c r="BZ246" s="43"/>
      <c r="CA246" s="499"/>
      <c r="CB246" s="500"/>
      <c r="CC246" s="495"/>
      <c r="CD246" s="495"/>
      <c r="CE246" s="502"/>
      <c r="CF246" s="124"/>
      <c r="CG246" s="41"/>
      <c r="CH246" s="41"/>
      <c r="CI246" s="43"/>
      <c r="CJ246" s="43"/>
      <c r="CK246" s="43"/>
      <c r="CL246" s="43"/>
      <c r="CM246" s="43"/>
      <c r="CN246" s="43"/>
      <c r="CO246" s="43"/>
      <c r="CP246" s="43"/>
      <c r="CQ246" s="43"/>
      <c r="CR246" s="500"/>
      <c r="CS246" s="495"/>
      <c r="CT246" s="495"/>
      <c r="CU246" s="502"/>
      <c r="CV246" s="41"/>
      <c r="CW246" s="41"/>
      <c r="CX246" s="41"/>
      <c r="CY246" s="41"/>
      <c r="CZ246" s="41"/>
      <c r="DA246" s="42"/>
      <c r="DB246" s="151"/>
      <c r="DC246" s="41"/>
      <c r="DD246" s="41"/>
      <c r="DE246" s="151"/>
      <c r="DF246" s="35"/>
      <c r="DG246" s="36"/>
      <c r="DH246" s="36"/>
      <c r="DI246" s="38"/>
      <c r="DJ246" s="38"/>
      <c r="DK246" s="38"/>
      <c r="DL246" s="38"/>
      <c r="DM246" s="38"/>
      <c r="DN246" s="46"/>
      <c r="DO246" s="451"/>
      <c r="DP246" s="451"/>
      <c r="DQ246" s="451"/>
      <c r="DR246" s="451"/>
      <c r="DS246" s="451"/>
      <c r="DT246" s="451"/>
      <c r="DU246" s="451"/>
      <c r="DV246" s="35"/>
      <c r="DW246" s="36"/>
      <c r="DX246" s="36"/>
      <c r="DY246" s="38"/>
      <c r="DZ246" s="38"/>
      <c r="EA246" s="46"/>
      <c r="EB246" s="33">
        <f t="shared" si="49"/>
        <v>0</v>
      </c>
      <c r="EC246" s="33">
        <f t="shared" si="50"/>
        <v>0</v>
      </c>
      <c r="ED246" s="75">
        <f t="shared" si="51"/>
        <v>0</v>
      </c>
      <c r="EE246" s="74">
        <f t="shared" si="52"/>
        <v>0</v>
      </c>
      <c r="EF246" s="33">
        <f t="shared" si="53"/>
        <v>0</v>
      </c>
    </row>
    <row r="247" spans="1:136" x14ac:dyDescent="0.25">
      <c r="A247" s="134">
        <v>238</v>
      </c>
      <c r="B247" s="39"/>
      <c r="C247" s="39"/>
      <c r="D247" s="39"/>
      <c r="E247" s="39"/>
      <c r="F247" s="137"/>
      <c r="G247" s="40"/>
      <c r="H247" s="41"/>
      <c r="I247" s="41"/>
      <c r="J247" s="43"/>
      <c r="K247" s="43"/>
      <c r="L247" s="43"/>
      <c r="M247" s="43"/>
      <c r="N247" s="43"/>
      <c r="O247" s="41"/>
      <c r="P247" s="352"/>
      <c r="Q247" s="669"/>
      <c r="R247" s="669"/>
      <c r="S247" s="669"/>
      <c r="T247" s="669"/>
      <c r="U247" s="669"/>
      <c r="V247" s="669"/>
      <c r="W247" s="669"/>
      <c r="X247" s="669"/>
      <c r="Y247" s="669"/>
      <c r="Z247" s="40"/>
      <c r="AA247" s="41"/>
      <c r="AB247" s="41"/>
      <c r="AC247" s="43"/>
      <c r="AD247" s="43"/>
      <c r="AE247" s="43"/>
      <c r="AF247" s="43"/>
      <c r="AG247" s="43"/>
      <c r="AH247" s="43"/>
      <c r="AI247" s="43"/>
      <c r="AJ247" s="41"/>
      <c r="AK247" s="352"/>
      <c r="AL247" s="669"/>
      <c r="AM247" s="669"/>
      <c r="AN247" s="669"/>
      <c r="AO247" s="669"/>
      <c r="AP247" s="669"/>
      <c r="AQ247" s="669"/>
      <c r="AR247" s="669"/>
      <c r="AS247" s="669"/>
      <c r="AT247" s="669"/>
      <c r="AU247" s="669"/>
      <c r="AV247" s="669"/>
      <c r="AW247" s="40"/>
      <c r="AX247" s="41"/>
      <c r="AY247" s="43"/>
      <c r="AZ247" s="43"/>
      <c r="BA247" s="124"/>
      <c r="BB247" s="41"/>
      <c r="BC247" s="41"/>
      <c r="BD247" s="43"/>
      <c r="BE247" s="43"/>
      <c r="BF247" s="40"/>
      <c r="BG247" s="41"/>
      <c r="BH247" s="41"/>
      <c r="BI247" s="41"/>
      <c r="BJ247" s="41"/>
      <c r="BK247" s="41"/>
      <c r="BL247" s="41"/>
      <c r="BM247" s="41"/>
      <c r="BN247" s="43"/>
      <c r="BO247" s="496"/>
      <c r="BP247" s="124"/>
      <c r="BQ247" s="41"/>
      <c r="BR247" s="41"/>
      <c r="BS247" s="41"/>
      <c r="BT247" s="41"/>
      <c r="BU247" s="43"/>
      <c r="BV247" s="43"/>
      <c r="BW247" s="43"/>
      <c r="BX247" s="43"/>
      <c r="BY247" s="43"/>
      <c r="BZ247" s="43"/>
      <c r="CA247" s="499"/>
      <c r="CB247" s="500"/>
      <c r="CC247" s="495"/>
      <c r="CD247" s="495"/>
      <c r="CE247" s="502"/>
      <c r="CF247" s="124"/>
      <c r="CG247" s="41"/>
      <c r="CH247" s="41"/>
      <c r="CI247" s="43"/>
      <c r="CJ247" s="43"/>
      <c r="CK247" s="43"/>
      <c r="CL247" s="43"/>
      <c r="CM247" s="43"/>
      <c r="CN247" s="43"/>
      <c r="CO247" s="43"/>
      <c r="CP247" s="43"/>
      <c r="CQ247" s="43"/>
      <c r="CR247" s="500"/>
      <c r="CS247" s="495"/>
      <c r="CT247" s="495"/>
      <c r="CU247" s="502"/>
      <c r="CV247" s="41"/>
      <c r="CW247" s="41"/>
      <c r="CX247" s="41"/>
      <c r="CY247" s="41"/>
      <c r="CZ247" s="41"/>
      <c r="DA247" s="42"/>
      <c r="DB247" s="151"/>
      <c r="DC247" s="41"/>
      <c r="DD247" s="41"/>
      <c r="DE247" s="151"/>
      <c r="DF247" s="35"/>
      <c r="DG247" s="36"/>
      <c r="DH247" s="36"/>
      <c r="DI247" s="38"/>
      <c r="DJ247" s="38"/>
      <c r="DK247" s="38"/>
      <c r="DL247" s="38"/>
      <c r="DM247" s="38"/>
      <c r="DN247" s="46"/>
      <c r="DO247" s="451"/>
      <c r="DP247" s="451"/>
      <c r="DQ247" s="451"/>
      <c r="DR247" s="451"/>
      <c r="DS247" s="451"/>
      <c r="DT247" s="451"/>
      <c r="DU247" s="451"/>
      <c r="DV247" s="35"/>
      <c r="DW247" s="36"/>
      <c r="DX247" s="36"/>
      <c r="DY247" s="38"/>
      <c r="DZ247" s="38"/>
      <c r="EA247" s="46"/>
      <c r="EB247" s="33">
        <f t="shared" si="49"/>
        <v>0</v>
      </c>
      <c r="EC247" s="33">
        <f t="shared" si="50"/>
        <v>0</v>
      </c>
      <c r="ED247" s="75">
        <f t="shared" si="51"/>
        <v>0</v>
      </c>
      <c r="EE247" s="74">
        <f t="shared" si="52"/>
        <v>0</v>
      </c>
      <c r="EF247" s="33">
        <f t="shared" si="53"/>
        <v>0</v>
      </c>
    </row>
    <row r="248" spans="1:136" x14ac:dyDescent="0.25">
      <c r="A248" s="136">
        <v>239</v>
      </c>
      <c r="B248" s="39"/>
      <c r="C248" s="39"/>
      <c r="D248" s="39"/>
      <c r="E248" s="39"/>
      <c r="F248" s="137"/>
      <c r="G248" s="40"/>
      <c r="H248" s="41"/>
      <c r="I248" s="41"/>
      <c r="J248" s="43"/>
      <c r="K248" s="43"/>
      <c r="L248" s="43"/>
      <c r="M248" s="43"/>
      <c r="N248" s="43"/>
      <c r="O248" s="41"/>
      <c r="P248" s="352"/>
      <c r="Q248" s="669"/>
      <c r="R248" s="669"/>
      <c r="S248" s="669"/>
      <c r="T248" s="669"/>
      <c r="U248" s="669"/>
      <c r="V248" s="669"/>
      <c r="W248" s="669"/>
      <c r="X248" s="669"/>
      <c r="Y248" s="669"/>
      <c r="Z248" s="40"/>
      <c r="AA248" s="41"/>
      <c r="AB248" s="41"/>
      <c r="AC248" s="43"/>
      <c r="AD248" s="43"/>
      <c r="AE248" s="43"/>
      <c r="AF248" s="43"/>
      <c r="AG248" s="43"/>
      <c r="AH248" s="43"/>
      <c r="AI248" s="43"/>
      <c r="AJ248" s="41"/>
      <c r="AK248" s="352"/>
      <c r="AL248" s="669"/>
      <c r="AM248" s="669"/>
      <c r="AN248" s="669"/>
      <c r="AO248" s="669"/>
      <c r="AP248" s="669"/>
      <c r="AQ248" s="669"/>
      <c r="AR248" s="669"/>
      <c r="AS248" s="669"/>
      <c r="AT248" s="669"/>
      <c r="AU248" s="669"/>
      <c r="AV248" s="669"/>
      <c r="AW248" s="40"/>
      <c r="AX248" s="41"/>
      <c r="AY248" s="43"/>
      <c r="AZ248" s="43"/>
      <c r="BA248" s="124"/>
      <c r="BB248" s="41"/>
      <c r="BC248" s="41"/>
      <c r="BD248" s="43"/>
      <c r="BE248" s="43"/>
      <c r="BF248" s="40"/>
      <c r="BG248" s="41"/>
      <c r="BH248" s="41"/>
      <c r="BI248" s="41"/>
      <c r="BJ248" s="41"/>
      <c r="BK248" s="41"/>
      <c r="BL248" s="41"/>
      <c r="BM248" s="41"/>
      <c r="BN248" s="43"/>
      <c r="BO248" s="496"/>
      <c r="BP248" s="124"/>
      <c r="BQ248" s="41"/>
      <c r="BR248" s="41"/>
      <c r="BS248" s="41"/>
      <c r="BT248" s="41"/>
      <c r="BU248" s="43"/>
      <c r="BV248" s="43"/>
      <c r="BW248" s="43"/>
      <c r="BX248" s="43"/>
      <c r="BY248" s="43"/>
      <c r="BZ248" s="43"/>
      <c r="CA248" s="499"/>
      <c r="CB248" s="500"/>
      <c r="CC248" s="495"/>
      <c r="CD248" s="495"/>
      <c r="CE248" s="502"/>
      <c r="CF248" s="124"/>
      <c r="CG248" s="41"/>
      <c r="CH248" s="41"/>
      <c r="CI248" s="43"/>
      <c r="CJ248" s="43"/>
      <c r="CK248" s="43"/>
      <c r="CL248" s="43"/>
      <c r="CM248" s="43"/>
      <c r="CN248" s="43"/>
      <c r="CO248" s="43"/>
      <c r="CP248" s="43"/>
      <c r="CQ248" s="43"/>
      <c r="CR248" s="500"/>
      <c r="CS248" s="495"/>
      <c r="CT248" s="495"/>
      <c r="CU248" s="502"/>
      <c r="CV248" s="41"/>
      <c r="CW248" s="41"/>
      <c r="CX248" s="41"/>
      <c r="CY248" s="41"/>
      <c r="CZ248" s="41"/>
      <c r="DA248" s="42"/>
      <c r="DB248" s="151"/>
      <c r="DC248" s="41"/>
      <c r="DD248" s="41"/>
      <c r="DE248" s="151"/>
      <c r="DF248" s="35"/>
      <c r="DG248" s="36"/>
      <c r="DH248" s="36"/>
      <c r="DI248" s="38"/>
      <c r="DJ248" s="38"/>
      <c r="DK248" s="38"/>
      <c r="DL248" s="38"/>
      <c r="DM248" s="38"/>
      <c r="DN248" s="46"/>
      <c r="DO248" s="451"/>
      <c r="DP248" s="451"/>
      <c r="DQ248" s="451"/>
      <c r="DR248" s="451"/>
      <c r="DS248" s="451"/>
      <c r="DT248" s="451"/>
      <c r="DU248" s="451"/>
      <c r="DV248" s="35"/>
      <c r="DW248" s="36"/>
      <c r="DX248" s="36"/>
      <c r="DY248" s="38"/>
      <c r="DZ248" s="38"/>
      <c r="EA248" s="46"/>
      <c r="EB248" s="33">
        <f t="shared" si="49"/>
        <v>0</v>
      </c>
      <c r="EC248" s="33">
        <f t="shared" si="50"/>
        <v>0</v>
      </c>
      <c r="ED248" s="75">
        <f t="shared" si="51"/>
        <v>0</v>
      </c>
      <c r="EE248" s="74">
        <f t="shared" si="52"/>
        <v>0</v>
      </c>
      <c r="EF248" s="33">
        <f t="shared" si="53"/>
        <v>0</v>
      </c>
    </row>
    <row r="249" spans="1:136" x14ac:dyDescent="0.25">
      <c r="A249" s="134">
        <v>240</v>
      </c>
      <c r="B249" s="39"/>
      <c r="C249" s="39"/>
      <c r="D249" s="39"/>
      <c r="E249" s="39"/>
      <c r="F249" s="137"/>
      <c r="G249" s="40"/>
      <c r="H249" s="41"/>
      <c r="I249" s="41"/>
      <c r="J249" s="43"/>
      <c r="K249" s="43"/>
      <c r="L249" s="43"/>
      <c r="M249" s="43"/>
      <c r="N249" s="43"/>
      <c r="O249" s="41"/>
      <c r="P249" s="352"/>
      <c r="Q249" s="669"/>
      <c r="R249" s="669"/>
      <c r="S249" s="669"/>
      <c r="T249" s="669"/>
      <c r="U249" s="669"/>
      <c r="V249" s="669"/>
      <c r="W249" s="669"/>
      <c r="X249" s="669"/>
      <c r="Y249" s="669"/>
      <c r="Z249" s="40"/>
      <c r="AA249" s="41"/>
      <c r="AB249" s="41"/>
      <c r="AC249" s="43"/>
      <c r="AD249" s="43"/>
      <c r="AE249" s="43"/>
      <c r="AF249" s="43"/>
      <c r="AG249" s="43"/>
      <c r="AH249" s="43"/>
      <c r="AI249" s="43"/>
      <c r="AJ249" s="41"/>
      <c r="AK249" s="352"/>
      <c r="AL249" s="669"/>
      <c r="AM249" s="669"/>
      <c r="AN249" s="669"/>
      <c r="AO249" s="669"/>
      <c r="AP249" s="669"/>
      <c r="AQ249" s="669"/>
      <c r="AR249" s="669"/>
      <c r="AS249" s="669"/>
      <c r="AT249" s="669"/>
      <c r="AU249" s="669"/>
      <c r="AV249" s="669"/>
      <c r="AW249" s="40"/>
      <c r="AX249" s="41"/>
      <c r="AY249" s="43"/>
      <c r="AZ249" s="43"/>
      <c r="BA249" s="124"/>
      <c r="BB249" s="41"/>
      <c r="BC249" s="41"/>
      <c r="BD249" s="43"/>
      <c r="BE249" s="43"/>
      <c r="BF249" s="40"/>
      <c r="BG249" s="41"/>
      <c r="BH249" s="41"/>
      <c r="BI249" s="41"/>
      <c r="BJ249" s="41"/>
      <c r="BK249" s="41"/>
      <c r="BL249" s="41"/>
      <c r="BM249" s="41"/>
      <c r="BN249" s="43"/>
      <c r="BO249" s="496"/>
      <c r="BP249" s="124"/>
      <c r="BQ249" s="41"/>
      <c r="BR249" s="41"/>
      <c r="BS249" s="41"/>
      <c r="BT249" s="41"/>
      <c r="BU249" s="43"/>
      <c r="BV249" s="43"/>
      <c r="BW249" s="43"/>
      <c r="BX249" s="43"/>
      <c r="BY249" s="43"/>
      <c r="BZ249" s="43"/>
      <c r="CA249" s="499"/>
      <c r="CB249" s="500"/>
      <c r="CC249" s="495"/>
      <c r="CD249" s="495"/>
      <c r="CE249" s="502"/>
      <c r="CF249" s="124"/>
      <c r="CG249" s="41"/>
      <c r="CH249" s="41"/>
      <c r="CI249" s="43"/>
      <c r="CJ249" s="43"/>
      <c r="CK249" s="43"/>
      <c r="CL249" s="43"/>
      <c r="CM249" s="43"/>
      <c r="CN249" s="43"/>
      <c r="CO249" s="43"/>
      <c r="CP249" s="43"/>
      <c r="CQ249" s="43"/>
      <c r="CR249" s="500"/>
      <c r="CS249" s="495"/>
      <c r="CT249" s="495"/>
      <c r="CU249" s="502"/>
      <c r="CV249" s="41"/>
      <c r="CW249" s="41"/>
      <c r="CX249" s="41"/>
      <c r="CY249" s="41"/>
      <c r="CZ249" s="41"/>
      <c r="DA249" s="42"/>
      <c r="DB249" s="151"/>
      <c r="DC249" s="41"/>
      <c r="DD249" s="41"/>
      <c r="DE249" s="151"/>
      <c r="DF249" s="35"/>
      <c r="DG249" s="36"/>
      <c r="DH249" s="36"/>
      <c r="DI249" s="38"/>
      <c r="DJ249" s="38"/>
      <c r="DK249" s="38"/>
      <c r="DL249" s="38"/>
      <c r="DM249" s="38"/>
      <c r="DN249" s="46"/>
      <c r="DO249" s="451"/>
      <c r="DP249" s="451"/>
      <c r="DQ249" s="451"/>
      <c r="DR249" s="451"/>
      <c r="DS249" s="451"/>
      <c r="DT249" s="451"/>
      <c r="DU249" s="451"/>
      <c r="DV249" s="35"/>
      <c r="DW249" s="36"/>
      <c r="DX249" s="36"/>
      <c r="DY249" s="38"/>
      <c r="DZ249" s="38"/>
      <c r="EA249" s="46"/>
      <c r="EB249" s="33">
        <f t="shared" si="49"/>
        <v>0</v>
      </c>
      <c r="EC249" s="33">
        <f t="shared" si="50"/>
        <v>0</v>
      </c>
      <c r="ED249" s="75">
        <f t="shared" si="51"/>
        <v>0</v>
      </c>
      <c r="EE249" s="74">
        <f t="shared" si="52"/>
        <v>0</v>
      </c>
      <c r="EF249" s="33">
        <f t="shared" si="53"/>
        <v>0</v>
      </c>
    </row>
    <row r="250" spans="1:136" x14ac:dyDescent="0.25">
      <c r="A250" s="136">
        <v>241</v>
      </c>
      <c r="B250" s="39"/>
      <c r="C250" s="39"/>
      <c r="D250" s="39"/>
      <c r="E250" s="39"/>
      <c r="F250" s="137"/>
      <c r="G250" s="40"/>
      <c r="H250" s="41"/>
      <c r="I250" s="41"/>
      <c r="J250" s="43"/>
      <c r="K250" s="43"/>
      <c r="L250" s="43"/>
      <c r="M250" s="43"/>
      <c r="N250" s="43"/>
      <c r="O250" s="41"/>
      <c r="P250" s="352"/>
      <c r="Q250" s="669"/>
      <c r="R250" s="669"/>
      <c r="S250" s="669"/>
      <c r="T250" s="669"/>
      <c r="U250" s="669"/>
      <c r="V250" s="669"/>
      <c r="W250" s="669"/>
      <c r="X250" s="669"/>
      <c r="Y250" s="669"/>
      <c r="Z250" s="40"/>
      <c r="AA250" s="41"/>
      <c r="AB250" s="41"/>
      <c r="AC250" s="43"/>
      <c r="AD250" s="43"/>
      <c r="AE250" s="43"/>
      <c r="AF250" s="43"/>
      <c r="AG250" s="43"/>
      <c r="AH250" s="43"/>
      <c r="AI250" s="43"/>
      <c r="AJ250" s="41"/>
      <c r="AK250" s="352"/>
      <c r="AL250" s="669"/>
      <c r="AM250" s="669"/>
      <c r="AN250" s="669"/>
      <c r="AO250" s="669"/>
      <c r="AP250" s="669"/>
      <c r="AQ250" s="669"/>
      <c r="AR250" s="669"/>
      <c r="AS250" s="669"/>
      <c r="AT250" s="669"/>
      <c r="AU250" s="669"/>
      <c r="AV250" s="669"/>
      <c r="AW250" s="40"/>
      <c r="AX250" s="41"/>
      <c r="AY250" s="43"/>
      <c r="AZ250" s="43"/>
      <c r="BA250" s="124"/>
      <c r="BB250" s="41"/>
      <c r="BC250" s="41"/>
      <c r="BD250" s="43"/>
      <c r="BE250" s="43"/>
      <c r="BF250" s="40"/>
      <c r="BG250" s="41"/>
      <c r="BH250" s="41"/>
      <c r="BI250" s="41"/>
      <c r="BJ250" s="41"/>
      <c r="BK250" s="41"/>
      <c r="BL250" s="41"/>
      <c r="BM250" s="41"/>
      <c r="BN250" s="43"/>
      <c r="BO250" s="496"/>
      <c r="BP250" s="124"/>
      <c r="BQ250" s="41"/>
      <c r="BR250" s="41"/>
      <c r="BS250" s="41"/>
      <c r="BT250" s="41"/>
      <c r="BU250" s="43"/>
      <c r="BV250" s="43"/>
      <c r="BW250" s="43"/>
      <c r="BX250" s="43"/>
      <c r="BY250" s="43"/>
      <c r="BZ250" s="43"/>
      <c r="CA250" s="499"/>
      <c r="CB250" s="500"/>
      <c r="CC250" s="495"/>
      <c r="CD250" s="495"/>
      <c r="CE250" s="502"/>
      <c r="CF250" s="124"/>
      <c r="CG250" s="41"/>
      <c r="CH250" s="41"/>
      <c r="CI250" s="43"/>
      <c r="CJ250" s="43"/>
      <c r="CK250" s="43"/>
      <c r="CL250" s="43"/>
      <c r="CM250" s="43"/>
      <c r="CN250" s="43"/>
      <c r="CO250" s="43"/>
      <c r="CP250" s="43"/>
      <c r="CQ250" s="43"/>
      <c r="CR250" s="500"/>
      <c r="CS250" s="495"/>
      <c r="CT250" s="495"/>
      <c r="CU250" s="502"/>
      <c r="CV250" s="41"/>
      <c r="CW250" s="41"/>
      <c r="CX250" s="41"/>
      <c r="CY250" s="41"/>
      <c r="CZ250" s="41"/>
      <c r="DA250" s="42"/>
      <c r="DB250" s="151"/>
      <c r="DC250" s="41"/>
      <c r="DD250" s="41"/>
      <c r="DE250" s="151"/>
      <c r="DF250" s="35"/>
      <c r="DG250" s="36"/>
      <c r="DH250" s="36"/>
      <c r="DI250" s="38"/>
      <c r="DJ250" s="38"/>
      <c r="DK250" s="38"/>
      <c r="DL250" s="38"/>
      <c r="DM250" s="38"/>
      <c r="DN250" s="46"/>
      <c r="DO250" s="451"/>
      <c r="DP250" s="451"/>
      <c r="DQ250" s="451"/>
      <c r="DR250" s="451"/>
      <c r="DS250" s="451"/>
      <c r="DT250" s="451"/>
      <c r="DU250" s="451"/>
      <c r="DV250" s="35"/>
      <c r="DW250" s="36"/>
      <c r="DX250" s="36"/>
      <c r="DY250" s="38"/>
      <c r="DZ250" s="38"/>
      <c r="EA250" s="46"/>
      <c r="EB250" s="33">
        <f t="shared" si="49"/>
        <v>0</v>
      </c>
      <c r="EC250" s="33">
        <f t="shared" si="50"/>
        <v>0</v>
      </c>
      <c r="ED250" s="75">
        <f t="shared" si="51"/>
        <v>0</v>
      </c>
      <c r="EE250" s="74">
        <f t="shared" si="52"/>
        <v>0</v>
      </c>
      <c r="EF250" s="33">
        <f t="shared" si="53"/>
        <v>0</v>
      </c>
    </row>
    <row r="251" spans="1:136" x14ac:dyDescent="0.25">
      <c r="A251" s="134">
        <v>242</v>
      </c>
      <c r="B251" s="39"/>
      <c r="C251" s="39"/>
      <c r="D251" s="39"/>
      <c r="E251" s="39"/>
      <c r="F251" s="137"/>
      <c r="G251" s="40"/>
      <c r="H251" s="41"/>
      <c r="I251" s="41"/>
      <c r="J251" s="43"/>
      <c r="K251" s="43"/>
      <c r="L251" s="43"/>
      <c r="M251" s="43"/>
      <c r="N251" s="43"/>
      <c r="O251" s="41"/>
      <c r="P251" s="352"/>
      <c r="Q251" s="669"/>
      <c r="R251" s="669"/>
      <c r="S251" s="669"/>
      <c r="T251" s="669"/>
      <c r="U251" s="669"/>
      <c r="V251" s="669"/>
      <c r="W251" s="669"/>
      <c r="X251" s="669"/>
      <c r="Y251" s="669"/>
      <c r="Z251" s="40"/>
      <c r="AA251" s="41"/>
      <c r="AB251" s="41"/>
      <c r="AC251" s="43"/>
      <c r="AD251" s="43"/>
      <c r="AE251" s="43"/>
      <c r="AF251" s="43"/>
      <c r="AG251" s="43"/>
      <c r="AH251" s="43"/>
      <c r="AI251" s="43"/>
      <c r="AJ251" s="41"/>
      <c r="AK251" s="352"/>
      <c r="AL251" s="669"/>
      <c r="AM251" s="669"/>
      <c r="AN251" s="669"/>
      <c r="AO251" s="669"/>
      <c r="AP251" s="669"/>
      <c r="AQ251" s="669"/>
      <c r="AR251" s="669"/>
      <c r="AS251" s="669"/>
      <c r="AT251" s="669"/>
      <c r="AU251" s="669"/>
      <c r="AV251" s="669"/>
      <c r="AW251" s="40"/>
      <c r="AX251" s="41"/>
      <c r="AY251" s="43"/>
      <c r="AZ251" s="43"/>
      <c r="BA251" s="124"/>
      <c r="BB251" s="41"/>
      <c r="BC251" s="41"/>
      <c r="BD251" s="43"/>
      <c r="BE251" s="43"/>
      <c r="BF251" s="40"/>
      <c r="BG251" s="41"/>
      <c r="BH251" s="41"/>
      <c r="BI251" s="41"/>
      <c r="BJ251" s="41"/>
      <c r="BK251" s="41"/>
      <c r="BL251" s="41"/>
      <c r="BM251" s="41"/>
      <c r="BN251" s="43"/>
      <c r="BO251" s="496"/>
      <c r="BP251" s="124"/>
      <c r="BQ251" s="41"/>
      <c r="BR251" s="41"/>
      <c r="BS251" s="41"/>
      <c r="BT251" s="41"/>
      <c r="BU251" s="43"/>
      <c r="BV251" s="43"/>
      <c r="BW251" s="43"/>
      <c r="BX251" s="43"/>
      <c r="BY251" s="43"/>
      <c r="BZ251" s="43"/>
      <c r="CA251" s="499"/>
      <c r="CB251" s="500"/>
      <c r="CC251" s="495"/>
      <c r="CD251" s="495"/>
      <c r="CE251" s="502"/>
      <c r="CF251" s="124"/>
      <c r="CG251" s="41"/>
      <c r="CH251" s="41"/>
      <c r="CI251" s="43"/>
      <c r="CJ251" s="43"/>
      <c r="CK251" s="43"/>
      <c r="CL251" s="43"/>
      <c r="CM251" s="43"/>
      <c r="CN251" s="43"/>
      <c r="CO251" s="43"/>
      <c r="CP251" s="43"/>
      <c r="CQ251" s="43"/>
      <c r="CR251" s="500"/>
      <c r="CS251" s="495"/>
      <c r="CT251" s="495"/>
      <c r="CU251" s="502"/>
      <c r="CV251" s="41"/>
      <c r="CW251" s="41"/>
      <c r="CX251" s="41"/>
      <c r="CY251" s="41"/>
      <c r="CZ251" s="41"/>
      <c r="DA251" s="42"/>
      <c r="DB251" s="151"/>
      <c r="DC251" s="41"/>
      <c r="DD251" s="41"/>
      <c r="DE251" s="151"/>
      <c r="DF251" s="35"/>
      <c r="DG251" s="36"/>
      <c r="DH251" s="36"/>
      <c r="DI251" s="38"/>
      <c r="DJ251" s="38"/>
      <c r="DK251" s="38"/>
      <c r="DL251" s="38"/>
      <c r="DM251" s="38"/>
      <c r="DN251" s="46"/>
      <c r="DO251" s="451"/>
      <c r="DP251" s="451"/>
      <c r="DQ251" s="451"/>
      <c r="DR251" s="451"/>
      <c r="DS251" s="451"/>
      <c r="DT251" s="451"/>
      <c r="DU251" s="451"/>
      <c r="DV251" s="35"/>
      <c r="DW251" s="36"/>
      <c r="DX251" s="36"/>
      <c r="DY251" s="38"/>
      <c r="DZ251" s="38"/>
      <c r="EA251" s="46"/>
      <c r="EB251" s="33">
        <f t="shared" si="49"/>
        <v>0</v>
      </c>
      <c r="EC251" s="33">
        <f t="shared" si="50"/>
        <v>0</v>
      </c>
      <c r="ED251" s="75">
        <f t="shared" si="51"/>
        <v>0</v>
      </c>
      <c r="EE251" s="74">
        <f t="shared" si="52"/>
        <v>0</v>
      </c>
      <c r="EF251" s="33">
        <f t="shared" si="53"/>
        <v>0</v>
      </c>
    </row>
    <row r="252" spans="1:136" x14ac:dyDescent="0.25">
      <c r="A252" s="136">
        <v>243</v>
      </c>
      <c r="B252" s="39"/>
      <c r="C252" s="39"/>
      <c r="D252" s="39"/>
      <c r="E252" s="39"/>
      <c r="F252" s="137"/>
      <c r="G252" s="40"/>
      <c r="H252" s="41"/>
      <c r="I252" s="41"/>
      <c r="J252" s="43"/>
      <c r="K252" s="43"/>
      <c r="L252" s="43"/>
      <c r="M252" s="43"/>
      <c r="N252" s="43"/>
      <c r="O252" s="41"/>
      <c r="P252" s="352"/>
      <c r="Q252" s="669"/>
      <c r="R252" s="669"/>
      <c r="S252" s="669"/>
      <c r="T252" s="669"/>
      <c r="U252" s="669"/>
      <c r="V252" s="669"/>
      <c r="W252" s="669"/>
      <c r="X252" s="669"/>
      <c r="Y252" s="669"/>
      <c r="Z252" s="40"/>
      <c r="AA252" s="41"/>
      <c r="AB252" s="41"/>
      <c r="AC252" s="43"/>
      <c r="AD252" s="43"/>
      <c r="AE252" s="43"/>
      <c r="AF252" s="43"/>
      <c r="AG252" s="43"/>
      <c r="AH252" s="43"/>
      <c r="AI252" s="43"/>
      <c r="AJ252" s="41"/>
      <c r="AK252" s="352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40"/>
      <c r="AX252" s="41"/>
      <c r="AY252" s="43"/>
      <c r="AZ252" s="43"/>
      <c r="BA252" s="124"/>
      <c r="BB252" s="41"/>
      <c r="BC252" s="41"/>
      <c r="BD252" s="43"/>
      <c r="BE252" s="43"/>
      <c r="BF252" s="40"/>
      <c r="BG252" s="41"/>
      <c r="BH252" s="41"/>
      <c r="BI252" s="41"/>
      <c r="BJ252" s="41"/>
      <c r="BK252" s="41"/>
      <c r="BL252" s="41"/>
      <c r="BM252" s="41"/>
      <c r="BN252" s="43"/>
      <c r="BO252" s="496"/>
      <c r="BP252" s="124"/>
      <c r="BQ252" s="41"/>
      <c r="BR252" s="41"/>
      <c r="BS252" s="41"/>
      <c r="BT252" s="41"/>
      <c r="BU252" s="43"/>
      <c r="BV252" s="43"/>
      <c r="BW252" s="43"/>
      <c r="BX252" s="43"/>
      <c r="BY252" s="43"/>
      <c r="BZ252" s="43"/>
      <c r="CA252" s="499"/>
      <c r="CB252" s="500"/>
      <c r="CC252" s="495"/>
      <c r="CD252" s="495"/>
      <c r="CE252" s="502"/>
      <c r="CF252" s="124"/>
      <c r="CG252" s="41"/>
      <c r="CH252" s="41"/>
      <c r="CI252" s="43"/>
      <c r="CJ252" s="43"/>
      <c r="CK252" s="43"/>
      <c r="CL252" s="43"/>
      <c r="CM252" s="43"/>
      <c r="CN252" s="43"/>
      <c r="CO252" s="43"/>
      <c r="CP252" s="43"/>
      <c r="CQ252" s="43"/>
      <c r="CR252" s="500"/>
      <c r="CS252" s="495"/>
      <c r="CT252" s="495"/>
      <c r="CU252" s="502"/>
      <c r="CV252" s="41"/>
      <c r="CW252" s="41"/>
      <c r="CX252" s="41"/>
      <c r="CY252" s="41"/>
      <c r="CZ252" s="41"/>
      <c r="DA252" s="42"/>
      <c r="DB252" s="151"/>
      <c r="DC252" s="41"/>
      <c r="DD252" s="41"/>
      <c r="DE252" s="151"/>
      <c r="DF252" s="35"/>
      <c r="DG252" s="36"/>
      <c r="DH252" s="36"/>
      <c r="DI252" s="38"/>
      <c r="DJ252" s="38"/>
      <c r="DK252" s="38"/>
      <c r="DL252" s="38"/>
      <c r="DM252" s="38"/>
      <c r="DN252" s="46"/>
      <c r="DO252" s="451"/>
      <c r="DP252" s="451"/>
      <c r="DQ252" s="451"/>
      <c r="DR252" s="451"/>
      <c r="DS252" s="451"/>
      <c r="DT252" s="451"/>
      <c r="DU252" s="451"/>
      <c r="DV252" s="35"/>
      <c r="DW252" s="36"/>
      <c r="DX252" s="36"/>
      <c r="DY252" s="38"/>
      <c r="DZ252" s="38"/>
      <c r="EA252" s="46"/>
      <c r="EB252" s="33">
        <f t="shared" si="49"/>
        <v>0</v>
      </c>
      <c r="EC252" s="33">
        <f t="shared" si="50"/>
        <v>0</v>
      </c>
      <c r="ED252" s="75">
        <f t="shared" si="51"/>
        <v>0</v>
      </c>
      <c r="EE252" s="74">
        <f t="shared" si="52"/>
        <v>0</v>
      </c>
      <c r="EF252" s="33">
        <f t="shared" si="53"/>
        <v>0</v>
      </c>
    </row>
    <row r="253" spans="1:136" x14ac:dyDescent="0.25">
      <c r="A253" s="134">
        <v>244</v>
      </c>
      <c r="B253" s="39"/>
      <c r="C253" s="39"/>
      <c r="D253" s="39"/>
      <c r="E253" s="39"/>
      <c r="F253" s="137"/>
      <c r="G253" s="40"/>
      <c r="H253" s="41"/>
      <c r="I253" s="41"/>
      <c r="J253" s="43"/>
      <c r="K253" s="43"/>
      <c r="L253" s="43"/>
      <c r="M253" s="43"/>
      <c r="N253" s="43"/>
      <c r="O253" s="41"/>
      <c r="P253" s="352"/>
      <c r="Q253" s="669"/>
      <c r="R253" s="669"/>
      <c r="S253" s="669"/>
      <c r="T253" s="669"/>
      <c r="U253" s="669"/>
      <c r="V253" s="669"/>
      <c r="W253" s="669"/>
      <c r="X253" s="669"/>
      <c r="Y253" s="669"/>
      <c r="Z253" s="40"/>
      <c r="AA253" s="41"/>
      <c r="AB253" s="41"/>
      <c r="AC253" s="43"/>
      <c r="AD253" s="43"/>
      <c r="AE253" s="43"/>
      <c r="AF253" s="43"/>
      <c r="AG253" s="43"/>
      <c r="AH253" s="43"/>
      <c r="AI253" s="43"/>
      <c r="AJ253" s="41"/>
      <c r="AK253" s="352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40"/>
      <c r="AX253" s="41"/>
      <c r="AY253" s="43"/>
      <c r="AZ253" s="43"/>
      <c r="BA253" s="124"/>
      <c r="BB253" s="41"/>
      <c r="BC253" s="41"/>
      <c r="BD253" s="43"/>
      <c r="BE253" s="43"/>
      <c r="BF253" s="40"/>
      <c r="BG253" s="41"/>
      <c r="BH253" s="41"/>
      <c r="BI253" s="41"/>
      <c r="BJ253" s="41"/>
      <c r="BK253" s="41"/>
      <c r="BL253" s="41"/>
      <c r="BM253" s="41"/>
      <c r="BN253" s="43"/>
      <c r="BO253" s="496"/>
      <c r="BP253" s="124"/>
      <c r="BQ253" s="41"/>
      <c r="BR253" s="41"/>
      <c r="BS253" s="41"/>
      <c r="BT253" s="41"/>
      <c r="BU253" s="43"/>
      <c r="BV253" s="43"/>
      <c r="BW253" s="43"/>
      <c r="BX253" s="43"/>
      <c r="BY253" s="43"/>
      <c r="BZ253" s="43"/>
      <c r="CA253" s="499"/>
      <c r="CB253" s="500"/>
      <c r="CC253" s="495"/>
      <c r="CD253" s="495"/>
      <c r="CE253" s="502"/>
      <c r="CF253" s="124"/>
      <c r="CG253" s="41"/>
      <c r="CH253" s="41"/>
      <c r="CI253" s="43"/>
      <c r="CJ253" s="43"/>
      <c r="CK253" s="43"/>
      <c r="CL253" s="43"/>
      <c r="CM253" s="43"/>
      <c r="CN253" s="43"/>
      <c r="CO253" s="43"/>
      <c r="CP253" s="43"/>
      <c r="CQ253" s="43"/>
      <c r="CR253" s="500"/>
      <c r="CS253" s="495"/>
      <c r="CT253" s="495"/>
      <c r="CU253" s="502"/>
      <c r="CV253" s="41"/>
      <c r="CW253" s="41"/>
      <c r="CX253" s="41"/>
      <c r="CY253" s="41"/>
      <c r="CZ253" s="41"/>
      <c r="DA253" s="42"/>
      <c r="DB253" s="151"/>
      <c r="DC253" s="41"/>
      <c r="DD253" s="41"/>
      <c r="DE253" s="151"/>
      <c r="DF253" s="35"/>
      <c r="DG253" s="36"/>
      <c r="DH253" s="36"/>
      <c r="DI253" s="38"/>
      <c r="DJ253" s="38"/>
      <c r="DK253" s="38"/>
      <c r="DL253" s="38"/>
      <c r="DM253" s="38"/>
      <c r="DN253" s="46"/>
      <c r="DO253" s="451"/>
      <c r="DP253" s="451"/>
      <c r="DQ253" s="451"/>
      <c r="DR253" s="451"/>
      <c r="DS253" s="451"/>
      <c r="DT253" s="451"/>
      <c r="DU253" s="451"/>
      <c r="DV253" s="35"/>
      <c r="DW253" s="36"/>
      <c r="DX253" s="36"/>
      <c r="DY253" s="38"/>
      <c r="DZ253" s="38"/>
      <c r="EA253" s="46"/>
      <c r="EB253" s="33">
        <f t="shared" si="49"/>
        <v>0</v>
      </c>
      <c r="EC253" s="33">
        <f t="shared" si="50"/>
        <v>0</v>
      </c>
      <c r="ED253" s="75">
        <f t="shared" si="51"/>
        <v>0</v>
      </c>
      <c r="EE253" s="74">
        <f t="shared" si="52"/>
        <v>0</v>
      </c>
      <c r="EF253" s="33">
        <f t="shared" si="53"/>
        <v>0</v>
      </c>
    </row>
    <row r="254" spans="1:136" x14ac:dyDescent="0.25">
      <c r="A254" s="136">
        <v>245</v>
      </c>
      <c r="B254" s="39"/>
      <c r="C254" s="39"/>
      <c r="D254" s="39"/>
      <c r="E254" s="39"/>
      <c r="F254" s="137"/>
      <c r="G254" s="40"/>
      <c r="H254" s="41"/>
      <c r="I254" s="41"/>
      <c r="J254" s="43"/>
      <c r="K254" s="43"/>
      <c r="L254" s="43"/>
      <c r="M254" s="43"/>
      <c r="N254" s="43"/>
      <c r="O254" s="41"/>
      <c r="P254" s="352"/>
      <c r="Q254" s="669"/>
      <c r="R254" s="669"/>
      <c r="S254" s="669"/>
      <c r="T254" s="669"/>
      <c r="U254" s="669"/>
      <c r="V254" s="669"/>
      <c r="W254" s="669"/>
      <c r="X254" s="669"/>
      <c r="Y254" s="669"/>
      <c r="Z254" s="40"/>
      <c r="AA254" s="41"/>
      <c r="AB254" s="41"/>
      <c r="AC254" s="43"/>
      <c r="AD254" s="43"/>
      <c r="AE254" s="43"/>
      <c r="AF254" s="43"/>
      <c r="AG254" s="43"/>
      <c r="AH254" s="43"/>
      <c r="AI254" s="43"/>
      <c r="AJ254" s="41"/>
      <c r="AK254" s="352"/>
      <c r="AL254" s="669"/>
      <c r="AM254" s="669"/>
      <c r="AN254" s="669"/>
      <c r="AO254" s="669"/>
      <c r="AP254" s="669"/>
      <c r="AQ254" s="669"/>
      <c r="AR254" s="669"/>
      <c r="AS254" s="669"/>
      <c r="AT254" s="669"/>
      <c r="AU254" s="669"/>
      <c r="AV254" s="669"/>
      <c r="AW254" s="40"/>
      <c r="AX254" s="41"/>
      <c r="AY254" s="43"/>
      <c r="AZ254" s="43"/>
      <c r="BA254" s="124"/>
      <c r="BB254" s="41"/>
      <c r="BC254" s="41"/>
      <c r="BD254" s="43"/>
      <c r="BE254" s="43"/>
      <c r="BF254" s="40"/>
      <c r="BG254" s="41"/>
      <c r="BH254" s="41"/>
      <c r="BI254" s="41"/>
      <c r="BJ254" s="41"/>
      <c r="BK254" s="41"/>
      <c r="BL254" s="41"/>
      <c r="BM254" s="41"/>
      <c r="BN254" s="43"/>
      <c r="BO254" s="496"/>
      <c r="BP254" s="124"/>
      <c r="BQ254" s="41"/>
      <c r="BR254" s="41"/>
      <c r="BS254" s="41"/>
      <c r="BT254" s="41"/>
      <c r="BU254" s="43"/>
      <c r="BV254" s="43"/>
      <c r="BW254" s="43"/>
      <c r="BX254" s="43"/>
      <c r="BY254" s="43"/>
      <c r="BZ254" s="43"/>
      <c r="CA254" s="499"/>
      <c r="CB254" s="500"/>
      <c r="CC254" s="495"/>
      <c r="CD254" s="495"/>
      <c r="CE254" s="502"/>
      <c r="CF254" s="124"/>
      <c r="CG254" s="41"/>
      <c r="CH254" s="41"/>
      <c r="CI254" s="43"/>
      <c r="CJ254" s="43"/>
      <c r="CK254" s="43"/>
      <c r="CL254" s="43"/>
      <c r="CM254" s="43"/>
      <c r="CN254" s="43"/>
      <c r="CO254" s="43"/>
      <c r="CP254" s="43"/>
      <c r="CQ254" s="43"/>
      <c r="CR254" s="500"/>
      <c r="CS254" s="495"/>
      <c r="CT254" s="495"/>
      <c r="CU254" s="502"/>
      <c r="CV254" s="41"/>
      <c r="CW254" s="41"/>
      <c r="CX254" s="41"/>
      <c r="CY254" s="41"/>
      <c r="CZ254" s="41"/>
      <c r="DA254" s="42"/>
      <c r="DB254" s="151"/>
      <c r="DC254" s="41"/>
      <c r="DD254" s="41"/>
      <c r="DE254" s="151"/>
      <c r="DF254" s="35"/>
      <c r="DG254" s="36"/>
      <c r="DH254" s="36"/>
      <c r="DI254" s="38"/>
      <c r="DJ254" s="38"/>
      <c r="DK254" s="38"/>
      <c r="DL254" s="38"/>
      <c r="DM254" s="38"/>
      <c r="DN254" s="46"/>
      <c r="DO254" s="451"/>
      <c r="DP254" s="451"/>
      <c r="DQ254" s="451"/>
      <c r="DR254" s="451"/>
      <c r="DS254" s="451"/>
      <c r="DT254" s="451"/>
      <c r="DU254" s="451"/>
      <c r="DV254" s="35"/>
      <c r="DW254" s="36"/>
      <c r="DX254" s="36"/>
      <c r="DY254" s="38"/>
      <c r="DZ254" s="38"/>
      <c r="EA254" s="46"/>
      <c r="EB254" s="33">
        <f t="shared" si="49"/>
        <v>0</v>
      </c>
      <c r="EC254" s="33">
        <f t="shared" si="50"/>
        <v>0</v>
      </c>
      <c r="ED254" s="75">
        <f t="shared" si="51"/>
        <v>0</v>
      </c>
      <c r="EE254" s="74">
        <f t="shared" si="52"/>
        <v>0</v>
      </c>
      <c r="EF254" s="33">
        <f t="shared" si="53"/>
        <v>0</v>
      </c>
    </row>
    <row r="255" spans="1:136" x14ac:dyDescent="0.25">
      <c r="A255" s="134">
        <v>246</v>
      </c>
      <c r="B255" s="39"/>
      <c r="C255" s="39"/>
      <c r="D255" s="39"/>
      <c r="E255" s="39"/>
      <c r="F255" s="137"/>
      <c r="G255" s="40"/>
      <c r="H255" s="41"/>
      <c r="I255" s="41"/>
      <c r="J255" s="43"/>
      <c r="K255" s="43"/>
      <c r="L255" s="43"/>
      <c r="M255" s="43"/>
      <c r="N255" s="43"/>
      <c r="O255" s="41"/>
      <c r="P255" s="352"/>
      <c r="Q255" s="669"/>
      <c r="R255" s="669"/>
      <c r="S255" s="669"/>
      <c r="T255" s="669"/>
      <c r="U255" s="669"/>
      <c r="V255" s="669"/>
      <c r="W255" s="669"/>
      <c r="X255" s="669"/>
      <c r="Y255" s="669"/>
      <c r="Z255" s="40"/>
      <c r="AA255" s="41"/>
      <c r="AB255" s="41"/>
      <c r="AC255" s="43"/>
      <c r="AD255" s="43"/>
      <c r="AE255" s="43"/>
      <c r="AF255" s="43"/>
      <c r="AG255" s="43"/>
      <c r="AH255" s="43"/>
      <c r="AI255" s="43"/>
      <c r="AJ255" s="41"/>
      <c r="AK255" s="352"/>
      <c r="AL255" s="669"/>
      <c r="AM255" s="669"/>
      <c r="AN255" s="669"/>
      <c r="AO255" s="669"/>
      <c r="AP255" s="669"/>
      <c r="AQ255" s="669"/>
      <c r="AR255" s="669"/>
      <c r="AS255" s="669"/>
      <c r="AT255" s="669"/>
      <c r="AU255" s="669"/>
      <c r="AV255" s="669"/>
      <c r="AW255" s="40"/>
      <c r="AX255" s="41"/>
      <c r="AY255" s="43"/>
      <c r="AZ255" s="43"/>
      <c r="BA255" s="124"/>
      <c r="BB255" s="41"/>
      <c r="BC255" s="41"/>
      <c r="BD255" s="43"/>
      <c r="BE255" s="43"/>
      <c r="BF255" s="40"/>
      <c r="BG255" s="41"/>
      <c r="BH255" s="41"/>
      <c r="BI255" s="41"/>
      <c r="BJ255" s="41"/>
      <c r="BK255" s="41"/>
      <c r="BL255" s="41"/>
      <c r="BM255" s="41"/>
      <c r="BN255" s="43"/>
      <c r="BO255" s="496"/>
      <c r="BP255" s="124"/>
      <c r="BQ255" s="41"/>
      <c r="BR255" s="41"/>
      <c r="BS255" s="41"/>
      <c r="BT255" s="41"/>
      <c r="BU255" s="43"/>
      <c r="BV255" s="43"/>
      <c r="BW255" s="43"/>
      <c r="BX255" s="43"/>
      <c r="BY255" s="43"/>
      <c r="BZ255" s="43"/>
      <c r="CA255" s="499"/>
      <c r="CB255" s="500"/>
      <c r="CC255" s="495"/>
      <c r="CD255" s="495"/>
      <c r="CE255" s="502"/>
      <c r="CF255" s="124"/>
      <c r="CG255" s="41"/>
      <c r="CH255" s="41"/>
      <c r="CI255" s="43"/>
      <c r="CJ255" s="43"/>
      <c r="CK255" s="43"/>
      <c r="CL255" s="43"/>
      <c r="CM255" s="43"/>
      <c r="CN255" s="43"/>
      <c r="CO255" s="43"/>
      <c r="CP255" s="43"/>
      <c r="CQ255" s="43"/>
      <c r="CR255" s="500"/>
      <c r="CS255" s="495"/>
      <c r="CT255" s="495"/>
      <c r="CU255" s="502"/>
      <c r="CV255" s="41"/>
      <c r="CW255" s="41"/>
      <c r="CX255" s="41"/>
      <c r="CY255" s="41"/>
      <c r="CZ255" s="41"/>
      <c r="DA255" s="42"/>
      <c r="DB255" s="151"/>
      <c r="DC255" s="41"/>
      <c r="DD255" s="41"/>
      <c r="DE255" s="151"/>
      <c r="DF255" s="35"/>
      <c r="DG255" s="36"/>
      <c r="DH255" s="36"/>
      <c r="DI255" s="38"/>
      <c r="DJ255" s="38"/>
      <c r="DK255" s="38"/>
      <c r="DL255" s="38"/>
      <c r="DM255" s="38"/>
      <c r="DN255" s="46"/>
      <c r="DO255" s="451"/>
      <c r="DP255" s="451"/>
      <c r="DQ255" s="451"/>
      <c r="DR255" s="451"/>
      <c r="DS255" s="451"/>
      <c r="DT255" s="451"/>
      <c r="DU255" s="451"/>
      <c r="DV255" s="35"/>
      <c r="DW255" s="36"/>
      <c r="DX255" s="36"/>
      <c r="DY255" s="38"/>
      <c r="DZ255" s="38"/>
      <c r="EA255" s="46"/>
      <c r="EB255" s="33">
        <f t="shared" si="49"/>
        <v>0</v>
      </c>
      <c r="EC255" s="33">
        <f t="shared" si="50"/>
        <v>0</v>
      </c>
      <c r="ED255" s="75">
        <f t="shared" si="51"/>
        <v>0</v>
      </c>
      <c r="EE255" s="74">
        <f t="shared" si="52"/>
        <v>0</v>
      </c>
      <c r="EF255" s="33">
        <f t="shared" si="53"/>
        <v>0</v>
      </c>
    </row>
    <row r="256" spans="1:136" x14ac:dyDescent="0.25">
      <c r="A256" s="136">
        <v>247</v>
      </c>
      <c r="B256" s="39"/>
      <c r="C256" s="39"/>
      <c r="D256" s="39"/>
      <c r="E256" s="39"/>
      <c r="F256" s="137"/>
      <c r="G256" s="40"/>
      <c r="H256" s="41"/>
      <c r="I256" s="41"/>
      <c r="J256" s="43"/>
      <c r="K256" s="43"/>
      <c r="L256" s="43"/>
      <c r="M256" s="43"/>
      <c r="N256" s="43"/>
      <c r="O256" s="41"/>
      <c r="P256" s="352"/>
      <c r="Q256" s="669"/>
      <c r="R256" s="669"/>
      <c r="S256" s="669"/>
      <c r="T256" s="669"/>
      <c r="U256" s="669"/>
      <c r="V256" s="669"/>
      <c r="W256" s="669"/>
      <c r="X256" s="669"/>
      <c r="Y256" s="669"/>
      <c r="Z256" s="40"/>
      <c r="AA256" s="41"/>
      <c r="AB256" s="41"/>
      <c r="AC256" s="43"/>
      <c r="AD256" s="43"/>
      <c r="AE256" s="43"/>
      <c r="AF256" s="43"/>
      <c r="AG256" s="43"/>
      <c r="AH256" s="43"/>
      <c r="AI256" s="43"/>
      <c r="AJ256" s="41"/>
      <c r="AK256" s="352"/>
      <c r="AL256" s="669"/>
      <c r="AM256" s="669"/>
      <c r="AN256" s="669"/>
      <c r="AO256" s="669"/>
      <c r="AP256" s="669"/>
      <c r="AQ256" s="669"/>
      <c r="AR256" s="669"/>
      <c r="AS256" s="669"/>
      <c r="AT256" s="669"/>
      <c r="AU256" s="669"/>
      <c r="AV256" s="669"/>
      <c r="AW256" s="40"/>
      <c r="AX256" s="41"/>
      <c r="AY256" s="43"/>
      <c r="AZ256" s="43"/>
      <c r="BA256" s="124"/>
      <c r="BB256" s="41"/>
      <c r="BC256" s="41"/>
      <c r="BD256" s="43"/>
      <c r="BE256" s="43"/>
      <c r="BF256" s="40"/>
      <c r="BG256" s="41"/>
      <c r="BH256" s="41"/>
      <c r="BI256" s="41"/>
      <c r="BJ256" s="41"/>
      <c r="BK256" s="41"/>
      <c r="BL256" s="41"/>
      <c r="BM256" s="41"/>
      <c r="BN256" s="43"/>
      <c r="BO256" s="496"/>
      <c r="BP256" s="124"/>
      <c r="BQ256" s="41"/>
      <c r="BR256" s="41"/>
      <c r="BS256" s="41"/>
      <c r="BT256" s="41"/>
      <c r="BU256" s="43"/>
      <c r="BV256" s="43"/>
      <c r="BW256" s="43"/>
      <c r="BX256" s="43"/>
      <c r="BY256" s="43"/>
      <c r="BZ256" s="43"/>
      <c r="CA256" s="499"/>
      <c r="CB256" s="500"/>
      <c r="CC256" s="495"/>
      <c r="CD256" s="495"/>
      <c r="CE256" s="502"/>
      <c r="CF256" s="124"/>
      <c r="CG256" s="41"/>
      <c r="CH256" s="41"/>
      <c r="CI256" s="43"/>
      <c r="CJ256" s="43"/>
      <c r="CK256" s="43"/>
      <c r="CL256" s="43"/>
      <c r="CM256" s="43"/>
      <c r="CN256" s="43"/>
      <c r="CO256" s="43"/>
      <c r="CP256" s="43"/>
      <c r="CQ256" s="43"/>
      <c r="CR256" s="500"/>
      <c r="CS256" s="495"/>
      <c r="CT256" s="495"/>
      <c r="CU256" s="502"/>
      <c r="CV256" s="41"/>
      <c r="CW256" s="41"/>
      <c r="CX256" s="41"/>
      <c r="CY256" s="41"/>
      <c r="CZ256" s="41"/>
      <c r="DA256" s="42"/>
      <c r="DB256" s="151"/>
      <c r="DC256" s="41"/>
      <c r="DD256" s="41"/>
      <c r="DE256" s="151"/>
      <c r="DF256" s="35"/>
      <c r="DG256" s="36"/>
      <c r="DH256" s="36"/>
      <c r="DI256" s="38"/>
      <c r="DJ256" s="38"/>
      <c r="DK256" s="38"/>
      <c r="DL256" s="38"/>
      <c r="DM256" s="38"/>
      <c r="DN256" s="46"/>
      <c r="DO256" s="451"/>
      <c r="DP256" s="451"/>
      <c r="DQ256" s="451"/>
      <c r="DR256" s="451"/>
      <c r="DS256" s="451"/>
      <c r="DT256" s="451"/>
      <c r="DU256" s="451"/>
      <c r="DV256" s="35"/>
      <c r="DW256" s="36"/>
      <c r="DX256" s="36"/>
      <c r="DY256" s="38"/>
      <c r="DZ256" s="38"/>
      <c r="EA256" s="46"/>
      <c r="EB256" s="33">
        <f t="shared" si="49"/>
        <v>0</v>
      </c>
      <c r="EC256" s="33">
        <f t="shared" si="50"/>
        <v>0</v>
      </c>
      <c r="ED256" s="75">
        <f t="shared" si="51"/>
        <v>0</v>
      </c>
      <c r="EE256" s="74">
        <f t="shared" si="52"/>
        <v>0</v>
      </c>
      <c r="EF256" s="33">
        <f t="shared" si="53"/>
        <v>0</v>
      </c>
    </row>
    <row r="257" spans="1:136" x14ac:dyDescent="0.25">
      <c r="A257" s="134">
        <v>248</v>
      </c>
      <c r="B257" s="39"/>
      <c r="C257" s="39"/>
      <c r="D257" s="39"/>
      <c r="E257" s="39"/>
      <c r="F257" s="137"/>
      <c r="G257" s="40"/>
      <c r="H257" s="41"/>
      <c r="I257" s="41"/>
      <c r="J257" s="43"/>
      <c r="K257" s="43"/>
      <c r="L257" s="43"/>
      <c r="M257" s="43"/>
      <c r="N257" s="43"/>
      <c r="O257" s="41"/>
      <c r="P257" s="352"/>
      <c r="Q257" s="669"/>
      <c r="R257" s="669"/>
      <c r="S257" s="669"/>
      <c r="T257" s="669"/>
      <c r="U257" s="669"/>
      <c r="V257" s="669"/>
      <c r="W257" s="669"/>
      <c r="X257" s="669"/>
      <c r="Y257" s="669"/>
      <c r="Z257" s="40"/>
      <c r="AA257" s="41"/>
      <c r="AB257" s="41"/>
      <c r="AC257" s="43"/>
      <c r="AD257" s="43"/>
      <c r="AE257" s="43"/>
      <c r="AF257" s="43"/>
      <c r="AG257" s="43"/>
      <c r="AH257" s="43"/>
      <c r="AI257" s="43"/>
      <c r="AJ257" s="41"/>
      <c r="AK257" s="352"/>
      <c r="AL257" s="669"/>
      <c r="AM257" s="669"/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40"/>
      <c r="AX257" s="41"/>
      <c r="AY257" s="43"/>
      <c r="AZ257" s="43"/>
      <c r="BA257" s="124"/>
      <c r="BB257" s="41"/>
      <c r="BC257" s="41"/>
      <c r="BD257" s="43"/>
      <c r="BE257" s="43"/>
      <c r="BF257" s="40"/>
      <c r="BG257" s="41"/>
      <c r="BH257" s="41"/>
      <c r="BI257" s="41"/>
      <c r="BJ257" s="41"/>
      <c r="BK257" s="41"/>
      <c r="BL257" s="41"/>
      <c r="BM257" s="41"/>
      <c r="BN257" s="43"/>
      <c r="BO257" s="496"/>
      <c r="BP257" s="124"/>
      <c r="BQ257" s="41"/>
      <c r="BR257" s="41"/>
      <c r="BS257" s="41"/>
      <c r="BT257" s="41"/>
      <c r="BU257" s="43"/>
      <c r="BV257" s="43"/>
      <c r="BW257" s="43"/>
      <c r="BX257" s="43"/>
      <c r="BY257" s="43"/>
      <c r="BZ257" s="43"/>
      <c r="CA257" s="499"/>
      <c r="CB257" s="500"/>
      <c r="CC257" s="495"/>
      <c r="CD257" s="495"/>
      <c r="CE257" s="502"/>
      <c r="CF257" s="124"/>
      <c r="CG257" s="41"/>
      <c r="CH257" s="41"/>
      <c r="CI257" s="43"/>
      <c r="CJ257" s="43"/>
      <c r="CK257" s="43"/>
      <c r="CL257" s="43"/>
      <c r="CM257" s="43"/>
      <c r="CN257" s="43"/>
      <c r="CO257" s="43"/>
      <c r="CP257" s="43"/>
      <c r="CQ257" s="43"/>
      <c r="CR257" s="500"/>
      <c r="CS257" s="495"/>
      <c r="CT257" s="495"/>
      <c r="CU257" s="502"/>
      <c r="CV257" s="41"/>
      <c r="CW257" s="41"/>
      <c r="CX257" s="41"/>
      <c r="CY257" s="41"/>
      <c r="CZ257" s="41"/>
      <c r="DA257" s="42"/>
      <c r="DB257" s="151"/>
      <c r="DC257" s="41"/>
      <c r="DD257" s="41"/>
      <c r="DE257" s="151"/>
      <c r="DF257" s="35"/>
      <c r="DG257" s="36"/>
      <c r="DH257" s="36"/>
      <c r="DI257" s="38"/>
      <c r="DJ257" s="38"/>
      <c r="DK257" s="38"/>
      <c r="DL257" s="38"/>
      <c r="DM257" s="38"/>
      <c r="DN257" s="46"/>
      <c r="DO257" s="451"/>
      <c r="DP257" s="451"/>
      <c r="DQ257" s="451"/>
      <c r="DR257" s="451"/>
      <c r="DS257" s="451"/>
      <c r="DT257" s="451"/>
      <c r="DU257" s="451"/>
      <c r="DV257" s="35"/>
      <c r="DW257" s="36"/>
      <c r="DX257" s="36"/>
      <c r="DY257" s="38"/>
      <c r="DZ257" s="38"/>
      <c r="EA257" s="46"/>
      <c r="EB257" s="33">
        <f t="shared" si="49"/>
        <v>0</v>
      </c>
      <c r="EC257" s="33">
        <f t="shared" si="50"/>
        <v>0</v>
      </c>
      <c r="ED257" s="75">
        <f t="shared" si="51"/>
        <v>0</v>
      </c>
      <c r="EE257" s="74">
        <f t="shared" si="52"/>
        <v>0</v>
      </c>
      <c r="EF257" s="33">
        <f t="shared" si="53"/>
        <v>0</v>
      </c>
    </row>
    <row r="258" spans="1:136" x14ac:dyDescent="0.25">
      <c r="A258" s="136">
        <v>249</v>
      </c>
      <c r="B258" s="39"/>
      <c r="C258" s="39"/>
      <c r="D258" s="39"/>
      <c r="E258" s="39"/>
      <c r="F258" s="137"/>
      <c r="G258" s="40"/>
      <c r="H258" s="41"/>
      <c r="I258" s="41"/>
      <c r="J258" s="43"/>
      <c r="K258" s="43"/>
      <c r="L258" s="43"/>
      <c r="M258" s="43"/>
      <c r="N258" s="43"/>
      <c r="O258" s="41"/>
      <c r="P258" s="352"/>
      <c r="Q258" s="669"/>
      <c r="R258" s="669"/>
      <c r="S258" s="669"/>
      <c r="T258" s="669"/>
      <c r="U258" s="669"/>
      <c r="V258" s="669"/>
      <c r="W258" s="669"/>
      <c r="X258" s="669"/>
      <c r="Y258" s="669"/>
      <c r="Z258" s="40"/>
      <c r="AA258" s="41"/>
      <c r="AB258" s="41"/>
      <c r="AC258" s="43"/>
      <c r="AD258" s="43"/>
      <c r="AE258" s="43"/>
      <c r="AF258" s="43"/>
      <c r="AG258" s="43"/>
      <c r="AH258" s="43"/>
      <c r="AI258" s="43"/>
      <c r="AJ258" s="41"/>
      <c r="AK258" s="352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40"/>
      <c r="AX258" s="41"/>
      <c r="AY258" s="43"/>
      <c r="AZ258" s="43"/>
      <c r="BA258" s="124"/>
      <c r="BB258" s="41"/>
      <c r="BC258" s="41"/>
      <c r="BD258" s="43"/>
      <c r="BE258" s="43"/>
      <c r="BF258" s="40"/>
      <c r="BG258" s="41"/>
      <c r="BH258" s="41"/>
      <c r="BI258" s="41"/>
      <c r="BJ258" s="41"/>
      <c r="BK258" s="41"/>
      <c r="BL258" s="41"/>
      <c r="BM258" s="41"/>
      <c r="BN258" s="43"/>
      <c r="BO258" s="496"/>
      <c r="BP258" s="124"/>
      <c r="BQ258" s="41"/>
      <c r="BR258" s="41"/>
      <c r="BS258" s="41"/>
      <c r="BT258" s="41"/>
      <c r="BU258" s="43"/>
      <c r="BV258" s="43"/>
      <c r="BW258" s="43"/>
      <c r="BX258" s="43"/>
      <c r="BY258" s="43"/>
      <c r="BZ258" s="43"/>
      <c r="CA258" s="499"/>
      <c r="CB258" s="500"/>
      <c r="CC258" s="495"/>
      <c r="CD258" s="495"/>
      <c r="CE258" s="502"/>
      <c r="CF258" s="124"/>
      <c r="CG258" s="41"/>
      <c r="CH258" s="41"/>
      <c r="CI258" s="43"/>
      <c r="CJ258" s="43"/>
      <c r="CK258" s="43"/>
      <c r="CL258" s="43"/>
      <c r="CM258" s="43"/>
      <c r="CN258" s="43"/>
      <c r="CO258" s="43"/>
      <c r="CP258" s="43"/>
      <c r="CQ258" s="43"/>
      <c r="CR258" s="500"/>
      <c r="CS258" s="495"/>
      <c r="CT258" s="495"/>
      <c r="CU258" s="502"/>
      <c r="CV258" s="41"/>
      <c r="CW258" s="41"/>
      <c r="CX258" s="41"/>
      <c r="CY258" s="41"/>
      <c r="CZ258" s="41"/>
      <c r="DA258" s="42"/>
      <c r="DB258" s="151"/>
      <c r="DC258" s="41"/>
      <c r="DD258" s="41"/>
      <c r="DE258" s="151"/>
      <c r="DF258" s="35"/>
      <c r="DG258" s="36"/>
      <c r="DH258" s="36"/>
      <c r="DI258" s="38"/>
      <c r="DJ258" s="38"/>
      <c r="DK258" s="38"/>
      <c r="DL258" s="38"/>
      <c r="DM258" s="38"/>
      <c r="DN258" s="46"/>
      <c r="DO258" s="451"/>
      <c r="DP258" s="451"/>
      <c r="DQ258" s="451"/>
      <c r="DR258" s="451"/>
      <c r="DS258" s="451"/>
      <c r="DT258" s="451"/>
      <c r="DU258" s="451"/>
      <c r="DV258" s="35"/>
      <c r="DW258" s="36"/>
      <c r="DX258" s="36"/>
      <c r="DY258" s="38"/>
      <c r="DZ258" s="38"/>
      <c r="EA258" s="46"/>
      <c r="EB258" s="33">
        <f t="shared" si="49"/>
        <v>0</v>
      </c>
      <c r="EC258" s="33">
        <f t="shared" si="50"/>
        <v>0</v>
      </c>
      <c r="ED258" s="75">
        <f t="shared" si="51"/>
        <v>0</v>
      </c>
      <c r="EE258" s="74">
        <f t="shared" si="52"/>
        <v>0</v>
      </c>
      <c r="EF258" s="33">
        <f t="shared" si="53"/>
        <v>0</v>
      </c>
    </row>
    <row r="259" spans="1:136" x14ac:dyDescent="0.25">
      <c r="A259" s="134">
        <v>250</v>
      </c>
      <c r="B259" s="39"/>
      <c r="C259" s="39"/>
      <c r="D259" s="39"/>
      <c r="E259" s="39"/>
      <c r="F259" s="137"/>
      <c r="G259" s="40"/>
      <c r="H259" s="41"/>
      <c r="I259" s="41"/>
      <c r="J259" s="43"/>
      <c r="K259" s="43"/>
      <c r="L259" s="43"/>
      <c r="M259" s="43"/>
      <c r="N259" s="43"/>
      <c r="O259" s="41"/>
      <c r="P259" s="352"/>
      <c r="Q259" s="669"/>
      <c r="R259" s="669"/>
      <c r="S259" s="669"/>
      <c r="T259" s="669"/>
      <c r="U259" s="669"/>
      <c r="V259" s="669"/>
      <c r="W259" s="669"/>
      <c r="X259" s="669"/>
      <c r="Y259" s="669"/>
      <c r="Z259" s="40"/>
      <c r="AA259" s="41"/>
      <c r="AB259" s="41"/>
      <c r="AC259" s="43"/>
      <c r="AD259" s="43"/>
      <c r="AE259" s="43"/>
      <c r="AF259" s="43"/>
      <c r="AG259" s="43"/>
      <c r="AH259" s="43"/>
      <c r="AI259" s="43"/>
      <c r="AJ259" s="41"/>
      <c r="AK259" s="352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40"/>
      <c r="AX259" s="41"/>
      <c r="AY259" s="43"/>
      <c r="AZ259" s="43"/>
      <c r="BA259" s="124"/>
      <c r="BB259" s="41"/>
      <c r="BC259" s="41"/>
      <c r="BD259" s="43"/>
      <c r="BE259" s="43"/>
      <c r="BF259" s="40"/>
      <c r="BG259" s="41"/>
      <c r="BH259" s="41"/>
      <c r="BI259" s="41"/>
      <c r="BJ259" s="41"/>
      <c r="BK259" s="41"/>
      <c r="BL259" s="41"/>
      <c r="BM259" s="41"/>
      <c r="BN259" s="43"/>
      <c r="BO259" s="496"/>
      <c r="BP259" s="124"/>
      <c r="BQ259" s="41"/>
      <c r="BR259" s="41"/>
      <c r="BS259" s="41"/>
      <c r="BT259" s="41"/>
      <c r="BU259" s="43"/>
      <c r="BV259" s="43"/>
      <c r="BW259" s="43"/>
      <c r="BX259" s="43"/>
      <c r="BY259" s="43"/>
      <c r="BZ259" s="43"/>
      <c r="CA259" s="499"/>
      <c r="CB259" s="500"/>
      <c r="CC259" s="495"/>
      <c r="CD259" s="495"/>
      <c r="CE259" s="502"/>
      <c r="CF259" s="124"/>
      <c r="CG259" s="41"/>
      <c r="CH259" s="41"/>
      <c r="CI259" s="43"/>
      <c r="CJ259" s="43"/>
      <c r="CK259" s="43"/>
      <c r="CL259" s="43"/>
      <c r="CM259" s="43"/>
      <c r="CN259" s="43"/>
      <c r="CO259" s="43"/>
      <c r="CP259" s="43"/>
      <c r="CQ259" s="43"/>
      <c r="CR259" s="500"/>
      <c r="CS259" s="495"/>
      <c r="CT259" s="495"/>
      <c r="CU259" s="502"/>
      <c r="CV259" s="41"/>
      <c r="CW259" s="41"/>
      <c r="CX259" s="41"/>
      <c r="CY259" s="41"/>
      <c r="CZ259" s="41"/>
      <c r="DA259" s="42"/>
      <c r="DB259" s="151"/>
      <c r="DC259" s="41"/>
      <c r="DD259" s="41"/>
      <c r="DE259" s="151"/>
      <c r="DF259" s="35"/>
      <c r="DG259" s="36"/>
      <c r="DH259" s="36"/>
      <c r="DI259" s="38"/>
      <c r="DJ259" s="38"/>
      <c r="DK259" s="38"/>
      <c r="DL259" s="38"/>
      <c r="DM259" s="38"/>
      <c r="DN259" s="46"/>
      <c r="DO259" s="451"/>
      <c r="DP259" s="451"/>
      <c r="DQ259" s="451"/>
      <c r="DR259" s="451"/>
      <c r="DS259" s="451"/>
      <c r="DT259" s="451"/>
      <c r="DU259" s="451"/>
      <c r="DV259" s="35"/>
      <c r="DW259" s="36"/>
      <c r="DX259" s="36"/>
      <c r="DY259" s="38"/>
      <c r="DZ259" s="38"/>
      <c r="EA259" s="46"/>
      <c r="EB259" s="33">
        <f t="shared" si="49"/>
        <v>0</v>
      </c>
      <c r="EC259" s="33">
        <f t="shared" si="50"/>
        <v>0</v>
      </c>
      <c r="ED259" s="75">
        <f t="shared" si="51"/>
        <v>0</v>
      </c>
      <c r="EE259" s="74">
        <f t="shared" si="52"/>
        <v>0</v>
      </c>
      <c r="EF259" s="33">
        <f t="shared" si="53"/>
        <v>0</v>
      </c>
    </row>
    <row r="260" spans="1:136" x14ac:dyDescent="0.25">
      <c r="A260" s="136">
        <v>251</v>
      </c>
      <c r="B260" s="39"/>
      <c r="C260" s="39"/>
      <c r="D260" s="39"/>
      <c r="E260" s="39"/>
      <c r="F260" s="137"/>
      <c r="G260" s="40"/>
      <c r="H260" s="41"/>
      <c r="I260" s="41"/>
      <c r="J260" s="43"/>
      <c r="K260" s="43"/>
      <c r="L260" s="43"/>
      <c r="M260" s="43"/>
      <c r="N260" s="43"/>
      <c r="O260" s="41"/>
      <c r="P260" s="352"/>
      <c r="Q260" s="669"/>
      <c r="R260" s="669"/>
      <c r="S260" s="669"/>
      <c r="T260" s="669"/>
      <c r="U260" s="669"/>
      <c r="V260" s="669"/>
      <c r="W260" s="669"/>
      <c r="X260" s="669"/>
      <c r="Y260" s="669"/>
      <c r="Z260" s="40"/>
      <c r="AA260" s="41"/>
      <c r="AB260" s="41"/>
      <c r="AC260" s="43"/>
      <c r="AD260" s="43"/>
      <c r="AE260" s="43"/>
      <c r="AF260" s="43"/>
      <c r="AG260" s="43"/>
      <c r="AH260" s="43"/>
      <c r="AI260" s="43"/>
      <c r="AJ260" s="41"/>
      <c r="AK260" s="352"/>
      <c r="AL260" s="669"/>
      <c r="AM260" s="669"/>
      <c r="AN260" s="669"/>
      <c r="AO260" s="669"/>
      <c r="AP260" s="669"/>
      <c r="AQ260" s="669"/>
      <c r="AR260" s="669"/>
      <c r="AS260" s="669"/>
      <c r="AT260" s="669"/>
      <c r="AU260" s="669"/>
      <c r="AV260" s="669"/>
      <c r="AW260" s="40"/>
      <c r="AX260" s="41"/>
      <c r="AY260" s="43"/>
      <c r="AZ260" s="43"/>
      <c r="BA260" s="124"/>
      <c r="BB260" s="41"/>
      <c r="BC260" s="41"/>
      <c r="BD260" s="43"/>
      <c r="BE260" s="43"/>
      <c r="BF260" s="40"/>
      <c r="BG260" s="41"/>
      <c r="BH260" s="41"/>
      <c r="BI260" s="41"/>
      <c r="BJ260" s="41"/>
      <c r="BK260" s="41"/>
      <c r="BL260" s="41"/>
      <c r="BM260" s="41"/>
      <c r="BN260" s="43"/>
      <c r="BO260" s="496"/>
      <c r="BP260" s="124"/>
      <c r="BQ260" s="41"/>
      <c r="BR260" s="41"/>
      <c r="BS260" s="41"/>
      <c r="BT260" s="41"/>
      <c r="BU260" s="43"/>
      <c r="BV260" s="43"/>
      <c r="BW260" s="43"/>
      <c r="BX260" s="43"/>
      <c r="BY260" s="43"/>
      <c r="BZ260" s="43"/>
      <c r="CA260" s="499"/>
      <c r="CB260" s="500"/>
      <c r="CC260" s="495"/>
      <c r="CD260" s="495"/>
      <c r="CE260" s="502"/>
      <c r="CF260" s="124"/>
      <c r="CG260" s="41"/>
      <c r="CH260" s="41"/>
      <c r="CI260" s="43"/>
      <c r="CJ260" s="43"/>
      <c r="CK260" s="43"/>
      <c r="CL260" s="43"/>
      <c r="CM260" s="43"/>
      <c r="CN260" s="43"/>
      <c r="CO260" s="43"/>
      <c r="CP260" s="43"/>
      <c r="CQ260" s="43"/>
      <c r="CR260" s="500"/>
      <c r="CS260" s="495"/>
      <c r="CT260" s="495"/>
      <c r="CU260" s="502"/>
      <c r="CV260" s="41"/>
      <c r="CW260" s="41"/>
      <c r="CX260" s="41"/>
      <c r="CY260" s="41"/>
      <c r="CZ260" s="41"/>
      <c r="DA260" s="42"/>
      <c r="DB260" s="151"/>
      <c r="DC260" s="41"/>
      <c r="DD260" s="41"/>
      <c r="DE260" s="151"/>
      <c r="DF260" s="35"/>
      <c r="DG260" s="36"/>
      <c r="DH260" s="36"/>
      <c r="DI260" s="38"/>
      <c r="DJ260" s="38"/>
      <c r="DK260" s="38"/>
      <c r="DL260" s="38"/>
      <c r="DM260" s="38"/>
      <c r="DN260" s="46"/>
      <c r="DO260" s="451"/>
      <c r="DP260" s="451"/>
      <c r="DQ260" s="451"/>
      <c r="DR260" s="451"/>
      <c r="DS260" s="451"/>
      <c r="DT260" s="451"/>
      <c r="DU260" s="451"/>
      <c r="DV260" s="35"/>
      <c r="DW260" s="36"/>
      <c r="DX260" s="36"/>
      <c r="DY260" s="38"/>
      <c r="DZ260" s="38"/>
      <c r="EA260" s="46"/>
      <c r="EB260" s="33">
        <f t="shared" si="49"/>
        <v>0</v>
      </c>
      <c r="EC260" s="33">
        <f t="shared" si="50"/>
        <v>0</v>
      </c>
      <c r="ED260" s="75">
        <f t="shared" si="51"/>
        <v>0</v>
      </c>
      <c r="EE260" s="74">
        <f t="shared" si="52"/>
        <v>0</v>
      </c>
      <c r="EF260" s="33">
        <f t="shared" si="53"/>
        <v>0</v>
      </c>
    </row>
    <row r="261" spans="1:136" x14ac:dyDescent="0.25">
      <c r="A261" s="134">
        <v>252</v>
      </c>
      <c r="B261" s="39"/>
      <c r="C261" s="39"/>
      <c r="D261" s="39"/>
      <c r="E261" s="39"/>
      <c r="F261" s="137"/>
      <c r="G261" s="40"/>
      <c r="H261" s="41"/>
      <c r="I261" s="41"/>
      <c r="J261" s="43"/>
      <c r="K261" s="43"/>
      <c r="L261" s="43"/>
      <c r="M261" s="43"/>
      <c r="N261" s="43"/>
      <c r="O261" s="41"/>
      <c r="P261" s="352"/>
      <c r="Q261" s="669"/>
      <c r="R261" s="669"/>
      <c r="S261" s="669"/>
      <c r="T261" s="669"/>
      <c r="U261" s="669"/>
      <c r="V261" s="669"/>
      <c r="W261" s="669"/>
      <c r="X261" s="669"/>
      <c r="Y261" s="669"/>
      <c r="Z261" s="40"/>
      <c r="AA261" s="41"/>
      <c r="AB261" s="41"/>
      <c r="AC261" s="43"/>
      <c r="AD261" s="43"/>
      <c r="AE261" s="43"/>
      <c r="AF261" s="43"/>
      <c r="AG261" s="43"/>
      <c r="AH261" s="43"/>
      <c r="AI261" s="43"/>
      <c r="AJ261" s="41"/>
      <c r="AK261" s="352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40"/>
      <c r="AX261" s="41"/>
      <c r="AY261" s="43"/>
      <c r="AZ261" s="43"/>
      <c r="BA261" s="124"/>
      <c r="BB261" s="41"/>
      <c r="BC261" s="41"/>
      <c r="BD261" s="43"/>
      <c r="BE261" s="43"/>
      <c r="BF261" s="40"/>
      <c r="BG261" s="41"/>
      <c r="BH261" s="41"/>
      <c r="BI261" s="41"/>
      <c r="BJ261" s="41"/>
      <c r="BK261" s="41"/>
      <c r="BL261" s="41"/>
      <c r="BM261" s="41"/>
      <c r="BN261" s="43"/>
      <c r="BO261" s="496"/>
      <c r="BP261" s="124"/>
      <c r="BQ261" s="41"/>
      <c r="BR261" s="41"/>
      <c r="BS261" s="41"/>
      <c r="BT261" s="41"/>
      <c r="BU261" s="43"/>
      <c r="BV261" s="43"/>
      <c r="BW261" s="43"/>
      <c r="BX261" s="43"/>
      <c r="BY261" s="43"/>
      <c r="BZ261" s="43"/>
      <c r="CA261" s="499"/>
      <c r="CB261" s="500"/>
      <c r="CC261" s="495"/>
      <c r="CD261" s="495"/>
      <c r="CE261" s="502"/>
      <c r="CF261" s="124"/>
      <c r="CG261" s="41"/>
      <c r="CH261" s="41"/>
      <c r="CI261" s="43"/>
      <c r="CJ261" s="43"/>
      <c r="CK261" s="43"/>
      <c r="CL261" s="43"/>
      <c r="CM261" s="43"/>
      <c r="CN261" s="43"/>
      <c r="CO261" s="43"/>
      <c r="CP261" s="43"/>
      <c r="CQ261" s="43"/>
      <c r="CR261" s="500"/>
      <c r="CS261" s="495"/>
      <c r="CT261" s="495"/>
      <c r="CU261" s="502"/>
      <c r="CV261" s="41"/>
      <c r="CW261" s="41"/>
      <c r="CX261" s="41"/>
      <c r="CY261" s="41"/>
      <c r="CZ261" s="41"/>
      <c r="DA261" s="42"/>
      <c r="DB261" s="151"/>
      <c r="DC261" s="41"/>
      <c r="DD261" s="41"/>
      <c r="DE261" s="151"/>
      <c r="DF261" s="35"/>
      <c r="DG261" s="36"/>
      <c r="DH261" s="36"/>
      <c r="DI261" s="38"/>
      <c r="DJ261" s="38"/>
      <c r="DK261" s="38"/>
      <c r="DL261" s="38"/>
      <c r="DM261" s="38"/>
      <c r="DN261" s="46"/>
      <c r="DO261" s="451"/>
      <c r="DP261" s="451"/>
      <c r="DQ261" s="451"/>
      <c r="DR261" s="451"/>
      <c r="DS261" s="451"/>
      <c r="DT261" s="451"/>
      <c r="DU261" s="451"/>
      <c r="DV261" s="35"/>
      <c r="DW261" s="36"/>
      <c r="DX261" s="36"/>
      <c r="DY261" s="38"/>
      <c r="DZ261" s="38"/>
      <c r="EA261" s="46"/>
      <c r="EB261" s="33">
        <f t="shared" si="49"/>
        <v>0</v>
      </c>
      <c r="EC261" s="33">
        <f t="shared" si="50"/>
        <v>0</v>
      </c>
      <c r="ED261" s="75">
        <f t="shared" si="51"/>
        <v>0</v>
      </c>
      <c r="EE261" s="74">
        <f t="shared" si="52"/>
        <v>0</v>
      </c>
      <c r="EF261" s="33">
        <f t="shared" si="53"/>
        <v>0</v>
      </c>
    </row>
    <row r="262" spans="1:136" x14ac:dyDescent="0.25">
      <c r="A262" s="136">
        <v>253</v>
      </c>
      <c r="B262" s="39"/>
      <c r="C262" s="39"/>
      <c r="D262" s="39"/>
      <c r="E262" s="39"/>
      <c r="F262" s="137"/>
      <c r="G262" s="40"/>
      <c r="H262" s="41"/>
      <c r="I262" s="41"/>
      <c r="J262" s="43"/>
      <c r="K262" s="43"/>
      <c r="L262" s="43"/>
      <c r="M262" s="43"/>
      <c r="N262" s="43"/>
      <c r="O262" s="41"/>
      <c r="P262" s="352"/>
      <c r="Q262" s="669"/>
      <c r="R262" s="669"/>
      <c r="S262" s="669"/>
      <c r="T262" s="669"/>
      <c r="U262" s="669"/>
      <c r="V262" s="669"/>
      <c r="W262" s="669"/>
      <c r="X262" s="669"/>
      <c r="Y262" s="669"/>
      <c r="Z262" s="40"/>
      <c r="AA262" s="41"/>
      <c r="AB262" s="41"/>
      <c r="AC262" s="43"/>
      <c r="AD262" s="43"/>
      <c r="AE262" s="43"/>
      <c r="AF262" s="43"/>
      <c r="AG262" s="43"/>
      <c r="AH262" s="43"/>
      <c r="AI262" s="43"/>
      <c r="AJ262" s="41"/>
      <c r="AK262" s="352"/>
      <c r="AL262" s="669"/>
      <c r="AM262" s="669"/>
      <c r="AN262" s="669"/>
      <c r="AO262" s="669"/>
      <c r="AP262" s="669"/>
      <c r="AQ262" s="669"/>
      <c r="AR262" s="669"/>
      <c r="AS262" s="669"/>
      <c r="AT262" s="669"/>
      <c r="AU262" s="669"/>
      <c r="AV262" s="669"/>
      <c r="AW262" s="40"/>
      <c r="AX262" s="41"/>
      <c r="AY262" s="43"/>
      <c r="AZ262" s="43"/>
      <c r="BA262" s="124"/>
      <c r="BB262" s="41"/>
      <c r="BC262" s="41"/>
      <c r="BD262" s="43"/>
      <c r="BE262" s="43"/>
      <c r="BF262" s="40"/>
      <c r="BG262" s="41"/>
      <c r="BH262" s="41"/>
      <c r="BI262" s="41"/>
      <c r="BJ262" s="41"/>
      <c r="BK262" s="41"/>
      <c r="BL262" s="41"/>
      <c r="BM262" s="41"/>
      <c r="BN262" s="43"/>
      <c r="BO262" s="496"/>
      <c r="BP262" s="124"/>
      <c r="BQ262" s="41"/>
      <c r="BR262" s="41"/>
      <c r="BS262" s="41"/>
      <c r="BT262" s="41"/>
      <c r="BU262" s="43"/>
      <c r="BV262" s="43"/>
      <c r="BW262" s="43"/>
      <c r="BX262" s="43"/>
      <c r="BY262" s="43"/>
      <c r="BZ262" s="43"/>
      <c r="CA262" s="499"/>
      <c r="CB262" s="500"/>
      <c r="CC262" s="495"/>
      <c r="CD262" s="495"/>
      <c r="CE262" s="502"/>
      <c r="CF262" s="124"/>
      <c r="CG262" s="41"/>
      <c r="CH262" s="41"/>
      <c r="CI262" s="43"/>
      <c r="CJ262" s="43"/>
      <c r="CK262" s="43"/>
      <c r="CL262" s="43"/>
      <c r="CM262" s="43"/>
      <c r="CN262" s="43"/>
      <c r="CO262" s="43"/>
      <c r="CP262" s="43"/>
      <c r="CQ262" s="43"/>
      <c r="CR262" s="500"/>
      <c r="CS262" s="495"/>
      <c r="CT262" s="495"/>
      <c r="CU262" s="502"/>
      <c r="CV262" s="41"/>
      <c r="CW262" s="41"/>
      <c r="CX262" s="41"/>
      <c r="CY262" s="41"/>
      <c r="CZ262" s="41"/>
      <c r="DA262" s="42"/>
      <c r="DB262" s="151"/>
      <c r="DC262" s="41"/>
      <c r="DD262" s="41"/>
      <c r="DE262" s="151"/>
      <c r="DF262" s="35"/>
      <c r="DG262" s="36"/>
      <c r="DH262" s="36"/>
      <c r="DI262" s="38"/>
      <c r="DJ262" s="38"/>
      <c r="DK262" s="38"/>
      <c r="DL262" s="38"/>
      <c r="DM262" s="38"/>
      <c r="DN262" s="46"/>
      <c r="DO262" s="451"/>
      <c r="DP262" s="451"/>
      <c r="DQ262" s="451"/>
      <c r="DR262" s="451"/>
      <c r="DS262" s="451"/>
      <c r="DT262" s="451"/>
      <c r="DU262" s="451"/>
      <c r="DV262" s="35"/>
      <c r="DW262" s="36"/>
      <c r="DX262" s="36"/>
      <c r="DY262" s="38"/>
      <c r="DZ262" s="38"/>
      <c r="EA262" s="46"/>
      <c r="EB262" s="33">
        <f t="shared" si="49"/>
        <v>0</v>
      </c>
      <c r="EC262" s="33">
        <f t="shared" si="50"/>
        <v>0</v>
      </c>
      <c r="ED262" s="75">
        <f t="shared" si="51"/>
        <v>0</v>
      </c>
      <c r="EE262" s="74">
        <f t="shared" si="52"/>
        <v>0</v>
      </c>
      <c r="EF262" s="33">
        <f t="shared" si="53"/>
        <v>0</v>
      </c>
    </row>
    <row r="263" spans="1:136" x14ac:dyDescent="0.25">
      <c r="A263" s="134">
        <v>254</v>
      </c>
      <c r="B263" s="39"/>
      <c r="C263" s="39"/>
      <c r="D263" s="39"/>
      <c r="E263" s="39"/>
      <c r="F263" s="137"/>
      <c r="G263" s="40"/>
      <c r="H263" s="41"/>
      <c r="I263" s="41"/>
      <c r="J263" s="43"/>
      <c r="K263" s="43"/>
      <c r="L263" s="43"/>
      <c r="M263" s="43"/>
      <c r="N263" s="43"/>
      <c r="O263" s="41"/>
      <c r="P263" s="352"/>
      <c r="Q263" s="669"/>
      <c r="R263" s="669"/>
      <c r="S263" s="669"/>
      <c r="T263" s="669"/>
      <c r="U263" s="669"/>
      <c r="V263" s="669"/>
      <c r="W263" s="669"/>
      <c r="X263" s="669"/>
      <c r="Y263" s="669"/>
      <c r="Z263" s="40"/>
      <c r="AA263" s="41"/>
      <c r="AB263" s="41"/>
      <c r="AC263" s="43"/>
      <c r="AD263" s="43"/>
      <c r="AE263" s="43"/>
      <c r="AF263" s="43"/>
      <c r="AG263" s="43"/>
      <c r="AH263" s="43"/>
      <c r="AI263" s="43"/>
      <c r="AJ263" s="41"/>
      <c r="AK263" s="352"/>
      <c r="AL263" s="669"/>
      <c r="AM263" s="669"/>
      <c r="AN263" s="669"/>
      <c r="AO263" s="669"/>
      <c r="AP263" s="669"/>
      <c r="AQ263" s="669"/>
      <c r="AR263" s="669"/>
      <c r="AS263" s="669"/>
      <c r="AT263" s="669"/>
      <c r="AU263" s="669"/>
      <c r="AV263" s="669"/>
      <c r="AW263" s="40"/>
      <c r="AX263" s="41"/>
      <c r="AY263" s="43"/>
      <c r="AZ263" s="43"/>
      <c r="BA263" s="124"/>
      <c r="BB263" s="41"/>
      <c r="BC263" s="41"/>
      <c r="BD263" s="43"/>
      <c r="BE263" s="43"/>
      <c r="BF263" s="40"/>
      <c r="BG263" s="41"/>
      <c r="BH263" s="41"/>
      <c r="BI263" s="41"/>
      <c r="BJ263" s="41"/>
      <c r="BK263" s="41"/>
      <c r="BL263" s="41"/>
      <c r="BM263" s="41"/>
      <c r="BN263" s="43"/>
      <c r="BO263" s="496"/>
      <c r="BP263" s="124"/>
      <c r="BQ263" s="41"/>
      <c r="BR263" s="41"/>
      <c r="BS263" s="41"/>
      <c r="BT263" s="41"/>
      <c r="BU263" s="43"/>
      <c r="BV263" s="43"/>
      <c r="BW263" s="43"/>
      <c r="BX263" s="43"/>
      <c r="BY263" s="43"/>
      <c r="BZ263" s="43"/>
      <c r="CA263" s="499"/>
      <c r="CB263" s="500"/>
      <c r="CC263" s="495"/>
      <c r="CD263" s="495"/>
      <c r="CE263" s="502"/>
      <c r="CF263" s="124"/>
      <c r="CG263" s="41"/>
      <c r="CH263" s="41"/>
      <c r="CI263" s="43"/>
      <c r="CJ263" s="43"/>
      <c r="CK263" s="43"/>
      <c r="CL263" s="43"/>
      <c r="CM263" s="43"/>
      <c r="CN263" s="43"/>
      <c r="CO263" s="43"/>
      <c r="CP263" s="43"/>
      <c r="CQ263" s="43"/>
      <c r="CR263" s="500"/>
      <c r="CS263" s="495"/>
      <c r="CT263" s="495"/>
      <c r="CU263" s="502"/>
      <c r="CV263" s="41"/>
      <c r="CW263" s="41"/>
      <c r="CX263" s="41"/>
      <c r="CY263" s="41"/>
      <c r="CZ263" s="41"/>
      <c r="DA263" s="42"/>
      <c r="DB263" s="151"/>
      <c r="DC263" s="41"/>
      <c r="DD263" s="41"/>
      <c r="DE263" s="151"/>
      <c r="DF263" s="35"/>
      <c r="DG263" s="36"/>
      <c r="DH263" s="36"/>
      <c r="DI263" s="38"/>
      <c r="DJ263" s="38"/>
      <c r="DK263" s="38"/>
      <c r="DL263" s="38"/>
      <c r="DM263" s="38"/>
      <c r="DN263" s="46"/>
      <c r="DO263" s="451"/>
      <c r="DP263" s="451"/>
      <c r="DQ263" s="451"/>
      <c r="DR263" s="451"/>
      <c r="DS263" s="451"/>
      <c r="DT263" s="451"/>
      <c r="DU263" s="451"/>
      <c r="DV263" s="35"/>
      <c r="DW263" s="36"/>
      <c r="DX263" s="36"/>
      <c r="DY263" s="38"/>
      <c r="DZ263" s="38"/>
      <c r="EA263" s="46"/>
      <c r="EB263" s="33">
        <f t="shared" si="49"/>
        <v>0</v>
      </c>
      <c r="EC263" s="33">
        <f t="shared" si="50"/>
        <v>0</v>
      </c>
      <c r="ED263" s="75">
        <f t="shared" si="51"/>
        <v>0</v>
      </c>
      <c r="EE263" s="74">
        <f t="shared" si="52"/>
        <v>0</v>
      </c>
      <c r="EF263" s="33">
        <f t="shared" si="53"/>
        <v>0</v>
      </c>
    </row>
    <row r="264" spans="1:136" x14ac:dyDescent="0.25">
      <c r="A264" s="136">
        <v>255</v>
      </c>
      <c r="B264" s="39"/>
      <c r="C264" s="39"/>
      <c r="D264" s="39"/>
      <c r="E264" s="39"/>
      <c r="F264" s="137"/>
      <c r="G264" s="40"/>
      <c r="H264" s="41"/>
      <c r="I264" s="41"/>
      <c r="J264" s="43"/>
      <c r="K264" s="43"/>
      <c r="L264" s="43"/>
      <c r="M264" s="43"/>
      <c r="N264" s="43"/>
      <c r="O264" s="41"/>
      <c r="P264" s="352"/>
      <c r="Q264" s="669"/>
      <c r="R264" s="669"/>
      <c r="S264" s="669"/>
      <c r="T264" s="669"/>
      <c r="U264" s="669"/>
      <c r="V264" s="669"/>
      <c r="W264" s="669"/>
      <c r="X264" s="669"/>
      <c r="Y264" s="669"/>
      <c r="Z264" s="40"/>
      <c r="AA264" s="41"/>
      <c r="AB264" s="41"/>
      <c r="AC264" s="43"/>
      <c r="AD264" s="43"/>
      <c r="AE264" s="43"/>
      <c r="AF264" s="43"/>
      <c r="AG264" s="43"/>
      <c r="AH264" s="43"/>
      <c r="AI264" s="43"/>
      <c r="AJ264" s="41"/>
      <c r="AK264" s="352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40"/>
      <c r="AX264" s="41"/>
      <c r="AY264" s="43"/>
      <c r="AZ264" s="43"/>
      <c r="BA264" s="124"/>
      <c r="BB264" s="41"/>
      <c r="BC264" s="41"/>
      <c r="BD264" s="43"/>
      <c r="BE264" s="43"/>
      <c r="BF264" s="40"/>
      <c r="BG264" s="41"/>
      <c r="BH264" s="41"/>
      <c r="BI264" s="41"/>
      <c r="BJ264" s="41"/>
      <c r="BK264" s="41"/>
      <c r="BL264" s="41"/>
      <c r="BM264" s="41"/>
      <c r="BN264" s="43"/>
      <c r="BO264" s="496"/>
      <c r="BP264" s="124"/>
      <c r="BQ264" s="41"/>
      <c r="BR264" s="41"/>
      <c r="BS264" s="41"/>
      <c r="BT264" s="41"/>
      <c r="BU264" s="43"/>
      <c r="BV264" s="43"/>
      <c r="BW264" s="43"/>
      <c r="BX264" s="43"/>
      <c r="BY264" s="43"/>
      <c r="BZ264" s="43"/>
      <c r="CA264" s="499"/>
      <c r="CB264" s="500"/>
      <c r="CC264" s="495"/>
      <c r="CD264" s="495"/>
      <c r="CE264" s="502"/>
      <c r="CF264" s="124"/>
      <c r="CG264" s="41"/>
      <c r="CH264" s="41"/>
      <c r="CI264" s="43"/>
      <c r="CJ264" s="43"/>
      <c r="CK264" s="43"/>
      <c r="CL264" s="43"/>
      <c r="CM264" s="43"/>
      <c r="CN264" s="43"/>
      <c r="CO264" s="43"/>
      <c r="CP264" s="43"/>
      <c r="CQ264" s="43"/>
      <c r="CR264" s="500"/>
      <c r="CS264" s="495"/>
      <c r="CT264" s="495"/>
      <c r="CU264" s="502"/>
      <c r="CV264" s="41"/>
      <c r="CW264" s="41"/>
      <c r="CX264" s="41"/>
      <c r="CY264" s="41"/>
      <c r="CZ264" s="41"/>
      <c r="DA264" s="42"/>
      <c r="DB264" s="151"/>
      <c r="DC264" s="41"/>
      <c r="DD264" s="41"/>
      <c r="DE264" s="151"/>
      <c r="DF264" s="35"/>
      <c r="DG264" s="36"/>
      <c r="DH264" s="36"/>
      <c r="DI264" s="38"/>
      <c r="DJ264" s="38"/>
      <c r="DK264" s="38"/>
      <c r="DL264" s="38"/>
      <c r="DM264" s="38"/>
      <c r="DN264" s="46"/>
      <c r="DO264" s="451"/>
      <c r="DP264" s="451"/>
      <c r="DQ264" s="451"/>
      <c r="DR264" s="451"/>
      <c r="DS264" s="451"/>
      <c r="DT264" s="451"/>
      <c r="DU264" s="451"/>
      <c r="DV264" s="35"/>
      <c r="DW264" s="36"/>
      <c r="DX264" s="36"/>
      <c r="DY264" s="38"/>
      <c r="DZ264" s="38"/>
      <c r="EA264" s="46"/>
      <c r="EB264" s="33">
        <f t="shared" si="49"/>
        <v>0</v>
      </c>
      <c r="EC264" s="33">
        <f t="shared" si="50"/>
        <v>0</v>
      </c>
      <c r="ED264" s="75">
        <f t="shared" si="51"/>
        <v>0</v>
      </c>
      <c r="EE264" s="74">
        <f t="shared" si="52"/>
        <v>0</v>
      </c>
      <c r="EF264" s="33">
        <f t="shared" si="53"/>
        <v>0</v>
      </c>
    </row>
    <row r="265" spans="1:136" x14ac:dyDescent="0.25">
      <c r="A265" s="134">
        <v>256</v>
      </c>
      <c r="B265" s="39"/>
      <c r="C265" s="39"/>
      <c r="D265" s="39"/>
      <c r="E265" s="39"/>
      <c r="F265" s="137"/>
      <c r="G265" s="40"/>
      <c r="H265" s="41"/>
      <c r="I265" s="41"/>
      <c r="J265" s="43"/>
      <c r="K265" s="43"/>
      <c r="L265" s="43"/>
      <c r="M265" s="43"/>
      <c r="N265" s="43"/>
      <c r="O265" s="41"/>
      <c r="P265" s="352"/>
      <c r="Q265" s="669"/>
      <c r="R265" s="669"/>
      <c r="S265" s="669"/>
      <c r="T265" s="669"/>
      <c r="U265" s="669"/>
      <c r="V265" s="669"/>
      <c r="W265" s="669"/>
      <c r="X265" s="669"/>
      <c r="Y265" s="669"/>
      <c r="Z265" s="40"/>
      <c r="AA265" s="41"/>
      <c r="AB265" s="41"/>
      <c r="AC265" s="43"/>
      <c r="AD265" s="43"/>
      <c r="AE265" s="43"/>
      <c r="AF265" s="43"/>
      <c r="AG265" s="43"/>
      <c r="AH265" s="43"/>
      <c r="AI265" s="43"/>
      <c r="AJ265" s="41"/>
      <c r="AK265" s="352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40"/>
      <c r="AX265" s="41"/>
      <c r="AY265" s="43"/>
      <c r="AZ265" s="43"/>
      <c r="BA265" s="124"/>
      <c r="BB265" s="41"/>
      <c r="BC265" s="41"/>
      <c r="BD265" s="43"/>
      <c r="BE265" s="43"/>
      <c r="BF265" s="40"/>
      <c r="BG265" s="41"/>
      <c r="BH265" s="41"/>
      <c r="BI265" s="41"/>
      <c r="BJ265" s="41"/>
      <c r="BK265" s="41"/>
      <c r="BL265" s="41"/>
      <c r="BM265" s="41"/>
      <c r="BN265" s="43"/>
      <c r="BO265" s="496"/>
      <c r="BP265" s="124"/>
      <c r="BQ265" s="41"/>
      <c r="BR265" s="41"/>
      <c r="BS265" s="41"/>
      <c r="BT265" s="41"/>
      <c r="BU265" s="43"/>
      <c r="BV265" s="43"/>
      <c r="BW265" s="43"/>
      <c r="BX265" s="43"/>
      <c r="BY265" s="43"/>
      <c r="BZ265" s="43"/>
      <c r="CA265" s="499"/>
      <c r="CB265" s="500"/>
      <c r="CC265" s="495"/>
      <c r="CD265" s="495"/>
      <c r="CE265" s="502"/>
      <c r="CF265" s="124"/>
      <c r="CG265" s="41"/>
      <c r="CH265" s="41"/>
      <c r="CI265" s="43"/>
      <c r="CJ265" s="43"/>
      <c r="CK265" s="43"/>
      <c r="CL265" s="43"/>
      <c r="CM265" s="43"/>
      <c r="CN265" s="43"/>
      <c r="CO265" s="43"/>
      <c r="CP265" s="43"/>
      <c r="CQ265" s="43"/>
      <c r="CR265" s="500"/>
      <c r="CS265" s="495"/>
      <c r="CT265" s="495"/>
      <c r="CU265" s="502"/>
      <c r="CV265" s="41"/>
      <c r="CW265" s="41"/>
      <c r="CX265" s="41"/>
      <c r="CY265" s="41"/>
      <c r="CZ265" s="41"/>
      <c r="DA265" s="42"/>
      <c r="DB265" s="151"/>
      <c r="DC265" s="41"/>
      <c r="DD265" s="41"/>
      <c r="DE265" s="151"/>
      <c r="DF265" s="35"/>
      <c r="DG265" s="36"/>
      <c r="DH265" s="36"/>
      <c r="DI265" s="38"/>
      <c r="DJ265" s="38"/>
      <c r="DK265" s="38"/>
      <c r="DL265" s="38"/>
      <c r="DM265" s="38"/>
      <c r="DN265" s="46"/>
      <c r="DO265" s="451"/>
      <c r="DP265" s="451"/>
      <c r="DQ265" s="451"/>
      <c r="DR265" s="451"/>
      <c r="DS265" s="451"/>
      <c r="DT265" s="451"/>
      <c r="DU265" s="451"/>
      <c r="DV265" s="35"/>
      <c r="DW265" s="36"/>
      <c r="DX265" s="36"/>
      <c r="DY265" s="38"/>
      <c r="DZ265" s="38"/>
      <c r="EA265" s="46"/>
      <c r="EB265" s="33">
        <f t="shared" si="49"/>
        <v>0</v>
      </c>
      <c r="EC265" s="33">
        <f t="shared" si="50"/>
        <v>0</v>
      </c>
      <c r="ED265" s="75">
        <f t="shared" si="51"/>
        <v>0</v>
      </c>
      <c r="EE265" s="74">
        <f t="shared" si="52"/>
        <v>0</v>
      </c>
      <c r="EF265" s="33">
        <f t="shared" si="53"/>
        <v>0</v>
      </c>
    </row>
    <row r="266" spans="1:136" x14ac:dyDescent="0.25">
      <c r="A266" s="136">
        <v>257</v>
      </c>
      <c r="B266" s="39"/>
      <c r="C266" s="39"/>
      <c r="D266" s="39"/>
      <c r="E266" s="39"/>
      <c r="F266" s="137"/>
      <c r="G266" s="40"/>
      <c r="H266" s="41"/>
      <c r="I266" s="41"/>
      <c r="J266" s="43"/>
      <c r="K266" s="43"/>
      <c r="L266" s="43"/>
      <c r="M266" s="43"/>
      <c r="N266" s="43"/>
      <c r="O266" s="41"/>
      <c r="P266" s="352"/>
      <c r="Q266" s="669"/>
      <c r="R266" s="669"/>
      <c r="S266" s="669"/>
      <c r="T266" s="669"/>
      <c r="U266" s="669"/>
      <c r="V266" s="669"/>
      <c r="W266" s="669"/>
      <c r="X266" s="669"/>
      <c r="Y266" s="669"/>
      <c r="Z266" s="40"/>
      <c r="AA266" s="41"/>
      <c r="AB266" s="41"/>
      <c r="AC266" s="43"/>
      <c r="AD266" s="43"/>
      <c r="AE266" s="43"/>
      <c r="AF266" s="43"/>
      <c r="AG266" s="43"/>
      <c r="AH266" s="43"/>
      <c r="AI266" s="43"/>
      <c r="AJ266" s="41"/>
      <c r="AK266" s="352"/>
      <c r="AL266" s="669"/>
      <c r="AM266" s="669"/>
      <c r="AN266" s="669"/>
      <c r="AO266" s="669"/>
      <c r="AP266" s="669"/>
      <c r="AQ266" s="669"/>
      <c r="AR266" s="669"/>
      <c r="AS266" s="669"/>
      <c r="AT266" s="669"/>
      <c r="AU266" s="669"/>
      <c r="AV266" s="669"/>
      <c r="AW266" s="40"/>
      <c r="AX266" s="41"/>
      <c r="AY266" s="43"/>
      <c r="AZ266" s="43"/>
      <c r="BA266" s="124"/>
      <c r="BB266" s="41"/>
      <c r="BC266" s="41"/>
      <c r="BD266" s="43"/>
      <c r="BE266" s="43"/>
      <c r="BF266" s="40"/>
      <c r="BG266" s="41"/>
      <c r="BH266" s="41"/>
      <c r="BI266" s="41"/>
      <c r="BJ266" s="41"/>
      <c r="BK266" s="41"/>
      <c r="BL266" s="41"/>
      <c r="BM266" s="41"/>
      <c r="BN266" s="43"/>
      <c r="BO266" s="496"/>
      <c r="BP266" s="124"/>
      <c r="BQ266" s="41"/>
      <c r="BR266" s="41"/>
      <c r="BS266" s="41"/>
      <c r="BT266" s="41"/>
      <c r="BU266" s="43"/>
      <c r="BV266" s="43"/>
      <c r="BW266" s="43"/>
      <c r="BX266" s="43"/>
      <c r="BY266" s="43"/>
      <c r="BZ266" s="43"/>
      <c r="CA266" s="499"/>
      <c r="CB266" s="500"/>
      <c r="CC266" s="495"/>
      <c r="CD266" s="495"/>
      <c r="CE266" s="502"/>
      <c r="CF266" s="124"/>
      <c r="CG266" s="41"/>
      <c r="CH266" s="41"/>
      <c r="CI266" s="43"/>
      <c r="CJ266" s="43"/>
      <c r="CK266" s="43"/>
      <c r="CL266" s="43"/>
      <c r="CM266" s="43"/>
      <c r="CN266" s="43"/>
      <c r="CO266" s="43"/>
      <c r="CP266" s="43"/>
      <c r="CQ266" s="43"/>
      <c r="CR266" s="500"/>
      <c r="CS266" s="495"/>
      <c r="CT266" s="495"/>
      <c r="CU266" s="502"/>
      <c r="CV266" s="41"/>
      <c r="CW266" s="41"/>
      <c r="CX266" s="41"/>
      <c r="CY266" s="41"/>
      <c r="CZ266" s="41"/>
      <c r="DA266" s="42"/>
      <c r="DB266" s="151"/>
      <c r="DC266" s="41"/>
      <c r="DD266" s="41"/>
      <c r="DE266" s="151"/>
      <c r="DF266" s="35"/>
      <c r="DG266" s="36"/>
      <c r="DH266" s="36"/>
      <c r="DI266" s="38"/>
      <c r="DJ266" s="38"/>
      <c r="DK266" s="38"/>
      <c r="DL266" s="38"/>
      <c r="DM266" s="38"/>
      <c r="DN266" s="46"/>
      <c r="DO266" s="451"/>
      <c r="DP266" s="451"/>
      <c r="DQ266" s="451"/>
      <c r="DR266" s="451"/>
      <c r="DS266" s="451"/>
      <c r="DT266" s="451"/>
      <c r="DU266" s="451"/>
      <c r="DV266" s="35"/>
      <c r="DW266" s="36"/>
      <c r="DX266" s="36"/>
      <c r="DY266" s="38"/>
      <c r="DZ266" s="38"/>
      <c r="EA266" s="46"/>
      <c r="EB266" s="33">
        <f t="shared" ref="EB266:EB329" si="54">SUM(G266:AZ266)</f>
        <v>0</v>
      </c>
      <c r="EC266" s="33">
        <f t="shared" si="50"/>
        <v>0</v>
      </c>
      <c r="ED266" s="75">
        <f t="shared" si="51"/>
        <v>0</v>
      </c>
      <c r="EE266" s="74">
        <f t="shared" si="52"/>
        <v>0</v>
      </c>
      <c r="EF266" s="33">
        <f t="shared" si="53"/>
        <v>0</v>
      </c>
    </row>
    <row r="267" spans="1:136" x14ac:dyDescent="0.25">
      <c r="A267" s="134">
        <v>258</v>
      </c>
      <c r="B267" s="39"/>
      <c r="C267" s="39"/>
      <c r="D267" s="39"/>
      <c r="E267" s="39"/>
      <c r="F267" s="137"/>
      <c r="G267" s="40"/>
      <c r="H267" s="41"/>
      <c r="I267" s="41"/>
      <c r="J267" s="43"/>
      <c r="K267" s="43"/>
      <c r="L267" s="43"/>
      <c r="M267" s="43"/>
      <c r="N267" s="43"/>
      <c r="O267" s="41"/>
      <c r="P267" s="352"/>
      <c r="Q267" s="669"/>
      <c r="R267" s="669"/>
      <c r="S267" s="669"/>
      <c r="T267" s="669"/>
      <c r="U267" s="669"/>
      <c r="V267" s="669"/>
      <c r="W267" s="669"/>
      <c r="X267" s="669"/>
      <c r="Y267" s="669"/>
      <c r="Z267" s="40"/>
      <c r="AA267" s="41"/>
      <c r="AB267" s="41"/>
      <c r="AC267" s="43"/>
      <c r="AD267" s="43"/>
      <c r="AE267" s="43"/>
      <c r="AF267" s="43"/>
      <c r="AG267" s="43"/>
      <c r="AH267" s="43"/>
      <c r="AI267" s="43"/>
      <c r="AJ267" s="41"/>
      <c r="AK267" s="352"/>
      <c r="AL267" s="669"/>
      <c r="AM267" s="669"/>
      <c r="AN267" s="669"/>
      <c r="AO267" s="669"/>
      <c r="AP267" s="669"/>
      <c r="AQ267" s="669"/>
      <c r="AR267" s="669"/>
      <c r="AS267" s="669"/>
      <c r="AT267" s="669"/>
      <c r="AU267" s="669"/>
      <c r="AV267" s="669"/>
      <c r="AW267" s="40"/>
      <c r="AX267" s="41"/>
      <c r="AY267" s="43"/>
      <c r="AZ267" s="43"/>
      <c r="BA267" s="124"/>
      <c r="BB267" s="41"/>
      <c r="BC267" s="41"/>
      <c r="BD267" s="43"/>
      <c r="BE267" s="43"/>
      <c r="BF267" s="40"/>
      <c r="BG267" s="41"/>
      <c r="BH267" s="41"/>
      <c r="BI267" s="41"/>
      <c r="BJ267" s="41"/>
      <c r="BK267" s="41"/>
      <c r="BL267" s="41"/>
      <c r="BM267" s="41"/>
      <c r="BN267" s="43"/>
      <c r="BO267" s="496"/>
      <c r="BP267" s="124"/>
      <c r="BQ267" s="41"/>
      <c r="BR267" s="41"/>
      <c r="BS267" s="41"/>
      <c r="BT267" s="41"/>
      <c r="BU267" s="43"/>
      <c r="BV267" s="43"/>
      <c r="BW267" s="43"/>
      <c r="BX267" s="43"/>
      <c r="BY267" s="43"/>
      <c r="BZ267" s="43"/>
      <c r="CA267" s="499"/>
      <c r="CB267" s="500"/>
      <c r="CC267" s="495"/>
      <c r="CD267" s="495"/>
      <c r="CE267" s="502"/>
      <c r="CF267" s="124"/>
      <c r="CG267" s="41"/>
      <c r="CH267" s="41"/>
      <c r="CI267" s="43"/>
      <c r="CJ267" s="43"/>
      <c r="CK267" s="43"/>
      <c r="CL267" s="43"/>
      <c r="CM267" s="43"/>
      <c r="CN267" s="43"/>
      <c r="CO267" s="43"/>
      <c r="CP267" s="43"/>
      <c r="CQ267" s="43"/>
      <c r="CR267" s="500"/>
      <c r="CS267" s="495"/>
      <c r="CT267" s="495"/>
      <c r="CU267" s="502"/>
      <c r="CV267" s="41"/>
      <c r="CW267" s="41"/>
      <c r="CX267" s="41"/>
      <c r="CY267" s="41"/>
      <c r="CZ267" s="41"/>
      <c r="DA267" s="42"/>
      <c r="DB267" s="151"/>
      <c r="DC267" s="41"/>
      <c r="DD267" s="41"/>
      <c r="DE267" s="151"/>
      <c r="DF267" s="35"/>
      <c r="DG267" s="36"/>
      <c r="DH267" s="36"/>
      <c r="DI267" s="38"/>
      <c r="DJ267" s="38"/>
      <c r="DK267" s="38"/>
      <c r="DL267" s="38"/>
      <c r="DM267" s="38"/>
      <c r="DN267" s="46"/>
      <c r="DO267" s="451"/>
      <c r="DP267" s="451"/>
      <c r="DQ267" s="451"/>
      <c r="DR267" s="451"/>
      <c r="DS267" s="451"/>
      <c r="DT267" s="451"/>
      <c r="DU267" s="451"/>
      <c r="DV267" s="35"/>
      <c r="DW267" s="36"/>
      <c r="DX267" s="36"/>
      <c r="DY267" s="38"/>
      <c r="DZ267" s="38"/>
      <c r="EA267" s="46"/>
      <c r="EB267" s="33">
        <f t="shared" si="54"/>
        <v>0</v>
      </c>
      <c r="EC267" s="33">
        <f t="shared" ref="EC267:EC330" si="55">SUM(BA267:BO267)</f>
        <v>0</v>
      </c>
      <c r="ED267" s="75">
        <f t="shared" ref="ED267:ED330" si="56">SUM(BP267:DE267)</f>
        <v>0</v>
      </c>
      <c r="EE267" s="74">
        <f t="shared" ref="EE267:EE330" si="57">SUM(DF267:EA267)</f>
        <v>0</v>
      </c>
      <c r="EF267" s="33">
        <f t="shared" ref="EF267:EF330" si="58">SUM(EB267:EE267)</f>
        <v>0</v>
      </c>
    </row>
    <row r="268" spans="1:136" x14ac:dyDescent="0.25">
      <c r="A268" s="136">
        <v>259</v>
      </c>
      <c r="B268" s="44"/>
      <c r="C268" s="44"/>
      <c r="D268" s="44"/>
      <c r="E268" s="44"/>
      <c r="F268" s="46"/>
      <c r="G268" s="40"/>
      <c r="H268" s="41"/>
      <c r="I268" s="41"/>
      <c r="J268" s="43"/>
      <c r="K268" s="43"/>
      <c r="L268" s="43"/>
      <c r="M268" s="43"/>
      <c r="N268" s="43"/>
      <c r="O268" s="41"/>
      <c r="P268" s="352"/>
      <c r="Q268" s="669"/>
      <c r="R268" s="669"/>
      <c r="S268" s="669"/>
      <c r="T268" s="669"/>
      <c r="U268" s="669"/>
      <c r="V268" s="669"/>
      <c r="W268" s="669"/>
      <c r="X268" s="669"/>
      <c r="Y268" s="669"/>
      <c r="Z268" s="40"/>
      <c r="AA268" s="41"/>
      <c r="AB268" s="41"/>
      <c r="AC268" s="43"/>
      <c r="AD268" s="43"/>
      <c r="AE268" s="43"/>
      <c r="AF268" s="43"/>
      <c r="AG268" s="43"/>
      <c r="AH268" s="43"/>
      <c r="AI268" s="43"/>
      <c r="AJ268" s="41"/>
      <c r="AK268" s="352"/>
      <c r="AL268" s="669"/>
      <c r="AM268" s="669"/>
      <c r="AN268" s="669"/>
      <c r="AO268" s="669"/>
      <c r="AP268" s="669"/>
      <c r="AQ268" s="669"/>
      <c r="AR268" s="669"/>
      <c r="AS268" s="669"/>
      <c r="AT268" s="669"/>
      <c r="AU268" s="669"/>
      <c r="AV268" s="669"/>
      <c r="AW268" s="40"/>
      <c r="AX268" s="41"/>
      <c r="AY268" s="43"/>
      <c r="AZ268" s="43"/>
      <c r="BA268" s="124"/>
      <c r="BB268" s="41"/>
      <c r="BC268" s="41"/>
      <c r="BD268" s="43"/>
      <c r="BE268" s="43"/>
      <c r="BF268" s="40"/>
      <c r="BG268" s="41"/>
      <c r="BH268" s="41"/>
      <c r="BI268" s="41"/>
      <c r="BJ268" s="41"/>
      <c r="BK268" s="41"/>
      <c r="BL268" s="41"/>
      <c r="BM268" s="41"/>
      <c r="BN268" s="43"/>
      <c r="BO268" s="496"/>
      <c r="BP268" s="124"/>
      <c r="BQ268" s="41"/>
      <c r="BR268" s="41"/>
      <c r="BS268" s="41"/>
      <c r="BT268" s="41"/>
      <c r="BU268" s="43"/>
      <c r="BV268" s="43"/>
      <c r="BW268" s="43"/>
      <c r="BX268" s="43"/>
      <c r="BY268" s="43"/>
      <c r="BZ268" s="43"/>
      <c r="CA268" s="499"/>
      <c r="CB268" s="500"/>
      <c r="CC268" s="495"/>
      <c r="CD268" s="495"/>
      <c r="CE268" s="502"/>
      <c r="CF268" s="124"/>
      <c r="CG268" s="41"/>
      <c r="CH268" s="41"/>
      <c r="CI268" s="43"/>
      <c r="CJ268" s="43"/>
      <c r="CK268" s="43"/>
      <c r="CL268" s="43"/>
      <c r="CM268" s="43"/>
      <c r="CN268" s="43"/>
      <c r="CO268" s="43"/>
      <c r="CP268" s="43"/>
      <c r="CQ268" s="43"/>
      <c r="CR268" s="500"/>
      <c r="CS268" s="495"/>
      <c r="CT268" s="495"/>
      <c r="CU268" s="502"/>
      <c r="CV268" s="41"/>
      <c r="CW268" s="41"/>
      <c r="CX268" s="41"/>
      <c r="CY268" s="41"/>
      <c r="CZ268" s="41"/>
      <c r="DA268" s="42"/>
      <c r="DB268" s="151"/>
      <c r="DC268" s="41"/>
      <c r="DD268" s="41"/>
      <c r="DE268" s="151"/>
      <c r="DF268" s="35"/>
      <c r="DG268" s="36"/>
      <c r="DH268" s="36"/>
      <c r="DI268" s="38"/>
      <c r="DJ268" s="38"/>
      <c r="DK268" s="38"/>
      <c r="DL268" s="38"/>
      <c r="DM268" s="38"/>
      <c r="DN268" s="46"/>
      <c r="DO268" s="451"/>
      <c r="DP268" s="451"/>
      <c r="DQ268" s="451"/>
      <c r="DR268" s="451"/>
      <c r="DS268" s="451"/>
      <c r="DT268" s="451"/>
      <c r="DU268" s="451"/>
      <c r="DV268" s="35"/>
      <c r="DW268" s="36"/>
      <c r="DX268" s="36"/>
      <c r="DY268" s="38"/>
      <c r="DZ268" s="38"/>
      <c r="EA268" s="46"/>
      <c r="EB268" s="33">
        <f t="shared" si="54"/>
        <v>0</v>
      </c>
      <c r="EC268" s="33">
        <f t="shared" si="55"/>
        <v>0</v>
      </c>
      <c r="ED268" s="75">
        <f t="shared" si="56"/>
        <v>0</v>
      </c>
      <c r="EE268" s="74">
        <f t="shared" si="57"/>
        <v>0</v>
      </c>
      <c r="EF268" s="33">
        <f t="shared" si="58"/>
        <v>0</v>
      </c>
    </row>
    <row r="269" spans="1:136" x14ac:dyDescent="0.25">
      <c r="A269" s="134">
        <v>260</v>
      </c>
      <c r="B269" s="44"/>
      <c r="C269" s="44"/>
      <c r="D269" s="44"/>
      <c r="E269" s="44"/>
      <c r="F269" s="46"/>
      <c r="G269" s="40"/>
      <c r="H269" s="41"/>
      <c r="I269" s="41"/>
      <c r="J269" s="43"/>
      <c r="K269" s="43"/>
      <c r="L269" s="43"/>
      <c r="M269" s="43"/>
      <c r="N269" s="43"/>
      <c r="O269" s="41"/>
      <c r="P269" s="352"/>
      <c r="Q269" s="669"/>
      <c r="R269" s="669"/>
      <c r="S269" s="669"/>
      <c r="T269" s="669"/>
      <c r="U269" s="669"/>
      <c r="V269" s="669"/>
      <c r="W269" s="669"/>
      <c r="X269" s="669"/>
      <c r="Y269" s="669"/>
      <c r="Z269" s="40"/>
      <c r="AA269" s="41"/>
      <c r="AB269" s="41"/>
      <c r="AC269" s="43"/>
      <c r="AD269" s="43"/>
      <c r="AE269" s="43"/>
      <c r="AF269" s="43"/>
      <c r="AG269" s="43"/>
      <c r="AH269" s="43"/>
      <c r="AI269" s="43"/>
      <c r="AJ269" s="41"/>
      <c r="AK269" s="352"/>
      <c r="AL269" s="669"/>
      <c r="AM269" s="669"/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40"/>
      <c r="AX269" s="41"/>
      <c r="AY269" s="43"/>
      <c r="AZ269" s="43"/>
      <c r="BA269" s="124"/>
      <c r="BB269" s="41"/>
      <c r="BC269" s="41"/>
      <c r="BD269" s="43"/>
      <c r="BE269" s="43"/>
      <c r="BF269" s="40"/>
      <c r="BG269" s="41"/>
      <c r="BH269" s="41"/>
      <c r="BI269" s="41"/>
      <c r="BJ269" s="41"/>
      <c r="BK269" s="41"/>
      <c r="BL269" s="41"/>
      <c r="BM269" s="41"/>
      <c r="BN269" s="43"/>
      <c r="BO269" s="496"/>
      <c r="BP269" s="124"/>
      <c r="BQ269" s="41"/>
      <c r="BR269" s="41"/>
      <c r="BS269" s="41"/>
      <c r="BT269" s="41"/>
      <c r="BU269" s="43"/>
      <c r="BV269" s="43"/>
      <c r="BW269" s="43"/>
      <c r="BX269" s="43"/>
      <c r="BY269" s="43"/>
      <c r="BZ269" s="43"/>
      <c r="CA269" s="499"/>
      <c r="CB269" s="500"/>
      <c r="CC269" s="495"/>
      <c r="CD269" s="495"/>
      <c r="CE269" s="502"/>
      <c r="CF269" s="124"/>
      <c r="CG269" s="41"/>
      <c r="CH269" s="41"/>
      <c r="CI269" s="43"/>
      <c r="CJ269" s="43"/>
      <c r="CK269" s="43"/>
      <c r="CL269" s="43"/>
      <c r="CM269" s="43"/>
      <c r="CN269" s="43"/>
      <c r="CO269" s="43"/>
      <c r="CP269" s="43"/>
      <c r="CQ269" s="43"/>
      <c r="CR269" s="500"/>
      <c r="CS269" s="495"/>
      <c r="CT269" s="495"/>
      <c r="CU269" s="502"/>
      <c r="CV269" s="41"/>
      <c r="CW269" s="41"/>
      <c r="CX269" s="41"/>
      <c r="CY269" s="41"/>
      <c r="CZ269" s="41"/>
      <c r="DA269" s="42"/>
      <c r="DB269" s="151"/>
      <c r="DC269" s="41"/>
      <c r="DD269" s="41"/>
      <c r="DE269" s="151"/>
      <c r="DF269" s="35"/>
      <c r="DG269" s="36"/>
      <c r="DH269" s="36"/>
      <c r="DI269" s="38"/>
      <c r="DJ269" s="38"/>
      <c r="DK269" s="38"/>
      <c r="DL269" s="38"/>
      <c r="DM269" s="38"/>
      <c r="DN269" s="46"/>
      <c r="DO269" s="451"/>
      <c r="DP269" s="451"/>
      <c r="DQ269" s="451"/>
      <c r="DR269" s="451"/>
      <c r="DS269" s="451"/>
      <c r="DT269" s="451"/>
      <c r="DU269" s="451"/>
      <c r="DV269" s="35"/>
      <c r="DW269" s="36"/>
      <c r="DX269" s="36"/>
      <c r="DY269" s="38"/>
      <c r="DZ269" s="38"/>
      <c r="EA269" s="46"/>
      <c r="EB269" s="33">
        <f t="shared" si="54"/>
        <v>0</v>
      </c>
      <c r="EC269" s="33">
        <f t="shared" si="55"/>
        <v>0</v>
      </c>
      <c r="ED269" s="75">
        <f t="shared" si="56"/>
        <v>0</v>
      </c>
      <c r="EE269" s="74">
        <f t="shared" si="57"/>
        <v>0</v>
      </c>
      <c r="EF269" s="33">
        <f t="shared" si="58"/>
        <v>0</v>
      </c>
    </row>
    <row r="270" spans="1:136" x14ac:dyDescent="0.25">
      <c r="A270" s="136">
        <v>261</v>
      </c>
      <c r="B270" s="44"/>
      <c r="C270" s="44"/>
      <c r="D270" s="44"/>
      <c r="E270" s="44"/>
      <c r="F270" s="46"/>
      <c r="G270" s="40"/>
      <c r="H270" s="41"/>
      <c r="I270" s="41"/>
      <c r="J270" s="43"/>
      <c r="K270" s="43"/>
      <c r="L270" s="43"/>
      <c r="M270" s="43"/>
      <c r="N270" s="43"/>
      <c r="O270" s="41"/>
      <c r="P270" s="352"/>
      <c r="Q270" s="669"/>
      <c r="R270" s="669"/>
      <c r="S270" s="669"/>
      <c r="T270" s="669"/>
      <c r="U270" s="669"/>
      <c r="V270" s="669"/>
      <c r="W270" s="669"/>
      <c r="X270" s="669"/>
      <c r="Y270" s="669"/>
      <c r="Z270" s="40"/>
      <c r="AA270" s="41"/>
      <c r="AB270" s="41"/>
      <c r="AC270" s="43"/>
      <c r="AD270" s="43"/>
      <c r="AE270" s="43"/>
      <c r="AF270" s="43"/>
      <c r="AG270" s="43"/>
      <c r="AH270" s="43"/>
      <c r="AI270" s="43"/>
      <c r="AJ270" s="41"/>
      <c r="AK270" s="352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40"/>
      <c r="AX270" s="41"/>
      <c r="AY270" s="43"/>
      <c r="AZ270" s="43"/>
      <c r="BA270" s="124"/>
      <c r="BB270" s="41"/>
      <c r="BC270" s="41"/>
      <c r="BD270" s="43"/>
      <c r="BE270" s="43"/>
      <c r="BF270" s="40"/>
      <c r="BG270" s="41"/>
      <c r="BH270" s="41"/>
      <c r="BI270" s="41"/>
      <c r="BJ270" s="41"/>
      <c r="BK270" s="41"/>
      <c r="BL270" s="41"/>
      <c r="BM270" s="41"/>
      <c r="BN270" s="43"/>
      <c r="BO270" s="496"/>
      <c r="BP270" s="124"/>
      <c r="BQ270" s="41"/>
      <c r="BR270" s="41"/>
      <c r="BS270" s="41"/>
      <c r="BT270" s="41"/>
      <c r="BU270" s="43"/>
      <c r="BV270" s="43"/>
      <c r="BW270" s="43"/>
      <c r="BX270" s="43"/>
      <c r="BY270" s="43"/>
      <c r="BZ270" s="43"/>
      <c r="CA270" s="499"/>
      <c r="CB270" s="500"/>
      <c r="CC270" s="495"/>
      <c r="CD270" s="495"/>
      <c r="CE270" s="502"/>
      <c r="CF270" s="124"/>
      <c r="CG270" s="41"/>
      <c r="CH270" s="41"/>
      <c r="CI270" s="43"/>
      <c r="CJ270" s="43"/>
      <c r="CK270" s="43"/>
      <c r="CL270" s="43"/>
      <c r="CM270" s="43"/>
      <c r="CN270" s="43"/>
      <c r="CO270" s="43"/>
      <c r="CP270" s="43"/>
      <c r="CQ270" s="43"/>
      <c r="CR270" s="500"/>
      <c r="CS270" s="495"/>
      <c r="CT270" s="495"/>
      <c r="CU270" s="502"/>
      <c r="CV270" s="41"/>
      <c r="CW270" s="41"/>
      <c r="CX270" s="41"/>
      <c r="CY270" s="41"/>
      <c r="CZ270" s="41"/>
      <c r="DA270" s="42"/>
      <c r="DB270" s="151"/>
      <c r="DC270" s="41"/>
      <c r="DD270" s="41"/>
      <c r="DE270" s="151"/>
      <c r="DF270" s="35"/>
      <c r="DG270" s="36"/>
      <c r="DH270" s="36"/>
      <c r="DI270" s="38"/>
      <c r="DJ270" s="38"/>
      <c r="DK270" s="38"/>
      <c r="DL270" s="38"/>
      <c r="DM270" s="38"/>
      <c r="DN270" s="46"/>
      <c r="DO270" s="451"/>
      <c r="DP270" s="451"/>
      <c r="DQ270" s="451"/>
      <c r="DR270" s="451"/>
      <c r="DS270" s="451"/>
      <c r="DT270" s="451"/>
      <c r="DU270" s="451"/>
      <c r="DV270" s="35"/>
      <c r="DW270" s="36"/>
      <c r="DX270" s="36"/>
      <c r="DY270" s="38"/>
      <c r="DZ270" s="38"/>
      <c r="EA270" s="46"/>
      <c r="EB270" s="33">
        <f t="shared" si="54"/>
        <v>0</v>
      </c>
      <c r="EC270" s="33">
        <f t="shared" si="55"/>
        <v>0</v>
      </c>
      <c r="ED270" s="75">
        <f t="shared" si="56"/>
        <v>0</v>
      </c>
      <c r="EE270" s="74">
        <f t="shared" si="57"/>
        <v>0</v>
      </c>
      <c r="EF270" s="33">
        <f t="shared" si="58"/>
        <v>0</v>
      </c>
    </row>
    <row r="271" spans="1:136" x14ac:dyDescent="0.25">
      <c r="A271" s="134">
        <v>262</v>
      </c>
      <c r="B271" s="44"/>
      <c r="C271" s="44"/>
      <c r="D271" s="44"/>
      <c r="E271" s="44"/>
      <c r="F271" s="46"/>
      <c r="G271" s="40"/>
      <c r="H271" s="41"/>
      <c r="I271" s="41"/>
      <c r="J271" s="43"/>
      <c r="K271" s="43"/>
      <c r="L271" s="43"/>
      <c r="M271" s="43"/>
      <c r="N271" s="43"/>
      <c r="O271" s="41"/>
      <c r="P271" s="352"/>
      <c r="Q271" s="669"/>
      <c r="R271" s="669"/>
      <c r="S271" s="669"/>
      <c r="T271" s="669"/>
      <c r="U271" s="669"/>
      <c r="V271" s="669"/>
      <c r="W271" s="669"/>
      <c r="X271" s="669"/>
      <c r="Y271" s="669"/>
      <c r="Z271" s="40"/>
      <c r="AA271" s="41"/>
      <c r="AB271" s="41"/>
      <c r="AC271" s="43"/>
      <c r="AD271" s="43"/>
      <c r="AE271" s="43"/>
      <c r="AF271" s="43"/>
      <c r="AG271" s="43"/>
      <c r="AH271" s="43"/>
      <c r="AI271" s="43"/>
      <c r="AJ271" s="41"/>
      <c r="AK271" s="352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40"/>
      <c r="AX271" s="41"/>
      <c r="AY271" s="43"/>
      <c r="AZ271" s="43"/>
      <c r="BA271" s="124"/>
      <c r="BB271" s="41"/>
      <c r="BC271" s="41"/>
      <c r="BD271" s="43"/>
      <c r="BE271" s="43"/>
      <c r="BF271" s="40"/>
      <c r="BG271" s="41"/>
      <c r="BH271" s="41"/>
      <c r="BI271" s="41"/>
      <c r="BJ271" s="41"/>
      <c r="BK271" s="41"/>
      <c r="BL271" s="41"/>
      <c r="BM271" s="41"/>
      <c r="BN271" s="43"/>
      <c r="BO271" s="496"/>
      <c r="BP271" s="124"/>
      <c r="BQ271" s="41"/>
      <c r="BR271" s="41"/>
      <c r="BS271" s="41"/>
      <c r="BT271" s="41"/>
      <c r="BU271" s="43"/>
      <c r="BV271" s="43"/>
      <c r="BW271" s="43"/>
      <c r="BX271" s="43"/>
      <c r="BY271" s="43"/>
      <c r="BZ271" s="43"/>
      <c r="CA271" s="499"/>
      <c r="CB271" s="500"/>
      <c r="CC271" s="495"/>
      <c r="CD271" s="495"/>
      <c r="CE271" s="502"/>
      <c r="CF271" s="124"/>
      <c r="CG271" s="41"/>
      <c r="CH271" s="41"/>
      <c r="CI271" s="43"/>
      <c r="CJ271" s="43"/>
      <c r="CK271" s="43"/>
      <c r="CL271" s="43"/>
      <c r="CM271" s="43"/>
      <c r="CN271" s="43"/>
      <c r="CO271" s="43"/>
      <c r="CP271" s="43"/>
      <c r="CQ271" s="43"/>
      <c r="CR271" s="500"/>
      <c r="CS271" s="495"/>
      <c r="CT271" s="495"/>
      <c r="CU271" s="502"/>
      <c r="CV271" s="41"/>
      <c r="CW271" s="41"/>
      <c r="CX271" s="41"/>
      <c r="CY271" s="41"/>
      <c r="CZ271" s="41"/>
      <c r="DA271" s="42"/>
      <c r="DB271" s="151"/>
      <c r="DC271" s="41"/>
      <c r="DD271" s="41"/>
      <c r="DE271" s="151"/>
      <c r="DF271" s="35"/>
      <c r="DG271" s="36"/>
      <c r="DH271" s="36"/>
      <c r="DI271" s="38"/>
      <c r="DJ271" s="38"/>
      <c r="DK271" s="38"/>
      <c r="DL271" s="38"/>
      <c r="DM271" s="38"/>
      <c r="DN271" s="46"/>
      <c r="DO271" s="451"/>
      <c r="DP271" s="451"/>
      <c r="DQ271" s="451"/>
      <c r="DR271" s="451"/>
      <c r="DS271" s="451"/>
      <c r="DT271" s="451"/>
      <c r="DU271" s="451"/>
      <c r="DV271" s="35"/>
      <c r="DW271" s="36"/>
      <c r="DX271" s="36"/>
      <c r="DY271" s="38"/>
      <c r="DZ271" s="38"/>
      <c r="EA271" s="46"/>
      <c r="EB271" s="33">
        <f t="shared" si="54"/>
        <v>0</v>
      </c>
      <c r="EC271" s="33">
        <f t="shared" si="55"/>
        <v>0</v>
      </c>
      <c r="ED271" s="75">
        <f t="shared" si="56"/>
        <v>0</v>
      </c>
      <c r="EE271" s="74">
        <f t="shared" si="57"/>
        <v>0</v>
      </c>
      <c r="EF271" s="33">
        <f t="shared" si="58"/>
        <v>0</v>
      </c>
    </row>
    <row r="272" spans="1:136" x14ac:dyDescent="0.25">
      <c r="A272" s="136">
        <v>263</v>
      </c>
      <c r="B272" s="44"/>
      <c r="C272" s="44"/>
      <c r="D272" s="44"/>
      <c r="E272" s="44"/>
      <c r="F272" s="46"/>
      <c r="G272" s="40"/>
      <c r="H272" s="41"/>
      <c r="I272" s="41"/>
      <c r="J272" s="43"/>
      <c r="K272" s="43"/>
      <c r="L272" s="43"/>
      <c r="M272" s="43"/>
      <c r="N272" s="43"/>
      <c r="O272" s="41"/>
      <c r="P272" s="352"/>
      <c r="Q272" s="669"/>
      <c r="R272" s="669"/>
      <c r="S272" s="669"/>
      <c r="T272" s="669"/>
      <c r="U272" s="669"/>
      <c r="V272" s="669"/>
      <c r="W272" s="669"/>
      <c r="X272" s="669"/>
      <c r="Y272" s="669"/>
      <c r="Z272" s="40"/>
      <c r="AA272" s="41"/>
      <c r="AB272" s="41"/>
      <c r="AC272" s="43"/>
      <c r="AD272" s="43"/>
      <c r="AE272" s="43"/>
      <c r="AF272" s="43"/>
      <c r="AG272" s="43"/>
      <c r="AH272" s="43"/>
      <c r="AI272" s="43"/>
      <c r="AJ272" s="41"/>
      <c r="AK272" s="352"/>
      <c r="AL272" s="669"/>
      <c r="AM272" s="669"/>
      <c r="AN272" s="669"/>
      <c r="AO272" s="669"/>
      <c r="AP272" s="669"/>
      <c r="AQ272" s="669"/>
      <c r="AR272" s="669"/>
      <c r="AS272" s="669"/>
      <c r="AT272" s="669"/>
      <c r="AU272" s="669"/>
      <c r="AV272" s="669"/>
      <c r="AW272" s="40"/>
      <c r="AX272" s="41"/>
      <c r="AY272" s="43"/>
      <c r="AZ272" s="43"/>
      <c r="BA272" s="124"/>
      <c r="BB272" s="41"/>
      <c r="BC272" s="41"/>
      <c r="BD272" s="43"/>
      <c r="BE272" s="43"/>
      <c r="BF272" s="40"/>
      <c r="BG272" s="41"/>
      <c r="BH272" s="41"/>
      <c r="BI272" s="41"/>
      <c r="BJ272" s="41"/>
      <c r="BK272" s="41"/>
      <c r="BL272" s="41"/>
      <c r="BM272" s="41"/>
      <c r="BN272" s="43"/>
      <c r="BO272" s="496"/>
      <c r="BP272" s="124"/>
      <c r="BQ272" s="41"/>
      <c r="BR272" s="41"/>
      <c r="BS272" s="41"/>
      <c r="BT272" s="41"/>
      <c r="BU272" s="43"/>
      <c r="BV272" s="43"/>
      <c r="BW272" s="43"/>
      <c r="BX272" s="43"/>
      <c r="BY272" s="43"/>
      <c r="BZ272" s="43"/>
      <c r="CA272" s="499"/>
      <c r="CB272" s="500"/>
      <c r="CC272" s="495"/>
      <c r="CD272" s="495"/>
      <c r="CE272" s="502"/>
      <c r="CF272" s="124"/>
      <c r="CG272" s="41"/>
      <c r="CH272" s="41"/>
      <c r="CI272" s="43"/>
      <c r="CJ272" s="43"/>
      <c r="CK272" s="43"/>
      <c r="CL272" s="43"/>
      <c r="CM272" s="43"/>
      <c r="CN272" s="43"/>
      <c r="CO272" s="43"/>
      <c r="CP272" s="43"/>
      <c r="CQ272" s="43"/>
      <c r="CR272" s="500"/>
      <c r="CS272" s="495"/>
      <c r="CT272" s="495"/>
      <c r="CU272" s="502"/>
      <c r="CV272" s="41"/>
      <c r="CW272" s="41"/>
      <c r="CX272" s="41"/>
      <c r="CY272" s="41"/>
      <c r="CZ272" s="41"/>
      <c r="DA272" s="42"/>
      <c r="DB272" s="151"/>
      <c r="DC272" s="41"/>
      <c r="DD272" s="41"/>
      <c r="DE272" s="151"/>
      <c r="DF272" s="35"/>
      <c r="DG272" s="36"/>
      <c r="DH272" s="36"/>
      <c r="DI272" s="38"/>
      <c r="DJ272" s="38"/>
      <c r="DK272" s="38"/>
      <c r="DL272" s="38"/>
      <c r="DM272" s="38"/>
      <c r="DN272" s="46"/>
      <c r="DO272" s="451"/>
      <c r="DP272" s="451"/>
      <c r="DQ272" s="451"/>
      <c r="DR272" s="451"/>
      <c r="DS272" s="451"/>
      <c r="DT272" s="451"/>
      <c r="DU272" s="451"/>
      <c r="DV272" s="35"/>
      <c r="DW272" s="36"/>
      <c r="DX272" s="36"/>
      <c r="DY272" s="38"/>
      <c r="DZ272" s="38"/>
      <c r="EA272" s="46"/>
      <c r="EB272" s="33">
        <f t="shared" si="54"/>
        <v>0</v>
      </c>
      <c r="EC272" s="33">
        <f t="shared" si="55"/>
        <v>0</v>
      </c>
      <c r="ED272" s="75">
        <f t="shared" si="56"/>
        <v>0</v>
      </c>
      <c r="EE272" s="74">
        <f t="shared" si="57"/>
        <v>0</v>
      </c>
      <c r="EF272" s="33">
        <f t="shared" si="58"/>
        <v>0</v>
      </c>
    </row>
    <row r="273" spans="1:136" x14ac:dyDescent="0.25">
      <c r="A273" s="134">
        <v>264</v>
      </c>
      <c r="B273" s="39"/>
      <c r="C273" s="39"/>
      <c r="D273" s="39"/>
      <c r="E273" s="39"/>
      <c r="F273" s="137"/>
      <c r="G273" s="40"/>
      <c r="H273" s="41"/>
      <c r="I273" s="41"/>
      <c r="J273" s="43"/>
      <c r="K273" s="43"/>
      <c r="L273" s="43"/>
      <c r="M273" s="43"/>
      <c r="N273" s="43"/>
      <c r="O273" s="41"/>
      <c r="P273" s="352"/>
      <c r="Q273" s="669"/>
      <c r="R273" s="669"/>
      <c r="S273" s="669"/>
      <c r="T273" s="669"/>
      <c r="U273" s="669"/>
      <c r="V273" s="669"/>
      <c r="W273" s="669"/>
      <c r="X273" s="669"/>
      <c r="Y273" s="669"/>
      <c r="Z273" s="40"/>
      <c r="AA273" s="41"/>
      <c r="AB273" s="41"/>
      <c r="AC273" s="43"/>
      <c r="AD273" s="43"/>
      <c r="AE273" s="43"/>
      <c r="AF273" s="43"/>
      <c r="AG273" s="43"/>
      <c r="AH273" s="43"/>
      <c r="AI273" s="43"/>
      <c r="AJ273" s="41"/>
      <c r="AK273" s="352"/>
      <c r="AL273" s="669"/>
      <c r="AM273" s="669"/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40"/>
      <c r="AX273" s="41"/>
      <c r="AY273" s="43"/>
      <c r="AZ273" s="43"/>
      <c r="BA273" s="124"/>
      <c r="BB273" s="41"/>
      <c r="BC273" s="41"/>
      <c r="BD273" s="43"/>
      <c r="BE273" s="43"/>
      <c r="BF273" s="40"/>
      <c r="BG273" s="41"/>
      <c r="BH273" s="41"/>
      <c r="BI273" s="41"/>
      <c r="BJ273" s="41"/>
      <c r="BK273" s="41"/>
      <c r="BL273" s="41"/>
      <c r="BM273" s="41"/>
      <c r="BN273" s="43"/>
      <c r="BO273" s="496"/>
      <c r="BP273" s="124"/>
      <c r="BQ273" s="41"/>
      <c r="BR273" s="41"/>
      <c r="BS273" s="41"/>
      <c r="BT273" s="41"/>
      <c r="BU273" s="43"/>
      <c r="BV273" s="43"/>
      <c r="BW273" s="43"/>
      <c r="BX273" s="43"/>
      <c r="BY273" s="43"/>
      <c r="BZ273" s="43"/>
      <c r="CA273" s="499"/>
      <c r="CB273" s="500"/>
      <c r="CC273" s="495"/>
      <c r="CD273" s="495"/>
      <c r="CE273" s="502"/>
      <c r="CF273" s="124"/>
      <c r="CG273" s="41"/>
      <c r="CH273" s="41"/>
      <c r="CI273" s="43"/>
      <c r="CJ273" s="43"/>
      <c r="CK273" s="43"/>
      <c r="CL273" s="43"/>
      <c r="CM273" s="43"/>
      <c r="CN273" s="43"/>
      <c r="CO273" s="43"/>
      <c r="CP273" s="43"/>
      <c r="CQ273" s="43"/>
      <c r="CR273" s="500"/>
      <c r="CS273" s="495"/>
      <c r="CT273" s="495"/>
      <c r="CU273" s="502"/>
      <c r="CV273" s="41"/>
      <c r="CW273" s="41"/>
      <c r="CX273" s="41"/>
      <c r="CY273" s="41"/>
      <c r="CZ273" s="41"/>
      <c r="DA273" s="42"/>
      <c r="DB273" s="151"/>
      <c r="DC273" s="41"/>
      <c r="DD273" s="41"/>
      <c r="DE273" s="151"/>
      <c r="DF273" s="35"/>
      <c r="DG273" s="36"/>
      <c r="DH273" s="36"/>
      <c r="DI273" s="38"/>
      <c r="DJ273" s="38"/>
      <c r="DK273" s="38"/>
      <c r="DL273" s="38"/>
      <c r="DM273" s="38"/>
      <c r="DN273" s="46"/>
      <c r="DO273" s="451"/>
      <c r="DP273" s="451"/>
      <c r="DQ273" s="451"/>
      <c r="DR273" s="451"/>
      <c r="DS273" s="451"/>
      <c r="DT273" s="451"/>
      <c r="DU273" s="451"/>
      <c r="DV273" s="35"/>
      <c r="DW273" s="36"/>
      <c r="DX273" s="36"/>
      <c r="DY273" s="38"/>
      <c r="DZ273" s="38"/>
      <c r="EA273" s="46"/>
      <c r="EB273" s="33">
        <f t="shared" si="54"/>
        <v>0</v>
      </c>
      <c r="EC273" s="33">
        <f t="shared" si="55"/>
        <v>0</v>
      </c>
      <c r="ED273" s="75">
        <f t="shared" si="56"/>
        <v>0</v>
      </c>
      <c r="EE273" s="74">
        <f t="shared" si="57"/>
        <v>0</v>
      </c>
      <c r="EF273" s="33">
        <f t="shared" si="58"/>
        <v>0</v>
      </c>
    </row>
    <row r="274" spans="1:136" x14ac:dyDescent="0.25">
      <c r="A274" s="136">
        <v>265</v>
      </c>
      <c r="B274" s="39"/>
      <c r="C274" s="39"/>
      <c r="D274" s="39"/>
      <c r="E274" s="39"/>
      <c r="F274" s="137"/>
      <c r="G274" s="40"/>
      <c r="H274" s="41"/>
      <c r="I274" s="41"/>
      <c r="J274" s="43"/>
      <c r="K274" s="43"/>
      <c r="L274" s="43"/>
      <c r="M274" s="43"/>
      <c r="N274" s="43"/>
      <c r="O274" s="41"/>
      <c r="P274" s="352"/>
      <c r="Q274" s="669"/>
      <c r="R274" s="669"/>
      <c r="S274" s="669"/>
      <c r="T274" s="669"/>
      <c r="U274" s="669"/>
      <c r="V274" s="669"/>
      <c r="W274" s="669"/>
      <c r="X274" s="669"/>
      <c r="Y274" s="669"/>
      <c r="Z274" s="40"/>
      <c r="AA274" s="41"/>
      <c r="AB274" s="41"/>
      <c r="AC274" s="43"/>
      <c r="AD274" s="43"/>
      <c r="AE274" s="43"/>
      <c r="AF274" s="43"/>
      <c r="AG274" s="43"/>
      <c r="AH274" s="43"/>
      <c r="AI274" s="43"/>
      <c r="AJ274" s="41"/>
      <c r="AK274" s="352"/>
      <c r="AL274" s="669"/>
      <c r="AM274" s="669"/>
      <c r="AN274" s="669"/>
      <c r="AO274" s="669"/>
      <c r="AP274" s="669"/>
      <c r="AQ274" s="669"/>
      <c r="AR274" s="669"/>
      <c r="AS274" s="669"/>
      <c r="AT274" s="669"/>
      <c r="AU274" s="669"/>
      <c r="AV274" s="669"/>
      <c r="AW274" s="40"/>
      <c r="AX274" s="41"/>
      <c r="AY274" s="43"/>
      <c r="AZ274" s="43"/>
      <c r="BA274" s="124"/>
      <c r="BB274" s="41"/>
      <c r="BC274" s="41"/>
      <c r="BD274" s="43"/>
      <c r="BE274" s="43"/>
      <c r="BF274" s="40"/>
      <c r="BG274" s="41"/>
      <c r="BH274" s="41"/>
      <c r="BI274" s="41"/>
      <c r="BJ274" s="41"/>
      <c r="BK274" s="41"/>
      <c r="BL274" s="41"/>
      <c r="BM274" s="41"/>
      <c r="BN274" s="43"/>
      <c r="BO274" s="496"/>
      <c r="BP274" s="124"/>
      <c r="BQ274" s="41"/>
      <c r="BR274" s="41"/>
      <c r="BS274" s="41"/>
      <c r="BT274" s="41"/>
      <c r="BU274" s="43"/>
      <c r="BV274" s="43"/>
      <c r="BW274" s="43"/>
      <c r="BX274" s="43"/>
      <c r="BY274" s="43"/>
      <c r="BZ274" s="43"/>
      <c r="CA274" s="499"/>
      <c r="CB274" s="500"/>
      <c r="CC274" s="495"/>
      <c r="CD274" s="495"/>
      <c r="CE274" s="502"/>
      <c r="CF274" s="124"/>
      <c r="CG274" s="41"/>
      <c r="CH274" s="41"/>
      <c r="CI274" s="43"/>
      <c r="CJ274" s="43"/>
      <c r="CK274" s="43"/>
      <c r="CL274" s="43"/>
      <c r="CM274" s="43"/>
      <c r="CN274" s="43"/>
      <c r="CO274" s="43"/>
      <c r="CP274" s="43"/>
      <c r="CQ274" s="43"/>
      <c r="CR274" s="500"/>
      <c r="CS274" s="495"/>
      <c r="CT274" s="495"/>
      <c r="CU274" s="502"/>
      <c r="CV274" s="41"/>
      <c r="CW274" s="41"/>
      <c r="CX274" s="41"/>
      <c r="CY274" s="41"/>
      <c r="CZ274" s="41"/>
      <c r="DA274" s="42"/>
      <c r="DB274" s="151"/>
      <c r="DC274" s="41"/>
      <c r="DD274" s="41"/>
      <c r="DE274" s="151"/>
      <c r="DF274" s="35"/>
      <c r="DG274" s="36"/>
      <c r="DH274" s="36"/>
      <c r="DI274" s="38"/>
      <c r="DJ274" s="38"/>
      <c r="DK274" s="38"/>
      <c r="DL274" s="38"/>
      <c r="DM274" s="38"/>
      <c r="DN274" s="46"/>
      <c r="DO274" s="451"/>
      <c r="DP274" s="451"/>
      <c r="DQ274" s="451"/>
      <c r="DR274" s="451"/>
      <c r="DS274" s="451"/>
      <c r="DT274" s="451"/>
      <c r="DU274" s="451"/>
      <c r="DV274" s="35"/>
      <c r="DW274" s="36"/>
      <c r="DX274" s="36"/>
      <c r="DY274" s="38"/>
      <c r="DZ274" s="38"/>
      <c r="EA274" s="46"/>
      <c r="EB274" s="33">
        <f t="shared" si="54"/>
        <v>0</v>
      </c>
      <c r="EC274" s="33">
        <f t="shared" si="55"/>
        <v>0</v>
      </c>
      <c r="ED274" s="75">
        <f t="shared" si="56"/>
        <v>0</v>
      </c>
      <c r="EE274" s="74">
        <f t="shared" si="57"/>
        <v>0</v>
      </c>
      <c r="EF274" s="33">
        <f t="shared" si="58"/>
        <v>0</v>
      </c>
    </row>
    <row r="275" spans="1:136" x14ac:dyDescent="0.25">
      <c r="A275" s="134">
        <v>266</v>
      </c>
      <c r="B275" s="39"/>
      <c r="C275" s="39"/>
      <c r="D275" s="39"/>
      <c r="E275" s="39"/>
      <c r="F275" s="137"/>
      <c r="G275" s="40"/>
      <c r="H275" s="41"/>
      <c r="I275" s="41"/>
      <c r="J275" s="43"/>
      <c r="K275" s="43"/>
      <c r="L275" s="43"/>
      <c r="M275" s="43"/>
      <c r="N275" s="43"/>
      <c r="O275" s="41"/>
      <c r="P275" s="352"/>
      <c r="Q275" s="669"/>
      <c r="R275" s="669"/>
      <c r="S275" s="669"/>
      <c r="T275" s="669"/>
      <c r="U275" s="669"/>
      <c r="V275" s="669"/>
      <c r="W275" s="669"/>
      <c r="X275" s="669"/>
      <c r="Y275" s="669"/>
      <c r="Z275" s="40"/>
      <c r="AA275" s="41"/>
      <c r="AB275" s="41"/>
      <c r="AC275" s="43"/>
      <c r="AD275" s="43"/>
      <c r="AE275" s="43"/>
      <c r="AF275" s="43"/>
      <c r="AG275" s="43"/>
      <c r="AH275" s="43"/>
      <c r="AI275" s="43"/>
      <c r="AJ275" s="41"/>
      <c r="AK275" s="352"/>
      <c r="AL275" s="669"/>
      <c r="AM275" s="669"/>
      <c r="AN275" s="669"/>
      <c r="AO275" s="669"/>
      <c r="AP275" s="669"/>
      <c r="AQ275" s="669"/>
      <c r="AR275" s="669"/>
      <c r="AS275" s="669"/>
      <c r="AT275" s="669"/>
      <c r="AU275" s="669"/>
      <c r="AV275" s="669"/>
      <c r="AW275" s="40"/>
      <c r="AX275" s="41"/>
      <c r="AY275" s="43"/>
      <c r="AZ275" s="43"/>
      <c r="BA275" s="124"/>
      <c r="BB275" s="41"/>
      <c r="BC275" s="41"/>
      <c r="BD275" s="43"/>
      <c r="BE275" s="43"/>
      <c r="BF275" s="40"/>
      <c r="BG275" s="41"/>
      <c r="BH275" s="41"/>
      <c r="BI275" s="41"/>
      <c r="BJ275" s="41"/>
      <c r="BK275" s="41"/>
      <c r="BL275" s="41"/>
      <c r="BM275" s="41"/>
      <c r="BN275" s="43"/>
      <c r="BO275" s="496"/>
      <c r="BP275" s="124"/>
      <c r="BQ275" s="41"/>
      <c r="BR275" s="41"/>
      <c r="BS275" s="41"/>
      <c r="BT275" s="41"/>
      <c r="BU275" s="43"/>
      <c r="BV275" s="43"/>
      <c r="BW275" s="43"/>
      <c r="BX275" s="43"/>
      <c r="BY275" s="43"/>
      <c r="BZ275" s="43"/>
      <c r="CA275" s="499"/>
      <c r="CB275" s="500"/>
      <c r="CC275" s="495"/>
      <c r="CD275" s="495"/>
      <c r="CE275" s="502"/>
      <c r="CF275" s="124"/>
      <c r="CG275" s="41"/>
      <c r="CH275" s="41"/>
      <c r="CI275" s="43"/>
      <c r="CJ275" s="43"/>
      <c r="CK275" s="43"/>
      <c r="CL275" s="43"/>
      <c r="CM275" s="43"/>
      <c r="CN275" s="43"/>
      <c r="CO275" s="43"/>
      <c r="CP275" s="43"/>
      <c r="CQ275" s="43"/>
      <c r="CR275" s="500"/>
      <c r="CS275" s="495"/>
      <c r="CT275" s="495"/>
      <c r="CU275" s="502"/>
      <c r="CV275" s="41"/>
      <c r="CW275" s="41"/>
      <c r="CX275" s="41"/>
      <c r="CY275" s="41"/>
      <c r="CZ275" s="41"/>
      <c r="DA275" s="42"/>
      <c r="DB275" s="151"/>
      <c r="DC275" s="41"/>
      <c r="DD275" s="41"/>
      <c r="DE275" s="151"/>
      <c r="DF275" s="35"/>
      <c r="DG275" s="36"/>
      <c r="DH275" s="36"/>
      <c r="DI275" s="38"/>
      <c r="DJ275" s="38"/>
      <c r="DK275" s="38"/>
      <c r="DL275" s="38"/>
      <c r="DM275" s="38"/>
      <c r="DN275" s="46"/>
      <c r="DO275" s="451"/>
      <c r="DP275" s="451"/>
      <c r="DQ275" s="451"/>
      <c r="DR275" s="451"/>
      <c r="DS275" s="451"/>
      <c r="DT275" s="451"/>
      <c r="DU275" s="451"/>
      <c r="DV275" s="35"/>
      <c r="DW275" s="36"/>
      <c r="DX275" s="36"/>
      <c r="DY275" s="38"/>
      <c r="DZ275" s="38"/>
      <c r="EA275" s="46"/>
      <c r="EB275" s="33">
        <f t="shared" si="54"/>
        <v>0</v>
      </c>
      <c r="EC275" s="33">
        <f t="shared" si="55"/>
        <v>0</v>
      </c>
      <c r="ED275" s="75">
        <f t="shared" si="56"/>
        <v>0</v>
      </c>
      <c r="EE275" s="74">
        <f t="shared" si="57"/>
        <v>0</v>
      </c>
      <c r="EF275" s="33">
        <f t="shared" si="58"/>
        <v>0</v>
      </c>
    </row>
    <row r="276" spans="1:136" x14ac:dyDescent="0.25">
      <c r="A276" s="136">
        <v>267</v>
      </c>
      <c r="B276" s="39"/>
      <c r="C276" s="39"/>
      <c r="D276" s="39"/>
      <c r="E276" s="39"/>
      <c r="F276" s="137"/>
      <c r="G276" s="40"/>
      <c r="H276" s="41"/>
      <c r="I276" s="41"/>
      <c r="J276" s="43"/>
      <c r="K276" s="43"/>
      <c r="L276" s="43"/>
      <c r="M276" s="43"/>
      <c r="N276" s="43"/>
      <c r="O276" s="41"/>
      <c r="P276" s="352"/>
      <c r="Q276" s="669"/>
      <c r="R276" s="669"/>
      <c r="S276" s="669"/>
      <c r="T276" s="669"/>
      <c r="U276" s="669"/>
      <c r="V276" s="669"/>
      <c r="W276" s="669"/>
      <c r="X276" s="669"/>
      <c r="Y276" s="669"/>
      <c r="Z276" s="40"/>
      <c r="AA276" s="41"/>
      <c r="AB276" s="41"/>
      <c r="AC276" s="43"/>
      <c r="AD276" s="43"/>
      <c r="AE276" s="43"/>
      <c r="AF276" s="43"/>
      <c r="AG276" s="43"/>
      <c r="AH276" s="43"/>
      <c r="AI276" s="43"/>
      <c r="AJ276" s="41"/>
      <c r="AK276" s="352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40"/>
      <c r="AX276" s="41"/>
      <c r="AY276" s="43"/>
      <c r="AZ276" s="43"/>
      <c r="BA276" s="124"/>
      <c r="BB276" s="41"/>
      <c r="BC276" s="41"/>
      <c r="BD276" s="43"/>
      <c r="BE276" s="43"/>
      <c r="BF276" s="40"/>
      <c r="BG276" s="41"/>
      <c r="BH276" s="41"/>
      <c r="BI276" s="41"/>
      <c r="BJ276" s="41"/>
      <c r="BK276" s="41"/>
      <c r="BL276" s="41"/>
      <c r="BM276" s="41"/>
      <c r="BN276" s="43"/>
      <c r="BO276" s="496"/>
      <c r="BP276" s="124"/>
      <c r="BQ276" s="41"/>
      <c r="BR276" s="41"/>
      <c r="BS276" s="41"/>
      <c r="BT276" s="41"/>
      <c r="BU276" s="43"/>
      <c r="BV276" s="43"/>
      <c r="BW276" s="43"/>
      <c r="BX276" s="43"/>
      <c r="BY276" s="43"/>
      <c r="BZ276" s="43"/>
      <c r="CA276" s="499"/>
      <c r="CB276" s="500"/>
      <c r="CC276" s="495"/>
      <c r="CD276" s="495"/>
      <c r="CE276" s="502"/>
      <c r="CF276" s="124"/>
      <c r="CG276" s="41"/>
      <c r="CH276" s="41"/>
      <c r="CI276" s="43"/>
      <c r="CJ276" s="43"/>
      <c r="CK276" s="43"/>
      <c r="CL276" s="43"/>
      <c r="CM276" s="43"/>
      <c r="CN276" s="43"/>
      <c r="CO276" s="43"/>
      <c r="CP276" s="43"/>
      <c r="CQ276" s="43"/>
      <c r="CR276" s="500"/>
      <c r="CS276" s="495"/>
      <c r="CT276" s="495"/>
      <c r="CU276" s="502"/>
      <c r="CV276" s="41"/>
      <c r="CW276" s="41"/>
      <c r="CX276" s="41"/>
      <c r="CY276" s="41"/>
      <c r="CZ276" s="41"/>
      <c r="DA276" s="42"/>
      <c r="DB276" s="151"/>
      <c r="DC276" s="41"/>
      <c r="DD276" s="41"/>
      <c r="DE276" s="151"/>
      <c r="DF276" s="35"/>
      <c r="DG276" s="36"/>
      <c r="DH276" s="36"/>
      <c r="DI276" s="38"/>
      <c r="DJ276" s="38"/>
      <c r="DK276" s="38"/>
      <c r="DL276" s="38"/>
      <c r="DM276" s="38"/>
      <c r="DN276" s="46"/>
      <c r="DO276" s="451"/>
      <c r="DP276" s="451"/>
      <c r="DQ276" s="451"/>
      <c r="DR276" s="451"/>
      <c r="DS276" s="451"/>
      <c r="DT276" s="451"/>
      <c r="DU276" s="451"/>
      <c r="DV276" s="35"/>
      <c r="DW276" s="36"/>
      <c r="DX276" s="36"/>
      <c r="DY276" s="38"/>
      <c r="DZ276" s="38"/>
      <c r="EA276" s="46"/>
      <c r="EB276" s="33">
        <f t="shared" si="54"/>
        <v>0</v>
      </c>
      <c r="EC276" s="33">
        <f t="shared" si="55"/>
        <v>0</v>
      </c>
      <c r="ED276" s="75">
        <f t="shared" si="56"/>
        <v>0</v>
      </c>
      <c r="EE276" s="74">
        <f t="shared" si="57"/>
        <v>0</v>
      </c>
      <c r="EF276" s="33">
        <f t="shared" si="58"/>
        <v>0</v>
      </c>
    </row>
    <row r="277" spans="1:136" x14ac:dyDescent="0.25">
      <c r="A277" s="134">
        <v>268</v>
      </c>
      <c r="B277" s="39"/>
      <c r="C277" s="39"/>
      <c r="D277" s="39"/>
      <c r="E277" s="39"/>
      <c r="F277" s="137"/>
      <c r="G277" s="40"/>
      <c r="H277" s="41"/>
      <c r="I277" s="41"/>
      <c r="J277" s="43"/>
      <c r="K277" s="43"/>
      <c r="L277" s="43"/>
      <c r="M277" s="43"/>
      <c r="N277" s="43"/>
      <c r="O277" s="41"/>
      <c r="P277" s="352"/>
      <c r="Q277" s="669"/>
      <c r="R277" s="669"/>
      <c r="S277" s="669"/>
      <c r="T277" s="669"/>
      <c r="U277" s="669"/>
      <c r="V277" s="669"/>
      <c r="W277" s="669"/>
      <c r="X277" s="669"/>
      <c r="Y277" s="669"/>
      <c r="Z277" s="40"/>
      <c r="AA277" s="41"/>
      <c r="AB277" s="41"/>
      <c r="AC277" s="43"/>
      <c r="AD277" s="43"/>
      <c r="AE277" s="43"/>
      <c r="AF277" s="43"/>
      <c r="AG277" s="43"/>
      <c r="AH277" s="43"/>
      <c r="AI277" s="43"/>
      <c r="AJ277" s="41"/>
      <c r="AK277" s="352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40"/>
      <c r="AX277" s="41"/>
      <c r="AY277" s="43"/>
      <c r="AZ277" s="43"/>
      <c r="BA277" s="124"/>
      <c r="BB277" s="41"/>
      <c r="BC277" s="41"/>
      <c r="BD277" s="43"/>
      <c r="BE277" s="43"/>
      <c r="BF277" s="40"/>
      <c r="BG277" s="41"/>
      <c r="BH277" s="41"/>
      <c r="BI277" s="41"/>
      <c r="BJ277" s="41"/>
      <c r="BK277" s="41"/>
      <c r="BL277" s="41"/>
      <c r="BM277" s="41"/>
      <c r="BN277" s="43"/>
      <c r="BO277" s="496"/>
      <c r="BP277" s="124"/>
      <c r="BQ277" s="41"/>
      <c r="BR277" s="41"/>
      <c r="BS277" s="41"/>
      <c r="BT277" s="41"/>
      <c r="BU277" s="43"/>
      <c r="BV277" s="43"/>
      <c r="BW277" s="43"/>
      <c r="BX277" s="43"/>
      <c r="BY277" s="43"/>
      <c r="BZ277" s="43"/>
      <c r="CA277" s="499"/>
      <c r="CB277" s="500"/>
      <c r="CC277" s="495"/>
      <c r="CD277" s="495"/>
      <c r="CE277" s="502"/>
      <c r="CF277" s="124"/>
      <c r="CG277" s="41"/>
      <c r="CH277" s="41"/>
      <c r="CI277" s="43"/>
      <c r="CJ277" s="43"/>
      <c r="CK277" s="43"/>
      <c r="CL277" s="43"/>
      <c r="CM277" s="43"/>
      <c r="CN277" s="43"/>
      <c r="CO277" s="43"/>
      <c r="CP277" s="43"/>
      <c r="CQ277" s="43"/>
      <c r="CR277" s="500"/>
      <c r="CS277" s="495"/>
      <c r="CT277" s="495"/>
      <c r="CU277" s="502"/>
      <c r="CV277" s="41"/>
      <c r="CW277" s="41"/>
      <c r="CX277" s="41"/>
      <c r="CY277" s="41"/>
      <c r="CZ277" s="41"/>
      <c r="DA277" s="42"/>
      <c r="DB277" s="151"/>
      <c r="DC277" s="41"/>
      <c r="DD277" s="41"/>
      <c r="DE277" s="151"/>
      <c r="DF277" s="35"/>
      <c r="DG277" s="36"/>
      <c r="DH277" s="36"/>
      <c r="DI277" s="38"/>
      <c r="DJ277" s="38"/>
      <c r="DK277" s="38"/>
      <c r="DL277" s="38"/>
      <c r="DM277" s="38"/>
      <c r="DN277" s="46"/>
      <c r="DO277" s="451"/>
      <c r="DP277" s="451"/>
      <c r="DQ277" s="451"/>
      <c r="DR277" s="451"/>
      <c r="DS277" s="451"/>
      <c r="DT277" s="451"/>
      <c r="DU277" s="451"/>
      <c r="DV277" s="35"/>
      <c r="DW277" s="36"/>
      <c r="DX277" s="36"/>
      <c r="DY277" s="38"/>
      <c r="DZ277" s="38"/>
      <c r="EA277" s="46"/>
      <c r="EB277" s="33">
        <f t="shared" si="54"/>
        <v>0</v>
      </c>
      <c r="EC277" s="33">
        <f t="shared" si="55"/>
        <v>0</v>
      </c>
      <c r="ED277" s="75">
        <f t="shared" si="56"/>
        <v>0</v>
      </c>
      <c r="EE277" s="74">
        <f t="shared" si="57"/>
        <v>0</v>
      </c>
      <c r="EF277" s="33">
        <f t="shared" si="58"/>
        <v>0</v>
      </c>
    </row>
    <row r="278" spans="1:136" x14ac:dyDescent="0.25">
      <c r="A278" s="136">
        <v>269</v>
      </c>
      <c r="B278" s="39"/>
      <c r="C278" s="39"/>
      <c r="D278" s="39"/>
      <c r="E278" s="39"/>
      <c r="F278" s="137"/>
      <c r="G278" s="40"/>
      <c r="H278" s="41"/>
      <c r="I278" s="41"/>
      <c r="J278" s="43"/>
      <c r="K278" s="43"/>
      <c r="L278" s="43"/>
      <c r="M278" s="43"/>
      <c r="N278" s="43"/>
      <c r="O278" s="41"/>
      <c r="P278" s="352"/>
      <c r="Q278" s="669"/>
      <c r="R278" s="669"/>
      <c r="S278" s="669"/>
      <c r="T278" s="669"/>
      <c r="U278" s="669"/>
      <c r="V278" s="669"/>
      <c r="W278" s="669"/>
      <c r="X278" s="669"/>
      <c r="Y278" s="669"/>
      <c r="Z278" s="40"/>
      <c r="AA278" s="41"/>
      <c r="AB278" s="41"/>
      <c r="AC278" s="43"/>
      <c r="AD278" s="43"/>
      <c r="AE278" s="43"/>
      <c r="AF278" s="43"/>
      <c r="AG278" s="43"/>
      <c r="AH278" s="43"/>
      <c r="AI278" s="43"/>
      <c r="AJ278" s="41"/>
      <c r="AK278" s="352"/>
      <c r="AL278" s="669"/>
      <c r="AM278" s="669"/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40"/>
      <c r="AX278" s="41"/>
      <c r="AY278" s="43"/>
      <c r="AZ278" s="43"/>
      <c r="BA278" s="124"/>
      <c r="BB278" s="41"/>
      <c r="BC278" s="41"/>
      <c r="BD278" s="43"/>
      <c r="BE278" s="43"/>
      <c r="BF278" s="40"/>
      <c r="BG278" s="41"/>
      <c r="BH278" s="41"/>
      <c r="BI278" s="41"/>
      <c r="BJ278" s="41"/>
      <c r="BK278" s="41"/>
      <c r="BL278" s="41"/>
      <c r="BM278" s="41"/>
      <c r="BN278" s="43"/>
      <c r="BO278" s="496"/>
      <c r="BP278" s="124"/>
      <c r="BQ278" s="41"/>
      <c r="BR278" s="41"/>
      <c r="BS278" s="41"/>
      <c r="BT278" s="41"/>
      <c r="BU278" s="43"/>
      <c r="BV278" s="43"/>
      <c r="BW278" s="43"/>
      <c r="BX278" s="43"/>
      <c r="BY278" s="43"/>
      <c r="BZ278" s="43"/>
      <c r="CA278" s="499"/>
      <c r="CB278" s="500"/>
      <c r="CC278" s="495"/>
      <c r="CD278" s="495"/>
      <c r="CE278" s="502"/>
      <c r="CF278" s="124"/>
      <c r="CG278" s="41"/>
      <c r="CH278" s="41"/>
      <c r="CI278" s="43"/>
      <c r="CJ278" s="43"/>
      <c r="CK278" s="43"/>
      <c r="CL278" s="43"/>
      <c r="CM278" s="43"/>
      <c r="CN278" s="43"/>
      <c r="CO278" s="43"/>
      <c r="CP278" s="43"/>
      <c r="CQ278" s="43"/>
      <c r="CR278" s="500"/>
      <c r="CS278" s="495"/>
      <c r="CT278" s="495"/>
      <c r="CU278" s="502"/>
      <c r="CV278" s="41"/>
      <c r="CW278" s="41"/>
      <c r="CX278" s="41"/>
      <c r="CY278" s="41"/>
      <c r="CZ278" s="41"/>
      <c r="DA278" s="42"/>
      <c r="DB278" s="151"/>
      <c r="DC278" s="41"/>
      <c r="DD278" s="41"/>
      <c r="DE278" s="151"/>
      <c r="DF278" s="35"/>
      <c r="DG278" s="36"/>
      <c r="DH278" s="36"/>
      <c r="DI278" s="38"/>
      <c r="DJ278" s="38"/>
      <c r="DK278" s="38"/>
      <c r="DL278" s="38"/>
      <c r="DM278" s="38"/>
      <c r="DN278" s="46"/>
      <c r="DO278" s="451"/>
      <c r="DP278" s="451"/>
      <c r="DQ278" s="451"/>
      <c r="DR278" s="451"/>
      <c r="DS278" s="451"/>
      <c r="DT278" s="451"/>
      <c r="DU278" s="451"/>
      <c r="DV278" s="35"/>
      <c r="DW278" s="36"/>
      <c r="DX278" s="36"/>
      <c r="DY278" s="38"/>
      <c r="DZ278" s="38"/>
      <c r="EA278" s="46"/>
      <c r="EB278" s="33">
        <f t="shared" si="54"/>
        <v>0</v>
      </c>
      <c r="EC278" s="33">
        <f t="shared" si="55"/>
        <v>0</v>
      </c>
      <c r="ED278" s="75">
        <f t="shared" si="56"/>
        <v>0</v>
      </c>
      <c r="EE278" s="74">
        <f t="shared" si="57"/>
        <v>0</v>
      </c>
      <c r="EF278" s="33">
        <f t="shared" si="58"/>
        <v>0</v>
      </c>
    </row>
    <row r="279" spans="1:136" x14ac:dyDescent="0.25">
      <c r="A279" s="134">
        <v>270</v>
      </c>
      <c r="B279" s="39"/>
      <c r="C279" s="39"/>
      <c r="D279" s="39"/>
      <c r="E279" s="39"/>
      <c r="F279" s="137"/>
      <c r="G279" s="40"/>
      <c r="H279" s="41"/>
      <c r="I279" s="41"/>
      <c r="J279" s="43"/>
      <c r="K279" s="43"/>
      <c r="L279" s="43"/>
      <c r="M279" s="43"/>
      <c r="N279" s="43"/>
      <c r="O279" s="41"/>
      <c r="P279" s="352"/>
      <c r="Q279" s="669"/>
      <c r="R279" s="669"/>
      <c r="S279" s="669"/>
      <c r="T279" s="669"/>
      <c r="U279" s="669"/>
      <c r="V279" s="669"/>
      <c r="W279" s="669"/>
      <c r="X279" s="669"/>
      <c r="Y279" s="669"/>
      <c r="Z279" s="40"/>
      <c r="AA279" s="41"/>
      <c r="AB279" s="41"/>
      <c r="AC279" s="43"/>
      <c r="AD279" s="43"/>
      <c r="AE279" s="43"/>
      <c r="AF279" s="43"/>
      <c r="AG279" s="43"/>
      <c r="AH279" s="43"/>
      <c r="AI279" s="43"/>
      <c r="AJ279" s="41"/>
      <c r="AK279" s="352"/>
      <c r="AL279" s="669"/>
      <c r="AM279" s="669"/>
      <c r="AN279" s="669"/>
      <c r="AO279" s="669"/>
      <c r="AP279" s="669"/>
      <c r="AQ279" s="669"/>
      <c r="AR279" s="669"/>
      <c r="AS279" s="669"/>
      <c r="AT279" s="669"/>
      <c r="AU279" s="669"/>
      <c r="AV279" s="669"/>
      <c r="AW279" s="40"/>
      <c r="AX279" s="41"/>
      <c r="AY279" s="43"/>
      <c r="AZ279" s="43"/>
      <c r="BA279" s="124"/>
      <c r="BB279" s="41"/>
      <c r="BC279" s="41"/>
      <c r="BD279" s="43"/>
      <c r="BE279" s="43"/>
      <c r="BF279" s="40"/>
      <c r="BG279" s="41"/>
      <c r="BH279" s="41"/>
      <c r="BI279" s="41"/>
      <c r="BJ279" s="41"/>
      <c r="BK279" s="41"/>
      <c r="BL279" s="41"/>
      <c r="BM279" s="41"/>
      <c r="BN279" s="43"/>
      <c r="BO279" s="496"/>
      <c r="BP279" s="124"/>
      <c r="BQ279" s="41"/>
      <c r="BR279" s="41"/>
      <c r="BS279" s="41"/>
      <c r="BT279" s="41"/>
      <c r="BU279" s="43"/>
      <c r="BV279" s="43"/>
      <c r="BW279" s="43"/>
      <c r="BX279" s="43"/>
      <c r="BY279" s="43"/>
      <c r="BZ279" s="43"/>
      <c r="CA279" s="499"/>
      <c r="CB279" s="500"/>
      <c r="CC279" s="495"/>
      <c r="CD279" s="495"/>
      <c r="CE279" s="502"/>
      <c r="CF279" s="124"/>
      <c r="CG279" s="41"/>
      <c r="CH279" s="41"/>
      <c r="CI279" s="43"/>
      <c r="CJ279" s="43"/>
      <c r="CK279" s="43"/>
      <c r="CL279" s="43"/>
      <c r="CM279" s="43"/>
      <c r="CN279" s="43"/>
      <c r="CO279" s="43"/>
      <c r="CP279" s="43"/>
      <c r="CQ279" s="43"/>
      <c r="CR279" s="500"/>
      <c r="CS279" s="495"/>
      <c r="CT279" s="495"/>
      <c r="CU279" s="502"/>
      <c r="CV279" s="41"/>
      <c r="CW279" s="41"/>
      <c r="CX279" s="41"/>
      <c r="CY279" s="41"/>
      <c r="CZ279" s="41"/>
      <c r="DA279" s="42"/>
      <c r="DB279" s="151"/>
      <c r="DC279" s="41"/>
      <c r="DD279" s="41"/>
      <c r="DE279" s="151"/>
      <c r="DF279" s="35"/>
      <c r="DG279" s="36"/>
      <c r="DH279" s="36"/>
      <c r="DI279" s="38"/>
      <c r="DJ279" s="38"/>
      <c r="DK279" s="38"/>
      <c r="DL279" s="38"/>
      <c r="DM279" s="38"/>
      <c r="DN279" s="46"/>
      <c r="DO279" s="451"/>
      <c r="DP279" s="451"/>
      <c r="DQ279" s="451"/>
      <c r="DR279" s="451"/>
      <c r="DS279" s="451"/>
      <c r="DT279" s="451"/>
      <c r="DU279" s="451"/>
      <c r="DV279" s="35"/>
      <c r="DW279" s="36"/>
      <c r="DX279" s="36"/>
      <c r="DY279" s="38"/>
      <c r="DZ279" s="38"/>
      <c r="EA279" s="46"/>
      <c r="EB279" s="33">
        <f t="shared" si="54"/>
        <v>0</v>
      </c>
      <c r="EC279" s="33">
        <f t="shared" si="55"/>
        <v>0</v>
      </c>
      <c r="ED279" s="75">
        <f t="shared" si="56"/>
        <v>0</v>
      </c>
      <c r="EE279" s="74">
        <f t="shared" si="57"/>
        <v>0</v>
      </c>
      <c r="EF279" s="33">
        <f t="shared" si="58"/>
        <v>0</v>
      </c>
    </row>
    <row r="280" spans="1:136" x14ac:dyDescent="0.25">
      <c r="A280" s="136">
        <v>271</v>
      </c>
      <c r="B280" s="39"/>
      <c r="C280" s="39"/>
      <c r="D280" s="39"/>
      <c r="E280" s="39"/>
      <c r="F280" s="137"/>
      <c r="G280" s="40"/>
      <c r="H280" s="41"/>
      <c r="I280" s="41"/>
      <c r="J280" s="43"/>
      <c r="K280" s="43"/>
      <c r="L280" s="43"/>
      <c r="M280" s="43"/>
      <c r="N280" s="43"/>
      <c r="O280" s="41"/>
      <c r="P280" s="352"/>
      <c r="Q280" s="669"/>
      <c r="R280" s="669"/>
      <c r="S280" s="669"/>
      <c r="T280" s="669"/>
      <c r="U280" s="669"/>
      <c r="V280" s="669"/>
      <c r="W280" s="669"/>
      <c r="X280" s="669"/>
      <c r="Y280" s="669"/>
      <c r="Z280" s="40"/>
      <c r="AA280" s="41"/>
      <c r="AB280" s="41"/>
      <c r="AC280" s="43"/>
      <c r="AD280" s="43"/>
      <c r="AE280" s="43"/>
      <c r="AF280" s="43"/>
      <c r="AG280" s="43"/>
      <c r="AH280" s="43"/>
      <c r="AI280" s="43"/>
      <c r="AJ280" s="41"/>
      <c r="AK280" s="352"/>
      <c r="AL280" s="669"/>
      <c r="AM280" s="669"/>
      <c r="AN280" s="669"/>
      <c r="AO280" s="669"/>
      <c r="AP280" s="669"/>
      <c r="AQ280" s="669"/>
      <c r="AR280" s="669"/>
      <c r="AS280" s="669"/>
      <c r="AT280" s="669"/>
      <c r="AU280" s="669"/>
      <c r="AV280" s="669"/>
      <c r="AW280" s="40"/>
      <c r="AX280" s="41"/>
      <c r="AY280" s="43"/>
      <c r="AZ280" s="43"/>
      <c r="BA280" s="124"/>
      <c r="BB280" s="41"/>
      <c r="BC280" s="41"/>
      <c r="BD280" s="43"/>
      <c r="BE280" s="43"/>
      <c r="BF280" s="40"/>
      <c r="BG280" s="41"/>
      <c r="BH280" s="41"/>
      <c r="BI280" s="41"/>
      <c r="BJ280" s="41"/>
      <c r="BK280" s="41"/>
      <c r="BL280" s="41"/>
      <c r="BM280" s="41"/>
      <c r="BN280" s="43"/>
      <c r="BO280" s="496"/>
      <c r="BP280" s="124"/>
      <c r="BQ280" s="41"/>
      <c r="BR280" s="41"/>
      <c r="BS280" s="41"/>
      <c r="BT280" s="41"/>
      <c r="BU280" s="43"/>
      <c r="BV280" s="43"/>
      <c r="BW280" s="43"/>
      <c r="BX280" s="43"/>
      <c r="BY280" s="43"/>
      <c r="BZ280" s="43"/>
      <c r="CA280" s="499"/>
      <c r="CB280" s="500"/>
      <c r="CC280" s="495"/>
      <c r="CD280" s="495"/>
      <c r="CE280" s="502"/>
      <c r="CF280" s="124"/>
      <c r="CG280" s="41"/>
      <c r="CH280" s="41"/>
      <c r="CI280" s="43"/>
      <c r="CJ280" s="43"/>
      <c r="CK280" s="43"/>
      <c r="CL280" s="43"/>
      <c r="CM280" s="43"/>
      <c r="CN280" s="43"/>
      <c r="CO280" s="43"/>
      <c r="CP280" s="43"/>
      <c r="CQ280" s="43"/>
      <c r="CR280" s="500"/>
      <c r="CS280" s="495"/>
      <c r="CT280" s="495"/>
      <c r="CU280" s="502"/>
      <c r="CV280" s="41"/>
      <c r="CW280" s="41"/>
      <c r="CX280" s="41"/>
      <c r="CY280" s="41"/>
      <c r="CZ280" s="41"/>
      <c r="DA280" s="42"/>
      <c r="DB280" s="151"/>
      <c r="DC280" s="41"/>
      <c r="DD280" s="41"/>
      <c r="DE280" s="151"/>
      <c r="DF280" s="35"/>
      <c r="DG280" s="36"/>
      <c r="DH280" s="36"/>
      <c r="DI280" s="38"/>
      <c r="DJ280" s="38"/>
      <c r="DK280" s="38"/>
      <c r="DL280" s="38"/>
      <c r="DM280" s="38"/>
      <c r="DN280" s="46"/>
      <c r="DO280" s="451"/>
      <c r="DP280" s="451"/>
      <c r="DQ280" s="451"/>
      <c r="DR280" s="451"/>
      <c r="DS280" s="451"/>
      <c r="DT280" s="451"/>
      <c r="DU280" s="451"/>
      <c r="DV280" s="35"/>
      <c r="DW280" s="36"/>
      <c r="DX280" s="36"/>
      <c r="DY280" s="38"/>
      <c r="DZ280" s="38"/>
      <c r="EA280" s="46"/>
      <c r="EB280" s="33">
        <f t="shared" si="54"/>
        <v>0</v>
      </c>
      <c r="EC280" s="33">
        <f t="shared" si="55"/>
        <v>0</v>
      </c>
      <c r="ED280" s="75">
        <f t="shared" si="56"/>
        <v>0</v>
      </c>
      <c r="EE280" s="74">
        <f t="shared" si="57"/>
        <v>0</v>
      </c>
      <c r="EF280" s="33">
        <f t="shared" si="58"/>
        <v>0</v>
      </c>
    </row>
    <row r="281" spans="1:136" x14ac:dyDescent="0.25">
      <c r="A281" s="134">
        <v>272</v>
      </c>
      <c r="B281" s="39"/>
      <c r="C281" s="39"/>
      <c r="D281" s="39"/>
      <c r="E281" s="39"/>
      <c r="F281" s="137"/>
      <c r="G281" s="40"/>
      <c r="H281" s="41"/>
      <c r="I281" s="41"/>
      <c r="J281" s="43"/>
      <c r="K281" s="43"/>
      <c r="L281" s="43"/>
      <c r="M281" s="43"/>
      <c r="N281" s="43"/>
      <c r="O281" s="41"/>
      <c r="P281" s="352"/>
      <c r="Q281" s="669"/>
      <c r="R281" s="669"/>
      <c r="S281" s="669"/>
      <c r="T281" s="669"/>
      <c r="U281" s="669"/>
      <c r="V281" s="669"/>
      <c r="W281" s="669"/>
      <c r="X281" s="669"/>
      <c r="Y281" s="669"/>
      <c r="Z281" s="40"/>
      <c r="AA281" s="41"/>
      <c r="AB281" s="41"/>
      <c r="AC281" s="43"/>
      <c r="AD281" s="43"/>
      <c r="AE281" s="43"/>
      <c r="AF281" s="43"/>
      <c r="AG281" s="43"/>
      <c r="AH281" s="43"/>
      <c r="AI281" s="43"/>
      <c r="AJ281" s="41"/>
      <c r="AK281" s="352"/>
      <c r="AL281" s="669"/>
      <c r="AM281" s="669"/>
      <c r="AN281" s="669"/>
      <c r="AO281" s="669"/>
      <c r="AP281" s="669"/>
      <c r="AQ281" s="669"/>
      <c r="AR281" s="669"/>
      <c r="AS281" s="669"/>
      <c r="AT281" s="669"/>
      <c r="AU281" s="669"/>
      <c r="AV281" s="669"/>
      <c r="AW281" s="40"/>
      <c r="AX281" s="41"/>
      <c r="AY281" s="43"/>
      <c r="AZ281" s="43"/>
      <c r="BA281" s="124"/>
      <c r="BB281" s="41"/>
      <c r="BC281" s="41"/>
      <c r="BD281" s="43"/>
      <c r="BE281" s="43"/>
      <c r="BF281" s="40"/>
      <c r="BG281" s="41"/>
      <c r="BH281" s="41"/>
      <c r="BI281" s="41"/>
      <c r="BJ281" s="41"/>
      <c r="BK281" s="41"/>
      <c r="BL281" s="41"/>
      <c r="BM281" s="41"/>
      <c r="BN281" s="43"/>
      <c r="BO281" s="496"/>
      <c r="BP281" s="124"/>
      <c r="BQ281" s="41"/>
      <c r="BR281" s="41"/>
      <c r="BS281" s="41"/>
      <c r="BT281" s="41"/>
      <c r="BU281" s="43"/>
      <c r="BV281" s="43"/>
      <c r="BW281" s="43"/>
      <c r="BX281" s="43"/>
      <c r="BY281" s="43"/>
      <c r="BZ281" s="43"/>
      <c r="CA281" s="499"/>
      <c r="CB281" s="500"/>
      <c r="CC281" s="495"/>
      <c r="CD281" s="495"/>
      <c r="CE281" s="502"/>
      <c r="CF281" s="124"/>
      <c r="CG281" s="41"/>
      <c r="CH281" s="41"/>
      <c r="CI281" s="43"/>
      <c r="CJ281" s="43"/>
      <c r="CK281" s="43"/>
      <c r="CL281" s="43"/>
      <c r="CM281" s="43"/>
      <c r="CN281" s="43"/>
      <c r="CO281" s="43"/>
      <c r="CP281" s="43"/>
      <c r="CQ281" s="43"/>
      <c r="CR281" s="500"/>
      <c r="CS281" s="495"/>
      <c r="CT281" s="495"/>
      <c r="CU281" s="502"/>
      <c r="CV281" s="41"/>
      <c r="CW281" s="41"/>
      <c r="CX281" s="41"/>
      <c r="CY281" s="41"/>
      <c r="CZ281" s="41"/>
      <c r="DA281" s="42"/>
      <c r="DB281" s="151"/>
      <c r="DC281" s="41"/>
      <c r="DD281" s="41"/>
      <c r="DE281" s="151"/>
      <c r="DF281" s="35"/>
      <c r="DG281" s="36"/>
      <c r="DH281" s="36"/>
      <c r="DI281" s="38"/>
      <c r="DJ281" s="38"/>
      <c r="DK281" s="38"/>
      <c r="DL281" s="38"/>
      <c r="DM281" s="38"/>
      <c r="DN281" s="46"/>
      <c r="DO281" s="451"/>
      <c r="DP281" s="451"/>
      <c r="DQ281" s="451"/>
      <c r="DR281" s="451"/>
      <c r="DS281" s="451"/>
      <c r="DT281" s="451"/>
      <c r="DU281" s="451"/>
      <c r="DV281" s="35"/>
      <c r="DW281" s="36"/>
      <c r="DX281" s="36"/>
      <c r="DY281" s="38"/>
      <c r="DZ281" s="38"/>
      <c r="EA281" s="46"/>
      <c r="EB281" s="33">
        <f t="shared" si="54"/>
        <v>0</v>
      </c>
      <c r="EC281" s="33">
        <f t="shared" si="55"/>
        <v>0</v>
      </c>
      <c r="ED281" s="75">
        <f t="shared" si="56"/>
        <v>0</v>
      </c>
      <c r="EE281" s="74">
        <f t="shared" si="57"/>
        <v>0</v>
      </c>
      <c r="EF281" s="33">
        <f t="shared" si="58"/>
        <v>0</v>
      </c>
    </row>
    <row r="282" spans="1:136" x14ac:dyDescent="0.25">
      <c r="A282" s="136">
        <v>273</v>
      </c>
      <c r="B282" s="39"/>
      <c r="C282" s="39"/>
      <c r="D282" s="39"/>
      <c r="E282" s="39"/>
      <c r="F282" s="137"/>
      <c r="G282" s="40"/>
      <c r="H282" s="41"/>
      <c r="I282" s="41"/>
      <c r="J282" s="43"/>
      <c r="K282" s="43"/>
      <c r="L282" s="43"/>
      <c r="M282" s="43"/>
      <c r="N282" s="43"/>
      <c r="O282" s="41"/>
      <c r="P282" s="352"/>
      <c r="Q282" s="669"/>
      <c r="R282" s="669"/>
      <c r="S282" s="669"/>
      <c r="T282" s="669"/>
      <c r="U282" s="669"/>
      <c r="V282" s="669"/>
      <c r="W282" s="669"/>
      <c r="X282" s="669"/>
      <c r="Y282" s="669"/>
      <c r="Z282" s="40"/>
      <c r="AA282" s="41"/>
      <c r="AB282" s="41"/>
      <c r="AC282" s="43"/>
      <c r="AD282" s="43"/>
      <c r="AE282" s="43"/>
      <c r="AF282" s="43"/>
      <c r="AG282" s="43"/>
      <c r="AH282" s="43"/>
      <c r="AI282" s="43"/>
      <c r="AJ282" s="41"/>
      <c r="AK282" s="352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40"/>
      <c r="AX282" s="41"/>
      <c r="AY282" s="43"/>
      <c r="AZ282" s="43"/>
      <c r="BA282" s="124"/>
      <c r="BB282" s="41"/>
      <c r="BC282" s="41"/>
      <c r="BD282" s="43"/>
      <c r="BE282" s="43"/>
      <c r="BF282" s="40"/>
      <c r="BG282" s="41"/>
      <c r="BH282" s="41"/>
      <c r="BI282" s="41"/>
      <c r="BJ282" s="41"/>
      <c r="BK282" s="41"/>
      <c r="BL282" s="41"/>
      <c r="BM282" s="41"/>
      <c r="BN282" s="43"/>
      <c r="BO282" s="496"/>
      <c r="BP282" s="124"/>
      <c r="BQ282" s="41"/>
      <c r="BR282" s="41"/>
      <c r="BS282" s="41"/>
      <c r="BT282" s="41"/>
      <c r="BU282" s="43"/>
      <c r="BV282" s="43"/>
      <c r="BW282" s="43"/>
      <c r="BX282" s="43"/>
      <c r="BY282" s="43"/>
      <c r="BZ282" s="43"/>
      <c r="CA282" s="499"/>
      <c r="CB282" s="500"/>
      <c r="CC282" s="495"/>
      <c r="CD282" s="495"/>
      <c r="CE282" s="502"/>
      <c r="CF282" s="124"/>
      <c r="CG282" s="41"/>
      <c r="CH282" s="41"/>
      <c r="CI282" s="43"/>
      <c r="CJ282" s="43"/>
      <c r="CK282" s="43"/>
      <c r="CL282" s="43"/>
      <c r="CM282" s="43"/>
      <c r="CN282" s="43"/>
      <c r="CO282" s="43"/>
      <c r="CP282" s="43"/>
      <c r="CQ282" s="43"/>
      <c r="CR282" s="500"/>
      <c r="CS282" s="495"/>
      <c r="CT282" s="495"/>
      <c r="CU282" s="502"/>
      <c r="CV282" s="41"/>
      <c r="CW282" s="41"/>
      <c r="CX282" s="41"/>
      <c r="CY282" s="41"/>
      <c r="CZ282" s="41"/>
      <c r="DA282" s="42"/>
      <c r="DB282" s="151"/>
      <c r="DC282" s="41"/>
      <c r="DD282" s="41"/>
      <c r="DE282" s="151"/>
      <c r="DF282" s="35"/>
      <c r="DG282" s="36"/>
      <c r="DH282" s="36"/>
      <c r="DI282" s="38"/>
      <c r="DJ282" s="38"/>
      <c r="DK282" s="38"/>
      <c r="DL282" s="38"/>
      <c r="DM282" s="38"/>
      <c r="DN282" s="46"/>
      <c r="DO282" s="451"/>
      <c r="DP282" s="451"/>
      <c r="DQ282" s="451"/>
      <c r="DR282" s="451"/>
      <c r="DS282" s="451"/>
      <c r="DT282" s="451"/>
      <c r="DU282" s="451"/>
      <c r="DV282" s="35"/>
      <c r="DW282" s="36"/>
      <c r="DX282" s="36"/>
      <c r="DY282" s="38"/>
      <c r="DZ282" s="38"/>
      <c r="EA282" s="46"/>
      <c r="EB282" s="33">
        <f t="shared" si="54"/>
        <v>0</v>
      </c>
      <c r="EC282" s="33">
        <f t="shared" si="55"/>
        <v>0</v>
      </c>
      <c r="ED282" s="75">
        <f t="shared" si="56"/>
        <v>0</v>
      </c>
      <c r="EE282" s="74">
        <f t="shared" si="57"/>
        <v>0</v>
      </c>
      <c r="EF282" s="33">
        <f t="shared" si="58"/>
        <v>0</v>
      </c>
    </row>
    <row r="283" spans="1:136" x14ac:dyDescent="0.25">
      <c r="A283" s="134">
        <v>274</v>
      </c>
      <c r="B283" s="39"/>
      <c r="C283" s="39"/>
      <c r="D283" s="39"/>
      <c r="E283" s="39"/>
      <c r="F283" s="137"/>
      <c r="G283" s="40"/>
      <c r="H283" s="41"/>
      <c r="I283" s="41"/>
      <c r="J283" s="43"/>
      <c r="K283" s="43"/>
      <c r="L283" s="43"/>
      <c r="M283" s="43"/>
      <c r="N283" s="43"/>
      <c r="O283" s="41"/>
      <c r="P283" s="352"/>
      <c r="Q283" s="669"/>
      <c r="R283" s="669"/>
      <c r="S283" s="669"/>
      <c r="T283" s="669"/>
      <c r="U283" s="669"/>
      <c r="V283" s="669"/>
      <c r="W283" s="669"/>
      <c r="X283" s="669"/>
      <c r="Y283" s="669"/>
      <c r="Z283" s="40"/>
      <c r="AA283" s="41"/>
      <c r="AB283" s="41"/>
      <c r="AC283" s="43"/>
      <c r="AD283" s="43"/>
      <c r="AE283" s="43"/>
      <c r="AF283" s="43"/>
      <c r="AG283" s="43"/>
      <c r="AH283" s="43"/>
      <c r="AI283" s="43"/>
      <c r="AJ283" s="41"/>
      <c r="AK283" s="352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40"/>
      <c r="AX283" s="41"/>
      <c r="AY283" s="43"/>
      <c r="AZ283" s="43"/>
      <c r="BA283" s="124"/>
      <c r="BB283" s="41"/>
      <c r="BC283" s="41"/>
      <c r="BD283" s="43"/>
      <c r="BE283" s="43"/>
      <c r="BF283" s="40"/>
      <c r="BG283" s="41"/>
      <c r="BH283" s="41"/>
      <c r="BI283" s="41"/>
      <c r="BJ283" s="41"/>
      <c r="BK283" s="41"/>
      <c r="BL283" s="41"/>
      <c r="BM283" s="41"/>
      <c r="BN283" s="43"/>
      <c r="BO283" s="496"/>
      <c r="BP283" s="124"/>
      <c r="BQ283" s="41"/>
      <c r="BR283" s="41"/>
      <c r="BS283" s="41"/>
      <c r="BT283" s="41"/>
      <c r="BU283" s="43"/>
      <c r="BV283" s="43"/>
      <c r="BW283" s="43"/>
      <c r="BX283" s="43"/>
      <c r="BY283" s="43"/>
      <c r="BZ283" s="43"/>
      <c r="CA283" s="499"/>
      <c r="CB283" s="500"/>
      <c r="CC283" s="495"/>
      <c r="CD283" s="495"/>
      <c r="CE283" s="502"/>
      <c r="CF283" s="124"/>
      <c r="CG283" s="41"/>
      <c r="CH283" s="41"/>
      <c r="CI283" s="43"/>
      <c r="CJ283" s="43"/>
      <c r="CK283" s="43"/>
      <c r="CL283" s="43"/>
      <c r="CM283" s="43"/>
      <c r="CN283" s="43"/>
      <c r="CO283" s="43"/>
      <c r="CP283" s="43"/>
      <c r="CQ283" s="43"/>
      <c r="CR283" s="500"/>
      <c r="CS283" s="495"/>
      <c r="CT283" s="495"/>
      <c r="CU283" s="502"/>
      <c r="CV283" s="41"/>
      <c r="CW283" s="41"/>
      <c r="CX283" s="41"/>
      <c r="CY283" s="41"/>
      <c r="CZ283" s="41"/>
      <c r="DA283" s="42"/>
      <c r="DB283" s="151"/>
      <c r="DC283" s="41"/>
      <c r="DD283" s="41"/>
      <c r="DE283" s="151"/>
      <c r="DF283" s="35"/>
      <c r="DG283" s="36"/>
      <c r="DH283" s="36"/>
      <c r="DI283" s="38"/>
      <c r="DJ283" s="38"/>
      <c r="DK283" s="38"/>
      <c r="DL283" s="38"/>
      <c r="DM283" s="38"/>
      <c r="DN283" s="46"/>
      <c r="DO283" s="451"/>
      <c r="DP283" s="451"/>
      <c r="DQ283" s="451"/>
      <c r="DR283" s="451"/>
      <c r="DS283" s="451"/>
      <c r="DT283" s="451"/>
      <c r="DU283" s="451"/>
      <c r="DV283" s="35"/>
      <c r="DW283" s="36"/>
      <c r="DX283" s="36"/>
      <c r="DY283" s="38"/>
      <c r="DZ283" s="38"/>
      <c r="EA283" s="46"/>
      <c r="EB283" s="33">
        <f t="shared" si="54"/>
        <v>0</v>
      </c>
      <c r="EC283" s="33">
        <f t="shared" si="55"/>
        <v>0</v>
      </c>
      <c r="ED283" s="75">
        <f t="shared" si="56"/>
        <v>0</v>
      </c>
      <c r="EE283" s="74">
        <f t="shared" si="57"/>
        <v>0</v>
      </c>
      <c r="EF283" s="33">
        <f t="shared" si="58"/>
        <v>0</v>
      </c>
    </row>
    <row r="284" spans="1:136" x14ac:dyDescent="0.25">
      <c r="A284" s="136">
        <v>275</v>
      </c>
      <c r="B284" s="39"/>
      <c r="C284" s="39"/>
      <c r="D284" s="39"/>
      <c r="E284" s="39"/>
      <c r="F284" s="137"/>
      <c r="G284" s="40"/>
      <c r="H284" s="41"/>
      <c r="I284" s="41"/>
      <c r="J284" s="43"/>
      <c r="K284" s="43"/>
      <c r="L284" s="43"/>
      <c r="M284" s="43"/>
      <c r="N284" s="43"/>
      <c r="O284" s="41"/>
      <c r="P284" s="352"/>
      <c r="Q284" s="669"/>
      <c r="R284" s="669"/>
      <c r="S284" s="669"/>
      <c r="T284" s="669"/>
      <c r="U284" s="669"/>
      <c r="V284" s="669"/>
      <c r="W284" s="669"/>
      <c r="X284" s="669"/>
      <c r="Y284" s="669"/>
      <c r="Z284" s="40"/>
      <c r="AA284" s="41"/>
      <c r="AB284" s="41"/>
      <c r="AC284" s="43"/>
      <c r="AD284" s="43"/>
      <c r="AE284" s="43"/>
      <c r="AF284" s="43"/>
      <c r="AG284" s="43"/>
      <c r="AH284" s="43"/>
      <c r="AI284" s="43"/>
      <c r="AJ284" s="41"/>
      <c r="AK284" s="352"/>
      <c r="AL284" s="669"/>
      <c r="AM284" s="669"/>
      <c r="AN284" s="669"/>
      <c r="AO284" s="669"/>
      <c r="AP284" s="669"/>
      <c r="AQ284" s="669"/>
      <c r="AR284" s="669"/>
      <c r="AS284" s="669"/>
      <c r="AT284" s="669"/>
      <c r="AU284" s="669"/>
      <c r="AV284" s="669"/>
      <c r="AW284" s="40"/>
      <c r="AX284" s="41"/>
      <c r="AY284" s="43"/>
      <c r="AZ284" s="43"/>
      <c r="BA284" s="124"/>
      <c r="BB284" s="41"/>
      <c r="BC284" s="41"/>
      <c r="BD284" s="43"/>
      <c r="BE284" s="43"/>
      <c r="BF284" s="40"/>
      <c r="BG284" s="41"/>
      <c r="BH284" s="41"/>
      <c r="BI284" s="41"/>
      <c r="BJ284" s="41"/>
      <c r="BK284" s="41"/>
      <c r="BL284" s="41"/>
      <c r="BM284" s="41"/>
      <c r="BN284" s="43"/>
      <c r="BO284" s="496"/>
      <c r="BP284" s="124"/>
      <c r="BQ284" s="41"/>
      <c r="BR284" s="41"/>
      <c r="BS284" s="41"/>
      <c r="BT284" s="41"/>
      <c r="BU284" s="43"/>
      <c r="BV284" s="43"/>
      <c r="BW284" s="43"/>
      <c r="BX284" s="43"/>
      <c r="BY284" s="43"/>
      <c r="BZ284" s="43"/>
      <c r="CA284" s="499"/>
      <c r="CB284" s="500"/>
      <c r="CC284" s="495"/>
      <c r="CD284" s="495"/>
      <c r="CE284" s="502"/>
      <c r="CF284" s="124"/>
      <c r="CG284" s="41"/>
      <c r="CH284" s="41"/>
      <c r="CI284" s="43"/>
      <c r="CJ284" s="43"/>
      <c r="CK284" s="43"/>
      <c r="CL284" s="43"/>
      <c r="CM284" s="43"/>
      <c r="CN284" s="43"/>
      <c r="CO284" s="43"/>
      <c r="CP284" s="43"/>
      <c r="CQ284" s="43"/>
      <c r="CR284" s="500"/>
      <c r="CS284" s="495"/>
      <c r="CT284" s="495"/>
      <c r="CU284" s="502"/>
      <c r="CV284" s="41"/>
      <c r="CW284" s="41"/>
      <c r="CX284" s="41"/>
      <c r="CY284" s="41"/>
      <c r="CZ284" s="41"/>
      <c r="DA284" s="42"/>
      <c r="DB284" s="151"/>
      <c r="DC284" s="41"/>
      <c r="DD284" s="41"/>
      <c r="DE284" s="151"/>
      <c r="DF284" s="35"/>
      <c r="DG284" s="36"/>
      <c r="DH284" s="36"/>
      <c r="DI284" s="38"/>
      <c r="DJ284" s="38"/>
      <c r="DK284" s="38"/>
      <c r="DL284" s="38"/>
      <c r="DM284" s="38"/>
      <c r="DN284" s="46"/>
      <c r="DO284" s="451"/>
      <c r="DP284" s="451"/>
      <c r="DQ284" s="451"/>
      <c r="DR284" s="451"/>
      <c r="DS284" s="451"/>
      <c r="DT284" s="451"/>
      <c r="DU284" s="451"/>
      <c r="DV284" s="35"/>
      <c r="DW284" s="36"/>
      <c r="DX284" s="36"/>
      <c r="DY284" s="38"/>
      <c r="DZ284" s="38"/>
      <c r="EA284" s="46"/>
      <c r="EB284" s="33">
        <f t="shared" si="54"/>
        <v>0</v>
      </c>
      <c r="EC284" s="33">
        <f t="shared" si="55"/>
        <v>0</v>
      </c>
      <c r="ED284" s="75">
        <f t="shared" si="56"/>
        <v>0</v>
      </c>
      <c r="EE284" s="74">
        <f t="shared" si="57"/>
        <v>0</v>
      </c>
      <c r="EF284" s="33">
        <f t="shared" si="58"/>
        <v>0</v>
      </c>
    </row>
    <row r="285" spans="1:136" x14ac:dyDescent="0.25">
      <c r="A285" s="134">
        <v>276</v>
      </c>
      <c r="B285" s="39"/>
      <c r="C285" s="39"/>
      <c r="D285" s="39"/>
      <c r="E285" s="39"/>
      <c r="F285" s="137"/>
      <c r="G285" s="40"/>
      <c r="H285" s="41"/>
      <c r="I285" s="41"/>
      <c r="J285" s="43"/>
      <c r="K285" s="43"/>
      <c r="L285" s="43"/>
      <c r="M285" s="43"/>
      <c r="N285" s="43"/>
      <c r="O285" s="41"/>
      <c r="P285" s="352"/>
      <c r="Q285" s="669"/>
      <c r="R285" s="669"/>
      <c r="S285" s="669"/>
      <c r="T285" s="669"/>
      <c r="U285" s="669"/>
      <c r="V285" s="669"/>
      <c r="W285" s="669"/>
      <c r="X285" s="669"/>
      <c r="Y285" s="669"/>
      <c r="Z285" s="40"/>
      <c r="AA285" s="41"/>
      <c r="AB285" s="41"/>
      <c r="AC285" s="43"/>
      <c r="AD285" s="43"/>
      <c r="AE285" s="43"/>
      <c r="AF285" s="43"/>
      <c r="AG285" s="43"/>
      <c r="AH285" s="43"/>
      <c r="AI285" s="43"/>
      <c r="AJ285" s="41"/>
      <c r="AK285" s="352"/>
      <c r="AL285" s="669"/>
      <c r="AM285" s="669"/>
      <c r="AN285" s="669"/>
      <c r="AO285" s="669"/>
      <c r="AP285" s="669"/>
      <c r="AQ285" s="669"/>
      <c r="AR285" s="669"/>
      <c r="AS285" s="669"/>
      <c r="AT285" s="669"/>
      <c r="AU285" s="669"/>
      <c r="AV285" s="669"/>
      <c r="AW285" s="40"/>
      <c r="AX285" s="41"/>
      <c r="AY285" s="43"/>
      <c r="AZ285" s="43"/>
      <c r="BA285" s="124"/>
      <c r="BB285" s="41"/>
      <c r="BC285" s="41"/>
      <c r="BD285" s="43"/>
      <c r="BE285" s="43"/>
      <c r="BF285" s="40"/>
      <c r="BG285" s="41"/>
      <c r="BH285" s="41"/>
      <c r="BI285" s="41"/>
      <c r="BJ285" s="41"/>
      <c r="BK285" s="41"/>
      <c r="BL285" s="41"/>
      <c r="BM285" s="41"/>
      <c r="BN285" s="43"/>
      <c r="BO285" s="496"/>
      <c r="BP285" s="124"/>
      <c r="BQ285" s="41"/>
      <c r="BR285" s="41"/>
      <c r="BS285" s="41"/>
      <c r="BT285" s="41"/>
      <c r="BU285" s="43"/>
      <c r="BV285" s="43"/>
      <c r="BW285" s="43"/>
      <c r="BX285" s="43"/>
      <c r="BY285" s="43"/>
      <c r="BZ285" s="43"/>
      <c r="CA285" s="499"/>
      <c r="CB285" s="500"/>
      <c r="CC285" s="495"/>
      <c r="CD285" s="495"/>
      <c r="CE285" s="502"/>
      <c r="CF285" s="124"/>
      <c r="CG285" s="41"/>
      <c r="CH285" s="41"/>
      <c r="CI285" s="43"/>
      <c r="CJ285" s="43"/>
      <c r="CK285" s="43"/>
      <c r="CL285" s="43"/>
      <c r="CM285" s="43"/>
      <c r="CN285" s="43"/>
      <c r="CO285" s="43"/>
      <c r="CP285" s="43"/>
      <c r="CQ285" s="43"/>
      <c r="CR285" s="500"/>
      <c r="CS285" s="495"/>
      <c r="CT285" s="495"/>
      <c r="CU285" s="502"/>
      <c r="CV285" s="41"/>
      <c r="CW285" s="41"/>
      <c r="CX285" s="41"/>
      <c r="CY285" s="41"/>
      <c r="CZ285" s="41"/>
      <c r="DA285" s="42"/>
      <c r="DB285" s="151"/>
      <c r="DC285" s="41"/>
      <c r="DD285" s="41"/>
      <c r="DE285" s="151"/>
      <c r="DF285" s="35"/>
      <c r="DG285" s="36"/>
      <c r="DH285" s="36"/>
      <c r="DI285" s="38"/>
      <c r="DJ285" s="38"/>
      <c r="DK285" s="38"/>
      <c r="DL285" s="38"/>
      <c r="DM285" s="38"/>
      <c r="DN285" s="46"/>
      <c r="DO285" s="451"/>
      <c r="DP285" s="451"/>
      <c r="DQ285" s="451"/>
      <c r="DR285" s="451"/>
      <c r="DS285" s="451"/>
      <c r="DT285" s="451"/>
      <c r="DU285" s="451"/>
      <c r="DV285" s="35"/>
      <c r="DW285" s="36"/>
      <c r="DX285" s="36"/>
      <c r="DY285" s="38"/>
      <c r="DZ285" s="38"/>
      <c r="EA285" s="46"/>
      <c r="EB285" s="33">
        <f t="shared" si="54"/>
        <v>0</v>
      </c>
      <c r="EC285" s="33">
        <f t="shared" si="55"/>
        <v>0</v>
      </c>
      <c r="ED285" s="75">
        <f t="shared" si="56"/>
        <v>0</v>
      </c>
      <c r="EE285" s="74">
        <f t="shared" si="57"/>
        <v>0</v>
      </c>
      <c r="EF285" s="33">
        <f t="shared" si="58"/>
        <v>0</v>
      </c>
    </row>
    <row r="286" spans="1:136" x14ac:dyDescent="0.25">
      <c r="A286" s="136">
        <v>277</v>
      </c>
      <c r="B286" s="39"/>
      <c r="C286" s="39"/>
      <c r="D286" s="39"/>
      <c r="E286" s="39"/>
      <c r="F286" s="137"/>
      <c r="G286" s="40"/>
      <c r="H286" s="41"/>
      <c r="I286" s="41"/>
      <c r="J286" s="43"/>
      <c r="K286" s="43"/>
      <c r="L286" s="43"/>
      <c r="M286" s="43"/>
      <c r="N286" s="43"/>
      <c r="O286" s="41"/>
      <c r="P286" s="352"/>
      <c r="Q286" s="669"/>
      <c r="R286" s="669"/>
      <c r="S286" s="669"/>
      <c r="T286" s="669"/>
      <c r="U286" s="669"/>
      <c r="V286" s="669"/>
      <c r="W286" s="669"/>
      <c r="X286" s="669"/>
      <c r="Y286" s="669"/>
      <c r="Z286" s="40"/>
      <c r="AA286" s="41"/>
      <c r="AB286" s="41"/>
      <c r="AC286" s="43"/>
      <c r="AD286" s="43"/>
      <c r="AE286" s="43"/>
      <c r="AF286" s="43"/>
      <c r="AG286" s="43"/>
      <c r="AH286" s="43"/>
      <c r="AI286" s="43"/>
      <c r="AJ286" s="41"/>
      <c r="AK286" s="352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40"/>
      <c r="AX286" s="41"/>
      <c r="AY286" s="43"/>
      <c r="AZ286" s="43"/>
      <c r="BA286" s="124"/>
      <c r="BB286" s="41"/>
      <c r="BC286" s="41"/>
      <c r="BD286" s="43"/>
      <c r="BE286" s="43"/>
      <c r="BF286" s="40"/>
      <c r="BG286" s="41"/>
      <c r="BH286" s="41"/>
      <c r="BI286" s="41"/>
      <c r="BJ286" s="41"/>
      <c r="BK286" s="41"/>
      <c r="BL286" s="41"/>
      <c r="BM286" s="41"/>
      <c r="BN286" s="43"/>
      <c r="BO286" s="496"/>
      <c r="BP286" s="124"/>
      <c r="BQ286" s="41"/>
      <c r="BR286" s="41"/>
      <c r="BS286" s="41"/>
      <c r="BT286" s="41"/>
      <c r="BU286" s="43"/>
      <c r="BV286" s="43"/>
      <c r="BW286" s="43"/>
      <c r="BX286" s="43"/>
      <c r="BY286" s="43"/>
      <c r="BZ286" s="43"/>
      <c r="CA286" s="499"/>
      <c r="CB286" s="500"/>
      <c r="CC286" s="495"/>
      <c r="CD286" s="495"/>
      <c r="CE286" s="502"/>
      <c r="CF286" s="124"/>
      <c r="CG286" s="41"/>
      <c r="CH286" s="41"/>
      <c r="CI286" s="43"/>
      <c r="CJ286" s="43"/>
      <c r="CK286" s="43"/>
      <c r="CL286" s="43"/>
      <c r="CM286" s="43"/>
      <c r="CN286" s="43"/>
      <c r="CO286" s="43"/>
      <c r="CP286" s="43"/>
      <c r="CQ286" s="43"/>
      <c r="CR286" s="500"/>
      <c r="CS286" s="495"/>
      <c r="CT286" s="495"/>
      <c r="CU286" s="502"/>
      <c r="CV286" s="41"/>
      <c r="CW286" s="41"/>
      <c r="CX286" s="41"/>
      <c r="CY286" s="41"/>
      <c r="CZ286" s="41"/>
      <c r="DA286" s="42"/>
      <c r="DB286" s="151"/>
      <c r="DC286" s="41"/>
      <c r="DD286" s="41"/>
      <c r="DE286" s="151"/>
      <c r="DF286" s="35"/>
      <c r="DG286" s="36"/>
      <c r="DH286" s="36"/>
      <c r="DI286" s="38"/>
      <c r="DJ286" s="38"/>
      <c r="DK286" s="38"/>
      <c r="DL286" s="38"/>
      <c r="DM286" s="38"/>
      <c r="DN286" s="46"/>
      <c r="DO286" s="451"/>
      <c r="DP286" s="451"/>
      <c r="DQ286" s="451"/>
      <c r="DR286" s="451"/>
      <c r="DS286" s="451"/>
      <c r="DT286" s="451"/>
      <c r="DU286" s="451"/>
      <c r="DV286" s="35"/>
      <c r="DW286" s="36"/>
      <c r="DX286" s="36"/>
      <c r="DY286" s="38"/>
      <c r="DZ286" s="38"/>
      <c r="EA286" s="46"/>
      <c r="EB286" s="33">
        <f t="shared" si="54"/>
        <v>0</v>
      </c>
      <c r="EC286" s="33">
        <f t="shared" si="55"/>
        <v>0</v>
      </c>
      <c r="ED286" s="75">
        <f t="shared" si="56"/>
        <v>0</v>
      </c>
      <c r="EE286" s="74">
        <f t="shared" si="57"/>
        <v>0</v>
      </c>
      <c r="EF286" s="33">
        <f t="shared" si="58"/>
        <v>0</v>
      </c>
    </row>
    <row r="287" spans="1:136" x14ac:dyDescent="0.25">
      <c r="A287" s="134">
        <v>278</v>
      </c>
      <c r="B287" s="39"/>
      <c r="C287" s="39"/>
      <c r="D287" s="39"/>
      <c r="E287" s="39"/>
      <c r="F287" s="137"/>
      <c r="G287" s="40"/>
      <c r="H287" s="41"/>
      <c r="I287" s="41"/>
      <c r="J287" s="43"/>
      <c r="K287" s="43"/>
      <c r="L287" s="43"/>
      <c r="M287" s="43"/>
      <c r="N287" s="43"/>
      <c r="O287" s="41"/>
      <c r="P287" s="352"/>
      <c r="Q287" s="669"/>
      <c r="R287" s="669"/>
      <c r="S287" s="669"/>
      <c r="T287" s="669"/>
      <c r="U287" s="669"/>
      <c r="V287" s="669"/>
      <c r="W287" s="669"/>
      <c r="X287" s="669"/>
      <c r="Y287" s="669"/>
      <c r="Z287" s="40"/>
      <c r="AA287" s="41"/>
      <c r="AB287" s="41"/>
      <c r="AC287" s="43"/>
      <c r="AD287" s="43"/>
      <c r="AE287" s="43"/>
      <c r="AF287" s="43"/>
      <c r="AG287" s="43"/>
      <c r="AH287" s="43"/>
      <c r="AI287" s="43"/>
      <c r="AJ287" s="41"/>
      <c r="AK287" s="352"/>
      <c r="AL287" s="669"/>
      <c r="AM287" s="669"/>
      <c r="AN287" s="669"/>
      <c r="AO287" s="669"/>
      <c r="AP287" s="669"/>
      <c r="AQ287" s="669"/>
      <c r="AR287" s="669"/>
      <c r="AS287" s="669"/>
      <c r="AT287" s="669"/>
      <c r="AU287" s="669"/>
      <c r="AV287" s="669"/>
      <c r="AW287" s="40"/>
      <c r="AX287" s="41"/>
      <c r="AY287" s="43"/>
      <c r="AZ287" s="43"/>
      <c r="BA287" s="124"/>
      <c r="BB287" s="41"/>
      <c r="BC287" s="41"/>
      <c r="BD287" s="43"/>
      <c r="BE287" s="43"/>
      <c r="BF287" s="40"/>
      <c r="BG287" s="41"/>
      <c r="BH287" s="41"/>
      <c r="BI287" s="41"/>
      <c r="BJ287" s="41"/>
      <c r="BK287" s="41"/>
      <c r="BL287" s="41"/>
      <c r="BM287" s="41"/>
      <c r="BN287" s="43"/>
      <c r="BO287" s="496"/>
      <c r="BP287" s="124"/>
      <c r="BQ287" s="41"/>
      <c r="BR287" s="41"/>
      <c r="BS287" s="41"/>
      <c r="BT287" s="41"/>
      <c r="BU287" s="43"/>
      <c r="BV287" s="43"/>
      <c r="BW287" s="43"/>
      <c r="BX287" s="43"/>
      <c r="BY287" s="43"/>
      <c r="BZ287" s="43"/>
      <c r="CA287" s="499"/>
      <c r="CB287" s="500"/>
      <c r="CC287" s="495"/>
      <c r="CD287" s="495"/>
      <c r="CE287" s="502"/>
      <c r="CF287" s="124"/>
      <c r="CG287" s="41"/>
      <c r="CH287" s="41"/>
      <c r="CI287" s="43"/>
      <c r="CJ287" s="43"/>
      <c r="CK287" s="43"/>
      <c r="CL287" s="43"/>
      <c r="CM287" s="43"/>
      <c r="CN287" s="43"/>
      <c r="CO287" s="43"/>
      <c r="CP287" s="43"/>
      <c r="CQ287" s="43"/>
      <c r="CR287" s="500"/>
      <c r="CS287" s="495"/>
      <c r="CT287" s="495"/>
      <c r="CU287" s="502"/>
      <c r="CV287" s="41"/>
      <c r="CW287" s="41"/>
      <c r="CX287" s="41"/>
      <c r="CY287" s="41"/>
      <c r="CZ287" s="41"/>
      <c r="DA287" s="42"/>
      <c r="DB287" s="151"/>
      <c r="DC287" s="41"/>
      <c r="DD287" s="41"/>
      <c r="DE287" s="151"/>
      <c r="DF287" s="35"/>
      <c r="DG287" s="36"/>
      <c r="DH287" s="36"/>
      <c r="DI287" s="38"/>
      <c r="DJ287" s="38"/>
      <c r="DK287" s="38"/>
      <c r="DL287" s="38"/>
      <c r="DM287" s="38"/>
      <c r="DN287" s="46"/>
      <c r="DO287" s="451"/>
      <c r="DP287" s="451"/>
      <c r="DQ287" s="451"/>
      <c r="DR287" s="451"/>
      <c r="DS287" s="451"/>
      <c r="DT287" s="451"/>
      <c r="DU287" s="451"/>
      <c r="DV287" s="35"/>
      <c r="DW287" s="36"/>
      <c r="DX287" s="36"/>
      <c r="DY287" s="38"/>
      <c r="DZ287" s="38"/>
      <c r="EA287" s="46"/>
      <c r="EB287" s="33">
        <f t="shared" si="54"/>
        <v>0</v>
      </c>
      <c r="EC287" s="33">
        <f t="shared" si="55"/>
        <v>0</v>
      </c>
      <c r="ED287" s="75">
        <f t="shared" si="56"/>
        <v>0</v>
      </c>
      <c r="EE287" s="74">
        <f t="shared" si="57"/>
        <v>0</v>
      </c>
      <c r="EF287" s="33">
        <f t="shared" si="58"/>
        <v>0</v>
      </c>
    </row>
    <row r="288" spans="1:136" x14ac:dyDescent="0.25">
      <c r="A288" s="136">
        <v>279</v>
      </c>
      <c r="B288" s="39"/>
      <c r="C288" s="39"/>
      <c r="D288" s="39"/>
      <c r="E288" s="39"/>
      <c r="F288" s="137"/>
      <c r="G288" s="40"/>
      <c r="H288" s="41"/>
      <c r="I288" s="41"/>
      <c r="J288" s="43"/>
      <c r="K288" s="43"/>
      <c r="L288" s="43"/>
      <c r="M288" s="43"/>
      <c r="N288" s="43"/>
      <c r="O288" s="41"/>
      <c r="P288" s="352"/>
      <c r="Q288" s="669"/>
      <c r="R288" s="669"/>
      <c r="S288" s="669"/>
      <c r="T288" s="669"/>
      <c r="U288" s="669"/>
      <c r="V288" s="669"/>
      <c r="W288" s="669"/>
      <c r="X288" s="669"/>
      <c r="Y288" s="669"/>
      <c r="Z288" s="40"/>
      <c r="AA288" s="41"/>
      <c r="AB288" s="41"/>
      <c r="AC288" s="43"/>
      <c r="AD288" s="43"/>
      <c r="AE288" s="43"/>
      <c r="AF288" s="43"/>
      <c r="AG288" s="43"/>
      <c r="AH288" s="43"/>
      <c r="AI288" s="43"/>
      <c r="AJ288" s="41"/>
      <c r="AK288" s="352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40"/>
      <c r="AX288" s="41"/>
      <c r="AY288" s="43"/>
      <c r="AZ288" s="43"/>
      <c r="BA288" s="124"/>
      <c r="BB288" s="41"/>
      <c r="BC288" s="41"/>
      <c r="BD288" s="43"/>
      <c r="BE288" s="43"/>
      <c r="BF288" s="40"/>
      <c r="BG288" s="41"/>
      <c r="BH288" s="41"/>
      <c r="BI288" s="41"/>
      <c r="BJ288" s="41"/>
      <c r="BK288" s="41"/>
      <c r="BL288" s="41"/>
      <c r="BM288" s="41"/>
      <c r="BN288" s="43"/>
      <c r="BO288" s="496"/>
      <c r="BP288" s="124"/>
      <c r="BQ288" s="41"/>
      <c r="BR288" s="41"/>
      <c r="BS288" s="41"/>
      <c r="BT288" s="41"/>
      <c r="BU288" s="43"/>
      <c r="BV288" s="43"/>
      <c r="BW288" s="43"/>
      <c r="BX288" s="43"/>
      <c r="BY288" s="43"/>
      <c r="BZ288" s="43"/>
      <c r="CA288" s="499"/>
      <c r="CB288" s="500"/>
      <c r="CC288" s="495"/>
      <c r="CD288" s="495"/>
      <c r="CE288" s="502"/>
      <c r="CF288" s="124"/>
      <c r="CG288" s="41"/>
      <c r="CH288" s="41"/>
      <c r="CI288" s="43"/>
      <c r="CJ288" s="43"/>
      <c r="CK288" s="43"/>
      <c r="CL288" s="43"/>
      <c r="CM288" s="43"/>
      <c r="CN288" s="43"/>
      <c r="CO288" s="43"/>
      <c r="CP288" s="43"/>
      <c r="CQ288" s="43"/>
      <c r="CR288" s="500"/>
      <c r="CS288" s="495"/>
      <c r="CT288" s="495"/>
      <c r="CU288" s="502"/>
      <c r="CV288" s="41"/>
      <c r="CW288" s="41"/>
      <c r="CX288" s="41"/>
      <c r="CY288" s="41"/>
      <c r="CZ288" s="41"/>
      <c r="DA288" s="42"/>
      <c r="DB288" s="151"/>
      <c r="DC288" s="41"/>
      <c r="DD288" s="41"/>
      <c r="DE288" s="151"/>
      <c r="DF288" s="35"/>
      <c r="DG288" s="36"/>
      <c r="DH288" s="36"/>
      <c r="DI288" s="38"/>
      <c r="DJ288" s="38"/>
      <c r="DK288" s="38"/>
      <c r="DL288" s="38"/>
      <c r="DM288" s="38"/>
      <c r="DN288" s="46"/>
      <c r="DO288" s="451"/>
      <c r="DP288" s="451"/>
      <c r="DQ288" s="451"/>
      <c r="DR288" s="451"/>
      <c r="DS288" s="451"/>
      <c r="DT288" s="451"/>
      <c r="DU288" s="451"/>
      <c r="DV288" s="35"/>
      <c r="DW288" s="36"/>
      <c r="DX288" s="36"/>
      <c r="DY288" s="38"/>
      <c r="DZ288" s="38"/>
      <c r="EA288" s="46"/>
      <c r="EB288" s="33">
        <f t="shared" si="54"/>
        <v>0</v>
      </c>
      <c r="EC288" s="33">
        <f t="shared" si="55"/>
        <v>0</v>
      </c>
      <c r="ED288" s="75">
        <f t="shared" si="56"/>
        <v>0</v>
      </c>
      <c r="EE288" s="74">
        <f t="shared" si="57"/>
        <v>0</v>
      </c>
      <c r="EF288" s="33">
        <f t="shared" si="58"/>
        <v>0</v>
      </c>
    </row>
    <row r="289" spans="1:136" x14ac:dyDescent="0.25">
      <c r="A289" s="134">
        <v>280</v>
      </c>
      <c r="B289" s="39"/>
      <c r="C289" s="39"/>
      <c r="D289" s="39"/>
      <c r="E289" s="39"/>
      <c r="F289" s="137"/>
      <c r="G289" s="40"/>
      <c r="H289" s="41"/>
      <c r="I289" s="41"/>
      <c r="J289" s="43"/>
      <c r="K289" s="43"/>
      <c r="L289" s="43"/>
      <c r="M289" s="43"/>
      <c r="N289" s="43"/>
      <c r="O289" s="41"/>
      <c r="P289" s="352"/>
      <c r="Q289" s="669"/>
      <c r="R289" s="669"/>
      <c r="S289" s="669"/>
      <c r="T289" s="669"/>
      <c r="U289" s="669"/>
      <c r="V289" s="669"/>
      <c r="W289" s="669"/>
      <c r="X289" s="669"/>
      <c r="Y289" s="669"/>
      <c r="Z289" s="40"/>
      <c r="AA289" s="41"/>
      <c r="AB289" s="41"/>
      <c r="AC289" s="43"/>
      <c r="AD289" s="43"/>
      <c r="AE289" s="43"/>
      <c r="AF289" s="43"/>
      <c r="AG289" s="43"/>
      <c r="AH289" s="43"/>
      <c r="AI289" s="43"/>
      <c r="AJ289" s="41"/>
      <c r="AK289" s="352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40"/>
      <c r="AX289" s="41"/>
      <c r="AY289" s="43"/>
      <c r="AZ289" s="43"/>
      <c r="BA289" s="124"/>
      <c r="BB289" s="41"/>
      <c r="BC289" s="41"/>
      <c r="BD289" s="43"/>
      <c r="BE289" s="43"/>
      <c r="BF289" s="40"/>
      <c r="BG289" s="41"/>
      <c r="BH289" s="41"/>
      <c r="BI289" s="41"/>
      <c r="BJ289" s="41"/>
      <c r="BK289" s="41"/>
      <c r="BL289" s="41"/>
      <c r="BM289" s="41"/>
      <c r="BN289" s="43"/>
      <c r="BO289" s="496"/>
      <c r="BP289" s="124"/>
      <c r="BQ289" s="41"/>
      <c r="BR289" s="41"/>
      <c r="BS289" s="41"/>
      <c r="BT289" s="41"/>
      <c r="BU289" s="43"/>
      <c r="BV289" s="43"/>
      <c r="BW289" s="43"/>
      <c r="BX289" s="43"/>
      <c r="BY289" s="43"/>
      <c r="BZ289" s="43"/>
      <c r="CA289" s="499"/>
      <c r="CB289" s="500"/>
      <c r="CC289" s="495"/>
      <c r="CD289" s="495"/>
      <c r="CE289" s="502"/>
      <c r="CF289" s="124"/>
      <c r="CG289" s="41"/>
      <c r="CH289" s="41"/>
      <c r="CI289" s="43"/>
      <c r="CJ289" s="43"/>
      <c r="CK289" s="43"/>
      <c r="CL289" s="43"/>
      <c r="CM289" s="43"/>
      <c r="CN289" s="43"/>
      <c r="CO289" s="43"/>
      <c r="CP289" s="43"/>
      <c r="CQ289" s="43"/>
      <c r="CR289" s="500"/>
      <c r="CS289" s="495"/>
      <c r="CT289" s="495"/>
      <c r="CU289" s="502"/>
      <c r="CV289" s="41"/>
      <c r="CW289" s="41"/>
      <c r="CX289" s="41"/>
      <c r="CY289" s="41"/>
      <c r="CZ289" s="41"/>
      <c r="DA289" s="42"/>
      <c r="DB289" s="151"/>
      <c r="DC289" s="41"/>
      <c r="DD289" s="41"/>
      <c r="DE289" s="151"/>
      <c r="DF289" s="35"/>
      <c r="DG289" s="36"/>
      <c r="DH289" s="36"/>
      <c r="DI289" s="38"/>
      <c r="DJ289" s="38"/>
      <c r="DK289" s="38"/>
      <c r="DL289" s="38"/>
      <c r="DM289" s="38"/>
      <c r="DN289" s="46"/>
      <c r="DO289" s="451"/>
      <c r="DP289" s="451"/>
      <c r="DQ289" s="451"/>
      <c r="DR289" s="451"/>
      <c r="DS289" s="451"/>
      <c r="DT289" s="451"/>
      <c r="DU289" s="451"/>
      <c r="DV289" s="35"/>
      <c r="DW289" s="36"/>
      <c r="DX289" s="36"/>
      <c r="DY289" s="38"/>
      <c r="DZ289" s="38"/>
      <c r="EA289" s="46"/>
      <c r="EB289" s="33">
        <f t="shared" si="54"/>
        <v>0</v>
      </c>
      <c r="EC289" s="33">
        <f t="shared" si="55"/>
        <v>0</v>
      </c>
      <c r="ED289" s="75">
        <f t="shared" si="56"/>
        <v>0</v>
      </c>
      <c r="EE289" s="74">
        <f t="shared" si="57"/>
        <v>0</v>
      </c>
      <c r="EF289" s="33">
        <f t="shared" si="58"/>
        <v>0</v>
      </c>
    </row>
    <row r="290" spans="1:136" x14ac:dyDescent="0.25">
      <c r="A290" s="136">
        <v>281</v>
      </c>
      <c r="B290" s="39"/>
      <c r="C290" s="39"/>
      <c r="D290" s="39"/>
      <c r="E290" s="39"/>
      <c r="F290" s="137"/>
      <c r="G290" s="40"/>
      <c r="H290" s="41"/>
      <c r="I290" s="41"/>
      <c r="J290" s="43"/>
      <c r="K290" s="43"/>
      <c r="L290" s="43"/>
      <c r="M290" s="43"/>
      <c r="N290" s="43"/>
      <c r="O290" s="41"/>
      <c r="P290" s="352"/>
      <c r="Q290" s="669"/>
      <c r="R290" s="669"/>
      <c r="S290" s="669"/>
      <c r="T290" s="669"/>
      <c r="U290" s="669"/>
      <c r="V290" s="669"/>
      <c r="W290" s="669"/>
      <c r="X290" s="669"/>
      <c r="Y290" s="669"/>
      <c r="Z290" s="40"/>
      <c r="AA290" s="41"/>
      <c r="AB290" s="41"/>
      <c r="AC290" s="43"/>
      <c r="AD290" s="43"/>
      <c r="AE290" s="43"/>
      <c r="AF290" s="43"/>
      <c r="AG290" s="43"/>
      <c r="AH290" s="43"/>
      <c r="AI290" s="43"/>
      <c r="AJ290" s="41"/>
      <c r="AK290" s="352"/>
      <c r="AL290" s="669"/>
      <c r="AM290" s="669"/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40"/>
      <c r="AX290" s="41"/>
      <c r="AY290" s="43"/>
      <c r="AZ290" s="43"/>
      <c r="BA290" s="124"/>
      <c r="BB290" s="41"/>
      <c r="BC290" s="41"/>
      <c r="BD290" s="43"/>
      <c r="BE290" s="43"/>
      <c r="BF290" s="40"/>
      <c r="BG290" s="41"/>
      <c r="BH290" s="41"/>
      <c r="BI290" s="41"/>
      <c r="BJ290" s="41"/>
      <c r="BK290" s="41"/>
      <c r="BL290" s="41"/>
      <c r="BM290" s="41"/>
      <c r="BN290" s="43"/>
      <c r="BO290" s="496"/>
      <c r="BP290" s="124"/>
      <c r="BQ290" s="41"/>
      <c r="BR290" s="41"/>
      <c r="BS290" s="41"/>
      <c r="BT290" s="41"/>
      <c r="BU290" s="43"/>
      <c r="BV290" s="43"/>
      <c r="BW290" s="43"/>
      <c r="BX290" s="43"/>
      <c r="BY290" s="43"/>
      <c r="BZ290" s="43"/>
      <c r="CA290" s="499"/>
      <c r="CB290" s="500"/>
      <c r="CC290" s="495"/>
      <c r="CD290" s="495"/>
      <c r="CE290" s="502"/>
      <c r="CF290" s="124"/>
      <c r="CG290" s="41"/>
      <c r="CH290" s="41"/>
      <c r="CI290" s="43"/>
      <c r="CJ290" s="43"/>
      <c r="CK290" s="43"/>
      <c r="CL290" s="43"/>
      <c r="CM290" s="43"/>
      <c r="CN290" s="43"/>
      <c r="CO290" s="43"/>
      <c r="CP290" s="43"/>
      <c r="CQ290" s="43"/>
      <c r="CR290" s="500"/>
      <c r="CS290" s="495"/>
      <c r="CT290" s="495"/>
      <c r="CU290" s="502"/>
      <c r="CV290" s="41"/>
      <c r="CW290" s="41"/>
      <c r="CX290" s="41"/>
      <c r="CY290" s="41"/>
      <c r="CZ290" s="41"/>
      <c r="DA290" s="42"/>
      <c r="DB290" s="151"/>
      <c r="DC290" s="41"/>
      <c r="DD290" s="41"/>
      <c r="DE290" s="151"/>
      <c r="DF290" s="35"/>
      <c r="DG290" s="36"/>
      <c r="DH290" s="36"/>
      <c r="DI290" s="38"/>
      <c r="DJ290" s="38"/>
      <c r="DK290" s="38"/>
      <c r="DL290" s="38"/>
      <c r="DM290" s="38"/>
      <c r="DN290" s="46"/>
      <c r="DO290" s="451"/>
      <c r="DP290" s="451"/>
      <c r="DQ290" s="451"/>
      <c r="DR290" s="451"/>
      <c r="DS290" s="451"/>
      <c r="DT290" s="451"/>
      <c r="DU290" s="451"/>
      <c r="DV290" s="35"/>
      <c r="DW290" s="36"/>
      <c r="DX290" s="36"/>
      <c r="DY290" s="38"/>
      <c r="DZ290" s="38"/>
      <c r="EA290" s="46"/>
      <c r="EB290" s="33">
        <f t="shared" si="54"/>
        <v>0</v>
      </c>
      <c r="EC290" s="33">
        <f t="shared" si="55"/>
        <v>0</v>
      </c>
      <c r="ED290" s="75">
        <f t="shared" si="56"/>
        <v>0</v>
      </c>
      <c r="EE290" s="74">
        <f t="shared" si="57"/>
        <v>0</v>
      </c>
      <c r="EF290" s="33">
        <f t="shared" si="58"/>
        <v>0</v>
      </c>
    </row>
    <row r="291" spans="1:136" x14ac:dyDescent="0.25">
      <c r="A291" s="134">
        <v>282</v>
      </c>
      <c r="B291" s="39"/>
      <c r="C291" s="39"/>
      <c r="D291" s="39"/>
      <c r="E291" s="39"/>
      <c r="F291" s="137"/>
      <c r="G291" s="40"/>
      <c r="H291" s="41"/>
      <c r="I291" s="41"/>
      <c r="J291" s="43"/>
      <c r="K291" s="43"/>
      <c r="L291" s="43"/>
      <c r="M291" s="43"/>
      <c r="N291" s="43"/>
      <c r="O291" s="41"/>
      <c r="P291" s="352"/>
      <c r="Q291" s="669"/>
      <c r="R291" s="669"/>
      <c r="S291" s="669"/>
      <c r="T291" s="669"/>
      <c r="U291" s="669"/>
      <c r="V291" s="669"/>
      <c r="W291" s="669"/>
      <c r="X291" s="669"/>
      <c r="Y291" s="669"/>
      <c r="Z291" s="40"/>
      <c r="AA291" s="41"/>
      <c r="AB291" s="41"/>
      <c r="AC291" s="43"/>
      <c r="AD291" s="43"/>
      <c r="AE291" s="43"/>
      <c r="AF291" s="43"/>
      <c r="AG291" s="43"/>
      <c r="AH291" s="43"/>
      <c r="AI291" s="43"/>
      <c r="AJ291" s="41"/>
      <c r="AK291" s="352"/>
      <c r="AL291" s="669"/>
      <c r="AM291" s="669"/>
      <c r="AN291" s="669"/>
      <c r="AO291" s="669"/>
      <c r="AP291" s="669"/>
      <c r="AQ291" s="669"/>
      <c r="AR291" s="669"/>
      <c r="AS291" s="669"/>
      <c r="AT291" s="669"/>
      <c r="AU291" s="669"/>
      <c r="AV291" s="669"/>
      <c r="AW291" s="40"/>
      <c r="AX291" s="41"/>
      <c r="AY291" s="43"/>
      <c r="AZ291" s="43"/>
      <c r="BA291" s="124"/>
      <c r="BB291" s="41"/>
      <c r="BC291" s="41"/>
      <c r="BD291" s="43"/>
      <c r="BE291" s="43"/>
      <c r="BF291" s="40"/>
      <c r="BG291" s="41"/>
      <c r="BH291" s="41"/>
      <c r="BI291" s="41"/>
      <c r="BJ291" s="41"/>
      <c r="BK291" s="41"/>
      <c r="BL291" s="41"/>
      <c r="BM291" s="41"/>
      <c r="BN291" s="43"/>
      <c r="BO291" s="496"/>
      <c r="BP291" s="124"/>
      <c r="BQ291" s="41"/>
      <c r="BR291" s="41"/>
      <c r="BS291" s="41"/>
      <c r="BT291" s="41"/>
      <c r="BU291" s="43"/>
      <c r="BV291" s="43"/>
      <c r="BW291" s="43"/>
      <c r="BX291" s="43"/>
      <c r="BY291" s="43"/>
      <c r="BZ291" s="43"/>
      <c r="CA291" s="499"/>
      <c r="CB291" s="500"/>
      <c r="CC291" s="495"/>
      <c r="CD291" s="495"/>
      <c r="CE291" s="502"/>
      <c r="CF291" s="124"/>
      <c r="CG291" s="41"/>
      <c r="CH291" s="41"/>
      <c r="CI291" s="43"/>
      <c r="CJ291" s="43"/>
      <c r="CK291" s="43"/>
      <c r="CL291" s="43"/>
      <c r="CM291" s="43"/>
      <c r="CN291" s="43"/>
      <c r="CO291" s="43"/>
      <c r="CP291" s="43"/>
      <c r="CQ291" s="43"/>
      <c r="CR291" s="500"/>
      <c r="CS291" s="495"/>
      <c r="CT291" s="495"/>
      <c r="CU291" s="502"/>
      <c r="CV291" s="41"/>
      <c r="CW291" s="41"/>
      <c r="CX291" s="41"/>
      <c r="CY291" s="41"/>
      <c r="CZ291" s="41"/>
      <c r="DA291" s="42"/>
      <c r="DB291" s="151"/>
      <c r="DC291" s="41"/>
      <c r="DD291" s="41"/>
      <c r="DE291" s="151"/>
      <c r="DF291" s="35"/>
      <c r="DG291" s="36"/>
      <c r="DH291" s="36"/>
      <c r="DI291" s="38"/>
      <c r="DJ291" s="38"/>
      <c r="DK291" s="38"/>
      <c r="DL291" s="38"/>
      <c r="DM291" s="38"/>
      <c r="DN291" s="46"/>
      <c r="DO291" s="451"/>
      <c r="DP291" s="451"/>
      <c r="DQ291" s="451"/>
      <c r="DR291" s="451"/>
      <c r="DS291" s="451"/>
      <c r="DT291" s="451"/>
      <c r="DU291" s="451"/>
      <c r="DV291" s="35"/>
      <c r="DW291" s="36"/>
      <c r="DX291" s="36"/>
      <c r="DY291" s="38"/>
      <c r="DZ291" s="38"/>
      <c r="EA291" s="46"/>
      <c r="EB291" s="33">
        <f t="shared" si="54"/>
        <v>0</v>
      </c>
      <c r="EC291" s="33">
        <f t="shared" si="55"/>
        <v>0</v>
      </c>
      <c r="ED291" s="75">
        <f t="shared" si="56"/>
        <v>0</v>
      </c>
      <c r="EE291" s="74">
        <f t="shared" si="57"/>
        <v>0</v>
      </c>
      <c r="EF291" s="33">
        <f t="shared" si="58"/>
        <v>0</v>
      </c>
    </row>
    <row r="292" spans="1:136" x14ac:dyDescent="0.25">
      <c r="A292" s="136">
        <v>283</v>
      </c>
      <c r="B292" s="39"/>
      <c r="C292" s="39"/>
      <c r="D292" s="39"/>
      <c r="E292" s="39"/>
      <c r="F292" s="137"/>
      <c r="G292" s="40"/>
      <c r="H292" s="41"/>
      <c r="I292" s="41"/>
      <c r="J292" s="43"/>
      <c r="K292" s="43"/>
      <c r="L292" s="43"/>
      <c r="M292" s="43"/>
      <c r="N292" s="43"/>
      <c r="O292" s="41"/>
      <c r="P292" s="352"/>
      <c r="Q292" s="669"/>
      <c r="R292" s="669"/>
      <c r="S292" s="669"/>
      <c r="T292" s="669"/>
      <c r="U292" s="669"/>
      <c r="V292" s="669"/>
      <c r="W292" s="669"/>
      <c r="X292" s="669"/>
      <c r="Y292" s="669"/>
      <c r="Z292" s="40"/>
      <c r="AA292" s="41"/>
      <c r="AB292" s="41"/>
      <c r="AC292" s="43"/>
      <c r="AD292" s="43"/>
      <c r="AE292" s="43"/>
      <c r="AF292" s="43"/>
      <c r="AG292" s="43"/>
      <c r="AH292" s="43"/>
      <c r="AI292" s="43"/>
      <c r="AJ292" s="41"/>
      <c r="AK292" s="352"/>
      <c r="AL292" s="669"/>
      <c r="AM292" s="669"/>
      <c r="AN292" s="669"/>
      <c r="AO292" s="669"/>
      <c r="AP292" s="669"/>
      <c r="AQ292" s="669"/>
      <c r="AR292" s="669"/>
      <c r="AS292" s="669"/>
      <c r="AT292" s="669"/>
      <c r="AU292" s="669"/>
      <c r="AV292" s="669"/>
      <c r="AW292" s="40"/>
      <c r="AX292" s="41"/>
      <c r="AY292" s="43"/>
      <c r="AZ292" s="43"/>
      <c r="BA292" s="124"/>
      <c r="BB292" s="41"/>
      <c r="BC292" s="41"/>
      <c r="BD292" s="43"/>
      <c r="BE292" s="43"/>
      <c r="BF292" s="40"/>
      <c r="BG292" s="41"/>
      <c r="BH292" s="41"/>
      <c r="BI292" s="41"/>
      <c r="BJ292" s="41"/>
      <c r="BK292" s="41"/>
      <c r="BL292" s="41"/>
      <c r="BM292" s="41"/>
      <c r="BN292" s="43"/>
      <c r="BO292" s="496"/>
      <c r="BP292" s="124"/>
      <c r="BQ292" s="41"/>
      <c r="BR292" s="41"/>
      <c r="BS292" s="41"/>
      <c r="BT292" s="41"/>
      <c r="BU292" s="43"/>
      <c r="BV292" s="43"/>
      <c r="BW292" s="43"/>
      <c r="BX292" s="43"/>
      <c r="BY292" s="43"/>
      <c r="BZ292" s="43"/>
      <c r="CA292" s="499"/>
      <c r="CB292" s="500"/>
      <c r="CC292" s="495"/>
      <c r="CD292" s="495"/>
      <c r="CE292" s="502"/>
      <c r="CF292" s="124"/>
      <c r="CG292" s="41"/>
      <c r="CH292" s="41"/>
      <c r="CI292" s="43"/>
      <c r="CJ292" s="43"/>
      <c r="CK292" s="43"/>
      <c r="CL292" s="43"/>
      <c r="CM292" s="43"/>
      <c r="CN292" s="43"/>
      <c r="CO292" s="43"/>
      <c r="CP292" s="43"/>
      <c r="CQ292" s="43"/>
      <c r="CR292" s="500"/>
      <c r="CS292" s="495"/>
      <c r="CT292" s="495"/>
      <c r="CU292" s="502"/>
      <c r="CV292" s="41"/>
      <c r="CW292" s="41"/>
      <c r="CX292" s="41"/>
      <c r="CY292" s="41"/>
      <c r="CZ292" s="41"/>
      <c r="DA292" s="42"/>
      <c r="DB292" s="151"/>
      <c r="DC292" s="41"/>
      <c r="DD292" s="41"/>
      <c r="DE292" s="151"/>
      <c r="DF292" s="35"/>
      <c r="DG292" s="36"/>
      <c r="DH292" s="36"/>
      <c r="DI292" s="38"/>
      <c r="DJ292" s="38"/>
      <c r="DK292" s="38"/>
      <c r="DL292" s="38"/>
      <c r="DM292" s="38"/>
      <c r="DN292" s="46"/>
      <c r="DO292" s="451"/>
      <c r="DP292" s="451"/>
      <c r="DQ292" s="451"/>
      <c r="DR292" s="451"/>
      <c r="DS292" s="451"/>
      <c r="DT292" s="451"/>
      <c r="DU292" s="451"/>
      <c r="DV292" s="35"/>
      <c r="DW292" s="36"/>
      <c r="DX292" s="36"/>
      <c r="DY292" s="38"/>
      <c r="DZ292" s="38"/>
      <c r="EA292" s="46"/>
      <c r="EB292" s="33">
        <f t="shared" si="54"/>
        <v>0</v>
      </c>
      <c r="EC292" s="33">
        <f t="shared" si="55"/>
        <v>0</v>
      </c>
      <c r="ED292" s="75">
        <f t="shared" si="56"/>
        <v>0</v>
      </c>
      <c r="EE292" s="74">
        <f t="shared" si="57"/>
        <v>0</v>
      </c>
      <c r="EF292" s="33">
        <f t="shared" si="58"/>
        <v>0</v>
      </c>
    </row>
    <row r="293" spans="1:136" x14ac:dyDescent="0.25">
      <c r="A293" s="134">
        <v>284</v>
      </c>
      <c r="B293" s="39"/>
      <c r="C293" s="39"/>
      <c r="D293" s="39"/>
      <c r="E293" s="39"/>
      <c r="F293" s="137"/>
      <c r="G293" s="40"/>
      <c r="H293" s="41"/>
      <c r="I293" s="41"/>
      <c r="J293" s="43"/>
      <c r="K293" s="43"/>
      <c r="L293" s="43"/>
      <c r="M293" s="43"/>
      <c r="N293" s="43"/>
      <c r="O293" s="41"/>
      <c r="P293" s="352"/>
      <c r="Q293" s="669"/>
      <c r="R293" s="669"/>
      <c r="S293" s="669"/>
      <c r="T293" s="669"/>
      <c r="U293" s="669"/>
      <c r="V293" s="669"/>
      <c r="W293" s="669"/>
      <c r="X293" s="669"/>
      <c r="Y293" s="669"/>
      <c r="Z293" s="40"/>
      <c r="AA293" s="41"/>
      <c r="AB293" s="41"/>
      <c r="AC293" s="43"/>
      <c r="AD293" s="43"/>
      <c r="AE293" s="43"/>
      <c r="AF293" s="43"/>
      <c r="AG293" s="43"/>
      <c r="AH293" s="43"/>
      <c r="AI293" s="43"/>
      <c r="AJ293" s="41"/>
      <c r="AK293" s="352"/>
      <c r="AL293" s="669"/>
      <c r="AM293" s="669"/>
      <c r="AN293" s="669"/>
      <c r="AO293" s="669"/>
      <c r="AP293" s="669"/>
      <c r="AQ293" s="669"/>
      <c r="AR293" s="669"/>
      <c r="AS293" s="669"/>
      <c r="AT293" s="669"/>
      <c r="AU293" s="669"/>
      <c r="AV293" s="669"/>
      <c r="AW293" s="40"/>
      <c r="AX293" s="41"/>
      <c r="AY293" s="43"/>
      <c r="AZ293" s="43"/>
      <c r="BA293" s="124"/>
      <c r="BB293" s="41"/>
      <c r="BC293" s="41"/>
      <c r="BD293" s="43"/>
      <c r="BE293" s="43"/>
      <c r="BF293" s="40"/>
      <c r="BG293" s="41"/>
      <c r="BH293" s="41"/>
      <c r="BI293" s="41"/>
      <c r="BJ293" s="41"/>
      <c r="BK293" s="41"/>
      <c r="BL293" s="41"/>
      <c r="BM293" s="41"/>
      <c r="BN293" s="43"/>
      <c r="BO293" s="496"/>
      <c r="BP293" s="124"/>
      <c r="BQ293" s="41"/>
      <c r="BR293" s="41"/>
      <c r="BS293" s="41"/>
      <c r="BT293" s="41"/>
      <c r="BU293" s="43"/>
      <c r="BV293" s="43"/>
      <c r="BW293" s="43"/>
      <c r="BX293" s="43"/>
      <c r="BY293" s="43"/>
      <c r="BZ293" s="43"/>
      <c r="CA293" s="499"/>
      <c r="CB293" s="500"/>
      <c r="CC293" s="495"/>
      <c r="CD293" s="495"/>
      <c r="CE293" s="502"/>
      <c r="CF293" s="124"/>
      <c r="CG293" s="41"/>
      <c r="CH293" s="41"/>
      <c r="CI293" s="43"/>
      <c r="CJ293" s="43"/>
      <c r="CK293" s="43"/>
      <c r="CL293" s="43"/>
      <c r="CM293" s="43"/>
      <c r="CN293" s="43"/>
      <c r="CO293" s="43"/>
      <c r="CP293" s="43"/>
      <c r="CQ293" s="43"/>
      <c r="CR293" s="500"/>
      <c r="CS293" s="495"/>
      <c r="CT293" s="495"/>
      <c r="CU293" s="502"/>
      <c r="CV293" s="41"/>
      <c r="CW293" s="41"/>
      <c r="CX293" s="41"/>
      <c r="CY293" s="41"/>
      <c r="CZ293" s="41"/>
      <c r="DA293" s="42"/>
      <c r="DB293" s="151"/>
      <c r="DC293" s="41"/>
      <c r="DD293" s="41"/>
      <c r="DE293" s="151"/>
      <c r="DF293" s="35"/>
      <c r="DG293" s="36"/>
      <c r="DH293" s="36"/>
      <c r="DI293" s="38"/>
      <c r="DJ293" s="38"/>
      <c r="DK293" s="38"/>
      <c r="DL293" s="38"/>
      <c r="DM293" s="38"/>
      <c r="DN293" s="46"/>
      <c r="DO293" s="451"/>
      <c r="DP293" s="451"/>
      <c r="DQ293" s="451"/>
      <c r="DR293" s="451"/>
      <c r="DS293" s="451"/>
      <c r="DT293" s="451"/>
      <c r="DU293" s="451"/>
      <c r="DV293" s="35"/>
      <c r="DW293" s="36"/>
      <c r="DX293" s="36"/>
      <c r="DY293" s="38"/>
      <c r="DZ293" s="38"/>
      <c r="EA293" s="46"/>
      <c r="EB293" s="33">
        <f t="shared" si="54"/>
        <v>0</v>
      </c>
      <c r="EC293" s="33">
        <f t="shared" si="55"/>
        <v>0</v>
      </c>
      <c r="ED293" s="75">
        <f t="shared" si="56"/>
        <v>0</v>
      </c>
      <c r="EE293" s="74">
        <f t="shared" si="57"/>
        <v>0</v>
      </c>
      <c r="EF293" s="33">
        <f t="shared" si="58"/>
        <v>0</v>
      </c>
    </row>
    <row r="294" spans="1:136" x14ac:dyDescent="0.25">
      <c r="A294" s="136">
        <v>285</v>
      </c>
      <c r="B294" s="39"/>
      <c r="C294" s="39"/>
      <c r="D294" s="39"/>
      <c r="E294" s="39"/>
      <c r="F294" s="137"/>
      <c r="G294" s="40"/>
      <c r="H294" s="41"/>
      <c r="I294" s="41"/>
      <c r="J294" s="43"/>
      <c r="K294" s="43"/>
      <c r="L294" s="43"/>
      <c r="M294" s="43"/>
      <c r="N294" s="43"/>
      <c r="O294" s="41"/>
      <c r="P294" s="352"/>
      <c r="Q294" s="669"/>
      <c r="R294" s="669"/>
      <c r="S294" s="669"/>
      <c r="T294" s="669"/>
      <c r="U294" s="669"/>
      <c r="V294" s="669"/>
      <c r="W294" s="669"/>
      <c r="X294" s="669"/>
      <c r="Y294" s="669"/>
      <c r="Z294" s="40"/>
      <c r="AA294" s="41"/>
      <c r="AB294" s="41"/>
      <c r="AC294" s="43"/>
      <c r="AD294" s="43"/>
      <c r="AE294" s="43"/>
      <c r="AF294" s="43"/>
      <c r="AG294" s="43"/>
      <c r="AH294" s="43"/>
      <c r="AI294" s="43"/>
      <c r="AJ294" s="41"/>
      <c r="AK294" s="352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40"/>
      <c r="AX294" s="41"/>
      <c r="AY294" s="43"/>
      <c r="AZ294" s="43"/>
      <c r="BA294" s="124"/>
      <c r="BB294" s="41"/>
      <c r="BC294" s="41"/>
      <c r="BD294" s="43"/>
      <c r="BE294" s="43"/>
      <c r="BF294" s="40"/>
      <c r="BG294" s="41"/>
      <c r="BH294" s="41"/>
      <c r="BI294" s="41"/>
      <c r="BJ294" s="41"/>
      <c r="BK294" s="41"/>
      <c r="BL294" s="41"/>
      <c r="BM294" s="41"/>
      <c r="BN294" s="43"/>
      <c r="BO294" s="496"/>
      <c r="BP294" s="124"/>
      <c r="BQ294" s="41"/>
      <c r="BR294" s="41"/>
      <c r="BS294" s="41"/>
      <c r="BT294" s="41"/>
      <c r="BU294" s="43"/>
      <c r="BV294" s="43"/>
      <c r="BW294" s="43"/>
      <c r="BX294" s="43"/>
      <c r="BY294" s="43"/>
      <c r="BZ294" s="43"/>
      <c r="CA294" s="499"/>
      <c r="CB294" s="500"/>
      <c r="CC294" s="495"/>
      <c r="CD294" s="495"/>
      <c r="CE294" s="502"/>
      <c r="CF294" s="124"/>
      <c r="CG294" s="41"/>
      <c r="CH294" s="41"/>
      <c r="CI294" s="43"/>
      <c r="CJ294" s="43"/>
      <c r="CK294" s="43"/>
      <c r="CL294" s="43"/>
      <c r="CM294" s="43"/>
      <c r="CN294" s="43"/>
      <c r="CO294" s="43"/>
      <c r="CP294" s="43"/>
      <c r="CQ294" s="43"/>
      <c r="CR294" s="500"/>
      <c r="CS294" s="495"/>
      <c r="CT294" s="495"/>
      <c r="CU294" s="502"/>
      <c r="CV294" s="41"/>
      <c r="CW294" s="41"/>
      <c r="CX294" s="41"/>
      <c r="CY294" s="41"/>
      <c r="CZ294" s="41"/>
      <c r="DA294" s="42"/>
      <c r="DB294" s="151"/>
      <c r="DC294" s="41"/>
      <c r="DD294" s="41"/>
      <c r="DE294" s="151"/>
      <c r="DF294" s="35"/>
      <c r="DG294" s="36"/>
      <c r="DH294" s="36"/>
      <c r="DI294" s="38"/>
      <c r="DJ294" s="38"/>
      <c r="DK294" s="38"/>
      <c r="DL294" s="38"/>
      <c r="DM294" s="38"/>
      <c r="DN294" s="46"/>
      <c r="DO294" s="451"/>
      <c r="DP294" s="451"/>
      <c r="DQ294" s="451"/>
      <c r="DR294" s="451"/>
      <c r="DS294" s="451"/>
      <c r="DT294" s="451"/>
      <c r="DU294" s="451"/>
      <c r="DV294" s="35"/>
      <c r="DW294" s="36"/>
      <c r="DX294" s="36"/>
      <c r="DY294" s="38"/>
      <c r="DZ294" s="38"/>
      <c r="EA294" s="46"/>
      <c r="EB294" s="33">
        <f t="shared" si="54"/>
        <v>0</v>
      </c>
      <c r="EC294" s="33">
        <f t="shared" si="55"/>
        <v>0</v>
      </c>
      <c r="ED294" s="75">
        <f t="shared" si="56"/>
        <v>0</v>
      </c>
      <c r="EE294" s="74">
        <f t="shared" si="57"/>
        <v>0</v>
      </c>
      <c r="EF294" s="33">
        <f t="shared" si="58"/>
        <v>0</v>
      </c>
    </row>
    <row r="295" spans="1:136" x14ac:dyDescent="0.25">
      <c r="A295" s="134">
        <v>286</v>
      </c>
      <c r="B295" s="39"/>
      <c r="C295" s="39"/>
      <c r="D295" s="39"/>
      <c r="E295" s="39"/>
      <c r="F295" s="137"/>
      <c r="G295" s="40"/>
      <c r="H295" s="41"/>
      <c r="I295" s="41"/>
      <c r="J295" s="43"/>
      <c r="K295" s="43"/>
      <c r="L295" s="43"/>
      <c r="M295" s="43"/>
      <c r="N295" s="43"/>
      <c r="O295" s="41"/>
      <c r="P295" s="352"/>
      <c r="Q295" s="669"/>
      <c r="R295" s="669"/>
      <c r="S295" s="669"/>
      <c r="T295" s="669"/>
      <c r="U295" s="669"/>
      <c r="V295" s="669"/>
      <c r="W295" s="669"/>
      <c r="X295" s="669"/>
      <c r="Y295" s="669"/>
      <c r="Z295" s="40"/>
      <c r="AA295" s="41"/>
      <c r="AB295" s="41"/>
      <c r="AC295" s="43"/>
      <c r="AD295" s="43"/>
      <c r="AE295" s="43"/>
      <c r="AF295" s="43"/>
      <c r="AG295" s="43"/>
      <c r="AH295" s="43"/>
      <c r="AI295" s="43"/>
      <c r="AJ295" s="41"/>
      <c r="AK295" s="352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40"/>
      <c r="AX295" s="41"/>
      <c r="AY295" s="43"/>
      <c r="AZ295" s="43"/>
      <c r="BA295" s="124"/>
      <c r="BB295" s="41"/>
      <c r="BC295" s="41"/>
      <c r="BD295" s="43"/>
      <c r="BE295" s="43"/>
      <c r="BF295" s="40"/>
      <c r="BG295" s="41"/>
      <c r="BH295" s="41"/>
      <c r="BI295" s="41"/>
      <c r="BJ295" s="41"/>
      <c r="BK295" s="41"/>
      <c r="BL295" s="41"/>
      <c r="BM295" s="41"/>
      <c r="BN295" s="43"/>
      <c r="BO295" s="496"/>
      <c r="BP295" s="124"/>
      <c r="BQ295" s="41"/>
      <c r="BR295" s="41"/>
      <c r="BS295" s="41"/>
      <c r="BT295" s="41"/>
      <c r="BU295" s="43"/>
      <c r="BV295" s="43"/>
      <c r="BW295" s="43"/>
      <c r="BX295" s="43"/>
      <c r="BY295" s="43"/>
      <c r="BZ295" s="43"/>
      <c r="CA295" s="499"/>
      <c r="CB295" s="500"/>
      <c r="CC295" s="495"/>
      <c r="CD295" s="495"/>
      <c r="CE295" s="502"/>
      <c r="CF295" s="124"/>
      <c r="CG295" s="41"/>
      <c r="CH295" s="41"/>
      <c r="CI295" s="43"/>
      <c r="CJ295" s="43"/>
      <c r="CK295" s="43"/>
      <c r="CL295" s="43"/>
      <c r="CM295" s="43"/>
      <c r="CN295" s="43"/>
      <c r="CO295" s="43"/>
      <c r="CP295" s="43"/>
      <c r="CQ295" s="43"/>
      <c r="CR295" s="500"/>
      <c r="CS295" s="495"/>
      <c r="CT295" s="495"/>
      <c r="CU295" s="502"/>
      <c r="CV295" s="41"/>
      <c r="CW295" s="41"/>
      <c r="CX295" s="41"/>
      <c r="CY295" s="41"/>
      <c r="CZ295" s="41"/>
      <c r="DA295" s="42"/>
      <c r="DB295" s="151"/>
      <c r="DC295" s="41"/>
      <c r="DD295" s="41"/>
      <c r="DE295" s="151"/>
      <c r="DF295" s="35"/>
      <c r="DG295" s="36"/>
      <c r="DH295" s="36"/>
      <c r="DI295" s="38"/>
      <c r="DJ295" s="38"/>
      <c r="DK295" s="38"/>
      <c r="DL295" s="38"/>
      <c r="DM295" s="38"/>
      <c r="DN295" s="46"/>
      <c r="DO295" s="451"/>
      <c r="DP295" s="451"/>
      <c r="DQ295" s="451"/>
      <c r="DR295" s="451"/>
      <c r="DS295" s="451"/>
      <c r="DT295" s="451"/>
      <c r="DU295" s="451"/>
      <c r="DV295" s="35"/>
      <c r="DW295" s="36"/>
      <c r="DX295" s="36"/>
      <c r="DY295" s="38"/>
      <c r="DZ295" s="38"/>
      <c r="EA295" s="46"/>
      <c r="EB295" s="33">
        <f t="shared" si="54"/>
        <v>0</v>
      </c>
      <c r="EC295" s="33">
        <f t="shared" si="55"/>
        <v>0</v>
      </c>
      <c r="ED295" s="75">
        <f t="shared" si="56"/>
        <v>0</v>
      </c>
      <c r="EE295" s="74">
        <f t="shared" si="57"/>
        <v>0</v>
      </c>
      <c r="EF295" s="33">
        <f t="shared" si="58"/>
        <v>0</v>
      </c>
    </row>
    <row r="296" spans="1:136" x14ac:dyDescent="0.25">
      <c r="A296" s="136">
        <v>287</v>
      </c>
      <c r="B296" s="39"/>
      <c r="C296" s="39"/>
      <c r="D296" s="39"/>
      <c r="E296" s="39"/>
      <c r="F296" s="137"/>
      <c r="G296" s="40"/>
      <c r="H296" s="41"/>
      <c r="I296" s="41"/>
      <c r="J296" s="43"/>
      <c r="K296" s="43"/>
      <c r="L296" s="43"/>
      <c r="M296" s="43"/>
      <c r="N296" s="43"/>
      <c r="O296" s="41"/>
      <c r="P296" s="352"/>
      <c r="Q296" s="669"/>
      <c r="R296" s="669"/>
      <c r="S296" s="669"/>
      <c r="T296" s="669"/>
      <c r="U296" s="669"/>
      <c r="V296" s="669"/>
      <c r="W296" s="669"/>
      <c r="X296" s="669"/>
      <c r="Y296" s="669"/>
      <c r="Z296" s="40"/>
      <c r="AA296" s="41"/>
      <c r="AB296" s="41"/>
      <c r="AC296" s="43"/>
      <c r="AD296" s="43"/>
      <c r="AE296" s="43"/>
      <c r="AF296" s="43"/>
      <c r="AG296" s="43"/>
      <c r="AH296" s="43"/>
      <c r="AI296" s="43"/>
      <c r="AJ296" s="41"/>
      <c r="AK296" s="352"/>
      <c r="AL296" s="669"/>
      <c r="AM296" s="669"/>
      <c r="AN296" s="669"/>
      <c r="AO296" s="669"/>
      <c r="AP296" s="669"/>
      <c r="AQ296" s="669"/>
      <c r="AR296" s="669"/>
      <c r="AS296" s="669"/>
      <c r="AT296" s="669"/>
      <c r="AU296" s="669"/>
      <c r="AV296" s="669"/>
      <c r="AW296" s="40"/>
      <c r="AX296" s="41"/>
      <c r="AY296" s="43"/>
      <c r="AZ296" s="43"/>
      <c r="BA296" s="124"/>
      <c r="BB296" s="41"/>
      <c r="BC296" s="41"/>
      <c r="BD296" s="43"/>
      <c r="BE296" s="43"/>
      <c r="BF296" s="40"/>
      <c r="BG296" s="41"/>
      <c r="BH296" s="41"/>
      <c r="BI296" s="41"/>
      <c r="BJ296" s="41"/>
      <c r="BK296" s="41"/>
      <c r="BL296" s="41"/>
      <c r="BM296" s="41"/>
      <c r="BN296" s="43"/>
      <c r="BO296" s="496"/>
      <c r="BP296" s="124"/>
      <c r="BQ296" s="41"/>
      <c r="BR296" s="41"/>
      <c r="BS296" s="41"/>
      <c r="BT296" s="41"/>
      <c r="BU296" s="43"/>
      <c r="BV296" s="43"/>
      <c r="BW296" s="43"/>
      <c r="BX296" s="43"/>
      <c r="BY296" s="43"/>
      <c r="BZ296" s="43"/>
      <c r="CA296" s="499"/>
      <c r="CB296" s="500"/>
      <c r="CC296" s="495"/>
      <c r="CD296" s="495"/>
      <c r="CE296" s="502"/>
      <c r="CF296" s="124"/>
      <c r="CG296" s="41"/>
      <c r="CH296" s="41"/>
      <c r="CI296" s="43"/>
      <c r="CJ296" s="43"/>
      <c r="CK296" s="43"/>
      <c r="CL296" s="43"/>
      <c r="CM296" s="43"/>
      <c r="CN296" s="43"/>
      <c r="CO296" s="43"/>
      <c r="CP296" s="43"/>
      <c r="CQ296" s="43"/>
      <c r="CR296" s="500"/>
      <c r="CS296" s="495"/>
      <c r="CT296" s="495"/>
      <c r="CU296" s="502"/>
      <c r="CV296" s="41"/>
      <c r="CW296" s="41"/>
      <c r="CX296" s="41"/>
      <c r="CY296" s="41"/>
      <c r="CZ296" s="41"/>
      <c r="DA296" s="42"/>
      <c r="DB296" s="151"/>
      <c r="DC296" s="41"/>
      <c r="DD296" s="41"/>
      <c r="DE296" s="151"/>
      <c r="DF296" s="35"/>
      <c r="DG296" s="36"/>
      <c r="DH296" s="36"/>
      <c r="DI296" s="38"/>
      <c r="DJ296" s="38"/>
      <c r="DK296" s="38"/>
      <c r="DL296" s="38"/>
      <c r="DM296" s="38"/>
      <c r="DN296" s="46"/>
      <c r="DO296" s="451"/>
      <c r="DP296" s="451"/>
      <c r="DQ296" s="451"/>
      <c r="DR296" s="451"/>
      <c r="DS296" s="451"/>
      <c r="DT296" s="451"/>
      <c r="DU296" s="451"/>
      <c r="DV296" s="35"/>
      <c r="DW296" s="36"/>
      <c r="DX296" s="36"/>
      <c r="DY296" s="38"/>
      <c r="DZ296" s="38"/>
      <c r="EA296" s="46"/>
      <c r="EB296" s="33">
        <f t="shared" si="54"/>
        <v>0</v>
      </c>
      <c r="EC296" s="33">
        <f t="shared" si="55"/>
        <v>0</v>
      </c>
      <c r="ED296" s="75">
        <f t="shared" si="56"/>
        <v>0</v>
      </c>
      <c r="EE296" s="74">
        <f t="shared" si="57"/>
        <v>0</v>
      </c>
      <c r="EF296" s="33">
        <f t="shared" si="58"/>
        <v>0</v>
      </c>
    </row>
    <row r="297" spans="1:136" x14ac:dyDescent="0.25">
      <c r="A297" s="134">
        <v>288</v>
      </c>
      <c r="B297" s="39"/>
      <c r="C297" s="39"/>
      <c r="D297" s="39"/>
      <c r="E297" s="39"/>
      <c r="F297" s="137"/>
      <c r="G297" s="40"/>
      <c r="H297" s="41"/>
      <c r="I297" s="41"/>
      <c r="J297" s="43"/>
      <c r="K297" s="43"/>
      <c r="L297" s="43"/>
      <c r="M297" s="43"/>
      <c r="N297" s="43"/>
      <c r="O297" s="41"/>
      <c r="P297" s="352"/>
      <c r="Q297" s="669"/>
      <c r="R297" s="669"/>
      <c r="S297" s="669"/>
      <c r="T297" s="669"/>
      <c r="U297" s="669"/>
      <c r="V297" s="669"/>
      <c r="W297" s="669"/>
      <c r="X297" s="669"/>
      <c r="Y297" s="669"/>
      <c r="Z297" s="40"/>
      <c r="AA297" s="41"/>
      <c r="AB297" s="41"/>
      <c r="AC297" s="43"/>
      <c r="AD297" s="43"/>
      <c r="AE297" s="43"/>
      <c r="AF297" s="43"/>
      <c r="AG297" s="43"/>
      <c r="AH297" s="43"/>
      <c r="AI297" s="43"/>
      <c r="AJ297" s="41"/>
      <c r="AK297" s="352"/>
      <c r="AL297" s="669"/>
      <c r="AM297" s="669"/>
      <c r="AN297" s="669"/>
      <c r="AO297" s="669"/>
      <c r="AP297" s="669"/>
      <c r="AQ297" s="669"/>
      <c r="AR297" s="669"/>
      <c r="AS297" s="669"/>
      <c r="AT297" s="669"/>
      <c r="AU297" s="669"/>
      <c r="AV297" s="669"/>
      <c r="AW297" s="40"/>
      <c r="AX297" s="41"/>
      <c r="AY297" s="43"/>
      <c r="AZ297" s="43"/>
      <c r="BA297" s="124"/>
      <c r="BB297" s="41"/>
      <c r="BC297" s="41"/>
      <c r="BD297" s="43"/>
      <c r="BE297" s="43"/>
      <c r="BF297" s="40"/>
      <c r="BG297" s="41"/>
      <c r="BH297" s="41"/>
      <c r="BI297" s="41"/>
      <c r="BJ297" s="41"/>
      <c r="BK297" s="41"/>
      <c r="BL297" s="41"/>
      <c r="BM297" s="41"/>
      <c r="BN297" s="43"/>
      <c r="BO297" s="496"/>
      <c r="BP297" s="124"/>
      <c r="BQ297" s="41"/>
      <c r="BR297" s="41"/>
      <c r="BS297" s="41"/>
      <c r="BT297" s="41"/>
      <c r="BU297" s="43"/>
      <c r="BV297" s="43"/>
      <c r="BW297" s="43"/>
      <c r="BX297" s="43"/>
      <c r="BY297" s="43"/>
      <c r="BZ297" s="43"/>
      <c r="CA297" s="499"/>
      <c r="CB297" s="500"/>
      <c r="CC297" s="495"/>
      <c r="CD297" s="495"/>
      <c r="CE297" s="502"/>
      <c r="CF297" s="124"/>
      <c r="CG297" s="41"/>
      <c r="CH297" s="41"/>
      <c r="CI297" s="43"/>
      <c r="CJ297" s="43"/>
      <c r="CK297" s="43"/>
      <c r="CL297" s="43"/>
      <c r="CM297" s="43"/>
      <c r="CN297" s="43"/>
      <c r="CO297" s="43"/>
      <c r="CP297" s="43"/>
      <c r="CQ297" s="43"/>
      <c r="CR297" s="500"/>
      <c r="CS297" s="495"/>
      <c r="CT297" s="495"/>
      <c r="CU297" s="502"/>
      <c r="CV297" s="41"/>
      <c r="CW297" s="41"/>
      <c r="CX297" s="41"/>
      <c r="CY297" s="41"/>
      <c r="CZ297" s="41"/>
      <c r="DA297" s="42"/>
      <c r="DB297" s="151"/>
      <c r="DC297" s="41"/>
      <c r="DD297" s="41"/>
      <c r="DE297" s="151"/>
      <c r="DF297" s="35"/>
      <c r="DG297" s="36"/>
      <c r="DH297" s="36"/>
      <c r="DI297" s="38"/>
      <c r="DJ297" s="38"/>
      <c r="DK297" s="38"/>
      <c r="DL297" s="38"/>
      <c r="DM297" s="38"/>
      <c r="DN297" s="46"/>
      <c r="DO297" s="451"/>
      <c r="DP297" s="451"/>
      <c r="DQ297" s="451"/>
      <c r="DR297" s="451"/>
      <c r="DS297" s="451"/>
      <c r="DT297" s="451"/>
      <c r="DU297" s="451"/>
      <c r="DV297" s="35"/>
      <c r="DW297" s="36"/>
      <c r="DX297" s="36"/>
      <c r="DY297" s="38"/>
      <c r="DZ297" s="38"/>
      <c r="EA297" s="46"/>
      <c r="EB297" s="33">
        <f t="shared" si="54"/>
        <v>0</v>
      </c>
      <c r="EC297" s="33">
        <f t="shared" si="55"/>
        <v>0</v>
      </c>
      <c r="ED297" s="75">
        <f t="shared" si="56"/>
        <v>0</v>
      </c>
      <c r="EE297" s="74">
        <f t="shared" si="57"/>
        <v>0</v>
      </c>
      <c r="EF297" s="33">
        <f t="shared" si="58"/>
        <v>0</v>
      </c>
    </row>
    <row r="298" spans="1:136" x14ac:dyDescent="0.25">
      <c r="A298" s="136">
        <v>289</v>
      </c>
      <c r="B298" s="39"/>
      <c r="C298" s="39"/>
      <c r="D298" s="39"/>
      <c r="E298" s="39"/>
      <c r="F298" s="137"/>
      <c r="G298" s="40"/>
      <c r="H298" s="41"/>
      <c r="I298" s="41"/>
      <c r="J298" s="43"/>
      <c r="K298" s="43"/>
      <c r="L298" s="43"/>
      <c r="M298" s="43"/>
      <c r="N298" s="43"/>
      <c r="O298" s="41"/>
      <c r="P298" s="352"/>
      <c r="Q298" s="669"/>
      <c r="R298" s="669"/>
      <c r="S298" s="669"/>
      <c r="T298" s="669"/>
      <c r="U298" s="669"/>
      <c r="V298" s="669"/>
      <c r="W298" s="669"/>
      <c r="X298" s="669"/>
      <c r="Y298" s="669"/>
      <c r="Z298" s="40"/>
      <c r="AA298" s="41"/>
      <c r="AB298" s="41"/>
      <c r="AC298" s="43"/>
      <c r="AD298" s="43"/>
      <c r="AE298" s="43"/>
      <c r="AF298" s="43"/>
      <c r="AG298" s="43"/>
      <c r="AH298" s="43"/>
      <c r="AI298" s="43"/>
      <c r="AJ298" s="41"/>
      <c r="AK298" s="352"/>
      <c r="AL298" s="669"/>
      <c r="AM298" s="669"/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40"/>
      <c r="AX298" s="41"/>
      <c r="AY298" s="43"/>
      <c r="AZ298" s="43"/>
      <c r="BA298" s="124"/>
      <c r="BB298" s="41"/>
      <c r="BC298" s="41"/>
      <c r="BD298" s="43"/>
      <c r="BE298" s="43"/>
      <c r="BF298" s="40"/>
      <c r="BG298" s="41"/>
      <c r="BH298" s="41"/>
      <c r="BI298" s="41"/>
      <c r="BJ298" s="41"/>
      <c r="BK298" s="41"/>
      <c r="BL298" s="41"/>
      <c r="BM298" s="41"/>
      <c r="BN298" s="43"/>
      <c r="BO298" s="496"/>
      <c r="BP298" s="124"/>
      <c r="BQ298" s="41"/>
      <c r="BR298" s="41"/>
      <c r="BS298" s="41"/>
      <c r="BT298" s="41"/>
      <c r="BU298" s="43"/>
      <c r="BV298" s="43"/>
      <c r="BW298" s="43"/>
      <c r="BX298" s="43"/>
      <c r="BY298" s="43"/>
      <c r="BZ298" s="43"/>
      <c r="CA298" s="499"/>
      <c r="CB298" s="500"/>
      <c r="CC298" s="495"/>
      <c r="CD298" s="495"/>
      <c r="CE298" s="502"/>
      <c r="CF298" s="124"/>
      <c r="CG298" s="41"/>
      <c r="CH298" s="41"/>
      <c r="CI298" s="43"/>
      <c r="CJ298" s="43"/>
      <c r="CK298" s="43"/>
      <c r="CL298" s="43"/>
      <c r="CM298" s="43"/>
      <c r="CN298" s="43"/>
      <c r="CO298" s="43"/>
      <c r="CP298" s="43"/>
      <c r="CQ298" s="43"/>
      <c r="CR298" s="500"/>
      <c r="CS298" s="495"/>
      <c r="CT298" s="495"/>
      <c r="CU298" s="502"/>
      <c r="CV298" s="41"/>
      <c r="CW298" s="41"/>
      <c r="CX298" s="41"/>
      <c r="CY298" s="41"/>
      <c r="CZ298" s="41"/>
      <c r="DA298" s="42"/>
      <c r="DB298" s="151"/>
      <c r="DC298" s="41"/>
      <c r="DD298" s="41"/>
      <c r="DE298" s="151"/>
      <c r="DF298" s="35"/>
      <c r="DG298" s="36"/>
      <c r="DH298" s="36"/>
      <c r="DI298" s="38"/>
      <c r="DJ298" s="38"/>
      <c r="DK298" s="38"/>
      <c r="DL298" s="38"/>
      <c r="DM298" s="38"/>
      <c r="DN298" s="46"/>
      <c r="DO298" s="451"/>
      <c r="DP298" s="451"/>
      <c r="DQ298" s="451"/>
      <c r="DR298" s="451"/>
      <c r="DS298" s="451"/>
      <c r="DT298" s="451"/>
      <c r="DU298" s="451"/>
      <c r="DV298" s="35"/>
      <c r="DW298" s="36"/>
      <c r="DX298" s="36"/>
      <c r="DY298" s="38"/>
      <c r="DZ298" s="38"/>
      <c r="EA298" s="46"/>
      <c r="EB298" s="33">
        <f t="shared" si="54"/>
        <v>0</v>
      </c>
      <c r="EC298" s="33">
        <f t="shared" si="55"/>
        <v>0</v>
      </c>
      <c r="ED298" s="75">
        <f t="shared" si="56"/>
        <v>0</v>
      </c>
      <c r="EE298" s="74">
        <f t="shared" si="57"/>
        <v>0</v>
      </c>
      <c r="EF298" s="33">
        <f t="shared" si="58"/>
        <v>0</v>
      </c>
    </row>
    <row r="299" spans="1:136" x14ac:dyDescent="0.25">
      <c r="A299" s="134">
        <v>290</v>
      </c>
      <c r="B299" s="39"/>
      <c r="C299" s="39"/>
      <c r="D299" s="39"/>
      <c r="E299" s="39"/>
      <c r="F299" s="137"/>
      <c r="G299" s="40"/>
      <c r="H299" s="41"/>
      <c r="I299" s="41"/>
      <c r="J299" s="43"/>
      <c r="K299" s="43"/>
      <c r="L299" s="43"/>
      <c r="M299" s="43"/>
      <c r="N299" s="43"/>
      <c r="O299" s="41"/>
      <c r="P299" s="352"/>
      <c r="Q299" s="669"/>
      <c r="R299" s="669"/>
      <c r="S299" s="669"/>
      <c r="T299" s="669"/>
      <c r="U299" s="669"/>
      <c r="V299" s="669"/>
      <c r="W299" s="669"/>
      <c r="X299" s="669"/>
      <c r="Y299" s="669"/>
      <c r="Z299" s="40"/>
      <c r="AA299" s="41"/>
      <c r="AB299" s="41"/>
      <c r="AC299" s="43"/>
      <c r="AD299" s="43"/>
      <c r="AE299" s="43"/>
      <c r="AF299" s="43"/>
      <c r="AG299" s="43"/>
      <c r="AH299" s="43"/>
      <c r="AI299" s="43"/>
      <c r="AJ299" s="41"/>
      <c r="AK299" s="352"/>
      <c r="AL299" s="669"/>
      <c r="AM299" s="669"/>
      <c r="AN299" s="669"/>
      <c r="AO299" s="669"/>
      <c r="AP299" s="669"/>
      <c r="AQ299" s="669"/>
      <c r="AR299" s="669"/>
      <c r="AS299" s="669"/>
      <c r="AT299" s="669"/>
      <c r="AU299" s="669"/>
      <c r="AV299" s="669"/>
      <c r="AW299" s="40"/>
      <c r="AX299" s="41"/>
      <c r="AY299" s="43"/>
      <c r="AZ299" s="43"/>
      <c r="BA299" s="124"/>
      <c r="BB299" s="41"/>
      <c r="BC299" s="41"/>
      <c r="BD299" s="43"/>
      <c r="BE299" s="43"/>
      <c r="BF299" s="40"/>
      <c r="BG299" s="41"/>
      <c r="BH299" s="41"/>
      <c r="BI299" s="41"/>
      <c r="BJ299" s="41"/>
      <c r="BK299" s="41"/>
      <c r="BL299" s="41"/>
      <c r="BM299" s="41"/>
      <c r="BN299" s="43"/>
      <c r="BO299" s="496"/>
      <c r="BP299" s="124"/>
      <c r="BQ299" s="41"/>
      <c r="BR299" s="41"/>
      <c r="BS299" s="41"/>
      <c r="BT299" s="41"/>
      <c r="BU299" s="43"/>
      <c r="BV299" s="43"/>
      <c r="BW299" s="43"/>
      <c r="BX299" s="43"/>
      <c r="BY299" s="43"/>
      <c r="BZ299" s="43"/>
      <c r="CA299" s="499"/>
      <c r="CB299" s="500"/>
      <c r="CC299" s="495"/>
      <c r="CD299" s="495"/>
      <c r="CE299" s="502"/>
      <c r="CF299" s="124"/>
      <c r="CG299" s="41"/>
      <c r="CH299" s="41"/>
      <c r="CI299" s="43"/>
      <c r="CJ299" s="43"/>
      <c r="CK299" s="43"/>
      <c r="CL299" s="43"/>
      <c r="CM299" s="43"/>
      <c r="CN299" s="43"/>
      <c r="CO299" s="43"/>
      <c r="CP299" s="43"/>
      <c r="CQ299" s="43"/>
      <c r="CR299" s="500"/>
      <c r="CS299" s="495"/>
      <c r="CT299" s="495"/>
      <c r="CU299" s="502"/>
      <c r="CV299" s="41"/>
      <c r="CW299" s="41"/>
      <c r="CX299" s="41"/>
      <c r="CY299" s="41"/>
      <c r="CZ299" s="41"/>
      <c r="DA299" s="42"/>
      <c r="DB299" s="151"/>
      <c r="DC299" s="41"/>
      <c r="DD299" s="41"/>
      <c r="DE299" s="151"/>
      <c r="DF299" s="35"/>
      <c r="DG299" s="36"/>
      <c r="DH299" s="36"/>
      <c r="DI299" s="38"/>
      <c r="DJ299" s="38"/>
      <c r="DK299" s="38"/>
      <c r="DL299" s="38"/>
      <c r="DM299" s="38"/>
      <c r="DN299" s="46"/>
      <c r="DO299" s="451"/>
      <c r="DP299" s="451"/>
      <c r="DQ299" s="451"/>
      <c r="DR299" s="451"/>
      <c r="DS299" s="451"/>
      <c r="DT299" s="451"/>
      <c r="DU299" s="451"/>
      <c r="DV299" s="35"/>
      <c r="DW299" s="36"/>
      <c r="DX299" s="36"/>
      <c r="DY299" s="38"/>
      <c r="DZ299" s="38"/>
      <c r="EA299" s="46"/>
      <c r="EB299" s="33">
        <f t="shared" si="54"/>
        <v>0</v>
      </c>
      <c r="EC299" s="33">
        <f t="shared" si="55"/>
        <v>0</v>
      </c>
      <c r="ED299" s="75">
        <f t="shared" si="56"/>
        <v>0</v>
      </c>
      <c r="EE299" s="74">
        <f t="shared" si="57"/>
        <v>0</v>
      </c>
      <c r="EF299" s="33">
        <f t="shared" si="58"/>
        <v>0</v>
      </c>
    </row>
    <row r="300" spans="1:136" x14ac:dyDescent="0.25">
      <c r="A300" s="136">
        <v>291</v>
      </c>
      <c r="B300" s="39"/>
      <c r="C300" s="39"/>
      <c r="D300" s="39"/>
      <c r="E300" s="39"/>
      <c r="F300" s="137"/>
      <c r="G300" s="40"/>
      <c r="H300" s="41"/>
      <c r="I300" s="41"/>
      <c r="J300" s="43"/>
      <c r="K300" s="43"/>
      <c r="L300" s="43"/>
      <c r="M300" s="43"/>
      <c r="N300" s="43"/>
      <c r="O300" s="41"/>
      <c r="P300" s="352"/>
      <c r="Q300" s="669"/>
      <c r="R300" s="669"/>
      <c r="S300" s="669"/>
      <c r="T300" s="669"/>
      <c r="U300" s="669"/>
      <c r="V300" s="669"/>
      <c r="W300" s="669"/>
      <c r="X300" s="669"/>
      <c r="Y300" s="669"/>
      <c r="Z300" s="40"/>
      <c r="AA300" s="41"/>
      <c r="AB300" s="41"/>
      <c r="AC300" s="43"/>
      <c r="AD300" s="43"/>
      <c r="AE300" s="43"/>
      <c r="AF300" s="43"/>
      <c r="AG300" s="43"/>
      <c r="AH300" s="43"/>
      <c r="AI300" s="43"/>
      <c r="AJ300" s="41"/>
      <c r="AK300" s="352"/>
      <c r="AL300" s="669"/>
      <c r="AM300" s="669"/>
      <c r="AN300" s="669"/>
      <c r="AO300" s="669"/>
      <c r="AP300" s="669"/>
      <c r="AQ300" s="669"/>
      <c r="AR300" s="669"/>
      <c r="AS300" s="669"/>
      <c r="AT300" s="669"/>
      <c r="AU300" s="669"/>
      <c r="AV300" s="669"/>
      <c r="AW300" s="40"/>
      <c r="AX300" s="41"/>
      <c r="AY300" s="43"/>
      <c r="AZ300" s="43"/>
      <c r="BA300" s="124"/>
      <c r="BB300" s="41"/>
      <c r="BC300" s="41"/>
      <c r="BD300" s="43"/>
      <c r="BE300" s="43"/>
      <c r="BF300" s="40"/>
      <c r="BG300" s="41"/>
      <c r="BH300" s="41"/>
      <c r="BI300" s="41"/>
      <c r="BJ300" s="41"/>
      <c r="BK300" s="41"/>
      <c r="BL300" s="41"/>
      <c r="BM300" s="41"/>
      <c r="BN300" s="43"/>
      <c r="BO300" s="496"/>
      <c r="BP300" s="124"/>
      <c r="BQ300" s="41"/>
      <c r="BR300" s="41"/>
      <c r="BS300" s="41"/>
      <c r="BT300" s="41"/>
      <c r="BU300" s="43"/>
      <c r="BV300" s="43"/>
      <c r="BW300" s="43"/>
      <c r="BX300" s="43"/>
      <c r="BY300" s="43"/>
      <c r="BZ300" s="43"/>
      <c r="CA300" s="499"/>
      <c r="CB300" s="500"/>
      <c r="CC300" s="495"/>
      <c r="CD300" s="495"/>
      <c r="CE300" s="502"/>
      <c r="CF300" s="124"/>
      <c r="CG300" s="41"/>
      <c r="CH300" s="41"/>
      <c r="CI300" s="43"/>
      <c r="CJ300" s="43"/>
      <c r="CK300" s="43"/>
      <c r="CL300" s="43"/>
      <c r="CM300" s="43"/>
      <c r="CN300" s="43"/>
      <c r="CO300" s="43"/>
      <c r="CP300" s="43"/>
      <c r="CQ300" s="43"/>
      <c r="CR300" s="500"/>
      <c r="CS300" s="495"/>
      <c r="CT300" s="495"/>
      <c r="CU300" s="502"/>
      <c r="CV300" s="41"/>
      <c r="CW300" s="41"/>
      <c r="CX300" s="41"/>
      <c r="CY300" s="41"/>
      <c r="CZ300" s="41"/>
      <c r="DA300" s="42"/>
      <c r="DB300" s="151"/>
      <c r="DC300" s="41"/>
      <c r="DD300" s="41"/>
      <c r="DE300" s="151"/>
      <c r="DF300" s="35"/>
      <c r="DG300" s="36"/>
      <c r="DH300" s="36"/>
      <c r="DI300" s="38"/>
      <c r="DJ300" s="38"/>
      <c r="DK300" s="38"/>
      <c r="DL300" s="38"/>
      <c r="DM300" s="38"/>
      <c r="DN300" s="46"/>
      <c r="DO300" s="451"/>
      <c r="DP300" s="451"/>
      <c r="DQ300" s="451"/>
      <c r="DR300" s="451"/>
      <c r="DS300" s="451"/>
      <c r="DT300" s="451"/>
      <c r="DU300" s="451"/>
      <c r="DV300" s="35"/>
      <c r="DW300" s="36"/>
      <c r="DX300" s="36"/>
      <c r="DY300" s="38"/>
      <c r="DZ300" s="38"/>
      <c r="EA300" s="46"/>
      <c r="EB300" s="33">
        <f t="shared" si="54"/>
        <v>0</v>
      </c>
      <c r="EC300" s="33">
        <f t="shared" si="55"/>
        <v>0</v>
      </c>
      <c r="ED300" s="75">
        <f t="shared" si="56"/>
        <v>0</v>
      </c>
      <c r="EE300" s="74">
        <f t="shared" si="57"/>
        <v>0</v>
      </c>
      <c r="EF300" s="33">
        <f t="shared" si="58"/>
        <v>0</v>
      </c>
    </row>
    <row r="301" spans="1:136" x14ac:dyDescent="0.25">
      <c r="A301" s="134">
        <v>292</v>
      </c>
      <c r="B301" s="39"/>
      <c r="C301" s="39"/>
      <c r="D301" s="39"/>
      <c r="E301" s="39"/>
      <c r="F301" s="137"/>
      <c r="G301" s="40"/>
      <c r="H301" s="41"/>
      <c r="I301" s="41"/>
      <c r="J301" s="43"/>
      <c r="K301" s="43"/>
      <c r="L301" s="43"/>
      <c r="M301" s="43"/>
      <c r="N301" s="43"/>
      <c r="O301" s="41"/>
      <c r="P301" s="352"/>
      <c r="Q301" s="669"/>
      <c r="R301" s="669"/>
      <c r="S301" s="669"/>
      <c r="T301" s="669"/>
      <c r="U301" s="669"/>
      <c r="V301" s="669"/>
      <c r="W301" s="669"/>
      <c r="X301" s="669"/>
      <c r="Y301" s="669"/>
      <c r="Z301" s="40"/>
      <c r="AA301" s="41"/>
      <c r="AB301" s="41"/>
      <c r="AC301" s="43"/>
      <c r="AD301" s="43"/>
      <c r="AE301" s="43"/>
      <c r="AF301" s="43"/>
      <c r="AG301" s="43"/>
      <c r="AH301" s="43"/>
      <c r="AI301" s="43"/>
      <c r="AJ301" s="41"/>
      <c r="AK301" s="352"/>
      <c r="AL301" s="669"/>
      <c r="AM301" s="669"/>
      <c r="AN301" s="669"/>
      <c r="AO301" s="669"/>
      <c r="AP301" s="669"/>
      <c r="AQ301" s="669"/>
      <c r="AR301" s="669"/>
      <c r="AS301" s="669"/>
      <c r="AT301" s="669"/>
      <c r="AU301" s="669"/>
      <c r="AV301" s="669"/>
      <c r="AW301" s="40"/>
      <c r="AX301" s="41"/>
      <c r="AY301" s="43"/>
      <c r="AZ301" s="43"/>
      <c r="BA301" s="124"/>
      <c r="BB301" s="41"/>
      <c r="BC301" s="41"/>
      <c r="BD301" s="43"/>
      <c r="BE301" s="43"/>
      <c r="BF301" s="40"/>
      <c r="BG301" s="41"/>
      <c r="BH301" s="41"/>
      <c r="BI301" s="41"/>
      <c r="BJ301" s="41"/>
      <c r="BK301" s="41"/>
      <c r="BL301" s="41"/>
      <c r="BM301" s="41"/>
      <c r="BN301" s="43"/>
      <c r="BO301" s="496"/>
      <c r="BP301" s="124"/>
      <c r="BQ301" s="41"/>
      <c r="BR301" s="41"/>
      <c r="BS301" s="41"/>
      <c r="BT301" s="41"/>
      <c r="BU301" s="43"/>
      <c r="BV301" s="43"/>
      <c r="BW301" s="43"/>
      <c r="BX301" s="43"/>
      <c r="BY301" s="43"/>
      <c r="BZ301" s="43"/>
      <c r="CA301" s="499"/>
      <c r="CB301" s="500"/>
      <c r="CC301" s="495"/>
      <c r="CD301" s="495"/>
      <c r="CE301" s="502"/>
      <c r="CF301" s="124"/>
      <c r="CG301" s="41"/>
      <c r="CH301" s="41"/>
      <c r="CI301" s="43"/>
      <c r="CJ301" s="43"/>
      <c r="CK301" s="43"/>
      <c r="CL301" s="43"/>
      <c r="CM301" s="43"/>
      <c r="CN301" s="43"/>
      <c r="CO301" s="43"/>
      <c r="CP301" s="43"/>
      <c r="CQ301" s="43"/>
      <c r="CR301" s="500"/>
      <c r="CS301" s="495"/>
      <c r="CT301" s="495"/>
      <c r="CU301" s="502"/>
      <c r="CV301" s="41"/>
      <c r="CW301" s="41"/>
      <c r="CX301" s="41"/>
      <c r="CY301" s="41"/>
      <c r="CZ301" s="41"/>
      <c r="DA301" s="42"/>
      <c r="DB301" s="151"/>
      <c r="DC301" s="41"/>
      <c r="DD301" s="41"/>
      <c r="DE301" s="151"/>
      <c r="DF301" s="35"/>
      <c r="DG301" s="36"/>
      <c r="DH301" s="36"/>
      <c r="DI301" s="38"/>
      <c r="DJ301" s="38"/>
      <c r="DK301" s="38"/>
      <c r="DL301" s="38"/>
      <c r="DM301" s="38"/>
      <c r="DN301" s="46"/>
      <c r="DO301" s="451"/>
      <c r="DP301" s="451"/>
      <c r="DQ301" s="451"/>
      <c r="DR301" s="451"/>
      <c r="DS301" s="451"/>
      <c r="DT301" s="451"/>
      <c r="DU301" s="451"/>
      <c r="DV301" s="35"/>
      <c r="DW301" s="36"/>
      <c r="DX301" s="36"/>
      <c r="DY301" s="38"/>
      <c r="DZ301" s="38"/>
      <c r="EA301" s="46"/>
      <c r="EB301" s="33">
        <f t="shared" si="54"/>
        <v>0</v>
      </c>
      <c r="EC301" s="33">
        <f t="shared" si="55"/>
        <v>0</v>
      </c>
      <c r="ED301" s="75">
        <f t="shared" si="56"/>
        <v>0</v>
      </c>
      <c r="EE301" s="74">
        <f t="shared" si="57"/>
        <v>0</v>
      </c>
      <c r="EF301" s="33">
        <f t="shared" si="58"/>
        <v>0</v>
      </c>
    </row>
    <row r="302" spans="1:136" x14ac:dyDescent="0.25">
      <c r="A302" s="136">
        <v>293</v>
      </c>
      <c r="B302" s="39"/>
      <c r="C302" s="39"/>
      <c r="D302" s="39"/>
      <c r="E302" s="39"/>
      <c r="F302" s="137"/>
      <c r="G302" s="40"/>
      <c r="H302" s="41"/>
      <c r="I302" s="41"/>
      <c r="J302" s="43"/>
      <c r="K302" s="43"/>
      <c r="L302" s="43"/>
      <c r="M302" s="43"/>
      <c r="N302" s="43"/>
      <c r="O302" s="41"/>
      <c r="P302" s="352"/>
      <c r="Q302" s="669"/>
      <c r="R302" s="669"/>
      <c r="S302" s="669"/>
      <c r="T302" s="669"/>
      <c r="U302" s="669"/>
      <c r="V302" s="669"/>
      <c r="W302" s="669"/>
      <c r="X302" s="669"/>
      <c r="Y302" s="669"/>
      <c r="Z302" s="40"/>
      <c r="AA302" s="41"/>
      <c r="AB302" s="41"/>
      <c r="AC302" s="43"/>
      <c r="AD302" s="43"/>
      <c r="AE302" s="43"/>
      <c r="AF302" s="43"/>
      <c r="AG302" s="43"/>
      <c r="AH302" s="43"/>
      <c r="AI302" s="43"/>
      <c r="AJ302" s="41"/>
      <c r="AK302" s="352"/>
      <c r="AL302" s="669"/>
      <c r="AM302" s="669"/>
      <c r="AN302" s="669"/>
      <c r="AO302" s="669"/>
      <c r="AP302" s="669"/>
      <c r="AQ302" s="669"/>
      <c r="AR302" s="669"/>
      <c r="AS302" s="669"/>
      <c r="AT302" s="669"/>
      <c r="AU302" s="669"/>
      <c r="AV302" s="669"/>
      <c r="AW302" s="40"/>
      <c r="AX302" s="41"/>
      <c r="AY302" s="43"/>
      <c r="AZ302" s="43"/>
      <c r="BA302" s="124"/>
      <c r="BB302" s="41"/>
      <c r="BC302" s="41"/>
      <c r="BD302" s="43"/>
      <c r="BE302" s="43"/>
      <c r="BF302" s="40"/>
      <c r="BG302" s="41"/>
      <c r="BH302" s="41"/>
      <c r="BI302" s="41"/>
      <c r="BJ302" s="41"/>
      <c r="BK302" s="41"/>
      <c r="BL302" s="41"/>
      <c r="BM302" s="41"/>
      <c r="BN302" s="43"/>
      <c r="BO302" s="496"/>
      <c r="BP302" s="124"/>
      <c r="BQ302" s="41"/>
      <c r="BR302" s="41"/>
      <c r="BS302" s="41"/>
      <c r="BT302" s="41"/>
      <c r="BU302" s="43"/>
      <c r="BV302" s="43"/>
      <c r="BW302" s="43"/>
      <c r="BX302" s="43"/>
      <c r="BY302" s="43"/>
      <c r="BZ302" s="43"/>
      <c r="CA302" s="499"/>
      <c r="CB302" s="500"/>
      <c r="CC302" s="495"/>
      <c r="CD302" s="495"/>
      <c r="CE302" s="502"/>
      <c r="CF302" s="124"/>
      <c r="CG302" s="41"/>
      <c r="CH302" s="41"/>
      <c r="CI302" s="43"/>
      <c r="CJ302" s="43"/>
      <c r="CK302" s="43"/>
      <c r="CL302" s="43"/>
      <c r="CM302" s="43"/>
      <c r="CN302" s="43"/>
      <c r="CO302" s="43"/>
      <c r="CP302" s="43"/>
      <c r="CQ302" s="43"/>
      <c r="CR302" s="500"/>
      <c r="CS302" s="495"/>
      <c r="CT302" s="495"/>
      <c r="CU302" s="502"/>
      <c r="CV302" s="41"/>
      <c r="CW302" s="41"/>
      <c r="CX302" s="41"/>
      <c r="CY302" s="41"/>
      <c r="CZ302" s="41"/>
      <c r="DA302" s="42"/>
      <c r="DB302" s="151"/>
      <c r="DC302" s="41"/>
      <c r="DD302" s="41"/>
      <c r="DE302" s="151"/>
      <c r="DF302" s="35"/>
      <c r="DG302" s="36"/>
      <c r="DH302" s="36"/>
      <c r="DI302" s="38"/>
      <c r="DJ302" s="38"/>
      <c r="DK302" s="38"/>
      <c r="DL302" s="38"/>
      <c r="DM302" s="38"/>
      <c r="DN302" s="46"/>
      <c r="DO302" s="451"/>
      <c r="DP302" s="451"/>
      <c r="DQ302" s="451"/>
      <c r="DR302" s="451"/>
      <c r="DS302" s="451"/>
      <c r="DT302" s="451"/>
      <c r="DU302" s="451"/>
      <c r="DV302" s="35"/>
      <c r="DW302" s="36"/>
      <c r="DX302" s="36"/>
      <c r="DY302" s="38"/>
      <c r="DZ302" s="38"/>
      <c r="EA302" s="46"/>
      <c r="EB302" s="33">
        <f t="shared" si="54"/>
        <v>0</v>
      </c>
      <c r="EC302" s="33">
        <f t="shared" si="55"/>
        <v>0</v>
      </c>
      <c r="ED302" s="75">
        <f t="shared" si="56"/>
        <v>0</v>
      </c>
      <c r="EE302" s="74">
        <f t="shared" si="57"/>
        <v>0</v>
      </c>
      <c r="EF302" s="33">
        <f t="shared" si="58"/>
        <v>0</v>
      </c>
    </row>
    <row r="303" spans="1:136" x14ac:dyDescent="0.25">
      <c r="A303" s="134">
        <v>294</v>
      </c>
      <c r="B303" s="39"/>
      <c r="C303" s="39"/>
      <c r="D303" s="39"/>
      <c r="E303" s="39"/>
      <c r="F303" s="137"/>
      <c r="G303" s="40"/>
      <c r="H303" s="41"/>
      <c r="I303" s="41"/>
      <c r="J303" s="43"/>
      <c r="K303" s="43"/>
      <c r="L303" s="43"/>
      <c r="M303" s="43"/>
      <c r="N303" s="43"/>
      <c r="O303" s="41"/>
      <c r="P303" s="352"/>
      <c r="Q303" s="669"/>
      <c r="R303" s="669"/>
      <c r="S303" s="669"/>
      <c r="T303" s="669"/>
      <c r="U303" s="669"/>
      <c r="V303" s="669"/>
      <c r="W303" s="669"/>
      <c r="X303" s="669"/>
      <c r="Y303" s="669"/>
      <c r="Z303" s="40"/>
      <c r="AA303" s="41"/>
      <c r="AB303" s="41"/>
      <c r="AC303" s="43"/>
      <c r="AD303" s="43"/>
      <c r="AE303" s="43"/>
      <c r="AF303" s="43"/>
      <c r="AG303" s="43"/>
      <c r="AH303" s="43"/>
      <c r="AI303" s="43"/>
      <c r="AJ303" s="41"/>
      <c r="AK303" s="352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40"/>
      <c r="AX303" s="41"/>
      <c r="AY303" s="43"/>
      <c r="AZ303" s="43"/>
      <c r="BA303" s="124"/>
      <c r="BB303" s="41"/>
      <c r="BC303" s="41"/>
      <c r="BD303" s="43"/>
      <c r="BE303" s="43"/>
      <c r="BF303" s="40"/>
      <c r="BG303" s="41"/>
      <c r="BH303" s="41"/>
      <c r="BI303" s="41"/>
      <c r="BJ303" s="41"/>
      <c r="BK303" s="41"/>
      <c r="BL303" s="41"/>
      <c r="BM303" s="41"/>
      <c r="BN303" s="43"/>
      <c r="BO303" s="496"/>
      <c r="BP303" s="124"/>
      <c r="BQ303" s="41"/>
      <c r="BR303" s="41"/>
      <c r="BS303" s="41"/>
      <c r="BT303" s="41"/>
      <c r="BU303" s="43"/>
      <c r="BV303" s="43"/>
      <c r="BW303" s="43"/>
      <c r="BX303" s="43"/>
      <c r="BY303" s="43"/>
      <c r="BZ303" s="43"/>
      <c r="CA303" s="499"/>
      <c r="CB303" s="500"/>
      <c r="CC303" s="495"/>
      <c r="CD303" s="495"/>
      <c r="CE303" s="502"/>
      <c r="CF303" s="124"/>
      <c r="CG303" s="41"/>
      <c r="CH303" s="41"/>
      <c r="CI303" s="43"/>
      <c r="CJ303" s="43"/>
      <c r="CK303" s="43"/>
      <c r="CL303" s="43"/>
      <c r="CM303" s="43"/>
      <c r="CN303" s="43"/>
      <c r="CO303" s="43"/>
      <c r="CP303" s="43"/>
      <c r="CQ303" s="43"/>
      <c r="CR303" s="500"/>
      <c r="CS303" s="495"/>
      <c r="CT303" s="495"/>
      <c r="CU303" s="502"/>
      <c r="CV303" s="41"/>
      <c r="CW303" s="41"/>
      <c r="CX303" s="41"/>
      <c r="CY303" s="41"/>
      <c r="CZ303" s="41"/>
      <c r="DA303" s="42"/>
      <c r="DB303" s="151"/>
      <c r="DC303" s="41"/>
      <c r="DD303" s="41"/>
      <c r="DE303" s="151"/>
      <c r="DF303" s="35"/>
      <c r="DG303" s="36"/>
      <c r="DH303" s="36"/>
      <c r="DI303" s="38"/>
      <c r="DJ303" s="38"/>
      <c r="DK303" s="38"/>
      <c r="DL303" s="38"/>
      <c r="DM303" s="38"/>
      <c r="DN303" s="46"/>
      <c r="DO303" s="451"/>
      <c r="DP303" s="451"/>
      <c r="DQ303" s="451"/>
      <c r="DR303" s="451"/>
      <c r="DS303" s="451"/>
      <c r="DT303" s="451"/>
      <c r="DU303" s="451"/>
      <c r="DV303" s="35"/>
      <c r="DW303" s="36"/>
      <c r="DX303" s="36"/>
      <c r="DY303" s="38"/>
      <c r="DZ303" s="38"/>
      <c r="EA303" s="46"/>
      <c r="EB303" s="33">
        <f t="shared" si="54"/>
        <v>0</v>
      </c>
      <c r="EC303" s="33">
        <f t="shared" si="55"/>
        <v>0</v>
      </c>
      <c r="ED303" s="75">
        <f t="shared" si="56"/>
        <v>0</v>
      </c>
      <c r="EE303" s="74">
        <f t="shared" si="57"/>
        <v>0</v>
      </c>
      <c r="EF303" s="33">
        <f t="shared" si="58"/>
        <v>0</v>
      </c>
    </row>
    <row r="304" spans="1:136" x14ac:dyDescent="0.25">
      <c r="A304" s="136">
        <v>295</v>
      </c>
      <c r="B304" s="39"/>
      <c r="C304" s="39"/>
      <c r="D304" s="39"/>
      <c r="E304" s="39"/>
      <c r="F304" s="137"/>
      <c r="G304" s="40"/>
      <c r="H304" s="41"/>
      <c r="I304" s="41"/>
      <c r="J304" s="43"/>
      <c r="K304" s="43"/>
      <c r="L304" s="43"/>
      <c r="M304" s="43"/>
      <c r="N304" s="43"/>
      <c r="O304" s="41"/>
      <c r="P304" s="352"/>
      <c r="Q304" s="669"/>
      <c r="R304" s="669"/>
      <c r="S304" s="669"/>
      <c r="T304" s="669"/>
      <c r="U304" s="669"/>
      <c r="V304" s="669"/>
      <c r="W304" s="669"/>
      <c r="X304" s="669"/>
      <c r="Y304" s="669"/>
      <c r="Z304" s="40"/>
      <c r="AA304" s="41"/>
      <c r="AB304" s="41"/>
      <c r="AC304" s="43"/>
      <c r="AD304" s="43"/>
      <c r="AE304" s="43"/>
      <c r="AF304" s="43"/>
      <c r="AG304" s="43"/>
      <c r="AH304" s="43"/>
      <c r="AI304" s="43"/>
      <c r="AJ304" s="41"/>
      <c r="AK304" s="352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40"/>
      <c r="AX304" s="41"/>
      <c r="AY304" s="43"/>
      <c r="AZ304" s="43"/>
      <c r="BA304" s="124"/>
      <c r="BB304" s="41"/>
      <c r="BC304" s="41"/>
      <c r="BD304" s="43"/>
      <c r="BE304" s="43"/>
      <c r="BF304" s="40"/>
      <c r="BG304" s="41"/>
      <c r="BH304" s="41"/>
      <c r="BI304" s="41"/>
      <c r="BJ304" s="41"/>
      <c r="BK304" s="41"/>
      <c r="BL304" s="41"/>
      <c r="BM304" s="41"/>
      <c r="BN304" s="43"/>
      <c r="BO304" s="496"/>
      <c r="BP304" s="124"/>
      <c r="BQ304" s="41"/>
      <c r="BR304" s="41"/>
      <c r="BS304" s="41"/>
      <c r="BT304" s="41"/>
      <c r="BU304" s="43"/>
      <c r="BV304" s="43"/>
      <c r="BW304" s="43"/>
      <c r="BX304" s="43"/>
      <c r="BY304" s="43"/>
      <c r="BZ304" s="43"/>
      <c r="CA304" s="499"/>
      <c r="CB304" s="500"/>
      <c r="CC304" s="495"/>
      <c r="CD304" s="495"/>
      <c r="CE304" s="502"/>
      <c r="CF304" s="124"/>
      <c r="CG304" s="41"/>
      <c r="CH304" s="41"/>
      <c r="CI304" s="43"/>
      <c r="CJ304" s="43"/>
      <c r="CK304" s="43"/>
      <c r="CL304" s="43"/>
      <c r="CM304" s="43"/>
      <c r="CN304" s="43"/>
      <c r="CO304" s="43"/>
      <c r="CP304" s="43"/>
      <c r="CQ304" s="43"/>
      <c r="CR304" s="500"/>
      <c r="CS304" s="495"/>
      <c r="CT304" s="495"/>
      <c r="CU304" s="502"/>
      <c r="CV304" s="41"/>
      <c r="CW304" s="41"/>
      <c r="CX304" s="41"/>
      <c r="CY304" s="41"/>
      <c r="CZ304" s="41"/>
      <c r="DA304" s="42"/>
      <c r="DB304" s="151"/>
      <c r="DC304" s="41"/>
      <c r="DD304" s="41"/>
      <c r="DE304" s="151"/>
      <c r="DF304" s="35"/>
      <c r="DG304" s="36"/>
      <c r="DH304" s="36"/>
      <c r="DI304" s="38"/>
      <c r="DJ304" s="38"/>
      <c r="DK304" s="38"/>
      <c r="DL304" s="38"/>
      <c r="DM304" s="38"/>
      <c r="DN304" s="46"/>
      <c r="DO304" s="451"/>
      <c r="DP304" s="451"/>
      <c r="DQ304" s="451"/>
      <c r="DR304" s="451"/>
      <c r="DS304" s="451"/>
      <c r="DT304" s="451"/>
      <c r="DU304" s="451"/>
      <c r="DV304" s="35"/>
      <c r="DW304" s="36"/>
      <c r="DX304" s="36"/>
      <c r="DY304" s="38"/>
      <c r="DZ304" s="38"/>
      <c r="EA304" s="46"/>
      <c r="EB304" s="33">
        <f t="shared" si="54"/>
        <v>0</v>
      </c>
      <c r="EC304" s="33">
        <f t="shared" si="55"/>
        <v>0</v>
      </c>
      <c r="ED304" s="75">
        <f t="shared" si="56"/>
        <v>0</v>
      </c>
      <c r="EE304" s="74">
        <f t="shared" si="57"/>
        <v>0</v>
      </c>
      <c r="EF304" s="33">
        <f t="shared" si="58"/>
        <v>0</v>
      </c>
    </row>
    <row r="305" spans="1:136" x14ac:dyDescent="0.25">
      <c r="A305" s="134">
        <v>296</v>
      </c>
      <c r="B305" s="39"/>
      <c r="C305" s="39"/>
      <c r="D305" s="39"/>
      <c r="E305" s="39"/>
      <c r="F305" s="137"/>
      <c r="G305" s="40"/>
      <c r="H305" s="41"/>
      <c r="I305" s="41"/>
      <c r="J305" s="43"/>
      <c r="K305" s="43"/>
      <c r="L305" s="43"/>
      <c r="M305" s="43"/>
      <c r="N305" s="43"/>
      <c r="O305" s="41"/>
      <c r="P305" s="352"/>
      <c r="Q305" s="669"/>
      <c r="R305" s="669"/>
      <c r="S305" s="669"/>
      <c r="T305" s="669"/>
      <c r="U305" s="669"/>
      <c r="V305" s="669"/>
      <c r="W305" s="669"/>
      <c r="X305" s="669"/>
      <c r="Y305" s="669"/>
      <c r="Z305" s="40"/>
      <c r="AA305" s="41"/>
      <c r="AB305" s="41"/>
      <c r="AC305" s="43"/>
      <c r="AD305" s="43"/>
      <c r="AE305" s="43"/>
      <c r="AF305" s="43"/>
      <c r="AG305" s="43"/>
      <c r="AH305" s="43"/>
      <c r="AI305" s="43"/>
      <c r="AJ305" s="41"/>
      <c r="AK305" s="352"/>
      <c r="AL305" s="669"/>
      <c r="AM305" s="669"/>
      <c r="AN305" s="669"/>
      <c r="AO305" s="669"/>
      <c r="AP305" s="669"/>
      <c r="AQ305" s="669"/>
      <c r="AR305" s="669"/>
      <c r="AS305" s="669"/>
      <c r="AT305" s="669"/>
      <c r="AU305" s="669"/>
      <c r="AV305" s="669"/>
      <c r="AW305" s="40"/>
      <c r="AX305" s="41"/>
      <c r="AY305" s="43"/>
      <c r="AZ305" s="43"/>
      <c r="BA305" s="124"/>
      <c r="BB305" s="41"/>
      <c r="BC305" s="41"/>
      <c r="BD305" s="43"/>
      <c r="BE305" s="43"/>
      <c r="BF305" s="40"/>
      <c r="BG305" s="41"/>
      <c r="BH305" s="41"/>
      <c r="BI305" s="41"/>
      <c r="BJ305" s="41"/>
      <c r="BK305" s="41"/>
      <c r="BL305" s="41"/>
      <c r="BM305" s="41"/>
      <c r="BN305" s="43"/>
      <c r="BO305" s="496"/>
      <c r="BP305" s="124"/>
      <c r="BQ305" s="41"/>
      <c r="BR305" s="41"/>
      <c r="BS305" s="41"/>
      <c r="BT305" s="41"/>
      <c r="BU305" s="43"/>
      <c r="BV305" s="43"/>
      <c r="BW305" s="43"/>
      <c r="BX305" s="43"/>
      <c r="BY305" s="43"/>
      <c r="BZ305" s="43"/>
      <c r="CA305" s="499"/>
      <c r="CB305" s="500"/>
      <c r="CC305" s="495"/>
      <c r="CD305" s="495"/>
      <c r="CE305" s="502"/>
      <c r="CF305" s="124"/>
      <c r="CG305" s="41"/>
      <c r="CH305" s="41"/>
      <c r="CI305" s="43"/>
      <c r="CJ305" s="43"/>
      <c r="CK305" s="43"/>
      <c r="CL305" s="43"/>
      <c r="CM305" s="43"/>
      <c r="CN305" s="43"/>
      <c r="CO305" s="43"/>
      <c r="CP305" s="43"/>
      <c r="CQ305" s="43"/>
      <c r="CR305" s="500"/>
      <c r="CS305" s="495"/>
      <c r="CT305" s="495"/>
      <c r="CU305" s="502"/>
      <c r="CV305" s="41"/>
      <c r="CW305" s="41"/>
      <c r="CX305" s="41"/>
      <c r="CY305" s="41"/>
      <c r="CZ305" s="41"/>
      <c r="DA305" s="42"/>
      <c r="DB305" s="151"/>
      <c r="DC305" s="41"/>
      <c r="DD305" s="41"/>
      <c r="DE305" s="151"/>
      <c r="DF305" s="35"/>
      <c r="DG305" s="36"/>
      <c r="DH305" s="36"/>
      <c r="DI305" s="38"/>
      <c r="DJ305" s="38"/>
      <c r="DK305" s="38"/>
      <c r="DL305" s="38"/>
      <c r="DM305" s="38"/>
      <c r="DN305" s="46"/>
      <c r="DO305" s="451"/>
      <c r="DP305" s="451"/>
      <c r="DQ305" s="451"/>
      <c r="DR305" s="451"/>
      <c r="DS305" s="451"/>
      <c r="DT305" s="451"/>
      <c r="DU305" s="451"/>
      <c r="DV305" s="35"/>
      <c r="DW305" s="36"/>
      <c r="DX305" s="36"/>
      <c r="DY305" s="38"/>
      <c r="DZ305" s="38"/>
      <c r="EA305" s="46"/>
      <c r="EB305" s="33">
        <f t="shared" si="54"/>
        <v>0</v>
      </c>
      <c r="EC305" s="33">
        <f t="shared" si="55"/>
        <v>0</v>
      </c>
      <c r="ED305" s="75">
        <f t="shared" si="56"/>
        <v>0</v>
      </c>
      <c r="EE305" s="74">
        <f t="shared" si="57"/>
        <v>0</v>
      </c>
      <c r="EF305" s="33">
        <f t="shared" si="58"/>
        <v>0</v>
      </c>
    </row>
    <row r="306" spans="1:136" x14ac:dyDescent="0.25">
      <c r="A306" s="136">
        <v>297</v>
      </c>
      <c r="B306" s="39"/>
      <c r="C306" s="39"/>
      <c r="D306" s="39"/>
      <c r="E306" s="39"/>
      <c r="F306" s="137"/>
      <c r="G306" s="40"/>
      <c r="H306" s="41"/>
      <c r="I306" s="41"/>
      <c r="J306" s="43"/>
      <c r="K306" s="43"/>
      <c r="L306" s="43"/>
      <c r="M306" s="43"/>
      <c r="N306" s="43"/>
      <c r="O306" s="41"/>
      <c r="P306" s="352"/>
      <c r="Q306" s="669"/>
      <c r="R306" s="669"/>
      <c r="S306" s="669"/>
      <c r="T306" s="669"/>
      <c r="U306" s="669"/>
      <c r="V306" s="669"/>
      <c r="W306" s="669"/>
      <c r="X306" s="669"/>
      <c r="Y306" s="669"/>
      <c r="Z306" s="40"/>
      <c r="AA306" s="41"/>
      <c r="AB306" s="41"/>
      <c r="AC306" s="43"/>
      <c r="AD306" s="43"/>
      <c r="AE306" s="43"/>
      <c r="AF306" s="43"/>
      <c r="AG306" s="43"/>
      <c r="AH306" s="43"/>
      <c r="AI306" s="43"/>
      <c r="AJ306" s="41"/>
      <c r="AK306" s="352"/>
      <c r="AL306" s="669"/>
      <c r="AM306" s="669"/>
      <c r="AN306" s="669"/>
      <c r="AO306" s="669"/>
      <c r="AP306" s="669"/>
      <c r="AQ306" s="669"/>
      <c r="AR306" s="669"/>
      <c r="AS306" s="669"/>
      <c r="AT306" s="669"/>
      <c r="AU306" s="669"/>
      <c r="AV306" s="669"/>
      <c r="AW306" s="40"/>
      <c r="AX306" s="41"/>
      <c r="AY306" s="43"/>
      <c r="AZ306" s="43"/>
      <c r="BA306" s="124"/>
      <c r="BB306" s="41"/>
      <c r="BC306" s="41"/>
      <c r="BD306" s="43"/>
      <c r="BE306" s="43"/>
      <c r="BF306" s="40"/>
      <c r="BG306" s="41"/>
      <c r="BH306" s="41"/>
      <c r="BI306" s="41"/>
      <c r="BJ306" s="41"/>
      <c r="BK306" s="41"/>
      <c r="BL306" s="41"/>
      <c r="BM306" s="41"/>
      <c r="BN306" s="43"/>
      <c r="BO306" s="496"/>
      <c r="BP306" s="124"/>
      <c r="BQ306" s="41"/>
      <c r="BR306" s="41"/>
      <c r="BS306" s="41"/>
      <c r="BT306" s="41"/>
      <c r="BU306" s="43"/>
      <c r="BV306" s="43"/>
      <c r="BW306" s="43"/>
      <c r="BX306" s="43"/>
      <c r="BY306" s="43"/>
      <c r="BZ306" s="43"/>
      <c r="CA306" s="499"/>
      <c r="CB306" s="500"/>
      <c r="CC306" s="495"/>
      <c r="CD306" s="495"/>
      <c r="CE306" s="502"/>
      <c r="CF306" s="124"/>
      <c r="CG306" s="41"/>
      <c r="CH306" s="41"/>
      <c r="CI306" s="43"/>
      <c r="CJ306" s="43"/>
      <c r="CK306" s="43"/>
      <c r="CL306" s="43"/>
      <c r="CM306" s="43"/>
      <c r="CN306" s="43"/>
      <c r="CO306" s="43"/>
      <c r="CP306" s="43"/>
      <c r="CQ306" s="43"/>
      <c r="CR306" s="500"/>
      <c r="CS306" s="495"/>
      <c r="CT306" s="495"/>
      <c r="CU306" s="502"/>
      <c r="CV306" s="41"/>
      <c r="CW306" s="41"/>
      <c r="CX306" s="41"/>
      <c r="CY306" s="41"/>
      <c r="CZ306" s="41"/>
      <c r="DA306" s="42"/>
      <c r="DB306" s="151"/>
      <c r="DC306" s="41"/>
      <c r="DD306" s="41"/>
      <c r="DE306" s="151"/>
      <c r="DF306" s="35"/>
      <c r="DG306" s="36"/>
      <c r="DH306" s="36"/>
      <c r="DI306" s="38"/>
      <c r="DJ306" s="38"/>
      <c r="DK306" s="38"/>
      <c r="DL306" s="38"/>
      <c r="DM306" s="38"/>
      <c r="DN306" s="46"/>
      <c r="DO306" s="451"/>
      <c r="DP306" s="451"/>
      <c r="DQ306" s="451"/>
      <c r="DR306" s="451"/>
      <c r="DS306" s="451"/>
      <c r="DT306" s="451"/>
      <c r="DU306" s="451"/>
      <c r="DV306" s="35"/>
      <c r="DW306" s="36"/>
      <c r="DX306" s="36"/>
      <c r="DY306" s="38"/>
      <c r="DZ306" s="38"/>
      <c r="EA306" s="46"/>
      <c r="EB306" s="33">
        <f t="shared" si="54"/>
        <v>0</v>
      </c>
      <c r="EC306" s="33">
        <f t="shared" si="55"/>
        <v>0</v>
      </c>
      <c r="ED306" s="75">
        <f t="shared" si="56"/>
        <v>0</v>
      </c>
      <c r="EE306" s="74">
        <f t="shared" si="57"/>
        <v>0</v>
      </c>
      <c r="EF306" s="33">
        <f t="shared" si="58"/>
        <v>0</v>
      </c>
    </row>
    <row r="307" spans="1:136" x14ac:dyDescent="0.25">
      <c r="A307" s="134">
        <v>298</v>
      </c>
      <c r="B307" s="39"/>
      <c r="C307" s="39"/>
      <c r="D307" s="39"/>
      <c r="E307" s="39"/>
      <c r="F307" s="137"/>
      <c r="G307" s="40"/>
      <c r="H307" s="41"/>
      <c r="I307" s="41"/>
      <c r="J307" s="43"/>
      <c r="K307" s="43"/>
      <c r="L307" s="43"/>
      <c r="M307" s="43"/>
      <c r="N307" s="43"/>
      <c r="O307" s="41"/>
      <c r="P307" s="352"/>
      <c r="Q307" s="669"/>
      <c r="R307" s="669"/>
      <c r="S307" s="669"/>
      <c r="T307" s="669"/>
      <c r="U307" s="669"/>
      <c r="V307" s="669"/>
      <c r="W307" s="669"/>
      <c r="X307" s="669"/>
      <c r="Y307" s="669"/>
      <c r="Z307" s="40"/>
      <c r="AA307" s="41"/>
      <c r="AB307" s="41"/>
      <c r="AC307" s="43"/>
      <c r="AD307" s="43"/>
      <c r="AE307" s="43"/>
      <c r="AF307" s="43"/>
      <c r="AG307" s="43"/>
      <c r="AH307" s="43"/>
      <c r="AI307" s="43"/>
      <c r="AJ307" s="41"/>
      <c r="AK307" s="352"/>
      <c r="AL307" s="669"/>
      <c r="AM307" s="669"/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40"/>
      <c r="AX307" s="41"/>
      <c r="AY307" s="43"/>
      <c r="AZ307" s="43"/>
      <c r="BA307" s="124"/>
      <c r="BB307" s="41"/>
      <c r="BC307" s="41"/>
      <c r="BD307" s="43"/>
      <c r="BE307" s="43"/>
      <c r="BF307" s="40"/>
      <c r="BG307" s="41"/>
      <c r="BH307" s="41"/>
      <c r="BI307" s="41"/>
      <c r="BJ307" s="41"/>
      <c r="BK307" s="41"/>
      <c r="BL307" s="41"/>
      <c r="BM307" s="41"/>
      <c r="BN307" s="43"/>
      <c r="BO307" s="496"/>
      <c r="BP307" s="124"/>
      <c r="BQ307" s="41"/>
      <c r="BR307" s="41"/>
      <c r="BS307" s="41"/>
      <c r="BT307" s="41"/>
      <c r="BU307" s="43"/>
      <c r="BV307" s="43"/>
      <c r="BW307" s="43"/>
      <c r="BX307" s="43"/>
      <c r="BY307" s="43"/>
      <c r="BZ307" s="43"/>
      <c r="CA307" s="499"/>
      <c r="CB307" s="500"/>
      <c r="CC307" s="495"/>
      <c r="CD307" s="495"/>
      <c r="CE307" s="502"/>
      <c r="CF307" s="124"/>
      <c r="CG307" s="41"/>
      <c r="CH307" s="41"/>
      <c r="CI307" s="43"/>
      <c r="CJ307" s="43"/>
      <c r="CK307" s="43"/>
      <c r="CL307" s="43"/>
      <c r="CM307" s="43"/>
      <c r="CN307" s="43"/>
      <c r="CO307" s="43"/>
      <c r="CP307" s="43"/>
      <c r="CQ307" s="43"/>
      <c r="CR307" s="500"/>
      <c r="CS307" s="495"/>
      <c r="CT307" s="495"/>
      <c r="CU307" s="502"/>
      <c r="CV307" s="41"/>
      <c r="CW307" s="41"/>
      <c r="CX307" s="41"/>
      <c r="CY307" s="41"/>
      <c r="CZ307" s="41"/>
      <c r="DA307" s="42"/>
      <c r="DB307" s="151"/>
      <c r="DC307" s="41"/>
      <c r="DD307" s="41"/>
      <c r="DE307" s="151"/>
      <c r="DF307" s="35"/>
      <c r="DG307" s="36"/>
      <c r="DH307" s="36"/>
      <c r="DI307" s="38"/>
      <c r="DJ307" s="38"/>
      <c r="DK307" s="38"/>
      <c r="DL307" s="38"/>
      <c r="DM307" s="38"/>
      <c r="DN307" s="46"/>
      <c r="DO307" s="451"/>
      <c r="DP307" s="451"/>
      <c r="DQ307" s="451"/>
      <c r="DR307" s="451"/>
      <c r="DS307" s="451"/>
      <c r="DT307" s="451"/>
      <c r="DU307" s="451"/>
      <c r="DV307" s="35"/>
      <c r="DW307" s="36"/>
      <c r="DX307" s="36"/>
      <c r="DY307" s="38"/>
      <c r="DZ307" s="38"/>
      <c r="EA307" s="46"/>
      <c r="EB307" s="33">
        <f t="shared" si="54"/>
        <v>0</v>
      </c>
      <c r="EC307" s="33">
        <f t="shared" si="55"/>
        <v>0</v>
      </c>
      <c r="ED307" s="75">
        <f t="shared" si="56"/>
        <v>0</v>
      </c>
      <c r="EE307" s="74">
        <f t="shared" si="57"/>
        <v>0</v>
      </c>
      <c r="EF307" s="33">
        <f t="shared" si="58"/>
        <v>0</v>
      </c>
    </row>
    <row r="308" spans="1:136" x14ac:dyDescent="0.25">
      <c r="A308" s="136">
        <v>299</v>
      </c>
      <c r="B308" s="39"/>
      <c r="C308" s="39"/>
      <c r="D308" s="39"/>
      <c r="E308" s="39"/>
      <c r="F308" s="137"/>
      <c r="G308" s="40"/>
      <c r="H308" s="41"/>
      <c r="I308" s="41"/>
      <c r="J308" s="43"/>
      <c r="K308" s="43"/>
      <c r="L308" s="43"/>
      <c r="M308" s="43"/>
      <c r="N308" s="43"/>
      <c r="O308" s="41"/>
      <c r="P308" s="352"/>
      <c r="Q308" s="669"/>
      <c r="R308" s="669"/>
      <c r="S308" s="669"/>
      <c r="T308" s="669"/>
      <c r="U308" s="669"/>
      <c r="V308" s="669"/>
      <c r="W308" s="669"/>
      <c r="X308" s="669"/>
      <c r="Y308" s="669"/>
      <c r="Z308" s="40"/>
      <c r="AA308" s="41"/>
      <c r="AB308" s="41"/>
      <c r="AC308" s="43"/>
      <c r="AD308" s="43"/>
      <c r="AE308" s="43"/>
      <c r="AF308" s="43"/>
      <c r="AG308" s="43"/>
      <c r="AH308" s="43"/>
      <c r="AI308" s="43"/>
      <c r="AJ308" s="41"/>
      <c r="AK308" s="352"/>
      <c r="AL308" s="669"/>
      <c r="AM308" s="669"/>
      <c r="AN308" s="669"/>
      <c r="AO308" s="669"/>
      <c r="AP308" s="669"/>
      <c r="AQ308" s="669"/>
      <c r="AR308" s="669"/>
      <c r="AS308" s="669"/>
      <c r="AT308" s="669"/>
      <c r="AU308" s="669"/>
      <c r="AV308" s="669"/>
      <c r="AW308" s="40"/>
      <c r="AX308" s="41"/>
      <c r="AY308" s="43"/>
      <c r="AZ308" s="43"/>
      <c r="BA308" s="124"/>
      <c r="BB308" s="41"/>
      <c r="BC308" s="41"/>
      <c r="BD308" s="43"/>
      <c r="BE308" s="43"/>
      <c r="BF308" s="40"/>
      <c r="BG308" s="41"/>
      <c r="BH308" s="41"/>
      <c r="BI308" s="41"/>
      <c r="BJ308" s="41"/>
      <c r="BK308" s="41"/>
      <c r="BL308" s="41"/>
      <c r="BM308" s="41"/>
      <c r="BN308" s="43"/>
      <c r="BO308" s="496"/>
      <c r="BP308" s="124"/>
      <c r="BQ308" s="41"/>
      <c r="BR308" s="41"/>
      <c r="BS308" s="41"/>
      <c r="BT308" s="41"/>
      <c r="BU308" s="43"/>
      <c r="BV308" s="43"/>
      <c r="BW308" s="43"/>
      <c r="BX308" s="43"/>
      <c r="BY308" s="43"/>
      <c r="BZ308" s="43"/>
      <c r="CA308" s="499"/>
      <c r="CB308" s="500"/>
      <c r="CC308" s="495"/>
      <c r="CD308" s="495"/>
      <c r="CE308" s="502"/>
      <c r="CF308" s="124"/>
      <c r="CG308" s="41"/>
      <c r="CH308" s="41"/>
      <c r="CI308" s="43"/>
      <c r="CJ308" s="43"/>
      <c r="CK308" s="43"/>
      <c r="CL308" s="43"/>
      <c r="CM308" s="43"/>
      <c r="CN308" s="43"/>
      <c r="CO308" s="43"/>
      <c r="CP308" s="43"/>
      <c r="CQ308" s="43"/>
      <c r="CR308" s="500"/>
      <c r="CS308" s="495"/>
      <c r="CT308" s="495"/>
      <c r="CU308" s="502"/>
      <c r="CV308" s="41"/>
      <c r="CW308" s="41"/>
      <c r="CX308" s="41"/>
      <c r="CY308" s="41"/>
      <c r="CZ308" s="41"/>
      <c r="DA308" s="42"/>
      <c r="DB308" s="151"/>
      <c r="DC308" s="41"/>
      <c r="DD308" s="41"/>
      <c r="DE308" s="151"/>
      <c r="DF308" s="35"/>
      <c r="DG308" s="36"/>
      <c r="DH308" s="36"/>
      <c r="DI308" s="38"/>
      <c r="DJ308" s="38"/>
      <c r="DK308" s="38"/>
      <c r="DL308" s="38"/>
      <c r="DM308" s="38"/>
      <c r="DN308" s="46"/>
      <c r="DO308" s="451"/>
      <c r="DP308" s="451"/>
      <c r="DQ308" s="451"/>
      <c r="DR308" s="451"/>
      <c r="DS308" s="451"/>
      <c r="DT308" s="451"/>
      <c r="DU308" s="451"/>
      <c r="DV308" s="35"/>
      <c r="DW308" s="36"/>
      <c r="DX308" s="36"/>
      <c r="DY308" s="38"/>
      <c r="DZ308" s="38"/>
      <c r="EA308" s="46"/>
      <c r="EB308" s="33">
        <f t="shared" si="54"/>
        <v>0</v>
      </c>
      <c r="EC308" s="33">
        <f t="shared" si="55"/>
        <v>0</v>
      </c>
      <c r="ED308" s="75">
        <f t="shared" si="56"/>
        <v>0</v>
      </c>
      <c r="EE308" s="74">
        <f t="shared" si="57"/>
        <v>0</v>
      </c>
      <c r="EF308" s="33">
        <f t="shared" si="58"/>
        <v>0</v>
      </c>
    </row>
    <row r="309" spans="1:136" x14ac:dyDescent="0.25">
      <c r="A309" s="134">
        <v>300</v>
      </c>
      <c r="B309" s="39"/>
      <c r="C309" s="39"/>
      <c r="D309" s="39"/>
      <c r="E309" s="39"/>
      <c r="F309" s="137"/>
      <c r="G309" s="40"/>
      <c r="H309" s="41"/>
      <c r="I309" s="41"/>
      <c r="J309" s="43"/>
      <c r="K309" s="43"/>
      <c r="L309" s="43"/>
      <c r="M309" s="43"/>
      <c r="N309" s="43"/>
      <c r="O309" s="41"/>
      <c r="P309" s="352"/>
      <c r="Q309" s="669"/>
      <c r="R309" s="669"/>
      <c r="S309" s="669"/>
      <c r="T309" s="669"/>
      <c r="U309" s="669"/>
      <c r="V309" s="669"/>
      <c r="W309" s="669"/>
      <c r="X309" s="669"/>
      <c r="Y309" s="669"/>
      <c r="Z309" s="40"/>
      <c r="AA309" s="41"/>
      <c r="AB309" s="41"/>
      <c r="AC309" s="43"/>
      <c r="AD309" s="43"/>
      <c r="AE309" s="43"/>
      <c r="AF309" s="43"/>
      <c r="AG309" s="43"/>
      <c r="AH309" s="43"/>
      <c r="AI309" s="43"/>
      <c r="AJ309" s="41"/>
      <c r="AK309" s="352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40"/>
      <c r="AX309" s="41"/>
      <c r="AY309" s="43"/>
      <c r="AZ309" s="43"/>
      <c r="BA309" s="124"/>
      <c r="BB309" s="41"/>
      <c r="BC309" s="41"/>
      <c r="BD309" s="43"/>
      <c r="BE309" s="43"/>
      <c r="BF309" s="40"/>
      <c r="BG309" s="41"/>
      <c r="BH309" s="41"/>
      <c r="BI309" s="41"/>
      <c r="BJ309" s="41"/>
      <c r="BK309" s="41"/>
      <c r="BL309" s="41"/>
      <c r="BM309" s="41"/>
      <c r="BN309" s="43"/>
      <c r="BO309" s="496"/>
      <c r="BP309" s="124"/>
      <c r="BQ309" s="41"/>
      <c r="BR309" s="41"/>
      <c r="BS309" s="41"/>
      <c r="BT309" s="41"/>
      <c r="BU309" s="43"/>
      <c r="BV309" s="43"/>
      <c r="BW309" s="43"/>
      <c r="BX309" s="43"/>
      <c r="BY309" s="43"/>
      <c r="BZ309" s="43"/>
      <c r="CA309" s="499"/>
      <c r="CB309" s="500"/>
      <c r="CC309" s="495"/>
      <c r="CD309" s="495"/>
      <c r="CE309" s="502"/>
      <c r="CF309" s="124"/>
      <c r="CG309" s="41"/>
      <c r="CH309" s="41"/>
      <c r="CI309" s="43"/>
      <c r="CJ309" s="43"/>
      <c r="CK309" s="43"/>
      <c r="CL309" s="43"/>
      <c r="CM309" s="43"/>
      <c r="CN309" s="43"/>
      <c r="CO309" s="43"/>
      <c r="CP309" s="43"/>
      <c r="CQ309" s="43"/>
      <c r="CR309" s="500"/>
      <c r="CS309" s="495"/>
      <c r="CT309" s="495"/>
      <c r="CU309" s="502"/>
      <c r="CV309" s="41"/>
      <c r="CW309" s="41"/>
      <c r="CX309" s="41"/>
      <c r="CY309" s="41"/>
      <c r="CZ309" s="41"/>
      <c r="DA309" s="42"/>
      <c r="DB309" s="151"/>
      <c r="DC309" s="41"/>
      <c r="DD309" s="41"/>
      <c r="DE309" s="151"/>
      <c r="DF309" s="35"/>
      <c r="DG309" s="36"/>
      <c r="DH309" s="36"/>
      <c r="DI309" s="38"/>
      <c r="DJ309" s="38"/>
      <c r="DK309" s="38"/>
      <c r="DL309" s="38"/>
      <c r="DM309" s="38"/>
      <c r="DN309" s="46"/>
      <c r="DO309" s="451"/>
      <c r="DP309" s="451"/>
      <c r="DQ309" s="451"/>
      <c r="DR309" s="451"/>
      <c r="DS309" s="451"/>
      <c r="DT309" s="451"/>
      <c r="DU309" s="451"/>
      <c r="DV309" s="35"/>
      <c r="DW309" s="36"/>
      <c r="DX309" s="36"/>
      <c r="DY309" s="38"/>
      <c r="DZ309" s="38"/>
      <c r="EA309" s="46"/>
      <c r="EB309" s="33">
        <f t="shared" si="54"/>
        <v>0</v>
      </c>
      <c r="EC309" s="33">
        <f t="shared" si="55"/>
        <v>0</v>
      </c>
      <c r="ED309" s="75">
        <f t="shared" si="56"/>
        <v>0</v>
      </c>
      <c r="EE309" s="74">
        <f t="shared" si="57"/>
        <v>0</v>
      </c>
      <c r="EF309" s="33">
        <f t="shared" si="58"/>
        <v>0</v>
      </c>
    </row>
    <row r="310" spans="1:136" x14ac:dyDescent="0.25">
      <c r="A310" s="136">
        <v>301</v>
      </c>
      <c r="B310" s="39"/>
      <c r="C310" s="39"/>
      <c r="D310" s="39"/>
      <c r="E310" s="39"/>
      <c r="F310" s="137"/>
      <c r="G310" s="40"/>
      <c r="H310" s="41"/>
      <c r="I310" s="41"/>
      <c r="J310" s="43"/>
      <c r="K310" s="43"/>
      <c r="L310" s="43"/>
      <c r="M310" s="43"/>
      <c r="N310" s="43"/>
      <c r="O310" s="41"/>
      <c r="P310" s="352"/>
      <c r="Q310" s="669"/>
      <c r="R310" s="669"/>
      <c r="S310" s="669"/>
      <c r="T310" s="669"/>
      <c r="U310" s="669"/>
      <c r="V310" s="669"/>
      <c r="W310" s="669"/>
      <c r="X310" s="669"/>
      <c r="Y310" s="669"/>
      <c r="Z310" s="40"/>
      <c r="AA310" s="41"/>
      <c r="AB310" s="41"/>
      <c r="AC310" s="43"/>
      <c r="AD310" s="43"/>
      <c r="AE310" s="43"/>
      <c r="AF310" s="43"/>
      <c r="AG310" s="43"/>
      <c r="AH310" s="43"/>
      <c r="AI310" s="43"/>
      <c r="AJ310" s="41"/>
      <c r="AK310" s="352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40"/>
      <c r="AX310" s="41"/>
      <c r="AY310" s="43"/>
      <c r="AZ310" s="43"/>
      <c r="BA310" s="124"/>
      <c r="BB310" s="41"/>
      <c r="BC310" s="41"/>
      <c r="BD310" s="43"/>
      <c r="BE310" s="43"/>
      <c r="BF310" s="40"/>
      <c r="BG310" s="41"/>
      <c r="BH310" s="41"/>
      <c r="BI310" s="41"/>
      <c r="BJ310" s="41"/>
      <c r="BK310" s="41"/>
      <c r="BL310" s="41"/>
      <c r="BM310" s="41"/>
      <c r="BN310" s="43"/>
      <c r="BO310" s="496"/>
      <c r="BP310" s="124"/>
      <c r="BQ310" s="41"/>
      <c r="BR310" s="41"/>
      <c r="BS310" s="41"/>
      <c r="BT310" s="41"/>
      <c r="BU310" s="43"/>
      <c r="BV310" s="43"/>
      <c r="BW310" s="43"/>
      <c r="BX310" s="43"/>
      <c r="BY310" s="43"/>
      <c r="BZ310" s="43"/>
      <c r="CA310" s="499"/>
      <c r="CB310" s="500"/>
      <c r="CC310" s="495"/>
      <c r="CD310" s="495"/>
      <c r="CE310" s="502"/>
      <c r="CF310" s="124"/>
      <c r="CG310" s="41"/>
      <c r="CH310" s="41"/>
      <c r="CI310" s="43"/>
      <c r="CJ310" s="43"/>
      <c r="CK310" s="43"/>
      <c r="CL310" s="43"/>
      <c r="CM310" s="43"/>
      <c r="CN310" s="43"/>
      <c r="CO310" s="43"/>
      <c r="CP310" s="43"/>
      <c r="CQ310" s="43"/>
      <c r="CR310" s="500"/>
      <c r="CS310" s="495"/>
      <c r="CT310" s="495"/>
      <c r="CU310" s="502"/>
      <c r="CV310" s="41"/>
      <c r="CW310" s="41"/>
      <c r="CX310" s="41"/>
      <c r="CY310" s="41"/>
      <c r="CZ310" s="41"/>
      <c r="DA310" s="42"/>
      <c r="DB310" s="151"/>
      <c r="DC310" s="41"/>
      <c r="DD310" s="41"/>
      <c r="DE310" s="151"/>
      <c r="DF310" s="35"/>
      <c r="DG310" s="36"/>
      <c r="DH310" s="36"/>
      <c r="DI310" s="38"/>
      <c r="DJ310" s="38"/>
      <c r="DK310" s="38"/>
      <c r="DL310" s="38"/>
      <c r="DM310" s="38"/>
      <c r="DN310" s="46"/>
      <c r="DO310" s="451"/>
      <c r="DP310" s="451"/>
      <c r="DQ310" s="451"/>
      <c r="DR310" s="451"/>
      <c r="DS310" s="451"/>
      <c r="DT310" s="451"/>
      <c r="DU310" s="451"/>
      <c r="DV310" s="35"/>
      <c r="DW310" s="36"/>
      <c r="DX310" s="36"/>
      <c r="DY310" s="38"/>
      <c r="DZ310" s="38"/>
      <c r="EA310" s="46"/>
      <c r="EB310" s="33">
        <f t="shared" si="54"/>
        <v>0</v>
      </c>
      <c r="EC310" s="33">
        <f t="shared" si="55"/>
        <v>0</v>
      </c>
      <c r="ED310" s="75">
        <f t="shared" si="56"/>
        <v>0</v>
      </c>
      <c r="EE310" s="74">
        <f t="shared" si="57"/>
        <v>0</v>
      </c>
      <c r="EF310" s="33">
        <f t="shared" si="58"/>
        <v>0</v>
      </c>
    </row>
    <row r="311" spans="1:136" x14ac:dyDescent="0.25">
      <c r="A311" s="134">
        <v>302</v>
      </c>
      <c r="B311" s="39"/>
      <c r="C311" s="39"/>
      <c r="D311" s="39"/>
      <c r="E311" s="39"/>
      <c r="F311" s="137"/>
      <c r="G311" s="40"/>
      <c r="H311" s="41"/>
      <c r="I311" s="41"/>
      <c r="J311" s="43"/>
      <c r="K311" s="43"/>
      <c r="L311" s="43"/>
      <c r="M311" s="43"/>
      <c r="N311" s="43"/>
      <c r="O311" s="41"/>
      <c r="P311" s="352"/>
      <c r="Q311" s="669"/>
      <c r="R311" s="669"/>
      <c r="S311" s="669"/>
      <c r="T311" s="669"/>
      <c r="U311" s="669"/>
      <c r="V311" s="669"/>
      <c r="W311" s="669"/>
      <c r="X311" s="669"/>
      <c r="Y311" s="669"/>
      <c r="Z311" s="40"/>
      <c r="AA311" s="41"/>
      <c r="AB311" s="41"/>
      <c r="AC311" s="43"/>
      <c r="AD311" s="43"/>
      <c r="AE311" s="43"/>
      <c r="AF311" s="43"/>
      <c r="AG311" s="43"/>
      <c r="AH311" s="43"/>
      <c r="AI311" s="43"/>
      <c r="AJ311" s="41"/>
      <c r="AK311" s="352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40"/>
      <c r="AX311" s="41"/>
      <c r="AY311" s="43"/>
      <c r="AZ311" s="43"/>
      <c r="BA311" s="124"/>
      <c r="BB311" s="41"/>
      <c r="BC311" s="41"/>
      <c r="BD311" s="43"/>
      <c r="BE311" s="43"/>
      <c r="BF311" s="40"/>
      <c r="BG311" s="41"/>
      <c r="BH311" s="41"/>
      <c r="BI311" s="41"/>
      <c r="BJ311" s="41"/>
      <c r="BK311" s="41"/>
      <c r="BL311" s="41"/>
      <c r="BM311" s="41"/>
      <c r="BN311" s="43"/>
      <c r="BO311" s="496"/>
      <c r="BP311" s="124"/>
      <c r="BQ311" s="41"/>
      <c r="BR311" s="41"/>
      <c r="BS311" s="41"/>
      <c r="BT311" s="41"/>
      <c r="BU311" s="43"/>
      <c r="BV311" s="43"/>
      <c r="BW311" s="43"/>
      <c r="BX311" s="43"/>
      <c r="BY311" s="43"/>
      <c r="BZ311" s="43"/>
      <c r="CA311" s="499"/>
      <c r="CB311" s="500"/>
      <c r="CC311" s="495"/>
      <c r="CD311" s="495"/>
      <c r="CE311" s="502"/>
      <c r="CF311" s="124"/>
      <c r="CG311" s="41"/>
      <c r="CH311" s="41"/>
      <c r="CI311" s="43"/>
      <c r="CJ311" s="43"/>
      <c r="CK311" s="43"/>
      <c r="CL311" s="43"/>
      <c r="CM311" s="43"/>
      <c r="CN311" s="43"/>
      <c r="CO311" s="43"/>
      <c r="CP311" s="43"/>
      <c r="CQ311" s="43"/>
      <c r="CR311" s="500"/>
      <c r="CS311" s="495"/>
      <c r="CT311" s="495"/>
      <c r="CU311" s="502"/>
      <c r="CV311" s="41"/>
      <c r="CW311" s="41"/>
      <c r="CX311" s="41"/>
      <c r="CY311" s="41"/>
      <c r="CZ311" s="41"/>
      <c r="DA311" s="42"/>
      <c r="DB311" s="151"/>
      <c r="DC311" s="41"/>
      <c r="DD311" s="41"/>
      <c r="DE311" s="151"/>
      <c r="DF311" s="35"/>
      <c r="DG311" s="36"/>
      <c r="DH311" s="36"/>
      <c r="DI311" s="38"/>
      <c r="DJ311" s="38"/>
      <c r="DK311" s="38"/>
      <c r="DL311" s="38"/>
      <c r="DM311" s="38"/>
      <c r="DN311" s="46"/>
      <c r="DO311" s="451"/>
      <c r="DP311" s="451"/>
      <c r="DQ311" s="451"/>
      <c r="DR311" s="451"/>
      <c r="DS311" s="451"/>
      <c r="DT311" s="451"/>
      <c r="DU311" s="451"/>
      <c r="DV311" s="35"/>
      <c r="DW311" s="36"/>
      <c r="DX311" s="36"/>
      <c r="DY311" s="38"/>
      <c r="DZ311" s="38"/>
      <c r="EA311" s="46"/>
      <c r="EB311" s="33">
        <f t="shared" si="54"/>
        <v>0</v>
      </c>
      <c r="EC311" s="33">
        <f t="shared" si="55"/>
        <v>0</v>
      </c>
      <c r="ED311" s="75">
        <f t="shared" si="56"/>
        <v>0</v>
      </c>
      <c r="EE311" s="74">
        <f t="shared" si="57"/>
        <v>0</v>
      </c>
      <c r="EF311" s="33">
        <f t="shared" si="58"/>
        <v>0</v>
      </c>
    </row>
    <row r="312" spans="1:136" x14ac:dyDescent="0.25">
      <c r="A312" s="136">
        <v>303</v>
      </c>
      <c r="B312" s="39"/>
      <c r="C312" s="39"/>
      <c r="D312" s="39"/>
      <c r="E312" s="39"/>
      <c r="F312" s="137"/>
      <c r="G312" s="40"/>
      <c r="H312" s="41"/>
      <c r="I312" s="41"/>
      <c r="J312" s="43"/>
      <c r="K312" s="43"/>
      <c r="L312" s="43"/>
      <c r="M312" s="43"/>
      <c r="N312" s="43"/>
      <c r="O312" s="41"/>
      <c r="P312" s="352"/>
      <c r="Q312" s="669"/>
      <c r="R312" s="669"/>
      <c r="S312" s="669"/>
      <c r="T312" s="669"/>
      <c r="U312" s="669"/>
      <c r="V312" s="669"/>
      <c r="W312" s="669"/>
      <c r="X312" s="669"/>
      <c r="Y312" s="669"/>
      <c r="Z312" s="40"/>
      <c r="AA312" s="41"/>
      <c r="AB312" s="41"/>
      <c r="AC312" s="43"/>
      <c r="AD312" s="43"/>
      <c r="AE312" s="43"/>
      <c r="AF312" s="43"/>
      <c r="AG312" s="43"/>
      <c r="AH312" s="43"/>
      <c r="AI312" s="43"/>
      <c r="AJ312" s="41"/>
      <c r="AK312" s="352"/>
      <c r="AL312" s="669"/>
      <c r="AM312" s="669"/>
      <c r="AN312" s="669"/>
      <c r="AO312" s="669"/>
      <c r="AP312" s="669"/>
      <c r="AQ312" s="669"/>
      <c r="AR312" s="669"/>
      <c r="AS312" s="669"/>
      <c r="AT312" s="669"/>
      <c r="AU312" s="669"/>
      <c r="AV312" s="669"/>
      <c r="AW312" s="40"/>
      <c r="AX312" s="41"/>
      <c r="AY312" s="43"/>
      <c r="AZ312" s="43"/>
      <c r="BA312" s="124"/>
      <c r="BB312" s="41"/>
      <c r="BC312" s="41"/>
      <c r="BD312" s="43"/>
      <c r="BE312" s="43"/>
      <c r="BF312" s="40"/>
      <c r="BG312" s="41"/>
      <c r="BH312" s="41"/>
      <c r="BI312" s="41"/>
      <c r="BJ312" s="41"/>
      <c r="BK312" s="41"/>
      <c r="BL312" s="41"/>
      <c r="BM312" s="41"/>
      <c r="BN312" s="43"/>
      <c r="BO312" s="496"/>
      <c r="BP312" s="124"/>
      <c r="BQ312" s="41"/>
      <c r="BR312" s="41"/>
      <c r="BS312" s="41"/>
      <c r="BT312" s="41"/>
      <c r="BU312" s="43"/>
      <c r="BV312" s="43"/>
      <c r="BW312" s="43"/>
      <c r="BX312" s="43"/>
      <c r="BY312" s="43"/>
      <c r="BZ312" s="43"/>
      <c r="CA312" s="499"/>
      <c r="CB312" s="500"/>
      <c r="CC312" s="495"/>
      <c r="CD312" s="495"/>
      <c r="CE312" s="502"/>
      <c r="CF312" s="124"/>
      <c r="CG312" s="41"/>
      <c r="CH312" s="41"/>
      <c r="CI312" s="43"/>
      <c r="CJ312" s="43"/>
      <c r="CK312" s="43"/>
      <c r="CL312" s="43"/>
      <c r="CM312" s="43"/>
      <c r="CN312" s="43"/>
      <c r="CO312" s="43"/>
      <c r="CP312" s="43"/>
      <c r="CQ312" s="43"/>
      <c r="CR312" s="500"/>
      <c r="CS312" s="495"/>
      <c r="CT312" s="495"/>
      <c r="CU312" s="502"/>
      <c r="CV312" s="41"/>
      <c r="CW312" s="41"/>
      <c r="CX312" s="41"/>
      <c r="CY312" s="41"/>
      <c r="CZ312" s="41"/>
      <c r="DA312" s="42"/>
      <c r="DB312" s="151"/>
      <c r="DC312" s="41"/>
      <c r="DD312" s="41"/>
      <c r="DE312" s="151"/>
      <c r="DF312" s="35"/>
      <c r="DG312" s="36"/>
      <c r="DH312" s="36"/>
      <c r="DI312" s="38"/>
      <c r="DJ312" s="38"/>
      <c r="DK312" s="38"/>
      <c r="DL312" s="38"/>
      <c r="DM312" s="38"/>
      <c r="DN312" s="46"/>
      <c r="DO312" s="451"/>
      <c r="DP312" s="451"/>
      <c r="DQ312" s="451"/>
      <c r="DR312" s="451"/>
      <c r="DS312" s="451"/>
      <c r="DT312" s="451"/>
      <c r="DU312" s="451"/>
      <c r="DV312" s="35"/>
      <c r="DW312" s="36"/>
      <c r="DX312" s="36"/>
      <c r="DY312" s="38"/>
      <c r="DZ312" s="38"/>
      <c r="EA312" s="46"/>
      <c r="EB312" s="33">
        <f t="shared" si="54"/>
        <v>0</v>
      </c>
      <c r="EC312" s="33">
        <f t="shared" si="55"/>
        <v>0</v>
      </c>
      <c r="ED312" s="75">
        <f t="shared" si="56"/>
        <v>0</v>
      </c>
      <c r="EE312" s="74">
        <f t="shared" si="57"/>
        <v>0</v>
      </c>
      <c r="EF312" s="33">
        <f t="shared" si="58"/>
        <v>0</v>
      </c>
    </row>
    <row r="313" spans="1:136" x14ac:dyDescent="0.25">
      <c r="A313" s="134">
        <v>304</v>
      </c>
      <c r="B313" s="39"/>
      <c r="C313" s="39"/>
      <c r="D313" s="39"/>
      <c r="E313" s="39"/>
      <c r="F313" s="137"/>
      <c r="G313" s="40"/>
      <c r="H313" s="41"/>
      <c r="I313" s="41"/>
      <c r="J313" s="43"/>
      <c r="K313" s="43"/>
      <c r="L313" s="43"/>
      <c r="M313" s="43"/>
      <c r="N313" s="43"/>
      <c r="O313" s="41"/>
      <c r="P313" s="352"/>
      <c r="Q313" s="669"/>
      <c r="R313" s="669"/>
      <c r="S313" s="669"/>
      <c r="T313" s="669"/>
      <c r="U313" s="669"/>
      <c r="V313" s="669"/>
      <c r="W313" s="669"/>
      <c r="X313" s="669"/>
      <c r="Y313" s="669"/>
      <c r="Z313" s="40"/>
      <c r="AA313" s="41"/>
      <c r="AB313" s="41"/>
      <c r="AC313" s="43"/>
      <c r="AD313" s="43"/>
      <c r="AE313" s="43"/>
      <c r="AF313" s="43"/>
      <c r="AG313" s="43"/>
      <c r="AH313" s="43"/>
      <c r="AI313" s="43"/>
      <c r="AJ313" s="41"/>
      <c r="AK313" s="352"/>
      <c r="AL313" s="669"/>
      <c r="AM313" s="669"/>
      <c r="AN313" s="669"/>
      <c r="AO313" s="669"/>
      <c r="AP313" s="669"/>
      <c r="AQ313" s="669"/>
      <c r="AR313" s="669"/>
      <c r="AS313" s="669"/>
      <c r="AT313" s="669"/>
      <c r="AU313" s="669"/>
      <c r="AV313" s="669"/>
      <c r="AW313" s="40"/>
      <c r="AX313" s="41"/>
      <c r="AY313" s="43"/>
      <c r="AZ313" s="43"/>
      <c r="BA313" s="124"/>
      <c r="BB313" s="41"/>
      <c r="BC313" s="41"/>
      <c r="BD313" s="43"/>
      <c r="BE313" s="43"/>
      <c r="BF313" s="40"/>
      <c r="BG313" s="41"/>
      <c r="BH313" s="41"/>
      <c r="BI313" s="41"/>
      <c r="BJ313" s="41"/>
      <c r="BK313" s="41"/>
      <c r="BL313" s="41"/>
      <c r="BM313" s="41"/>
      <c r="BN313" s="43"/>
      <c r="BO313" s="496"/>
      <c r="BP313" s="124"/>
      <c r="BQ313" s="41"/>
      <c r="BR313" s="41"/>
      <c r="BS313" s="41"/>
      <c r="BT313" s="41"/>
      <c r="BU313" s="43"/>
      <c r="BV313" s="43"/>
      <c r="BW313" s="43"/>
      <c r="BX313" s="43"/>
      <c r="BY313" s="43"/>
      <c r="BZ313" s="43"/>
      <c r="CA313" s="499"/>
      <c r="CB313" s="500"/>
      <c r="CC313" s="495"/>
      <c r="CD313" s="495"/>
      <c r="CE313" s="502"/>
      <c r="CF313" s="124"/>
      <c r="CG313" s="41"/>
      <c r="CH313" s="41"/>
      <c r="CI313" s="43"/>
      <c r="CJ313" s="43"/>
      <c r="CK313" s="43"/>
      <c r="CL313" s="43"/>
      <c r="CM313" s="43"/>
      <c r="CN313" s="43"/>
      <c r="CO313" s="43"/>
      <c r="CP313" s="43"/>
      <c r="CQ313" s="43"/>
      <c r="CR313" s="500"/>
      <c r="CS313" s="495"/>
      <c r="CT313" s="495"/>
      <c r="CU313" s="502"/>
      <c r="CV313" s="41"/>
      <c r="CW313" s="41"/>
      <c r="CX313" s="41"/>
      <c r="CY313" s="41"/>
      <c r="CZ313" s="41"/>
      <c r="DA313" s="42"/>
      <c r="DB313" s="151"/>
      <c r="DC313" s="41"/>
      <c r="DD313" s="41"/>
      <c r="DE313" s="151"/>
      <c r="DF313" s="35"/>
      <c r="DG313" s="36"/>
      <c r="DH313" s="36"/>
      <c r="DI313" s="38"/>
      <c r="DJ313" s="38"/>
      <c r="DK313" s="38"/>
      <c r="DL313" s="38"/>
      <c r="DM313" s="38"/>
      <c r="DN313" s="46"/>
      <c r="DO313" s="451"/>
      <c r="DP313" s="451"/>
      <c r="DQ313" s="451"/>
      <c r="DR313" s="451"/>
      <c r="DS313" s="451"/>
      <c r="DT313" s="451"/>
      <c r="DU313" s="451"/>
      <c r="DV313" s="35"/>
      <c r="DW313" s="36"/>
      <c r="DX313" s="36"/>
      <c r="DY313" s="38"/>
      <c r="DZ313" s="38"/>
      <c r="EA313" s="46"/>
      <c r="EB313" s="33">
        <f t="shared" si="54"/>
        <v>0</v>
      </c>
      <c r="EC313" s="33">
        <f t="shared" si="55"/>
        <v>0</v>
      </c>
      <c r="ED313" s="75">
        <f t="shared" si="56"/>
        <v>0</v>
      </c>
      <c r="EE313" s="74">
        <f t="shared" si="57"/>
        <v>0</v>
      </c>
      <c r="EF313" s="33">
        <f t="shared" si="58"/>
        <v>0</v>
      </c>
    </row>
    <row r="314" spans="1:136" x14ac:dyDescent="0.25">
      <c r="A314" s="136">
        <v>305</v>
      </c>
      <c r="B314" s="39"/>
      <c r="C314" s="39"/>
      <c r="D314" s="39"/>
      <c r="E314" s="39"/>
      <c r="F314" s="137"/>
      <c r="G314" s="40"/>
      <c r="H314" s="41"/>
      <c r="I314" s="41"/>
      <c r="J314" s="43"/>
      <c r="K314" s="43"/>
      <c r="L314" s="43"/>
      <c r="M314" s="43"/>
      <c r="N314" s="43"/>
      <c r="O314" s="41"/>
      <c r="P314" s="352"/>
      <c r="Q314" s="669"/>
      <c r="R314" s="669"/>
      <c r="S314" s="669"/>
      <c r="T314" s="669"/>
      <c r="U314" s="669"/>
      <c r="V314" s="669"/>
      <c r="W314" s="669"/>
      <c r="X314" s="669"/>
      <c r="Y314" s="669"/>
      <c r="Z314" s="40"/>
      <c r="AA314" s="41"/>
      <c r="AB314" s="41"/>
      <c r="AC314" s="43"/>
      <c r="AD314" s="43"/>
      <c r="AE314" s="43"/>
      <c r="AF314" s="43"/>
      <c r="AG314" s="43"/>
      <c r="AH314" s="43"/>
      <c r="AI314" s="43"/>
      <c r="AJ314" s="41"/>
      <c r="AK314" s="352"/>
      <c r="AL314" s="669"/>
      <c r="AM314" s="669"/>
      <c r="AN314" s="669"/>
      <c r="AO314" s="669"/>
      <c r="AP314" s="669"/>
      <c r="AQ314" s="669"/>
      <c r="AR314" s="669"/>
      <c r="AS314" s="669"/>
      <c r="AT314" s="669"/>
      <c r="AU314" s="669"/>
      <c r="AV314" s="669"/>
      <c r="AW314" s="40"/>
      <c r="AX314" s="41"/>
      <c r="AY314" s="43"/>
      <c r="AZ314" s="43"/>
      <c r="BA314" s="124"/>
      <c r="BB314" s="41"/>
      <c r="BC314" s="41"/>
      <c r="BD314" s="43"/>
      <c r="BE314" s="43"/>
      <c r="BF314" s="40"/>
      <c r="BG314" s="41"/>
      <c r="BH314" s="41"/>
      <c r="BI314" s="41"/>
      <c r="BJ314" s="41"/>
      <c r="BK314" s="41"/>
      <c r="BL314" s="41"/>
      <c r="BM314" s="41"/>
      <c r="BN314" s="43"/>
      <c r="BO314" s="496"/>
      <c r="BP314" s="124"/>
      <c r="BQ314" s="41"/>
      <c r="BR314" s="41"/>
      <c r="BS314" s="41"/>
      <c r="BT314" s="41"/>
      <c r="BU314" s="43"/>
      <c r="BV314" s="43"/>
      <c r="BW314" s="43"/>
      <c r="BX314" s="43"/>
      <c r="BY314" s="43"/>
      <c r="BZ314" s="43"/>
      <c r="CA314" s="499"/>
      <c r="CB314" s="500"/>
      <c r="CC314" s="495"/>
      <c r="CD314" s="495"/>
      <c r="CE314" s="502"/>
      <c r="CF314" s="124"/>
      <c r="CG314" s="41"/>
      <c r="CH314" s="41"/>
      <c r="CI314" s="43"/>
      <c r="CJ314" s="43"/>
      <c r="CK314" s="43"/>
      <c r="CL314" s="43"/>
      <c r="CM314" s="43"/>
      <c r="CN314" s="43"/>
      <c r="CO314" s="43"/>
      <c r="CP314" s="43"/>
      <c r="CQ314" s="43"/>
      <c r="CR314" s="500"/>
      <c r="CS314" s="495"/>
      <c r="CT314" s="495"/>
      <c r="CU314" s="502"/>
      <c r="CV314" s="41"/>
      <c r="CW314" s="41"/>
      <c r="CX314" s="41"/>
      <c r="CY314" s="41"/>
      <c r="CZ314" s="41"/>
      <c r="DA314" s="42"/>
      <c r="DB314" s="151"/>
      <c r="DC314" s="41"/>
      <c r="DD314" s="41"/>
      <c r="DE314" s="151"/>
      <c r="DF314" s="35"/>
      <c r="DG314" s="36"/>
      <c r="DH314" s="36"/>
      <c r="DI314" s="38"/>
      <c r="DJ314" s="38"/>
      <c r="DK314" s="38"/>
      <c r="DL314" s="38"/>
      <c r="DM314" s="38"/>
      <c r="DN314" s="46"/>
      <c r="DO314" s="451"/>
      <c r="DP314" s="451"/>
      <c r="DQ314" s="451"/>
      <c r="DR314" s="451"/>
      <c r="DS314" s="451"/>
      <c r="DT314" s="451"/>
      <c r="DU314" s="451"/>
      <c r="DV314" s="35"/>
      <c r="DW314" s="36"/>
      <c r="DX314" s="36"/>
      <c r="DY314" s="38"/>
      <c r="DZ314" s="38"/>
      <c r="EA314" s="46"/>
      <c r="EB314" s="33">
        <f t="shared" si="54"/>
        <v>0</v>
      </c>
      <c r="EC314" s="33">
        <f t="shared" si="55"/>
        <v>0</v>
      </c>
      <c r="ED314" s="75">
        <f t="shared" si="56"/>
        <v>0</v>
      </c>
      <c r="EE314" s="74">
        <f t="shared" si="57"/>
        <v>0</v>
      </c>
      <c r="EF314" s="33">
        <f t="shared" si="58"/>
        <v>0</v>
      </c>
    </row>
    <row r="315" spans="1:136" x14ac:dyDescent="0.25">
      <c r="A315" s="134">
        <v>306</v>
      </c>
      <c r="B315" s="39"/>
      <c r="C315" s="39"/>
      <c r="D315" s="39"/>
      <c r="E315" s="39"/>
      <c r="F315" s="137"/>
      <c r="G315" s="40"/>
      <c r="H315" s="41"/>
      <c r="I315" s="41"/>
      <c r="J315" s="43"/>
      <c r="K315" s="43"/>
      <c r="L315" s="43"/>
      <c r="M315" s="43"/>
      <c r="N315" s="43"/>
      <c r="O315" s="41"/>
      <c r="P315" s="352"/>
      <c r="Q315" s="669"/>
      <c r="R315" s="669"/>
      <c r="S315" s="669"/>
      <c r="T315" s="669"/>
      <c r="U315" s="669"/>
      <c r="V315" s="669"/>
      <c r="W315" s="669"/>
      <c r="X315" s="669"/>
      <c r="Y315" s="669"/>
      <c r="Z315" s="40"/>
      <c r="AA315" s="41"/>
      <c r="AB315" s="41"/>
      <c r="AC315" s="43"/>
      <c r="AD315" s="43"/>
      <c r="AE315" s="43"/>
      <c r="AF315" s="43"/>
      <c r="AG315" s="43"/>
      <c r="AH315" s="43"/>
      <c r="AI315" s="43"/>
      <c r="AJ315" s="41"/>
      <c r="AK315" s="352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40"/>
      <c r="AX315" s="41"/>
      <c r="AY315" s="43"/>
      <c r="AZ315" s="43"/>
      <c r="BA315" s="124"/>
      <c r="BB315" s="41"/>
      <c r="BC315" s="41"/>
      <c r="BD315" s="43"/>
      <c r="BE315" s="43"/>
      <c r="BF315" s="40"/>
      <c r="BG315" s="41"/>
      <c r="BH315" s="41"/>
      <c r="BI315" s="41"/>
      <c r="BJ315" s="41"/>
      <c r="BK315" s="41"/>
      <c r="BL315" s="41"/>
      <c r="BM315" s="41"/>
      <c r="BN315" s="43"/>
      <c r="BO315" s="496"/>
      <c r="BP315" s="124"/>
      <c r="BQ315" s="41"/>
      <c r="BR315" s="41"/>
      <c r="BS315" s="41"/>
      <c r="BT315" s="41"/>
      <c r="BU315" s="43"/>
      <c r="BV315" s="43"/>
      <c r="BW315" s="43"/>
      <c r="BX315" s="43"/>
      <c r="BY315" s="43"/>
      <c r="BZ315" s="43"/>
      <c r="CA315" s="499"/>
      <c r="CB315" s="500"/>
      <c r="CC315" s="495"/>
      <c r="CD315" s="495"/>
      <c r="CE315" s="502"/>
      <c r="CF315" s="124"/>
      <c r="CG315" s="41"/>
      <c r="CH315" s="41"/>
      <c r="CI315" s="43"/>
      <c r="CJ315" s="43"/>
      <c r="CK315" s="43"/>
      <c r="CL315" s="43"/>
      <c r="CM315" s="43"/>
      <c r="CN315" s="43"/>
      <c r="CO315" s="43"/>
      <c r="CP315" s="43"/>
      <c r="CQ315" s="43"/>
      <c r="CR315" s="500"/>
      <c r="CS315" s="495"/>
      <c r="CT315" s="495"/>
      <c r="CU315" s="502"/>
      <c r="CV315" s="41"/>
      <c r="CW315" s="41"/>
      <c r="CX315" s="41"/>
      <c r="CY315" s="41"/>
      <c r="CZ315" s="41"/>
      <c r="DA315" s="42"/>
      <c r="DB315" s="151"/>
      <c r="DC315" s="41"/>
      <c r="DD315" s="41"/>
      <c r="DE315" s="151"/>
      <c r="DF315" s="35"/>
      <c r="DG315" s="36"/>
      <c r="DH315" s="36"/>
      <c r="DI315" s="38"/>
      <c r="DJ315" s="38"/>
      <c r="DK315" s="38"/>
      <c r="DL315" s="38"/>
      <c r="DM315" s="38"/>
      <c r="DN315" s="46"/>
      <c r="DO315" s="451"/>
      <c r="DP315" s="451"/>
      <c r="DQ315" s="451"/>
      <c r="DR315" s="451"/>
      <c r="DS315" s="451"/>
      <c r="DT315" s="451"/>
      <c r="DU315" s="451"/>
      <c r="DV315" s="35"/>
      <c r="DW315" s="36"/>
      <c r="DX315" s="36"/>
      <c r="DY315" s="38"/>
      <c r="DZ315" s="38"/>
      <c r="EA315" s="46"/>
      <c r="EB315" s="33">
        <f t="shared" si="54"/>
        <v>0</v>
      </c>
      <c r="EC315" s="33">
        <f t="shared" si="55"/>
        <v>0</v>
      </c>
      <c r="ED315" s="75">
        <f t="shared" si="56"/>
        <v>0</v>
      </c>
      <c r="EE315" s="74">
        <f t="shared" si="57"/>
        <v>0</v>
      </c>
      <c r="EF315" s="33">
        <f t="shared" si="58"/>
        <v>0</v>
      </c>
    </row>
    <row r="316" spans="1:136" x14ac:dyDescent="0.25">
      <c r="A316" s="136">
        <v>307</v>
      </c>
      <c r="B316" s="39"/>
      <c r="C316" s="39"/>
      <c r="D316" s="39"/>
      <c r="E316" s="39"/>
      <c r="F316" s="137"/>
      <c r="G316" s="40"/>
      <c r="H316" s="41"/>
      <c r="I316" s="41"/>
      <c r="J316" s="43"/>
      <c r="K316" s="43"/>
      <c r="L316" s="43"/>
      <c r="M316" s="43"/>
      <c r="N316" s="43"/>
      <c r="O316" s="41"/>
      <c r="P316" s="352"/>
      <c r="Q316" s="669"/>
      <c r="R316" s="669"/>
      <c r="S316" s="669"/>
      <c r="T316" s="669"/>
      <c r="U316" s="669"/>
      <c r="V316" s="669"/>
      <c r="W316" s="669"/>
      <c r="X316" s="669"/>
      <c r="Y316" s="669"/>
      <c r="Z316" s="40"/>
      <c r="AA316" s="41"/>
      <c r="AB316" s="41"/>
      <c r="AC316" s="43"/>
      <c r="AD316" s="43"/>
      <c r="AE316" s="43"/>
      <c r="AF316" s="43"/>
      <c r="AG316" s="43"/>
      <c r="AH316" s="43"/>
      <c r="AI316" s="43"/>
      <c r="AJ316" s="41"/>
      <c r="AK316" s="352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40"/>
      <c r="AX316" s="41"/>
      <c r="AY316" s="43"/>
      <c r="AZ316" s="43"/>
      <c r="BA316" s="124"/>
      <c r="BB316" s="41"/>
      <c r="BC316" s="41"/>
      <c r="BD316" s="43"/>
      <c r="BE316" s="43"/>
      <c r="BF316" s="40"/>
      <c r="BG316" s="41"/>
      <c r="BH316" s="41"/>
      <c r="BI316" s="41"/>
      <c r="BJ316" s="41"/>
      <c r="BK316" s="41"/>
      <c r="BL316" s="41"/>
      <c r="BM316" s="41"/>
      <c r="BN316" s="43"/>
      <c r="BO316" s="496"/>
      <c r="BP316" s="124"/>
      <c r="BQ316" s="41"/>
      <c r="BR316" s="41"/>
      <c r="BS316" s="41"/>
      <c r="BT316" s="41"/>
      <c r="BU316" s="43"/>
      <c r="BV316" s="43"/>
      <c r="BW316" s="43"/>
      <c r="BX316" s="43"/>
      <c r="BY316" s="43"/>
      <c r="BZ316" s="43"/>
      <c r="CA316" s="499"/>
      <c r="CB316" s="500"/>
      <c r="CC316" s="495"/>
      <c r="CD316" s="495"/>
      <c r="CE316" s="502"/>
      <c r="CF316" s="124"/>
      <c r="CG316" s="41"/>
      <c r="CH316" s="41"/>
      <c r="CI316" s="43"/>
      <c r="CJ316" s="43"/>
      <c r="CK316" s="43"/>
      <c r="CL316" s="43"/>
      <c r="CM316" s="43"/>
      <c r="CN316" s="43"/>
      <c r="CO316" s="43"/>
      <c r="CP316" s="43"/>
      <c r="CQ316" s="43"/>
      <c r="CR316" s="500"/>
      <c r="CS316" s="495"/>
      <c r="CT316" s="495"/>
      <c r="CU316" s="502"/>
      <c r="CV316" s="41"/>
      <c r="CW316" s="41"/>
      <c r="CX316" s="41"/>
      <c r="CY316" s="41"/>
      <c r="CZ316" s="41"/>
      <c r="DA316" s="42"/>
      <c r="DB316" s="151"/>
      <c r="DC316" s="41"/>
      <c r="DD316" s="41"/>
      <c r="DE316" s="151"/>
      <c r="DF316" s="35"/>
      <c r="DG316" s="36"/>
      <c r="DH316" s="36"/>
      <c r="DI316" s="38"/>
      <c r="DJ316" s="38"/>
      <c r="DK316" s="38"/>
      <c r="DL316" s="38"/>
      <c r="DM316" s="38"/>
      <c r="DN316" s="46"/>
      <c r="DO316" s="451"/>
      <c r="DP316" s="451"/>
      <c r="DQ316" s="451"/>
      <c r="DR316" s="451"/>
      <c r="DS316" s="451"/>
      <c r="DT316" s="451"/>
      <c r="DU316" s="451"/>
      <c r="DV316" s="35"/>
      <c r="DW316" s="36"/>
      <c r="DX316" s="36"/>
      <c r="DY316" s="38"/>
      <c r="DZ316" s="38"/>
      <c r="EA316" s="46"/>
      <c r="EB316" s="33">
        <f t="shared" si="54"/>
        <v>0</v>
      </c>
      <c r="EC316" s="33">
        <f t="shared" si="55"/>
        <v>0</v>
      </c>
      <c r="ED316" s="75">
        <f t="shared" si="56"/>
        <v>0</v>
      </c>
      <c r="EE316" s="74">
        <f t="shared" si="57"/>
        <v>0</v>
      </c>
      <c r="EF316" s="33">
        <f t="shared" si="58"/>
        <v>0</v>
      </c>
    </row>
    <row r="317" spans="1:136" x14ac:dyDescent="0.25">
      <c r="A317" s="134">
        <v>308</v>
      </c>
      <c r="B317" s="39"/>
      <c r="C317" s="39"/>
      <c r="D317" s="39"/>
      <c r="E317" s="39"/>
      <c r="F317" s="137"/>
      <c r="G317" s="40"/>
      <c r="H317" s="41"/>
      <c r="I317" s="41"/>
      <c r="J317" s="43"/>
      <c r="K317" s="43"/>
      <c r="L317" s="43"/>
      <c r="M317" s="43"/>
      <c r="N317" s="43"/>
      <c r="O317" s="41"/>
      <c r="P317" s="352"/>
      <c r="Q317" s="669"/>
      <c r="R317" s="669"/>
      <c r="S317" s="669"/>
      <c r="T317" s="669"/>
      <c r="U317" s="669"/>
      <c r="V317" s="669"/>
      <c r="W317" s="669"/>
      <c r="X317" s="669"/>
      <c r="Y317" s="669"/>
      <c r="Z317" s="40"/>
      <c r="AA317" s="41"/>
      <c r="AB317" s="41"/>
      <c r="AC317" s="43"/>
      <c r="AD317" s="43"/>
      <c r="AE317" s="43"/>
      <c r="AF317" s="43"/>
      <c r="AG317" s="43"/>
      <c r="AH317" s="43"/>
      <c r="AI317" s="43"/>
      <c r="AJ317" s="41"/>
      <c r="AK317" s="352"/>
      <c r="AL317" s="669"/>
      <c r="AM317" s="669"/>
      <c r="AN317" s="669"/>
      <c r="AO317" s="669"/>
      <c r="AP317" s="669"/>
      <c r="AQ317" s="669"/>
      <c r="AR317" s="669"/>
      <c r="AS317" s="669"/>
      <c r="AT317" s="669"/>
      <c r="AU317" s="669"/>
      <c r="AV317" s="669"/>
      <c r="AW317" s="40"/>
      <c r="AX317" s="41"/>
      <c r="AY317" s="43"/>
      <c r="AZ317" s="43"/>
      <c r="BA317" s="124"/>
      <c r="BB317" s="41"/>
      <c r="BC317" s="41"/>
      <c r="BD317" s="43"/>
      <c r="BE317" s="43"/>
      <c r="BF317" s="40"/>
      <c r="BG317" s="41"/>
      <c r="BH317" s="41"/>
      <c r="BI317" s="41"/>
      <c r="BJ317" s="41"/>
      <c r="BK317" s="41"/>
      <c r="BL317" s="41"/>
      <c r="BM317" s="41"/>
      <c r="BN317" s="43"/>
      <c r="BO317" s="496"/>
      <c r="BP317" s="124"/>
      <c r="BQ317" s="41"/>
      <c r="BR317" s="41"/>
      <c r="BS317" s="41"/>
      <c r="BT317" s="41"/>
      <c r="BU317" s="43"/>
      <c r="BV317" s="43"/>
      <c r="BW317" s="43"/>
      <c r="BX317" s="43"/>
      <c r="BY317" s="43"/>
      <c r="BZ317" s="43"/>
      <c r="CA317" s="499"/>
      <c r="CB317" s="500"/>
      <c r="CC317" s="495"/>
      <c r="CD317" s="495"/>
      <c r="CE317" s="502"/>
      <c r="CF317" s="124"/>
      <c r="CG317" s="41"/>
      <c r="CH317" s="41"/>
      <c r="CI317" s="43"/>
      <c r="CJ317" s="43"/>
      <c r="CK317" s="43"/>
      <c r="CL317" s="43"/>
      <c r="CM317" s="43"/>
      <c r="CN317" s="43"/>
      <c r="CO317" s="43"/>
      <c r="CP317" s="43"/>
      <c r="CQ317" s="43"/>
      <c r="CR317" s="500"/>
      <c r="CS317" s="495"/>
      <c r="CT317" s="495"/>
      <c r="CU317" s="502"/>
      <c r="CV317" s="41"/>
      <c r="CW317" s="41"/>
      <c r="CX317" s="41"/>
      <c r="CY317" s="41"/>
      <c r="CZ317" s="41"/>
      <c r="DA317" s="42"/>
      <c r="DB317" s="151"/>
      <c r="DC317" s="41"/>
      <c r="DD317" s="41"/>
      <c r="DE317" s="151"/>
      <c r="DF317" s="35"/>
      <c r="DG317" s="36"/>
      <c r="DH317" s="36"/>
      <c r="DI317" s="38"/>
      <c r="DJ317" s="38"/>
      <c r="DK317" s="38"/>
      <c r="DL317" s="38"/>
      <c r="DM317" s="38"/>
      <c r="DN317" s="46"/>
      <c r="DO317" s="451"/>
      <c r="DP317" s="451"/>
      <c r="DQ317" s="451"/>
      <c r="DR317" s="451"/>
      <c r="DS317" s="451"/>
      <c r="DT317" s="451"/>
      <c r="DU317" s="451"/>
      <c r="DV317" s="35"/>
      <c r="DW317" s="36"/>
      <c r="DX317" s="36"/>
      <c r="DY317" s="38"/>
      <c r="DZ317" s="38"/>
      <c r="EA317" s="46"/>
      <c r="EB317" s="33">
        <f t="shared" si="54"/>
        <v>0</v>
      </c>
      <c r="EC317" s="33">
        <f t="shared" si="55"/>
        <v>0</v>
      </c>
      <c r="ED317" s="75">
        <f t="shared" si="56"/>
        <v>0</v>
      </c>
      <c r="EE317" s="74">
        <f t="shared" si="57"/>
        <v>0</v>
      </c>
      <c r="EF317" s="33">
        <f t="shared" si="58"/>
        <v>0</v>
      </c>
    </row>
    <row r="318" spans="1:136" x14ac:dyDescent="0.25">
      <c r="A318" s="136">
        <v>309</v>
      </c>
      <c r="B318" s="39"/>
      <c r="C318" s="39"/>
      <c r="D318" s="39"/>
      <c r="E318" s="39"/>
      <c r="F318" s="137"/>
      <c r="G318" s="40"/>
      <c r="H318" s="41"/>
      <c r="I318" s="41"/>
      <c r="J318" s="43"/>
      <c r="K318" s="43"/>
      <c r="L318" s="43"/>
      <c r="M318" s="43"/>
      <c r="N318" s="43"/>
      <c r="O318" s="41"/>
      <c r="P318" s="352"/>
      <c r="Q318" s="669"/>
      <c r="R318" s="669"/>
      <c r="S318" s="669"/>
      <c r="T318" s="669"/>
      <c r="U318" s="669"/>
      <c r="V318" s="669"/>
      <c r="W318" s="669"/>
      <c r="X318" s="669"/>
      <c r="Y318" s="669"/>
      <c r="Z318" s="40"/>
      <c r="AA318" s="41"/>
      <c r="AB318" s="41"/>
      <c r="AC318" s="43"/>
      <c r="AD318" s="43"/>
      <c r="AE318" s="43"/>
      <c r="AF318" s="43"/>
      <c r="AG318" s="43"/>
      <c r="AH318" s="43"/>
      <c r="AI318" s="43"/>
      <c r="AJ318" s="41"/>
      <c r="AK318" s="352"/>
      <c r="AL318" s="669"/>
      <c r="AM318" s="669"/>
      <c r="AN318" s="669"/>
      <c r="AO318" s="669"/>
      <c r="AP318" s="669"/>
      <c r="AQ318" s="669"/>
      <c r="AR318" s="669"/>
      <c r="AS318" s="669"/>
      <c r="AT318" s="669"/>
      <c r="AU318" s="669"/>
      <c r="AV318" s="669"/>
      <c r="AW318" s="40"/>
      <c r="AX318" s="41"/>
      <c r="AY318" s="43"/>
      <c r="AZ318" s="43"/>
      <c r="BA318" s="124"/>
      <c r="BB318" s="41"/>
      <c r="BC318" s="41"/>
      <c r="BD318" s="43"/>
      <c r="BE318" s="43"/>
      <c r="BF318" s="40"/>
      <c r="BG318" s="41"/>
      <c r="BH318" s="41"/>
      <c r="BI318" s="41"/>
      <c r="BJ318" s="41"/>
      <c r="BK318" s="41"/>
      <c r="BL318" s="41"/>
      <c r="BM318" s="41"/>
      <c r="BN318" s="43"/>
      <c r="BO318" s="496"/>
      <c r="BP318" s="124"/>
      <c r="BQ318" s="41"/>
      <c r="BR318" s="41"/>
      <c r="BS318" s="41"/>
      <c r="BT318" s="41"/>
      <c r="BU318" s="43"/>
      <c r="BV318" s="43"/>
      <c r="BW318" s="43"/>
      <c r="BX318" s="43"/>
      <c r="BY318" s="43"/>
      <c r="BZ318" s="43"/>
      <c r="CA318" s="499"/>
      <c r="CB318" s="500"/>
      <c r="CC318" s="495"/>
      <c r="CD318" s="495"/>
      <c r="CE318" s="502"/>
      <c r="CF318" s="124"/>
      <c r="CG318" s="41"/>
      <c r="CH318" s="41"/>
      <c r="CI318" s="43"/>
      <c r="CJ318" s="43"/>
      <c r="CK318" s="43"/>
      <c r="CL318" s="43"/>
      <c r="CM318" s="43"/>
      <c r="CN318" s="43"/>
      <c r="CO318" s="43"/>
      <c r="CP318" s="43"/>
      <c r="CQ318" s="43"/>
      <c r="CR318" s="500"/>
      <c r="CS318" s="495"/>
      <c r="CT318" s="495"/>
      <c r="CU318" s="502"/>
      <c r="CV318" s="41"/>
      <c r="CW318" s="41"/>
      <c r="CX318" s="41"/>
      <c r="CY318" s="41"/>
      <c r="CZ318" s="41"/>
      <c r="DA318" s="42"/>
      <c r="DB318" s="151"/>
      <c r="DC318" s="41"/>
      <c r="DD318" s="41"/>
      <c r="DE318" s="151"/>
      <c r="DF318" s="35"/>
      <c r="DG318" s="36"/>
      <c r="DH318" s="36"/>
      <c r="DI318" s="38"/>
      <c r="DJ318" s="38"/>
      <c r="DK318" s="38"/>
      <c r="DL318" s="38"/>
      <c r="DM318" s="38"/>
      <c r="DN318" s="46"/>
      <c r="DO318" s="451"/>
      <c r="DP318" s="451"/>
      <c r="DQ318" s="451"/>
      <c r="DR318" s="451"/>
      <c r="DS318" s="451"/>
      <c r="DT318" s="451"/>
      <c r="DU318" s="451"/>
      <c r="DV318" s="35"/>
      <c r="DW318" s="36"/>
      <c r="DX318" s="36"/>
      <c r="DY318" s="38"/>
      <c r="DZ318" s="38"/>
      <c r="EA318" s="46"/>
      <c r="EB318" s="33">
        <f t="shared" si="54"/>
        <v>0</v>
      </c>
      <c r="EC318" s="33">
        <f t="shared" si="55"/>
        <v>0</v>
      </c>
      <c r="ED318" s="75">
        <f t="shared" si="56"/>
        <v>0</v>
      </c>
      <c r="EE318" s="74">
        <f t="shared" si="57"/>
        <v>0</v>
      </c>
      <c r="EF318" s="33">
        <f t="shared" si="58"/>
        <v>0</v>
      </c>
    </row>
    <row r="319" spans="1:136" x14ac:dyDescent="0.25">
      <c r="A319" s="134">
        <v>310</v>
      </c>
      <c r="B319" s="39"/>
      <c r="C319" s="39"/>
      <c r="D319" s="39"/>
      <c r="E319" s="39"/>
      <c r="F319" s="137"/>
      <c r="G319" s="40"/>
      <c r="H319" s="41"/>
      <c r="I319" s="41"/>
      <c r="J319" s="43"/>
      <c r="K319" s="43"/>
      <c r="L319" s="43"/>
      <c r="M319" s="43"/>
      <c r="N319" s="43"/>
      <c r="O319" s="41"/>
      <c r="P319" s="352"/>
      <c r="Q319" s="669"/>
      <c r="R319" s="669"/>
      <c r="S319" s="669"/>
      <c r="T319" s="669"/>
      <c r="U319" s="669"/>
      <c r="V319" s="669"/>
      <c r="W319" s="669"/>
      <c r="X319" s="669"/>
      <c r="Y319" s="669"/>
      <c r="Z319" s="40"/>
      <c r="AA319" s="41"/>
      <c r="AB319" s="41"/>
      <c r="AC319" s="43"/>
      <c r="AD319" s="43"/>
      <c r="AE319" s="43"/>
      <c r="AF319" s="43"/>
      <c r="AG319" s="43"/>
      <c r="AH319" s="43"/>
      <c r="AI319" s="43"/>
      <c r="AJ319" s="41"/>
      <c r="AK319" s="352"/>
      <c r="AL319" s="669"/>
      <c r="AM319" s="669"/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40"/>
      <c r="AX319" s="41"/>
      <c r="AY319" s="43"/>
      <c r="AZ319" s="43"/>
      <c r="BA319" s="124"/>
      <c r="BB319" s="41"/>
      <c r="BC319" s="41"/>
      <c r="BD319" s="43"/>
      <c r="BE319" s="43"/>
      <c r="BF319" s="40"/>
      <c r="BG319" s="41"/>
      <c r="BH319" s="41"/>
      <c r="BI319" s="41"/>
      <c r="BJ319" s="41"/>
      <c r="BK319" s="41"/>
      <c r="BL319" s="41"/>
      <c r="BM319" s="41"/>
      <c r="BN319" s="43"/>
      <c r="BO319" s="496"/>
      <c r="BP319" s="124"/>
      <c r="BQ319" s="41"/>
      <c r="BR319" s="41"/>
      <c r="BS319" s="41"/>
      <c r="BT319" s="41"/>
      <c r="BU319" s="43"/>
      <c r="BV319" s="43"/>
      <c r="BW319" s="43"/>
      <c r="BX319" s="43"/>
      <c r="BY319" s="43"/>
      <c r="BZ319" s="43"/>
      <c r="CA319" s="499"/>
      <c r="CB319" s="500"/>
      <c r="CC319" s="495"/>
      <c r="CD319" s="495"/>
      <c r="CE319" s="502"/>
      <c r="CF319" s="124"/>
      <c r="CG319" s="41"/>
      <c r="CH319" s="41"/>
      <c r="CI319" s="43"/>
      <c r="CJ319" s="43"/>
      <c r="CK319" s="43"/>
      <c r="CL319" s="43"/>
      <c r="CM319" s="43"/>
      <c r="CN319" s="43"/>
      <c r="CO319" s="43"/>
      <c r="CP319" s="43"/>
      <c r="CQ319" s="43"/>
      <c r="CR319" s="500"/>
      <c r="CS319" s="495"/>
      <c r="CT319" s="495"/>
      <c r="CU319" s="502"/>
      <c r="CV319" s="41"/>
      <c r="CW319" s="41"/>
      <c r="CX319" s="41"/>
      <c r="CY319" s="41"/>
      <c r="CZ319" s="41"/>
      <c r="DA319" s="42"/>
      <c r="DB319" s="151"/>
      <c r="DC319" s="41"/>
      <c r="DD319" s="41"/>
      <c r="DE319" s="151"/>
      <c r="DF319" s="35"/>
      <c r="DG319" s="36"/>
      <c r="DH319" s="36"/>
      <c r="DI319" s="38"/>
      <c r="DJ319" s="38"/>
      <c r="DK319" s="38"/>
      <c r="DL319" s="38"/>
      <c r="DM319" s="38"/>
      <c r="DN319" s="46"/>
      <c r="DO319" s="451"/>
      <c r="DP319" s="451"/>
      <c r="DQ319" s="451"/>
      <c r="DR319" s="451"/>
      <c r="DS319" s="451"/>
      <c r="DT319" s="451"/>
      <c r="DU319" s="451"/>
      <c r="DV319" s="35"/>
      <c r="DW319" s="36"/>
      <c r="DX319" s="36"/>
      <c r="DY319" s="38"/>
      <c r="DZ319" s="38"/>
      <c r="EA319" s="46"/>
      <c r="EB319" s="33">
        <f t="shared" si="54"/>
        <v>0</v>
      </c>
      <c r="EC319" s="33">
        <f t="shared" si="55"/>
        <v>0</v>
      </c>
      <c r="ED319" s="75">
        <f t="shared" si="56"/>
        <v>0</v>
      </c>
      <c r="EE319" s="74">
        <f t="shared" si="57"/>
        <v>0</v>
      </c>
      <c r="EF319" s="33">
        <f t="shared" si="58"/>
        <v>0</v>
      </c>
    </row>
    <row r="320" spans="1:136" x14ac:dyDescent="0.25">
      <c r="A320" s="136">
        <v>311</v>
      </c>
      <c r="B320" s="39"/>
      <c r="C320" s="39"/>
      <c r="D320" s="39"/>
      <c r="E320" s="39"/>
      <c r="F320" s="137"/>
      <c r="G320" s="40"/>
      <c r="H320" s="41"/>
      <c r="I320" s="41"/>
      <c r="J320" s="43"/>
      <c r="K320" s="43"/>
      <c r="L320" s="43"/>
      <c r="M320" s="43"/>
      <c r="N320" s="43"/>
      <c r="O320" s="41"/>
      <c r="P320" s="352"/>
      <c r="Q320" s="669"/>
      <c r="R320" s="669"/>
      <c r="S320" s="669"/>
      <c r="T320" s="669"/>
      <c r="U320" s="669"/>
      <c r="V320" s="669"/>
      <c r="W320" s="669"/>
      <c r="X320" s="669"/>
      <c r="Y320" s="669"/>
      <c r="Z320" s="40"/>
      <c r="AA320" s="41"/>
      <c r="AB320" s="41"/>
      <c r="AC320" s="43"/>
      <c r="AD320" s="43"/>
      <c r="AE320" s="43"/>
      <c r="AF320" s="43"/>
      <c r="AG320" s="43"/>
      <c r="AH320" s="43"/>
      <c r="AI320" s="43"/>
      <c r="AJ320" s="41"/>
      <c r="AK320" s="352"/>
      <c r="AL320" s="669"/>
      <c r="AM320" s="669"/>
      <c r="AN320" s="669"/>
      <c r="AO320" s="669"/>
      <c r="AP320" s="669"/>
      <c r="AQ320" s="669"/>
      <c r="AR320" s="669"/>
      <c r="AS320" s="669"/>
      <c r="AT320" s="669"/>
      <c r="AU320" s="669"/>
      <c r="AV320" s="669"/>
      <c r="AW320" s="40"/>
      <c r="AX320" s="41"/>
      <c r="AY320" s="43"/>
      <c r="AZ320" s="43"/>
      <c r="BA320" s="124"/>
      <c r="BB320" s="41"/>
      <c r="BC320" s="41"/>
      <c r="BD320" s="43"/>
      <c r="BE320" s="43"/>
      <c r="BF320" s="40"/>
      <c r="BG320" s="41"/>
      <c r="BH320" s="41"/>
      <c r="BI320" s="41"/>
      <c r="BJ320" s="41"/>
      <c r="BK320" s="41"/>
      <c r="BL320" s="41"/>
      <c r="BM320" s="41"/>
      <c r="BN320" s="43"/>
      <c r="BO320" s="496"/>
      <c r="BP320" s="124"/>
      <c r="BQ320" s="41"/>
      <c r="BR320" s="41"/>
      <c r="BS320" s="41"/>
      <c r="BT320" s="41"/>
      <c r="BU320" s="43"/>
      <c r="BV320" s="43"/>
      <c r="BW320" s="43"/>
      <c r="BX320" s="43"/>
      <c r="BY320" s="43"/>
      <c r="BZ320" s="43"/>
      <c r="CA320" s="499"/>
      <c r="CB320" s="500"/>
      <c r="CC320" s="495"/>
      <c r="CD320" s="495"/>
      <c r="CE320" s="502"/>
      <c r="CF320" s="124"/>
      <c r="CG320" s="41"/>
      <c r="CH320" s="41"/>
      <c r="CI320" s="43"/>
      <c r="CJ320" s="43"/>
      <c r="CK320" s="43"/>
      <c r="CL320" s="43"/>
      <c r="CM320" s="43"/>
      <c r="CN320" s="43"/>
      <c r="CO320" s="43"/>
      <c r="CP320" s="43"/>
      <c r="CQ320" s="43"/>
      <c r="CR320" s="500"/>
      <c r="CS320" s="495"/>
      <c r="CT320" s="495"/>
      <c r="CU320" s="502"/>
      <c r="CV320" s="41"/>
      <c r="CW320" s="41"/>
      <c r="CX320" s="41"/>
      <c r="CY320" s="41"/>
      <c r="CZ320" s="41"/>
      <c r="DA320" s="42"/>
      <c r="DB320" s="151"/>
      <c r="DC320" s="41"/>
      <c r="DD320" s="41"/>
      <c r="DE320" s="151"/>
      <c r="DF320" s="35"/>
      <c r="DG320" s="36"/>
      <c r="DH320" s="36"/>
      <c r="DI320" s="38"/>
      <c r="DJ320" s="38"/>
      <c r="DK320" s="38"/>
      <c r="DL320" s="38"/>
      <c r="DM320" s="38"/>
      <c r="DN320" s="46"/>
      <c r="DO320" s="451"/>
      <c r="DP320" s="451"/>
      <c r="DQ320" s="451"/>
      <c r="DR320" s="451"/>
      <c r="DS320" s="451"/>
      <c r="DT320" s="451"/>
      <c r="DU320" s="451"/>
      <c r="DV320" s="35"/>
      <c r="DW320" s="36"/>
      <c r="DX320" s="36"/>
      <c r="DY320" s="38"/>
      <c r="DZ320" s="38"/>
      <c r="EA320" s="46"/>
      <c r="EB320" s="33">
        <f t="shared" si="54"/>
        <v>0</v>
      </c>
      <c r="EC320" s="33">
        <f t="shared" si="55"/>
        <v>0</v>
      </c>
      <c r="ED320" s="75">
        <f t="shared" si="56"/>
        <v>0</v>
      </c>
      <c r="EE320" s="74">
        <f t="shared" si="57"/>
        <v>0</v>
      </c>
      <c r="EF320" s="33">
        <f t="shared" si="58"/>
        <v>0</v>
      </c>
    </row>
    <row r="321" spans="1:136" x14ac:dyDescent="0.25">
      <c r="A321" s="134">
        <v>312</v>
      </c>
      <c r="B321" s="39"/>
      <c r="C321" s="39"/>
      <c r="D321" s="39"/>
      <c r="E321" s="39"/>
      <c r="F321" s="137"/>
      <c r="G321" s="40"/>
      <c r="H321" s="41"/>
      <c r="I321" s="41"/>
      <c r="J321" s="43"/>
      <c r="K321" s="43"/>
      <c r="L321" s="43"/>
      <c r="M321" s="43"/>
      <c r="N321" s="43"/>
      <c r="O321" s="41"/>
      <c r="P321" s="352"/>
      <c r="Q321" s="669"/>
      <c r="R321" s="669"/>
      <c r="S321" s="669"/>
      <c r="T321" s="669"/>
      <c r="U321" s="669"/>
      <c r="V321" s="669"/>
      <c r="W321" s="669"/>
      <c r="X321" s="669"/>
      <c r="Y321" s="669"/>
      <c r="Z321" s="40"/>
      <c r="AA321" s="41"/>
      <c r="AB321" s="41"/>
      <c r="AC321" s="43"/>
      <c r="AD321" s="43"/>
      <c r="AE321" s="43"/>
      <c r="AF321" s="43"/>
      <c r="AG321" s="43"/>
      <c r="AH321" s="43"/>
      <c r="AI321" s="43"/>
      <c r="AJ321" s="41"/>
      <c r="AK321" s="352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40"/>
      <c r="AX321" s="41"/>
      <c r="AY321" s="43"/>
      <c r="AZ321" s="43"/>
      <c r="BA321" s="124"/>
      <c r="BB321" s="41"/>
      <c r="BC321" s="41"/>
      <c r="BD321" s="43"/>
      <c r="BE321" s="43"/>
      <c r="BF321" s="40"/>
      <c r="BG321" s="41"/>
      <c r="BH321" s="41"/>
      <c r="BI321" s="41"/>
      <c r="BJ321" s="41"/>
      <c r="BK321" s="41"/>
      <c r="BL321" s="41"/>
      <c r="BM321" s="41"/>
      <c r="BN321" s="43"/>
      <c r="BO321" s="496"/>
      <c r="BP321" s="124"/>
      <c r="BQ321" s="41"/>
      <c r="BR321" s="41"/>
      <c r="BS321" s="41"/>
      <c r="BT321" s="41"/>
      <c r="BU321" s="43"/>
      <c r="BV321" s="43"/>
      <c r="BW321" s="43"/>
      <c r="BX321" s="43"/>
      <c r="BY321" s="43"/>
      <c r="BZ321" s="43"/>
      <c r="CA321" s="499"/>
      <c r="CB321" s="500"/>
      <c r="CC321" s="495"/>
      <c r="CD321" s="495"/>
      <c r="CE321" s="502"/>
      <c r="CF321" s="124"/>
      <c r="CG321" s="41"/>
      <c r="CH321" s="41"/>
      <c r="CI321" s="43"/>
      <c r="CJ321" s="43"/>
      <c r="CK321" s="43"/>
      <c r="CL321" s="43"/>
      <c r="CM321" s="43"/>
      <c r="CN321" s="43"/>
      <c r="CO321" s="43"/>
      <c r="CP321" s="43"/>
      <c r="CQ321" s="43"/>
      <c r="CR321" s="500"/>
      <c r="CS321" s="495"/>
      <c r="CT321" s="495"/>
      <c r="CU321" s="502"/>
      <c r="CV321" s="41"/>
      <c r="CW321" s="41"/>
      <c r="CX321" s="41"/>
      <c r="CY321" s="41"/>
      <c r="CZ321" s="41"/>
      <c r="DA321" s="42"/>
      <c r="DB321" s="151"/>
      <c r="DC321" s="41"/>
      <c r="DD321" s="41"/>
      <c r="DE321" s="151"/>
      <c r="DF321" s="35"/>
      <c r="DG321" s="36"/>
      <c r="DH321" s="36"/>
      <c r="DI321" s="38"/>
      <c r="DJ321" s="38"/>
      <c r="DK321" s="38"/>
      <c r="DL321" s="38"/>
      <c r="DM321" s="38"/>
      <c r="DN321" s="46"/>
      <c r="DO321" s="451"/>
      <c r="DP321" s="451"/>
      <c r="DQ321" s="451"/>
      <c r="DR321" s="451"/>
      <c r="DS321" s="451"/>
      <c r="DT321" s="451"/>
      <c r="DU321" s="451"/>
      <c r="DV321" s="35"/>
      <c r="DW321" s="36"/>
      <c r="DX321" s="36"/>
      <c r="DY321" s="38"/>
      <c r="DZ321" s="38"/>
      <c r="EA321" s="46"/>
      <c r="EB321" s="33">
        <f t="shared" si="54"/>
        <v>0</v>
      </c>
      <c r="EC321" s="33">
        <f t="shared" si="55"/>
        <v>0</v>
      </c>
      <c r="ED321" s="75">
        <f t="shared" si="56"/>
        <v>0</v>
      </c>
      <c r="EE321" s="74">
        <f t="shared" si="57"/>
        <v>0</v>
      </c>
      <c r="EF321" s="33">
        <f t="shared" si="58"/>
        <v>0</v>
      </c>
    </row>
    <row r="322" spans="1:136" x14ac:dyDescent="0.25">
      <c r="A322" s="136">
        <v>313</v>
      </c>
      <c r="B322" s="39"/>
      <c r="C322" s="39"/>
      <c r="D322" s="39"/>
      <c r="E322" s="39"/>
      <c r="F322" s="137"/>
      <c r="G322" s="40"/>
      <c r="H322" s="41"/>
      <c r="I322" s="41"/>
      <c r="J322" s="43"/>
      <c r="K322" s="43"/>
      <c r="L322" s="43"/>
      <c r="M322" s="43"/>
      <c r="N322" s="43"/>
      <c r="O322" s="41"/>
      <c r="P322" s="352"/>
      <c r="Q322" s="669"/>
      <c r="R322" s="669"/>
      <c r="S322" s="669"/>
      <c r="T322" s="669"/>
      <c r="U322" s="669"/>
      <c r="V322" s="669"/>
      <c r="W322" s="669"/>
      <c r="X322" s="669"/>
      <c r="Y322" s="669"/>
      <c r="Z322" s="40"/>
      <c r="AA322" s="41"/>
      <c r="AB322" s="41"/>
      <c r="AC322" s="43"/>
      <c r="AD322" s="43"/>
      <c r="AE322" s="43"/>
      <c r="AF322" s="43"/>
      <c r="AG322" s="43"/>
      <c r="AH322" s="43"/>
      <c r="AI322" s="43"/>
      <c r="AJ322" s="41"/>
      <c r="AK322" s="352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40"/>
      <c r="AX322" s="41"/>
      <c r="AY322" s="43"/>
      <c r="AZ322" s="43"/>
      <c r="BA322" s="124"/>
      <c r="BB322" s="41"/>
      <c r="BC322" s="41"/>
      <c r="BD322" s="43"/>
      <c r="BE322" s="43"/>
      <c r="BF322" s="40"/>
      <c r="BG322" s="41"/>
      <c r="BH322" s="41"/>
      <c r="BI322" s="41"/>
      <c r="BJ322" s="41"/>
      <c r="BK322" s="41"/>
      <c r="BL322" s="41"/>
      <c r="BM322" s="41"/>
      <c r="BN322" s="43"/>
      <c r="BO322" s="496"/>
      <c r="BP322" s="124"/>
      <c r="BQ322" s="41"/>
      <c r="BR322" s="41"/>
      <c r="BS322" s="41"/>
      <c r="BT322" s="41"/>
      <c r="BU322" s="43"/>
      <c r="BV322" s="43"/>
      <c r="BW322" s="43"/>
      <c r="BX322" s="43"/>
      <c r="BY322" s="43"/>
      <c r="BZ322" s="43"/>
      <c r="CA322" s="499"/>
      <c r="CB322" s="500"/>
      <c r="CC322" s="495"/>
      <c r="CD322" s="495"/>
      <c r="CE322" s="502"/>
      <c r="CF322" s="124"/>
      <c r="CG322" s="41"/>
      <c r="CH322" s="41"/>
      <c r="CI322" s="43"/>
      <c r="CJ322" s="43"/>
      <c r="CK322" s="43"/>
      <c r="CL322" s="43"/>
      <c r="CM322" s="43"/>
      <c r="CN322" s="43"/>
      <c r="CO322" s="43"/>
      <c r="CP322" s="43"/>
      <c r="CQ322" s="43"/>
      <c r="CR322" s="500"/>
      <c r="CS322" s="495"/>
      <c r="CT322" s="495"/>
      <c r="CU322" s="502"/>
      <c r="CV322" s="41"/>
      <c r="CW322" s="41"/>
      <c r="CX322" s="41"/>
      <c r="CY322" s="41"/>
      <c r="CZ322" s="41"/>
      <c r="DA322" s="42"/>
      <c r="DB322" s="151"/>
      <c r="DC322" s="41"/>
      <c r="DD322" s="41"/>
      <c r="DE322" s="151"/>
      <c r="DF322" s="35"/>
      <c r="DG322" s="36"/>
      <c r="DH322" s="36"/>
      <c r="DI322" s="38"/>
      <c r="DJ322" s="38"/>
      <c r="DK322" s="38"/>
      <c r="DL322" s="38"/>
      <c r="DM322" s="38"/>
      <c r="DN322" s="46"/>
      <c r="DO322" s="451"/>
      <c r="DP322" s="451"/>
      <c r="DQ322" s="451"/>
      <c r="DR322" s="451"/>
      <c r="DS322" s="451"/>
      <c r="DT322" s="451"/>
      <c r="DU322" s="451"/>
      <c r="DV322" s="35"/>
      <c r="DW322" s="36"/>
      <c r="DX322" s="36"/>
      <c r="DY322" s="38"/>
      <c r="DZ322" s="38"/>
      <c r="EA322" s="46"/>
      <c r="EB322" s="33">
        <f t="shared" si="54"/>
        <v>0</v>
      </c>
      <c r="EC322" s="33">
        <f t="shared" si="55"/>
        <v>0</v>
      </c>
      <c r="ED322" s="75">
        <f t="shared" si="56"/>
        <v>0</v>
      </c>
      <c r="EE322" s="74">
        <f t="shared" si="57"/>
        <v>0</v>
      </c>
      <c r="EF322" s="33">
        <f t="shared" si="58"/>
        <v>0</v>
      </c>
    </row>
    <row r="323" spans="1:136" x14ac:dyDescent="0.25">
      <c r="A323" s="134">
        <v>314</v>
      </c>
      <c r="B323" s="39"/>
      <c r="C323" s="39"/>
      <c r="D323" s="39"/>
      <c r="E323" s="39"/>
      <c r="F323" s="137"/>
      <c r="G323" s="40"/>
      <c r="H323" s="41"/>
      <c r="I323" s="41"/>
      <c r="J323" s="43"/>
      <c r="K323" s="43"/>
      <c r="L323" s="43"/>
      <c r="M323" s="43"/>
      <c r="N323" s="43"/>
      <c r="O323" s="41"/>
      <c r="P323" s="352"/>
      <c r="Q323" s="669"/>
      <c r="R323" s="669"/>
      <c r="S323" s="669"/>
      <c r="T323" s="669"/>
      <c r="U323" s="669"/>
      <c r="V323" s="669"/>
      <c r="W323" s="669"/>
      <c r="X323" s="669"/>
      <c r="Y323" s="669"/>
      <c r="Z323" s="40"/>
      <c r="AA323" s="41"/>
      <c r="AB323" s="41"/>
      <c r="AC323" s="43"/>
      <c r="AD323" s="43"/>
      <c r="AE323" s="43"/>
      <c r="AF323" s="43"/>
      <c r="AG323" s="43"/>
      <c r="AH323" s="43"/>
      <c r="AI323" s="43"/>
      <c r="AJ323" s="41"/>
      <c r="AK323" s="352"/>
      <c r="AL323" s="669"/>
      <c r="AM323" s="669"/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40"/>
      <c r="AX323" s="41"/>
      <c r="AY323" s="43"/>
      <c r="AZ323" s="43"/>
      <c r="BA323" s="124"/>
      <c r="BB323" s="41"/>
      <c r="BC323" s="41"/>
      <c r="BD323" s="43"/>
      <c r="BE323" s="43"/>
      <c r="BF323" s="40"/>
      <c r="BG323" s="41"/>
      <c r="BH323" s="41"/>
      <c r="BI323" s="41"/>
      <c r="BJ323" s="41"/>
      <c r="BK323" s="41"/>
      <c r="BL323" s="41"/>
      <c r="BM323" s="41"/>
      <c r="BN323" s="43"/>
      <c r="BO323" s="496"/>
      <c r="BP323" s="124"/>
      <c r="BQ323" s="41"/>
      <c r="BR323" s="41"/>
      <c r="BS323" s="41"/>
      <c r="BT323" s="41"/>
      <c r="BU323" s="43"/>
      <c r="BV323" s="43"/>
      <c r="BW323" s="43"/>
      <c r="BX323" s="43"/>
      <c r="BY323" s="43"/>
      <c r="BZ323" s="43"/>
      <c r="CA323" s="499"/>
      <c r="CB323" s="500"/>
      <c r="CC323" s="495"/>
      <c r="CD323" s="495"/>
      <c r="CE323" s="502"/>
      <c r="CF323" s="124"/>
      <c r="CG323" s="41"/>
      <c r="CH323" s="41"/>
      <c r="CI323" s="43"/>
      <c r="CJ323" s="43"/>
      <c r="CK323" s="43"/>
      <c r="CL323" s="43"/>
      <c r="CM323" s="43"/>
      <c r="CN323" s="43"/>
      <c r="CO323" s="43"/>
      <c r="CP323" s="43"/>
      <c r="CQ323" s="43"/>
      <c r="CR323" s="500"/>
      <c r="CS323" s="495"/>
      <c r="CT323" s="495"/>
      <c r="CU323" s="502"/>
      <c r="CV323" s="41"/>
      <c r="CW323" s="41"/>
      <c r="CX323" s="41"/>
      <c r="CY323" s="41"/>
      <c r="CZ323" s="41"/>
      <c r="DA323" s="42"/>
      <c r="DB323" s="151"/>
      <c r="DC323" s="41"/>
      <c r="DD323" s="41"/>
      <c r="DE323" s="151"/>
      <c r="DF323" s="35"/>
      <c r="DG323" s="36"/>
      <c r="DH323" s="36"/>
      <c r="DI323" s="38"/>
      <c r="DJ323" s="38"/>
      <c r="DK323" s="38"/>
      <c r="DL323" s="38"/>
      <c r="DM323" s="38"/>
      <c r="DN323" s="46"/>
      <c r="DO323" s="451"/>
      <c r="DP323" s="451"/>
      <c r="DQ323" s="451"/>
      <c r="DR323" s="451"/>
      <c r="DS323" s="451"/>
      <c r="DT323" s="451"/>
      <c r="DU323" s="451"/>
      <c r="DV323" s="35"/>
      <c r="DW323" s="36"/>
      <c r="DX323" s="36"/>
      <c r="DY323" s="38"/>
      <c r="DZ323" s="38"/>
      <c r="EA323" s="46"/>
      <c r="EB323" s="33">
        <f t="shared" si="54"/>
        <v>0</v>
      </c>
      <c r="EC323" s="33">
        <f t="shared" si="55"/>
        <v>0</v>
      </c>
      <c r="ED323" s="75">
        <f t="shared" si="56"/>
        <v>0</v>
      </c>
      <c r="EE323" s="74">
        <f t="shared" si="57"/>
        <v>0</v>
      </c>
      <c r="EF323" s="33">
        <f t="shared" si="58"/>
        <v>0</v>
      </c>
    </row>
    <row r="324" spans="1:136" x14ac:dyDescent="0.25">
      <c r="A324" s="136">
        <v>315</v>
      </c>
      <c r="B324" s="39"/>
      <c r="C324" s="39"/>
      <c r="D324" s="39"/>
      <c r="E324" s="39"/>
      <c r="F324" s="137"/>
      <c r="G324" s="40"/>
      <c r="H324" s="41"/>
      <c r="I324" s="41"/>
      <c r="J324" s="43"/>
      <c r="K324" s="43"/>
      <c r="L324" s="43"/>
      <c r="M324" s="43"/>
      <c r="N324" s="43"/>
      <c r="O324" s="41"/>
      <c r="P324" s="352"/>
      <c r="Q324" s="669"/>
      <c r="R324" s="669"/>
      <c r="S324" s="669"/>
      <c r="T324" s="669"/>
      <c r="U324" s="669"/>
      <c r="V324" s="669"/>
      <c r="W324" s="669"/>
      <c r="X324" s="669"/>
      <c r="Y324" s="669"/>
      <c r="Z324" s="40"/>
      <c r="AA324" s="41"/>
      <c r="AB324" s="41"/>
      <c r="AC324" s="43"/>
      <c r="AD324" s="43"/>
      <c r="AE324" s="43"/>
      <c r="AF324" s="43"/>
      <c r="AG324" s="43"/>
      <c r="AH324" s="43"/>
      <c r="AI324" s="43"/>
      <c r="AJ324" s="41"/>
      <c r="AK324" s="352"/>
      <c r="AL324" s="669"/>
      <c r="AM324" s="669"/>
      <c r="AN324" s="669"/>
      <c r="AO324" s="669"/>
      <c r="AP324" s="669"/>
      <c r="AQ324" s="669"/>
      <c r="AR324" s="669"/>
      <c r="AS324" s="669"/>
      <c r="AT324" s="669"/>
      <c r="AU324" s="669"/>
      <c r="AV324" s="669"/>
      <c r="AW324" s="40"/>
      <c r="AX324" s="41"/>
      <c r="AY324" s="43"/>
      <c r="AZ324" s="43"/>
      <c r="BA324" s="124"/>
      <c r="BB324" s="41"/>
      <c r="BC324" s="41"/>
      <c r="BD324" s="43"/>
      <c r="BE324" s="43"/>
      <c r="BF324" s="40"/>
      <c r="BG324" s="41"/>
      <c r="BH324" s="41"/>
      <c r="BI324" s="41"/>
      <c r="BJ324" s="41"/>
      <c r="BK324" s="41"/>
      <c r="BL324" s="41"/>
      <c r="BM324" s="41"/>
      <c r="BN324" s="43"/>
      <c r="BO324" s="496"/>
      <c r="BP324" s="124"/>
      <c r="BQ324" s="41"/>
      <c r="BR324" s="41"/>
      <c r="BS324" s="41"/>
      <c r="BT324" s="41"/>
      <c r="BU324" s="43"/>
      <c r="BV324" s="43"/>
      <c r="BW324" s="43"/>
      <c r="BX324" s="43"/>
      <c r="BY324" s="43"/>
      <c r="BZ324" s="43"/>
      <c r="CA324" s="499"/>
      <c r="CB324" s="500"/>
      <c r="CC324" s="495"/>
      <c r="CD324" s="495"/>
      <c r="CE324" s="502"/>
      <c r="CF324" s="124"/>
      <c r="CG324" s="41"/>
      <c r="CH324" s="41"/>
      <c r="CI324" s="43"/>
      <c r="CJ324" s="43"/>
      <c r="CK324" s="43"/>
      <c r="CL324" s="43"/>
      <c r="CM324" s="43"/>
      <c r="CN324" s="43"/>
      <c r="CO324" s="43"/>
      <c r="CP324" s="43"/>
      <c r="CQ324" s="43"/>
      <c r="CR324" s="500"/>
      <c r="CS324" s="495"/>
      <c r="CT324" s="495"/>
      <c r="CU324" s="502"/>
      <c r="CV324" s="41"/>
      <c r="CW324" s="41"/>
      <c r="CX324" s="41"/>
      <c r="CY324" s="41"/>
      <c r="CZ324" s="41"/>
      <c r="DA324" s="42"/>
      <c r="DB324" s="151"/>
      <c r="DC324" s="41"/>
      <c r="DD324" s="41"/>
      <c r="DE324" s="151"/>
      <c r="DF324" s="35"/>
      <c r="DG324" s="36"/>
      <c r="DH324" s="36"/>
      <c r="DI324" s="38"/>
      <c r="DJ324" s="38"/>
      <c r="DK324" s="38"/>
      <c r="DL324" s="38"/>
      <c r="DM324" s="38"/>
      <c r="DN324" s="46"/>
      <c r="DO324" s="451"/>
      <c r="DP324" s="451"/>
      <c r="DQ324" s="451"/>
      <c r="DR324" s="451"/>
      <c r="DS324" s="451"/>
      <c r="DT324" s="451"/>
      <c r="DU324" s="451"/>
      <c r="DV324" s="35"/>
      <c r="DW324" s="36"/>
      <c r="DX324" s="36"/>
      <c r="DY324" s="38"/>
      <c r="DZ324" s="38"/>
      <c r="EA324" s="46"/>
      <c r="EB324" s="33">
        <f t="shared" si="54"/>
        <v>0</v>
      </c>
      <c r="EC324" s="33">
        <f t="shared" si="55"/>
        <v>0</v>
      </c>
      <c r="ED324" s="75">
        <f t="shared" si="56"/>
        <v>0</v>
      </c>
      <c r="EE324" s="74">
        <f t="shared" si="57"/>
        <v>0</v>
      </c>
      <c r="EF324" s="33">
        <f t="shared" si="58"/>
        <v>0</v>
      </c>
    </row>
    <row r="325" spans="1:136" x14ac:dyDescent="0.25">
      <c r="A325" s="134">
        <v>316</v>
      </c>
      <c r="B325" s="39"/>
      <c r="C325" s="39"/>
      <c r="D325" s="39"/>
      <c r="E325" s="39"/>
      <c r="F325" s="137"/>
      <c r="G325" s="40"/>
      <c r="H325" s="41"/>
      <c r="I325" s="41"/>
      <c r="J325" s="43"/>
      <c r="K325" s="43"/>
      <c r="L325" s="43"/>
      <c r="M325" s="43"/>
      <c r="N325" s="43"/>
      <c r="O325" s="41"/>
      <c r="P325" s="352"/>
      <c r="Q325" s="669"/>
      <c r="R325" s="669"/>
      <c r="S325" s="669"/>
      <c r="T325" s="669"/>
      <c r="U325" s="669"/>
      <c r="V325" s="669"/>
      <c r="W325" s="669"/>
      <c r="X325" s="669"/>
      <c r="Y325" s="669"/>
      <c r="Z325" s="40"/>
      <c r="AA325" s="41"/>
      <c r="AB325" s="41"/>
      <c r="AC325" s="43"/>
      <c r="AD325" s="43"/>
      <c r="AE325" s="43"/>
      <c r="AF325" s="43"/>
      <c r="AG325" s="43"/>
      <c r="AH325" s="43"/>
      <c r="AI325" s="43"/>
      <c r="AJ325" s="41"/>
      <c r="AK325" s="352"/>
      <c r="AL325" s="669"/>
      <c r="AM325" s="669"/>
      <c r="AN325" s="669"/>
      <c r="AO325" s="669"/>
      <c r="AP325" s="669"/>
      <c r="AQ325" s="669"/>
      <c r="AR325" s="669"/>
      <c r="AS325" s="669"/>
      <c r="AT325" s="669"/>
      <c r="AU325" s="669"/>
      <c r="AV325" s="669"/>
      <c r="AW325" s="40"/>
      <c r="AX325" s="41"/>
      <c r="AY325" s="43"/>
      <c r="AZ325" s="43"/>
      <c r="BA325" s="124"/>
      <c r="BB325" s="41"/>
      <c r="BC325" s="41"/>
      <c r="BD325" s="43"/>
      <c r="BE325" s="43"/>
      <c r="BF325" s="40"/>
      <c r="BG325" s="41"/>
      <c r="BH325" s="41"/>
      <c r="BI325" s="41"/>
      <c r="BJ325" s="41"/>
      <c r="BK325" s="41"/>
      <c r="BL325" s="41"/>
      <c r="BM325" s="41"/>
      <c r="BN325" s="43"/>
      <c r="BO325" s="496"/>
      <c r="BP325" s="124"/>
      <c r="BQ325" s="41"/>
      <c r="BR325" s="41"/>
      <c r="BS325" s="41"/>
      <c r="BT325" s="41"/>
      <c r="BU325" s="43"/>
      <c r="BV325" s="43"/>
      <c r="BW325" s="43"/>
      <c r="BX325" s="43"/>
      <c r="BY325" s="43"/>
      <c r="BZ325" s="43"/>
      <c r="CA325" s="499"/>
      <c r="CB325" s="500"/>
      <c r="CC325" s="495"/>
      <c r="CD325" s="495"/>
      <c r="CE325" s="502"/>
      <c r="CF325" s="124"/>
      <c r="CG325" s="41"/>
      <c r="CH325" s="41"/>
      <c r="CI325" s="43"/>
      <c r="CJ325" s="43"/>
      <c r="CK325" s="43"/>
      <c r="CL325" s="43"/>
      <c r="CM325" s="43"/>
      <c r="CN325" s="43"/>
      <c r="CO325" s="43"/>
      <c r="CP325" s="43"/>
      <c r="CQ325" s="43"/>
      <c r="CR325" s="500"/>
      <c r="CS325" s="495"/>
      <c r="CT325" s="495"/>
      <c r="CU325" s="502"/>
      <c r="CV325" s="41"/>
      <c r="CW325" s="41"/>
      <c r="CX325" s="41"/>
      <c r="CY325" s="41"/>
      <c r="CZ325" s="41"/>
      <c r="DA325" s="42"/>
      <c r="DB325" s="151"/>
      <c r="DC325" s="41"/>
      <c r="DD325" s="41"/>
      <c r="DE325" s="151"/>
      <c r="DF325" s="35"/>
      <c r="DG325" s="36"/>
      <c r="DH325" s="36"/>
      <c r="DI325" s="38"/>
      <c r="DJ325" s="38"/>
      <c r="DK325" s="38"/>
      <c r="DL325" s="38"/>
      <c r="DM325" s="38"/>
      <c r="DN325" s="46"/>
      <c r="DO325" s="451"/>
      <c r="DP325" s="451"/>
      <c r="DQ325" s="451"/>
      <c r="DR325" s="451"/>
      <c r="DS325" s="451"/>
      <c r="DT325" s="451"/>
      <c r="DU325" s="451"/>
      <c r="DV325" s="35"/>
      <c r="DW325" s="36"/>
      <c r="DX325" s="36"/>
      <c r="DY325" s="38"/>
      <c r="DZ325" s="38"/>
      <c r="EA325" s="46"/>
      <c r="EB325" s="33">
        <f t="shared" si="54"/>
        <v>0</v>
      </c>
      <c r="EC325" s="33">
        <f t="shared" si="55"/>
        <v>0</v>
      </c>
      <c r="ED325" s="75">
        <f t="shared" si="56"/>
        <v>0</v>
      </c>
      <c r="EE325" s="74">
        <f t="shared" si="57"/>
        <v>0</v>
      </c>
      <c r="EF325" s="33">
        <f t="shared" si="58"/>
        <v>0</v>
      </c>
    </row>
    <row r="326" spans="1:136" x14ac:dyDescent="0.25">
      <c r="A326" s="136">
        <v>317</v>
      </c>
      <c r="B326" s="39"/>
      <c r="C326" s="39"/>
      <c r="D326" s="39"/>
      <c r="E326" s="39"/>
      <c r="F326" s="137"/>
      <c r="G326" s="40"/>
      <c r="H326" s="41"/>
      <c r="I326" s="41"/>
      <c r="J326" s="43"/>
      <c r="K326" s="43"/>
      <c r="L326" s="43"/>
      <c r="M326" s="43"/>
      <c r="N326" s="43"/>
      <c r="O326" s="41"/>
      <c r="P326" s="352"/>
      <c r="Q326" s="669"/>
      <c r="R326" s="669"/>
      <c r="S326" s="669"/>
      <c r="T326" s="669"/>
      <c r="U326" s="669"/>
      <c r="V326" s="669"/>
      <c r="W326" s="669"/>
      <c r="X326" s="669"/>
      <c r="Y326" s="669"/>
      <c r="Z326" s="40"/>
      <c r="AA326" s="41"/>
      <c r="AB326" s="41"/>
      <c r="AC326" s="43"/>
      <c r="AD326" s="43"/>
      <c r="AE326" s="43"/>
      <c r="AF326" s="43"/>
      <c r="AG326" s="43"/>
      <c r="AH326" s="43"/>
      <c r="AI326" s="43"/>
      <c r="AJ326" s="41"/>
      <c r="AK326" s="352"/>
      <c r="AL326" s="669"/>
      <c r="AM326" s="669"/>
      <c r="AN326" s="669"/>
      <c r="AO326" s="669"/>
      <c r="AP326" s="669"/>
      <c r="AQ326" s="669"/>
      <c r="AR326" s="669"/>
      <c r="AS326" s="669"/>
      <c r="AT326" s="669"/>
      <c r="AU326" s="669"/>
      <c r="AV326" s="669"/>
      <c r="AW326" s="40"/>
      <c r="AX326" s="41"/>
      <c r="AY326" s="43"/>
      <c r="AZ326" s="43"/>
      <c r="BA326" s="124"/>
      <c r="BB326" s="41"/>
      <c r="BC326" s="41"/>
      <c r="BD326" s="43"/>
      <c r="BE326" s="43"/>
      <c r="BF326" s="40"/>
      <c r="BG326" s="41"/>
      <c r="BH326" s="41"/>
      <c r="BI326" s="41"/>
      <c r="BJ326" s="41"/>
      <c r="BK326" s="41"/>
      <c r="BL326" s="41"/>
      <c r="BM326" s="41"/>
      <c r="BN326" s="43"/>
      <c r="BO326" s="496"/>
      <c r="BP326" s="124"/>
      <c r="BQ326" s="41"/>
      <c r="BR326" s="41"/>
      <c r="BS326" s="41"/>
      <c r="BT326" s="41"/>
      <c r="BU326" s="43"/>
      <c r="BV326" s="43"/>
      <c r="BW326" s="43"/>
      <c r="BX326" s="43"/>
      <c r="BY326" s="43"/>
      <c r="BZ326" s="43"/>
      <c r="CA326" s="499"/>
      <c r="CB326" s="500"/>
      <c r="CC326" s="495"/>
      <c r="CD326" s="495"/>
      <c r="CE326" s="502"/>
      <c r="CF326" s="124"/>
      <c r="CG326" s="41"/>
      <c r="CH326" s="41"/>
      <c r="CI326" s="43"/>
      <c r="CJ326" s="43"/>
      <c r="CK326" s="43"/>
      <c r="CL326" s="43"/>
      <c r="CM326" s="43"/>
      <c r="CN326" s="43"/>
      <c r="CO326" s="43"/>
      <c r="CP326" s="43"/>
      <c r="CQ326" s="43"/>
      <c r="CR326" s="500"/>
      <c r="CS326" s="495"/>
      <c r="CT326" s="495"/>
      <c r="CU326" s="502"/>
      <c r="CV326" s="41"/>
      <c r="CW326" s="41"/>
      <c r="CX326" s="41"/>
      <c r="CY326" s="41"/>
      <c r="CZ326" s="41"/>
      <c r="DA326" s="42"/>
      <c r="DB326" s="151"/>
      <c r="DC326" s="41"/>
      <c r="DD326" s="41"/>
      <c r="DE326" s="151"/>
      <c r="DF326" s="35"/>
      <c r="DG326" s="36"/>
      <c r="DH326" s="36"/>
      <c r="DI326" s="38"/>
      <c r="DJ326" s="38"/>
      <c r="DK326" s="38"/>
      <c r="DL326" s="38"/>
      <c r="DM326" s="38"/>
      <c r="DN326" s="46"/>
      <c r="DO326" s="451"/>
      <c r="DP326" s="451"/>
      <c r="DQ326" s="451"/>
      <c r="DR326" s="451"/>
      <c r="DS326" s="451"/>
      <c r="DT326" s="451"/>
      <c r="DU326" s="451"/>
      <c r="DV326" s="35"/>
      <c r="DW326" s="36"/>
      <c r="DX326" s="36"/>
      <c r="DY326" s="38"/>
      <c r="DZ326" s="38"/>
      <c r="EA326" s="46"/>
      <c r="EB326" s="33">
        <f t="shared" si="54"/>
        <v>0</v>
      </c>
      <c r="EC326" s="33">
        <f t="shared" si="55"/>
        <v>0</v>
      </c>
      <c r="ED326" s="75">
        <f t="shared" si="56"/>
        <v>0</v>
      </c>
      <c r="EE326" s="74">
        <f t="shared" si="57"/>
        <v>0</v>
      </c>
      <c r="EF326" s="33">
        <f t="shared" si="58"/>
        <v>0</v>
      </c>
    </row>
    <row r="327" spans="1:136" x14ac:dyDescent="0.25">
      <c r="A327" s="134">
        <v>318</v>
      </c>
      <c r="B327" s="39"/>
      <c r="C327" s="39"/>
      <c r="D327" s="39"/>
      <c r="E327" s="39"/>
      <c r="F327" s="137"/>
      <c r="G327" s="40"/>
      <c r="H327" s="41"/>
      <c r="I327" s="41"/>
      <c r="J327" s="43"/>
      <c r="K327" s="43"/>
      <c r="L327" s="43"/>
      <c r="M327" s="43"/>
      <c r="N327" s="43"/>
      <c r="O327" s="41"/>
      <c r="P327" s="352"/>
      <c r="Q327" s="669"/>
      <c r="R327" s="669"/>
      <c r="S327" s="669"/>
      <c r="T327" s="669"/>
      <c r="U327" s="669"/>
      <c r="V327" s="669"/>
      <c r="W327" s="669"/>
      <c r="X327" s="669"/>
      <c r="Y327" s="669"/>
      <c r="Z327" s="40"/>
      <c r="AA327" s="41"/>
      <c r="AB327" s="41"/>
      <c r="AC327" s="43"/>
      <c r="AD327" s="43"/>
      <c r="AE327" s="43"/>
      <c r="AF327" s="43"/>
      <c r="AG327" s="43"/>
      <c r="AH327" s="43"/>
      <c r="AI327" s="43"/>
      <c r="AJ327" s="41"/>
      <c r="AK327" s="352"/>
      <c r="AL327" s="669"/>
      <c r="AM327" s="669"/>
      <c r="AN327" s="669"/>
      <c r="AO327" s="669"/>
      <c r="AP327" s="669"/>
      <c r="AQ327" s="669"/>
      <c r="AR327" s="669"/>
      <c r="AS327" s="669"/>
      <c r="AT327" s="669"/>
      <c r="AU327" s="669"/>
      <c r="AV327" s="669"/>
      <c r="AW327" s="40"/>
      <c r="AX327" s="41"/>
      <c r="AY327" s="43"/>
      <c r="AZ327" s="43"/>
      <c r="BA327" s="124"/>
      <c r="BB327" s="41"/>
      <c r="BC327" s="41"/>
      <c r="BD327" s="43"/>
      <c r="BE327" s="43"/>
      <c r="BF327" s="40"/>
      <c r="BG327" s="41"/>
      <c r="BH327" s="41"/>
      <c r="BI327" s="41"/>
      <c r="BJ327" s="41"/>
      <c r="BK327" s="41"/>
      <c r="BL327" s="41"/>
      <c r="BM327" s="41"/>
      <c r="BN327" s="43"/>
      <c r="BO327" s="496"/>
      <c r="BP327" s="124"/>
      <c r="BQ327" s="41"/>
      <c r="BR327" s="41"/>
      <c r="BS327" s="41"/>
      <c r="BT327" s="41"/>
      <c r="BU327" s="43"/>
      <c r="BV327" s="43"/>
      <c r="BW327" s="43"/>
      <c r="BX327" s="43"/>
      <c r="BY327" s="43"/>
      <c r="BZ327" s="43"/>
      <c r="CA327" s="499"/>
      <c r="CB327" s="500"/>
      <c r="CC327" s="495"/>
      <c r="CD327" s="495"/>
      <c r="CE327" s="502"/>
      <c r="CF327" s="124"/>
      <c r="CG327" s="41"/>
      <c r="CH327" s="41"/>
      <c r="CI327" s="43"/>
      <c r="CJ327" s="43"/>
      <c r="CK327" s="43"/>
      <c r="CL327" s="43"/>
      <c r="CM327" s="43"/>
      <c r="CN327" s="43"/>
      <c r="CO327" s="43"/>
      <c r="CP327" s="43"/>
      <c r="CQ327" s="43"/>
      <c r="CR327" s="500"/>
      <c r="CS327" s="495"/>
      <c r="CT327" s="495"/>
      <c r="CU327" s="502"/>
      <c r="CV327" s="41"/>
      <c r="CW327" s="41"/>
      <c r="CX327" s="41"/>
      <c r="CY327" s="41"/>
      <c r="CZ327" s="41"/>
      <c r="DA327" s="42"/>
      <c r="DB327" s="151"/>
      <c r="DC327" s="41"/>
      <c r="DD327" s="41"/>
      <c r="DE327" s="151"/>
      <c r="DF327" s="35"/>
      <c r="DG327" s="36"/>
      <c r="DH327" s="36"/>
      <c r="DI327" s="38"/>
      <c r="DJ327" s="38"/>
      <c r="DK327" s="38"/>
      <c r="DL327" s="38"/>
      <c r="DM327" s="38"/>
      <c r="DN327" s="46"/>
      <c r="DO327" s="451"/>
      <c r="DP327" s="451"/>
      <c r="DQ327" s="451"/>
      <c r="DR327" s="451"/>
      <c r="DS327" s="451"/>
      <c r="DT327" s="451"/>
      <c r="DU327" s="451"/>
      <c r="DV327" s="35"/>
      <c r="DW327" s="36"/>
      <c r="DX327" s="36"/>
      <c r="DY327" s="38"/>
      <c r="DZ327" s="38"/>
      <c r="EA327" s="46"/>
      <c r="EB327" s="33">
        <f t="shared" si="54"/>
        <v>0</v>
      </c>
      <c r="EC327" s="33">
        <f t="shared" si="55"/>
        <v>0</v>
      </c>
      <c r="ED327" s="75">
        <f t="shared" si="56"/>
        <v>0</v>
      </c>
      <c r="EE327" s="74">
        <f t="shared" si="57"/>
        <v>0</v>
      </c>
      <c r="EF327" s="33">
        <f t="shared" si="58"/>
        <v>0</v>
      </c>
    </row>
    <row r="328" spans="1:136" x14ac:dyDescent="0.25">
      <c r="A328" s="136">
        <v>319</v>
      </c>
      <c r="B328" s="39"/>
      <c r="C328" s="39"/>
      <c r="D328" s="39"/>
      <c r="E328" s="39"/>
      <c r="F328" s="137"/>
      <c r="G328" s="40"/>
      <c r="H328" s="41"/>
      <c r="I328" s="41"/>
      <c r="J328" s="43"/>
      <c r="K328" s="43"/>
      <c r="L328" s="43"/>
      <c r="M328" s="43"/>
      <c r="N328" s="43"/>
      <c r="O328" s="41"/>
      <c r="P328" s="352"/>
      <c r="Q328" s="669"/>
      <c r="R328" s="669"/>
      <c r="S328" s="669"/>
      <c r="T328" s="669"/>
      <c r="U328" s="669"/>
      <c r="V328" s="669"/>
      <c r="W328" s="669"/>
      <c r="X328" s="669"/>
      <c r="Y328" s="669"/>
      <c r="Z328" s="40"/>
      <c r="AA328" s="41"/>
      <c r="AB328" s="41"/>
      <c r="AC328" s="43"/>
      <c r="AD328" s="43"/>
      <c r="AE328" s="43"/>
      <c r="AF328" s="43"/>
      <c r="AG328" s="43"/>
      <c r="AH328" s="43"/>
      <c r="AI328" s="43"/>
      <c r="AJ328" s="41"/>
      <c r="AK328" s="352"/>
      <c r="AL328" s="669"/>
      <c r="AM328" s="669"/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40"/>
      <c r="AX328" s="41"/>
      <c r="AY328" s="43"/>
      <c r="AZ328" s="43"/>
      <c r="BA328" s="124"/>
      <c r="BB328" s="41"/>
      <c r="BC328" s="41"/>
      <c r="BD328" s="43"/>
      <c r="BE328" s="43"/>
      <c r="BF328" s="40"/>
      <c r="BG328" s="41"/>
      <c r="BH328" s="41"/>
      <c r="BI328" s="41"/>
      <c r="BJ328" s="41"/>
      <c r="BK328" s="41"/>
      <c r="BL328" s="41"/>
      <c r="BM328" s="41"/>
      <c r="BN328" s="43"/>
      <c r="BO328" s="496"/>
      <c r="BP328" s="124"/>
      <c r="BQ328" s="41"/>
      <c r="BR328" s="41"/>
      <c r="BS328" s="41"/>
      <c r="BT328" s="41"/>
      <c r="BU328" s="43"/>
      <c r="BV328" s="43"/>
      <c r="BW328" s="43"/>
      <c r="BX328" s="43"/>
      <c r="BY328" s="43"/>
      <c r="BZ328" s="43"/>
      <c r="CA328" s="499"/>
      <c r="CB328" s="500"/>
      <c r="CC328" s="495"/>
      <c r="CD328" s="495"/>
      <c r="CE328" s="502"/>
      <c r="CF328" s="124"/>
      <c r="CG328" s="41"/>
      <c r="CH328" s="41"/>
      <c r="CI328" s="43"/>
      <c r="CJ328" s="43"/>
      <c r="CK328" s="43"/>
      <c r="CL328" s="43"/>
      <c r="CM328" s="43"/>
      <c r="CN328" s="43"/>
      <c r="CO328" s="43"/>
      <c r="CP328" s="43"/>
      <c r="CQ328" s="43"/>
      <c r="CR328" s="500"/>
      <c r="CS328" s="495"/>
      <c r="CT328" s="495"/>
      <c r="CU328" s="502"/>
      <c r="CV328" s="41"/>
      <c r="CW328" s="41"/>
      <c r="CX328" s="41"/>
      <c r="CY328" s="41"/>
      <c r="CZ328" s="41"/>
      <c r="DA328" s="42"/>
      <c r="DB328" s="151"/>
      <c r="DC328" s="41"/>
      <c r="DD328" s="41"/>
      <c r="DE328" s="151"/>
      <c r="DF328" s="35"/>
      <c r="DG328" s="36"/>
      <c r="DH328" s="36"/>
      <c r="DI328" s="38"/>
      <c r="DJ328" s="38"/>
      <c r="DK328" s="38"/>
      <c r="DL328" s="38"/>
      <c r="DM328" s="38"/>
      <c r="DN328" s="46"/>
      <c r="DO328" s="451"/>
      <c r="DP328" s="451"/>
      <c r="DQ328" s="451"/>
      <c r="DR328" s="451"/>
      <c r="DS328" s="451"/>
      <c r="DT328" s="451"/>
      <c r="DU328" s="451"/>
      <c r="DV328" s="35"/>
      <c r="DW328" s="36"/>
      <c r="DX328" s="36"/>
      <c r="DY328" s="38"/>
      <c r="DZ328" s="38"/>
      <c r="EA328" s="46"/>
      <c r="EB328" s="33">
        <f t="shared" si="54"/>
        <v>0</v>
      </c>
      <c r="EC328" s="33">
        <f t="shared" si="55"/>
        <v>0</v>
      </c>
      <c r="ED328" s="75">
        <f t="shared" si="56"/>
        <v>0</v>
      </c>
      <c r="EE328" s="74">
        <f t="shared" si="57"/>
        <v>0</v>
      </c>
      <c r="EF328" s="33">
        <f t="shared" si="58"/>
        <v>0</v>
      </c>
    </row>
    <row r="329" spans="1:136" x14ac:dyDescent="0.25">
      <c r="A329" s="134">
        <v>320</v>
      </c>
      <c r="B329" s="39"/>
      <c r="C329" s="39"/>
      <c r="D329" s="39"/>
      <c r="E329" s="39"/>
      <c r="F329" s="137"/>
      <c r="G329" s="40"/>
      <c r="H329" s="41"/>
      <c r="I329" s="41"/>
      <c r="J329" s="43"/>
      <c r="K329" s="43"/>
      <c r="L329" s="43"/>
      <c r="M329" s="43"/>
      <c r="N329" s="43"/>
      <c r="O329" s="41"/>
      <c r="P329" s="352"/>
      <c r="Q329" s="669"/>
      <c r="R329" s="669"/>
      <c r="S329" s="669"/>
      <c r="T329" s="669"/>
      <c r="U329" s="669"/>
      <c r="V329" s="669"/>
      <c r="W329" s="669"/>
      <c r="X329" s="669"/>
      <c r="Y329" s="669"/>
      <c r="Z329" s="40"/>
      <c r="AA329" s="41"/>
      <c r="AB329" s="41"/>
      <c r="AC329" s="43"/>
      <c r="AD329" s="43"/>
      <c r="AE329" s="43"/>
      <c r="AF329" s="43"/>
      <c r="AG329" s="43"/>
      <c r="AH329" s="43"/>
      <c r="AI329" s="43"/>
      <c r="AJ329" s="41"/>
      <c r="AK329" s="352"/>
      <c r="AL329" s="669"/>
      <c r="AM329" s="669"/>
      <c r="AN329" s="669"/>
      <c r="AO329" s="669"/>
      <c r="AP329" s="669"/>
      <c r="AQ329" s="669"/>
      <c r="AR329" s="669"/>
      <c r="AS329" s="669"/>
      <c r="AT329" s="669"/>
      <c r="AU329" s="669"/>
      <c r="AV329" s="669"/>
      <c r="AW329" s="40"/>
      <c r="AX329" s="41"/>
      <c r="AY329" s="43"/>
      <c r="AZ329" s="43"/>
      <c r="BA329" s="124"/>
      <c r="BB329" s="41"/>
      <c r="BC329" s="41"/>
      <c r="BD329" s="43"/>
      <c r="BE329" s="43"/>
      <c r="BF329" s="40"/>
      <c r="BG329" s="41"/>
      <c r="BH329" s="41"/>
      <c r="BI329" s="41"/>
      <c r="BJ329" s="41"/>
      <c r="BK329" s="41"/>
      <c r="BL329" s="41"/>
      <c r="BM329" s="41"/>
      <c r="BN329" s="43"/>
      <c r="BO329" s="496"/>
      <c r="BP329" s="124"/>
      <c r="BQ329" s="41"/>
      <c r="BR329" s="41"/>
      <c r="BS329" s="41"/>
      <c r="BT329" s="41"/>
      <c r="BU329" s="43"/>
      <c r="BV329" s="43"/>
      <c r="BW329" s="43"/>
      <c r="BX329" s="43"/>
      <c r="BY329" s="43"/>
      <c r="BZ329" s="43"/>
      <c r="CA329" s="499"/>
      <c r="CB329" s="500"/>
      <c r="CC329" s="495"/>
      <c r="CD329" s="495"/>
      <c r="CE329" s="502"/>
      <c r="CF329" s="124"/>
      <c r="CG329" s="41"/>
      <c r="CH329" s="41"/>
      <c r="CI329" s="43"/>
      <c r="CJ329" s="43"/>
      <c r="CK329" s="43"/>
      <c r="CL329" s="43"/>
      <c r="CM329" s="43"/>
      <c r="CN329" s="43"/>
      <c r="CO329" s="43"/>
      <c r="CP329" s="43"/>
      <c r="CQ329" s="43"/>
      <c r="CR329" s="500"/>
      <c r="CS329" s="495"/>
      <c r="CT329" s="495"/>
      <c r="CU329" s="502"/>
      <c r="CV329" s="41"/>
      <c r="CW329" s="41"/>
      <c r="CX329" s="41"/>
      <c r="CY329" s="41"/>
      <c r="CZ329" s="41"/>
      <c r="DA329" s="42"/>
      <c r="DB329" s="151"/>
      <c r="DC329" s="41"/>
      <c r="DD329" s="41"/>
      <c r="DE329" s="151"/>
      <c r="DF329" s="35"/>
      <c r="DG329" s="36"/>
      <c r="DH329" s="36"/>
      <c r="DI329" s="38"/>
      <c r="DJ329" s="38"/>
      <c r="DK329" s="38"/>
      <c r="DL329" s="38"/>
      <c r="DM329" s="38"/>
      <c r="DN329" s="46"/>
      <c r="DO329" s="451"/>
      <c r="DP329" s="451"/>
      <c r="DQ329" s="451"/>
      <c r="DR329" s="451"/>
      <c r="DS329" s="451"/>
      <c r="DT329" s="451"/>
      <c r="DU329" s="451"/>
      <c r="DV329" s="35"/>
      <c r="DW329" s="36"/>
      <c r="DX329" s="36"/>
      <c r="DY329" s="38"/>
      <c r="DZ329" s="38"/>
      <c r="EA329" s="46"/>
      <c r="EB329" s="33">
        <f t="shared" si="54"/>
        <v>0</v>
      </c>
      <c r="EC329" s="33">
        <f t="shared" si="55"/>
        <v>0</v>
      </c>
      <c r="ED329" s="75">
        <f t="shared" si="56"/>
        <v>0</v>
      </c>
      <c r="EE329" s="74">
        <f t="shared" si="57"/>
        <v>0</v>
      </c>
      <c r="EF329" s="33">
        <f t="shared" si="58"/>
        <v>0</v>
      </c>
    </row>
    <row r="330" spans="1:136" x14ac:dyDescent="0.25">
      <c r="A330" s="136">
        <v>321</v>
      </c>
      <c r="B330" s="39"/>
      <c r="C330" s="39"/>
      <c r="D330" s="39"/>
      <c r="E330" s="39"/>
      <c r="F330" s="137"/>
      <c r="G330" s="40"/>
      <c r="H330" s="41"/>
      <c r="I330" s="41"/>
      <c r="J330" s="43"/>
      <c r="K330" s="43"/>
      <c r="L330" s="43"/>
      <c r="M330" s="43"/>
      <c r="N330" s="43"/>
      <c r="O330" s="41"/>
      <c r="P330" s="352"/>
      <c r="Q330" s="669"/>
      <c r="R330" s="669"/>
      <c r="S330" s="669"/>
      <c r="T330" s="669"/>
      <c r="U330" s="669"/>
      <c r="V330" s="669"/>
      <c r="W330" s="669"/>
      <c r="X330" s="669"/>
      <c r="Y330" s="669"/>
      <c r="Z330" s="40"/>
      <c r="AA330" s="41"/>
      <c r="AB330" s="41"/>
      <c r="AC330" s="43"/>
      <c r="AD330" s="43"/>
      <c r="AE330" s="43"/>
      <c r="AF330" s="43"/>
      <c r="AG330" s="43"/>
      <c r="AH330" s="43"/>
      <c r="AI330" s="43"/>
      <c r="AJ330" s="41"/>
      <c r="AK330" s="352"/>
      <c r="AL330" s="669"/>
      <c r="AM330" s="669"/>
      <c r="AN330" s="669"/>
      <c r="AO330" s="669"/>
      <c r="AP330" s="669"/>
      <c r="AQ330" s="669"/>
      <c r="AR330" s="669"/>
      <c r="AS330" s="669"/>
      <c r="AT330" s="669"/>
      <c r="AU330" s="669"/>
      <c r="AV330" s="669"/>
      <c r="AW330" s="40"/>
      <c r="AX330" s="41"/>
      <c r="AY330" s="43"/>
      <c r="AZ330" s="43"/>
      <c r="BA330" s="124"/>
      <c r="BB330" s="41"/>
      <c r="BC330" s="41"/>
      <c r="BD330" s="43"/>
      <c r="BE330" s="43"/>
      <c r="BF330" s="40"/>
      <c r="BG330" s="41"/>
      <c r="BH330" s="41"/>
      <c r="BI330" s="41"/>
      <c r="BJ330" s="41"/>
      <c r="BK330" s="41"/>
      <c r="BL330" s="41"/>
      <c r="BM330" s="41"/>
      <c r="BN330" s="43"/>
      <c r="BO330" s="496"/>
      <c r="BP330" s="124"/>
      <c r="BQ330" s="41"/>
      <c r="BR330" s="41"/>
      <c r="BS330" s="41"/>
      <c r="BT330" s="41"/>
      <c r="BU330" s="43"/>
      <c r="BV330" s="43"/>
      <c r="BW330" s="43"/>
      <c r="BX330" s="43"/>
      <c r="BY330" s="43"/>
      <c r="BZ330" s="43"/>
      <c r="CA330" s="499"/>
      <c r="CB330" s="500"/>
      <c r="CC330" s="495"/>
      <c r="CD330" s="495"/>
      <c r="CE330" s="502"/>
      <c r="CF330" s="124"/>
      <c r="CG330" s="41"/>
      <c r="CH330" s="41"/>
      <c r="CI330" s="43"/>
      <c r="CJ330" s="43"/>
      <c r="CK330" s="43"/>
      <c r="CL330" s="43"/>
      <c r="CM330" s="43"/>
      <c r="CN330" s="43"/>
      <c r="CO330" s="43"/>
      <c r="CP330" s="43"/>
      <c r="CQ330" s="43"/>
      <c r="CR330" s="500"/>
      <c r="CS330" s="495"/>
      <c r="CT330" s="495"/>
      <c r="CU330" s="502"/>
      <c r="CV330" s="41"/>
      <c r="CW330" s="41"/>
      <c r="CX330" s="41"/>
      <c r="CY330" s="41"/>
      <c r="CZ330" s="41"/>
      <c r="DA330" s="42"/>
      <c r="DB330" s="151"/>
      <c r="DC330" s="41"/>
      <c r="DD330" s="41"/>
      <c r="DE330" s="151"/>
      <c r="DF330" s="35"/>
      <c r="DG330" s="36"/>
      <c r="DH330" s="36"/>
      <c r="DI330" s="38"/>
      <c r="DJ330" s="38"/>
      <c r="DK330" s="38"/>
      <c r="DL330" s="38"/>
      <c r="DM330" s="38"/>
      <c r="DN330" s="46"/>
      <c r="DO330" s="451"/>
      <c r="DP330" s="451"/>
      <c r="DQ330" s="451"/>
      <c r="DR330" s="451"/>
      <c r="DS330" s="451"/>
      <c r="DT330" s="451"/>
      <c r="DU330" s="451"/>
      <c r="DV330" s="35"/>
      <c r="DW330" s="36"/>
      <c r="DX330" s="36"/>
      <c r="DY330" s="38"/>
      <c r="DZ330" s="38"/>
      <c r="EA330" s="46"/>
      <c r="EB330" s="33">
        <f t="shared" ref="EB330:EB393" si="59">SUM(G330:AZ330)</f>
        <v>0</v>
      </c>
      <c r="EC330" s="33">
        <f t="shared" si="55"/>
        <v>0</v>
      </c>
      <c r="ED330" s="75">
        <f t="shared" si="56"/>
        <v>0</v>
      </c>
      <c r="EE330" s="74">
        <f t="shared" si="57"/>
        <v>0</v>
      </c>
      <c r="EF330" s="33">
        <f t="shared" si="58"/>
        <v>0</v>
      </c>
    </row>
    <row r="331" spans="1:136" x14ac:dyDescent="0.25">
      <c r="A331" s="134">
        <v>322</v>
      </c>
      <c r="B331" s="39"/>
      <c r="C331" s="39"/>
      <c r="D331" s="39"/>
      <c r="E331" s="39"/>
      <c r="F331" s="137"/>
      <c r="G331" s="40"/>
      <c r="H331" s="41"/>
      <c r="I331" s="41"/>
      <c r="J331" s="43"/>
      <c r="K331" s="43"/>
      <c r="L331" s="43"/>
      <c r="M331" s="43"/>
      <c r="N331" s="43"/>
      <c r="O331" s="41"/>
      <c r="P331" s="352"/>
      <c r="Q331" s="669"/>
      <c r="R331" s="669"/>
      <c r="S331" s="669"/>
      <c r="T331" s="669"/>
      <c r="U331" s="669"/>
      <c r="V331" s="669"/>
      <c r="W331" s="669"/>
      <c r="X331" s="669"/>
      <c r="Y331" s="669"/>
      <c r="Z331" s="40"/>
      <c r="AA331" s="41"/>
      <c r="AB331" s="41"/>
      <c r="AC331" s="43"/>
      <c r="AD331" s="43"/>
      <c r="AE331" s="43"/>
      <c r="AF331" s="43"/>
      <c r="AG331" s="43"/>
      <c r="AH331" s="43"/>
      <c r="AI331" s="43"/>
      <c r="AJ331" s="41"/>
      <c r="AK331" s="352"/>
      <c r="AL331" s="669"/>
      <c r="AM331" s="669"/>
      <c r="AN331" s="669"/>
      <c r="AO331" s="669"/>
      <c r="AP331" s="669"/>
      <c r="AQ331" s="669"/>
      <c r="AR331" s="669"/>
      <c r="AS331" s="669"/>
      <c r="AT331" s="669"/>
      <c r="AU331" s="669"/>
      <c r="AV331" s="669"/>
      <c r="AW331" s="40"/>
      <c r="AX331" s="41"/>
      <c r="AY331" s="43"/>
      <c r="AZ331" s="43"/>
      <c r="BA331" s="124"/>
      <c r="BB331" s="41"/>
      <c r="BC331" s="41"/>
      <c r="BD331" s="43"/>
      <c r="BE331" s="43"/>
      <c r="BF331" s="40"/>
      <c r="BG331" s="41"/>
      <c r="BH331" s="41"/>
      <c r="BI331" s="41"/>
      <c r="BJ331" s="41"/>
      <c r="BK331" s="41"/>
      <c r="BL331" s="41"/>
      <c r="BM331" s="41"/>
      <c r="BN331" s="43"/>
      <c r="BO331" s="496"/>
      <c r="BP331" s="124"/>
      <c r="BQ331" s="41"/>
      <c r="BR331" s="41"/>
      <c r="BS331" s="41"/>
      <c r="BT331" s="41"/>
      <c r="BU331" s="43"/>
      <c r="BV331" s="43"/>
      <c r="BW331" s="43"/>
      <c r="BX331" s="43"/>
      <c r="BY331" s="43"/>
      <c r="BZ331" s="43"/>
      <c r="CA331" s="499"/>
      <c r="CB331" s="500"/>
      <c r="CC331" s="495"/>
      <c r="CD331" s="495"/>
      <c r="CE331" s="502"/>
      <c r="CF331" s="124"/>
      <c r="CG331" s="41"/>
      <c r="CH331" s="41"/>
      <c r="CI331" s="43"/>
      <c r="CJ331" s="43"/>
      <c r="CK331" s="43"/>
      <c r="CL331" s="43"/>
      <c r="CM331" s="43"/>
      <c r="CN331" s="43"/>
      <c r="CO331" s="43"/>
      <c r="CP331" s="43"/>
      <c r="CQ331" s="43"/>
      <c r="CR331" s="500"/>
      <c r="CS331" s="495"/>
      <c r="CT331" s="495"/>
      <c r="CU331" s="502"/>
      <c r="CV331" s="41"/>
      <c r="CW331" s="41"/>
      <c r="CX331" s="41"/>
      <c r="CY331" s="41"/>
      <c r="CZ331" s="41"/>
      <c r="DA331" s="42"/>
      <c r="DB331" s="151"/>
      <c r="DC331" s="41"/>
      <c r="DD331" s="41"/>
      <c r="DE331" s="151"/>
      <c r="DF331" s="35"/>
      <c r="DG331" s="36"/>
      <c r="DH331" s="36"/>
      <c r="DI331" s="38"/>
      <c r="DJ331" s="38"/>
      <c r="DK331" s="38"/>
      <c r="DL331" s="38"/>
      <c r="DM331" s="38"/>
      <c r="DN331" s="46"/>
      <c r="DO331" s="451"/>
      <c r="DP331" s="451"/>
      <c r="DQ331" s="451"/>
      <c r="DR331" s="451"/>
      <c r="DS331" s="451"/>
      <c r="DT331" s="451"/>
      <c r="DU331" s="451"/>
      <c r="DV331" s="35"/>
      <c r="DW331" s="36"/>
      <c r="DX331" s="36"/>
      <c r="DY331" s="38"/>
      <c r="DZ331" s="38"/>
      <c r="EA331" s="46"/>
      <c r="EB331" s="33">
        <f t="shared" si="59"/>
        <v>0</v>
      </c>
      <c r="EC331" s="33">
        <f t="shared" ref="EC331:EC394" si="60">SUM(BA331:BO331)</f>
        <v>0</v>
      </c>
      <c r="ED331" s="75">
        <f t="shared" ref="ED331:ED394" si="61">SUM(BP331:DE331)</f>
        <v>0</v>
      </c>
      <c r="EE331" s="74">
        <f t="shared" ref="EE331:EE394" si="62">SUM(DF331:EA331)</f>
        <v>0</v>
      </c>
      <c r="EF331" s="33">
        <f t="shared" ref="EF331:EF394" si="63">SUM(EB331:EE331)</f>
        <v>0</v>
      </c>
    </row>
    <row r="332" spans="1:136" x14ac:dyDescent="0.25">
      <c r="A332" s="136">
        <v>323</v>
      </c>
      <c r="B332" s="39"/>
      <c r="C332" s="39"/>
      <c r="D332" s="39"/>
      <c r="E332" s="39"/>
      <c r="F332" s="137"/>
      <c r="G332" s="40"/>
      <c r="H332" s="41"/>
      <c r="I332" s="41"/>
      <c r="J332" s="43"/>
      <c r="K332" s="43"/>
      <c r="L332" s="43"/>
      <c r="M332" s="43"/>
      <c r="N332" s="43"/>
      <c r="O332" s="41"/>
      <c r="P332" s="352"/>
      <c r="Q332" s="669"/>
      <c r="R332" s="669"/>
      <c r="S332" s="669"/>
      <c r="T332" s="669"/>
      <c r="U332" s="669"/>
      <c r="V332" s="669"/>
      <c r="W332" s="669"/>
      <c r="X332" s="669"/>
      <c r="Y332" s="669"/>
      <c r="Z332" s="40"/>
      <c r="AA332" s="41"/>
      <c r="AB332" s="41"/>
      <c r="AC332" s="43"/>
      <c r="AD332" s="43"/>
      <c r="AE332" s="43"/>
      <c r="AF332" s="43"/>
      <c r="AG332" s="43"/>
      <c r="AH332" s="43"/>
      <c r="AI332" s="43"/>
      <c r="AJ332" s="41"/>
      <c r="AK332" s="352"/>
      <c r="AL332" s="669"/>
      <c r="AM332" s="669"/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40"/>
      <c r="AX332" s="41"/>
      <c r="AY332" s="43"/>
      <c r="AZ332" s="43"/>
      <c r="BA332" s="124"/>
      <c r="BB332" s="41"/>
      <c r="BC332" s="41"/>
      <c r="BD332" s="43"/>
      <c r="BE332" s="43"/>
      <c r="BF332" s="40"/>
      <c r="BG332" s="41"/>
      <c r="BH332" s="41"/>
      <c r="BI332" s="41"/>
      <c r="BJ332" s="41"/>
      <c r="BK332" s="41"/>
      <c r="BL332" s="41"/>
      <c r="BM332" s="41"/>
      <c r="BN332" s="43"/>
      <c r="BO332" s="496"/>
      <c r="BP332" s="124"/>
      <c r="BQ332" s="41"/>
      <c r="BR332" s="41"/>
      <c r="BS332" s="41"/>
      <c r="BT332" s="41"/>
      <c r="BU332" s="43"/>
      <c r="BV332" s="43"/>
      <c r="BW332" s="43"/>
      <c r="BX332" s="43"/>
      <c r="BY332" s="43"/>
      <c r="BZ332" s="43"/>
      <c r="CA332" s="499"/>
      <c r="CB332" s="500"/>
      <c r="CC332" s="495"/>
      <c r="CD332" s="495"/>
      <c r="CE332" s="502"/>
      <c r="CF332" s="124"/>
      <c r="CG332" s="41"/>
      <c r="CH332" s="41"/>
      <c r="CI332" s="43"/>
      <c r="CJ332" s="43"/>
      <c r="CK332" s="43"/>
      <c r="CL332" s="43"/>
      <c r="CM332" s="43"/>
      <c r="CN332" s="43"/>
      <c r="CO332" s="43"/>
      <c r="CP332" s="43"/>
      <c r="CQ332" s="43"/>
      <c r="CR332" s="500"/>
      <c r="CS332" s="495"/>
      <c r="CT332" s="495"/>
      <c r="CU332" s="502"/>
      <c r="CV332" s="41"/>
      <c r="CW332" s="41"/>
      <c r="CX332" s="41"/>
      <c r="CY332" s="41"/>
      <c r="CZ332" s="41"/>
      <c r="DA332" s="42"/>
      <c r="DB332" s="151"/>
      <c r="DC332" s="41"/>
      <c r="DD332" s="41"/>
      <c r="DE332" s="151"/>
      <c r="DF332" s="35"/>
      <c r="DG332" s="36"/>
      <c r="DH332" s="36"/>
      <c r="DI332" s="38"/>
      <c r="DJ332" s="38"/>
      <c r="DK332" s="38"/>
      <c r="DL332" s="38"/>
      <c r="DM332" s="38"/>
      <c r="DN332" s="46"/>
      <c r="DO332" s="451"/>
      <c r="DP332" s="451"/>
      <c r="DQ332" s="451"/>
      <c r="DR332" s="451"/>
      <c r="DS332" s="451"/>
      <c r="DT332" s="451"/>
      <c r="DU332" s="451"/>
      <c r="DV332" s="35"/>
      <c r="DW332" s="36"/>
      <c r="DX332" s="36"/>
      <c r="DY332" s="38"/>
      <c r="DZ332" s="38"/>
      <c r="EA332" s="46"/>
      <c r="EB332" s="33">
        <f t="shared" si="59"/>
        <v>0</v>
      </c>
      <c r="EC332" s="33">
        <f t="shared" si="60"/>
        <v>0</v>
      </c>
      <c r="ED332" s="75">
        <f t="shared" si="61"/>
        <v>0</v>
      </c>
      <c r="EE332" s="74">
        <f t="shared" si="62"/>
        <v>0</v>
      </c>
      <c r="EF332" s="33">
        <f t="shared" si="63"/>
        <v>0</v>
      </c>
    </row>
    <row r="333" spans="1:136" x14ac:dyDescent="0.25">
      <c r="A333" s="134">
        <v>324</v>
      </c>
      <c r="B333" s="39"/>
      <c r="C333" s="39"/>
      <c r="D333" s="39"/>
      <c r="E333" s="39"/>
      <c r="F333" s="137"/>
      <c r="G333" s="40"/>
      <c r="H333" s="41"/>
      <c r="I333" s="41"/>
      <c r="J333" s="43"/>
      <c r="K333" s="43"/>
      <c r="L333" s="43"/>
      <c r="M333" s="43"/>
      <c r="N333" s="43"/>
      <c r="O333" s="41"/>
      <c r="P333" s="352"/>
      <c r="Q333" s="669"/>
      <c r="R333" s="669"/>
      <c r="S333" s="669"/>
      <c r="T333" s="669"/>
      <c r="U333" s="669"/>
      <c r="V333" s="669"/>
      <c r="W333" s="669"/>
      <c r="X333" s="669"/>
      <c r="Y333" s="669"/>
      <c r="Z333" s="40"/>
      <c r="AA333" s="41"/>
      <c r="AB333" s="41"/>
      <c r="AC333" s="43"/>
      <c r="AD333" s="43"/>
      <c r="AE333" s="43"/>
      <c r="AF333" s="43"/>
      <c r="AG333" s="43"/>
      <c r="AH333" s="43"/>
      <c r="AI333" s="43"/>
      <c r="AJ333" s="41"/>
      <c r="AK333" s="352"/>
      <c r="AL333" s="669"/>
      <c r="AM333" s="669"/>
      <c r="AN333" s="669"/>
      <c r="AO333" s="669"/>
      <c r="AP333" s="669"/>
      <c r="AQ333" s="669"/>
      <c r="AR333" s="669"/>
      <c r="AS333" s="669"/>
      <c r="AT333" s="669"/>
      <c r="AU333" s="669"/>
      <c r="AV333" s="669"/>
      <c r="AW333" s="40"/>
      <c r="AX333" s="41"/>
      <c r="AY333" s="43"/>
      <c r="AZ333" s="43"/>
      <c r="BA333" s="124"/>
      <c r="BB333" s="41"/>
      <c r="BC333" s="41"/>
      <c r="BD333" s="43"/>
      <c r="BE333" s="43"/>
      <c r="BF333" s="40"/>
      <c r="BG333" s="41"/>
      <c r="BH333" s="41"/>
      <c r="BI333" s="41"/>
      <c r="BJ333" s="41"/>
      <c r="BK333" s="41"/>
      <c r="BL333" s="41"/>
      <c r="BM333" s="41"/>
      <c r="BN333" s="43"/>
      <c r="BO333" s="496"/>
      <c r="BP333" s="124"/>
      <c r="BQ333" s="41"/>
      <c r="BR333" s="41"/>
      <c r="BS333" s="41"/>
      <c r="BT333" s="41"/>
      <c r="BU333" s="43"/>
      <c r="BV333" s="43"/>
      <c r="BW333" s="43"/>
      <c r="BX333" s="43"/>
      <c r="BY333" s="43"/>
      <c r="BZ333" s="43"/>
      <c r="CA333" s="499"/>
      <c r="CB333" s="500"/>
      <c r="CC333" s="495"/>
      <c r="CD333" s="495"/>
      <c r="CE333" s="502"/>
      <c r="CF333" s="124"/>
      <c r="CG333" s="41"/>
      <c r="CH333" s="41"/>
      <c r="CI333" s="43"/>
      <c r="CJ333" s="43"/>
      <c r="CK333" s="43"/>
      <c r="CL333" s="43"/>
      <c r="CM333" s="43"/>
      <c r="CN333" s="43"/>
      <c r="CO333" s="43"/>
      <c r="CP333" s="43"/>
      <c r="CQ333" s="43"/>
      <c r="CR333" s="500"/>
      <c r="CS333" s="495"/>
      <c r="CT333" s="495"/>
      <c r="CU333" s="502"/>
      <c r="CV333" s="41"/>
      <c r="CW333" s="41"/>
      <c r="CX333" s="41"/>
      <c r="CY333" s="41"/>
      <c r="CZ333" s="41"/>
      <c r="DA333" s="42"/>
      <c r="DB333" s="151"/>
      <c r="DC333" s="41"/>
      <c r="DD333" s="41"/>
      <c r="DE333" s="151"/>
      <c r="DF333" s="35"/>
      <c r="DG333" s="36"/>
      <c r="DH333" s="36"/>
      <c r="DI333" s="38"/>
      <c r="DJ333" s="38"/>
      <c r="DK333" s="38"/>
      <c r="DL333" s="38"/>
      <c r="DM333" s="38"/>
      <c r="DN333" s="46"/>
      <c r="DO333" s="451"/>
      <c r="DP333" s="451"/>
      <c r="DQ333" s="451"/>
      <c r="DR333" s="451"/>
      <c r="DS333" s="451"/>
      <c r="DT333" s="451"/>
      <c r="DU333" s="451"/>
      <c r="DV333" s="35"/>
      <c r="DW333" s="36"/>
      <c r="DX333" s="36"/>
      <c r="DY333" s="38"/>
      <c r="DZ333" s="38"/>
      <c r="EA333" s="46"/>
      <c r="EB333" s="33">
        <f t="shared" si="59"/>
        <v>0</v>
      </c>
      <c r="EC333" s="33">
        <f t="shared" si="60"/>
        <v>0</v>
      </c>
      <c r="ED333" s="75">
        <f t="shared" si="61"/>
        <v>0</v>
      </c>
      <c r="EE333" s="74">
        <f t="shared" si="62"/>
        <v>0</v>
      </c>
      <c r="EF333" s="33">
        <f t="shared" si="63"/>
        <v>0</v>
      </c>
    </row>
    <row r="334" spans="1:136" x14ac:dyDescent="0.25">
      <c r="A334" s="136">
        <v>325</v>
      </c>
      <c r="B334" s="39"/>
      <c r="C334" s="39"/>
      <c r="D334" s="39"/>
      <c r="E334" s="39"/>
      <c r="F334" s="137"/>
      <c r="G334" s="40"/>
      <c r="H334" s="41"/>
      <c r="I334" s="41"/>
      <c r="J334" s="43"/>
      <c r="K334" s="43"/>
      <c r="L334" s="43"/>
      <c r="M334" s="43"/>
      <c r="N334" s="43"/>
      <c r="O334" s="41"/>
      <c r="P334" s="352"/>
      <c r="Q334" s="669"/>
      <c r="R334" s="669"/>
      <c r="S334" s="669"/>
      <c r="T334" s="669"/>
      <c r="U334" s="669"/>
      <c r="V334" s="669"/>
      <c r="W334" s="669"/>
      <c r="X334" s="669"/>
      <c r="Y334" s="669"/>
      <c r="Z334" s="40"/>
      <c r="AA334" s="41"/>
      <c r="AB334" s="41"/>
      <c r="AC334" s="43"/>
      <c r="AD334" s="43"/>
      <c r="AE334" s="43"/>
      <c r="AF334" s="43"/>
      <c r="AG334" s="43"/>
      <c r="AH334" s="43"/>
      <c r="AI334" s="43"/>
      <c r="AJ334" s="41"/>
      <c r="AK334" s="352"/>
      <c r="AL334" s="669"/>
      <c r="AM334" s="669"/>
      <c r="AN334" s="669"/>
      <c r="AO334" s="669"/>
      <c r="AP334" s="669"/>
      <c r="AQ334" s="669"/>
      <c r="AR334" s="669"/>
      <c r="AS334" s="669"/>
      <c r="AT334" s="669"/>
      <c r="AU334" s="669"/>
      <c r="AV334" s="669"/>
      <c r="AW334" s="40"/>
      <c r="AX334" s="41"/>
      <c r="AY334" s="43"/>
      <c r="AZ334" s="43"/>
      <c r="BA334" s="124"/>
      <c r="BB334" s="41"/>
      <c r="BC334" s="41"/>
      <c r="BD334" s="43"/>
      <c r="BE334" s="43"/>
      <c r="BF334" s="40"/>
      <c r="BG334" s="41"/>
      <c r="BH334" s="41"/>
      <c r="BI334" s="41"/>
      <c r="BJ334" s="41"/>
      <c r="BK334" s="41"/>
      <c r="BL334" s="41"/>
      <c r="BM334" s="41"/>
      <c r="BN334" s="43"/>
      <c r="BO334" s="496"/>
      <c r="BP334" s="124"/>
      <c r="BQ334" s="41"/>
      <c r="BR334" s="41"/>
      <c r="BS334" s="41"/>
      <c r="BT334" s="41"/>
      <c r="BU334" s="43"/>
      <c r="BV334" s="43"/>
      <c r="BW334" s="43"/>
      <c r="BX334" s="43"/>
      <c r="BY334" s="43"/>
      <c r="BZ334" s="43"/>
      <c r="CA334" s="499"/>
      <c r="CB334" s="500"/>
      <c r="CC334" s="495"/>
      <c r="CD334" s="495"/>
      <c r="CE334" s="502"/>
      <c r="CF334" s="124"/>
      <c r="CG334" s="41"/>
      <c r="CH334" s="41"/>
      <c r="CI334" s="43"/>
      <c r="CJ334" s="43"/>
      <c r="CK334" s="43"/>
      <c r="CL334" s="43"/>
      <c r="CM334" s="43"/>
      <c r="CN334" s="43"/>
      <c r="CO334" s="43"/>
      <c r="CP334" s="43"/>
      <c r="CQ334" s="43"/>
      <c r="CR334" s="500"/>
      <c r="CS334" s="495"/>
      <c r="CT334" s="495"/>
      <c r="CU334" s="502"/>
      <c r="CV334" s="41"/>
      <c r="CW334" s="41"/>
      <c r="CX334" s="41"/>
      <c r="CY334" s="41"/>
      <c r="CZ334" s="41"/>
      <c r="DA334" s="42"/>
      <c r="DB334" s="151"/>
      <c r="DC334" s="41"/>
      <c r="DD334" s="41"/>
      <c r="DE334" s="151"/>
      <c r="DF334" s="35"/>
      <c r="DG334" s="36"/>
      <c r="DH334" s="36"/>
      <c r="DI334" s="38"/>
      <c r="DJ334" s="38"/>
      <c r="DK334" s="38"/>
      <c r="DL334" s="38"/>
      <c r="DM334" s="38"/>
      <c r="DN334" s="46"/>
      <c r="DO334" s="451"/>
      <c r="DP334" s="451"/>
      <c r="DQ334" s="451"/>
      <c r="DR334" s="451"/>
      <c r="DS334" s="451"/>
      <c r="DT334" s="451"/>
      <c r="DU334" s="451"/>
      <c r="DV334" s="35"/>
      <c r="DW334" s="36"/>
      <c r="DX334" s="36"/>
      <c r="DY334" s="38"/>
      <c r="DZ334" s="38"/>
      <c r="EA334" s="46"/>
      <c r="EB334" s="33">
        <f t="shared" si="59"/>
        <v>0</v>
      </c>
      <c r="EC334" s="33">
        <f t="shared" si="60"/>
        <v>0</v>
      </c>
      <c r="ED334" s="75">
        <f t="shared" si="61"/>
        <v>0</v>
      </c>
      <c r="EE334" s="74">
        <f t="shared" si="62"/>
        <v>0</v>
      </c>
      <c r="EF334" s="33">
        <f t="shared" si="63"/>
        <v>0</v>
      </c>
    </row>
    <row r="335" spans="1:136" x14ac:dyDescent="0.25">
      <c r="A335" s="134">
        <v>326</v>
      </c>
      <c r="B335" s="39"/>
      <c r="C335" s="39"/>
      <c r="D335" s="39"/>
      <c r="E335" s="39"/>
      <c r="F335" s="137"/>
      <c r="G335" s="40"/>
      <c r="H335" s="41"/>
      <c r="I335" s="41"/>
      <c r="J335" s="43"/>
      <c r="K335" s="43"/>
      <c r="L335" s="43"/>
      <c r="M335" s="43"/>
      <c r="N335" s="43"/>
      <c r="O335" s="41"/>
      <c r="P335" s="352"/>
      <c r="Q335" s="669"/>
      <c r="R335" s="669"/>
      <c r="S335" s="669"/>
      <c r="T335" s="669"/>
      <c r="U335" s="669"/>
      <c r="V335" s="669"/>
      <c r="W335" s="669"/>
      <c r="X335" s="669"/>
      <c r="Y335" s="669"/>
      <c r="Z335" s="40"/>
      <c r="AA335" s="41"/>
      <c r="AB335" s="41"/>
      <c r="AC335" s="43"/>
      <c r="AD335" s="43"/>
      <c r="AE335" s="43"/>
      <c r="AF335" s="43"/>
      <c r="AG335" s="43"/>
      <c r="AH335" s="43"/>
      <c r="AI335" s="43"/>
      <c r="AJ335" s="41"/>
      <c r="AK335" s="352"/>
      <c r="AL335" s="669"/>
      <c r="AM335" s="669"/>
      <c r="AN335" s="669"/>
      <c r="AO335" s="669"/>
      <c r="AP335" s="669"/>
      <c r="AQ335" s="669"/>
      <c r="AR335" s="669"/>
      <c r="AS335" s="669"/>
      <c r="AT335" s="669"/>
      <c r="AU335" s="669"/>
      <c r="AV335" s="669"/>
      <c r="AW335" s="40"/>
      <c r="AX335" s="41"/>
      <c r="AY335" s="43"/>
      <c r="AZ335" s="43"/>
      <c r="BA335" s="124"/>
      <c r="BB335" s="41"/>
      <c r="BC335" s="41"/>
      <c r="BD335" s="43"/>
      <c r="BE335" s="43"/>
      <c r="BF335" s="40"/>
      <c r="BG335" s="41"/>
      <c r="BH335" s="41"/>
      <c r="BI335" s="41"/>
      <c r="BJ335" s="41"/>
      <c r="BK335" s="41"/>
      <c r="BL335" s="41"/>
      <c r="BM335" s="41"/>
      <c r="BN335" s="43"/>
      <c r="BO335" s="496"/>
      <c r="BP335" s="124"/>
      <c r="BQ335" s="41"/>
      <c r="BR335" s="41"/>
      <c r="BS335" s="41"/>
      <c r="BT335" s="41"/>
      <c r="BU335" s="43"/>
      <c r="BV335" s="43"/>
      <c r="BW335" s="43"/>
      <c r="BX335" s="43"/>
      <c r="BY335" s="43"/>
      <c r="BZ335" s="43"/>
      <c r="CA335" s="499"/>
      <c r="CB335" s="500"/>
      <c r="CC335" s="495"/>
      <c r="CD335" s="495"/>
      <c r="CE335" s="502"/>
      <c r="CF335" s="124"/>
      <c r="CG335" s="41"/>
      <c r="CH335" s="41"/>
      <c r="CI335" s="43"/>
      <c r="CJ335" s="43"/>
      <c r="CK335" s="43"/>
      <c r="CL335" s="43"/>
      <c r="CM335" s="43"/>
      <c r="CN335" s="43"/>
      <c r="CO335" s="43"/>
      <c r="CP335" s="43"/>
      <c r="CQ335" s="43"/>
      <c r="CR335" s="500"/>
      <c r="CS335" s="495"/>
      <c r="CT335" s="495"/>
      <c r="CU335" s="502"/>
      <c r="CV335" s="41"/>
      <c r="CW335" s="41"/>
      <c r="CX335" s="41"/>
      <c r="CY335" s="41"/>
      <c r="CZ335" s="41"/>
      <c r="DA335" s="42"/>
      <c r="DB335" s="151"/>
      <c r="DC335" s="41"/>
      <c r="DD335" s="41"/>
      <c r="DE335" s="151"/>
      <c r="DF335" s="35"/>
      <c r="DG335" s="36"/>
      <c r="DH335" s="36"/>
      <c r="DI335" s="38"/>
      <c r="DJ335" s="38"/>
      <c r="DK335" s="38"/>
      <c r="DL335" s="38"/>
      <c r="DM335" s="38"/>
      <c r="DN335" s="46"/>
      <c r="DO335" s="451"/>
      <c r="DP335" s="451"/>
      <c r="DQ335" s="451"/>
      <c r="DR335" s="451"/>
      <c r="DS335" s="451"/>
      <c r="DT335" s="451"/>
      <c r="DU335" s="451"/>
      <c r="DV335" s="35"/>
      <c r="DW335" s="36"/>
      <c r="DX335" s="36"/>
      <c r="DY335" s="38"/>
      <c r="DZ335" s="38"/>
      <c r="EA335" s="46"/>
      <c r="EB335" s="33">
        <f t="shared" si="59"/>
        <v>0</v>
      </c>
      <c r="EC335" s="33">
        <f t="shared" si="60"/>
        <v>0</v>
      </c>
      <c r="ED335" s="75">
        <f t="shared" si="61"/>
        <v>0</v>
      </c>
      <c r="EE335" s="74">
        <f t="shared" si="62"/>
        <v>0</v>
      </c>
      <c r="EF335" s="33">
        <f t="shared" si="63"/>
        <v>0</v>
      </c>
    </row>
    <row r="336" spans="1:136" x14ac:dyDescent="0.25">
      <c r="A336" s="136">
        <v>327</v>
      </c>
      <c r="B336" s="39"/>
      <c r="C336" s="39"/>
      <c r="D336" s="39"/>
      <c r="E336" s="39"/>
      <c r="F336" s="137"/>
      <c r="G336" s="40"/>
      <c r="H336" s="41"/>
      <c r="I336" s="41"/>
      <c r="J336" s="43"/>
      <c r="K336" s="43"/>
      <c r="L336" s="43"/>
      <c r="M336" s="43"/>
      <c r="N336" s="43"/>
      <c r="O336" s="41"/>
      <c r="P336" s="352"/>
      <c r="Q336" s="669"/>
      <c r="R336" s="669"/>
      <c r="S336" s="669"/>
      <c r="T336" s="669"/>
      <c r="U336" s="669"/>
      <c r="V336" s="669"/>
      <c r="W336" s="669"/>
      <c r="X336" s="669"/>
      <c r="Y336" s="669"/>
      <c r="Z336" s="40"/>
      <c r="AA336" s="41"/>
      <c r="AB336" s="41"/>
      <c r="AC336" s="43"/>
      <c r="AD336" s="43"/>
      <c r="AE336" s="43"/>
      <c r="AF336" s="43"/>
      <c r="AG336" s="43"/>
      <c r="AH336" s="43"/>
      <c r="AI336" s="43"/>
      <c r="AJ336" s="41"/>
      <c r="AK336" s="352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40"/>
      <c r="AX336" s="41"/>
      <c r="AY336" s="43"/>
      <c r="AZ336" s="43"/>
      <c r="BA336" s="124"/>
      <c r="BB336" s="41"/>
      <c r="BC336" s="41"/>
      <c r="BD336" s="43"/>
      <c r="BE336" s="43"/>
      <c r="BF336" s="40"/>
      <c r="BG336" s="41"/>
      <c r="BH336" s="41"/>
      <c r="BI336" s="41"/>
      <c r="BJ336" s="41"/>
      <c r="BK336" s="41"/>
      <c r="BL336" s="41"/>
      <c r="BM336" s="41"/>
      <c r="BN336" s="43"/>
      <c r="BO336" s="496"/>
      <c r="BP336" s="124"/>
      <c r="BQ336" s="41"/>
      <c r="BR336" s="41"/>
      <c r="BS336" s="41"/>
      <c r="BT336" s="41"/>
      <c r="BU336" s="43"/>
      <c r="BV336" s="43"/>
      <c r="BW336" s="43"/>
      <c r="BX336" s="43"/>
      <c r="BY336" s="43"/>
      <c r="BZ336" s="43"/>
      <c r="CA336" s="499"/>
      <c r="CB336" s="500"/>
      <c r="CC336" s="495"/>
      <c r="CD336" s="495"/>
      <c r="CE336" s="502"/>
      <c r="CF336" s="124"/>
      <c r="CG336" s="41"/>
      <c r="CH336" s="41"/>
      <c r="CI336" s="43"/>
      <c r="CJ336" s="43"/>
      <c r="CK336" s="43"/>
      <c r="CL336" s="43"/>
      <c r="CM336" s="43"/>
      <c r="CN336" s="43"/>
      <c r="CO336" s="43"/>
      <c r="CP336" s="43"/>
      <c r="CQ336" s="43"/>
      <c r="CR336" s="500"/>
      <c r="CS336" s="495"/>
      <c r="CT336" s="495"/>
      <c r="CU336" s="502"/>
      <c r="CV336" s="41"/>
      <c r="CW336" s="41"/>
      <c r="CX336" s="41"/>
      <c r="CY336" s="41"/>
      <c r="CZ336" s="41"/>
      <c r="DA336" s="42"/>
      <c r="DB336" s="151"/>
      <c r="DC336" s="41"/>
      <c r="DD336" s="41"/>
      <c r="DE336" s="151"/>
      <c r="DF336" s="35"/>
      <c r="DG336" s="36"/>
      <c r="DH336" s="36"/>
      <c r="DI336" s="38"/>
      <c r="DJ336" s="38"/>
      <c r="DK336" s="38"/>
      <c r="DL336" s="38"/>
      <c r="DM336" s="38"/>
      <c r="DN336" s="46"/>
      <c r="DO336" s="451"/>
      <c r="DP336" s="451"/>
      <c r="DQ336" s="451"/>
      <c r="DR336" s="451"/>
      <c r="DS336" s="451"/>
      <c r="DT336" s="451"/>
      <c r="DU336" s="451"/>
      <c r="DV336" s="35"/>
      <c r="DW336" s="36"/>
      <c r="DX336" s="36"/>
      <c r="DY336" s="38"/>
      <c r="DZ336" s="38"/>
      <c r="EA336" s="46"/>
      <c r="EB336" s="33">
        <f t="shared" si="59"/>
        <v>0</v>
      </c>
      <c r="EC336" s="33">
        <f t="shared" si="60"/>
        <v>0</v>
      </c>
      <c r="ED336" s="75">
        <f t="shared" si="61"/>
        <v>0</v>
      </c>
      <c r="EE336" s="74">
        <f t="shared" si="62"/>
        <v>0</v>
      </c>
      <c r="EF336" s="33">
        <f t="shared" si="63"/>
        <v>0</v>
      </c>
    </row>
    <row r="337" spans="1:136" x14ac:dyDescent="0.25">
      <c r="A337" s="134">
        <v>328</v>
      </c>
      <c r="B337" s="39"/>
      <c r="C337" s="39"/>
      <c r="D337" s="39"/>
      <c r="E337" s="39"/>
      <c r="F337" s="137"/>
      <c r="G337" s="40"/>
      <c r="H337" s="41"/>
      <c r="I337" s="41"/>
      <c r="J337" s="43"/>
      <c r="K337" s="43"/>
      <c r="L337" s="43"/>
      <c r="M337" s="43"/>
      <c r="N337" s="43"/>
      <c r="O337" s="41"/>
      <c r="P337" s="352"/>
      <c r="Q337" s="669"/>
      <c r="R337" s="669"/>
      <c r="S337" s="669"/>
      <c r="T337" s="669"/>
      <c r="U337" s="669"/>
      <c r="V337" s="669"/>
      <c r="W337" s="669"/>
      <c r="X337" s="669"/>
      <c r="Y337" s="669"/>
      <c r="Z337" s="40"/>
      <c r="AA337" s="41"/>
      <c r="AB337" s="41"/>
      <c r="AC337" s="43"/>
      <c r="AD337" s="43"/>
      <c r="AE337" s="43"/>
      <c r="AF337" s="43"/>
      <c r="AG337" s="43"/>
      <c r="AH337" s="43"/>
      <c r="AI337" s="43"/>
      <c r="AJ337" s="41"/>
      <c r="AK337" s="352"/>
      <c r="AL337" s="669"/>
      <c r="AM337" s="669"/>
      <c r="AN337" s="669"/>
      <c r="AO337" s="669"/>
      <c r="AP337" s="669"/>
      <c r="AQ337" s="669"/>
      <c r="AR337" s="669"/>
      <c r="AS337" s="669"/>
      <c r="AT337" s="669"/>
      <c r="AU337" s="669"/>
      <c r="AV337" s="669"/>
      <c r="AW337" s="40"/>
      <c r="AX337" s="41"/>
      <c r="AY337" s="43"/>
      <c r="AZ337" s="43"/>
      <c r="BA337" s="124"/>
      <c r="BB337" s="41"/>
      <c r="BC337" s="41"/>
      <c r="BD337" s="43"/>
      <c r="BE337" s="43"/>
      <c r="BF337" s="40"/>
      <c r="BG337" s="41"/>
      <c r="BH337" s="41"/>
      <c r="BI337" s="41"/>
      <c r="BJ337" s="41"/>
      <c r="BK337" s="41"/>
      <c r="BL337" s="41"/>
      <c r="BM337" s="41"/>
      <c r="BN337" s="43"/>
      <c r="BO337" s="496"/>
      <c r="BP337" s="124"/>
      <c r="BQ337" s="41"/>
      <c r="BR337" s="41"/>
      <c r="BS337" s="41"/>
      <c r="BT337" s="41"/>
      <c r="BU337" s="43"/>
      <c r="BV337" s="43"/>
      <c r="BW337" s="43"/>
      <c r="BX337" s="43"/>
      <c r="BY337" s="43"/>
      <c r="BZ337" s="43"/>
      <c r="CA337" s="499"/>
      <c r="CB337" s="500"/>
      <c r="CC337" s="495"/>
      <c r="CD337" s="495"/>
      <c r="CE337" s="502"/>
      <c r="CF337" s="124"/>
      <c r="CG337" s="41"/>
      <c r="CH337" s="41"/>
      <c r="CI337" s="43"/>
      <c r="CJ337" s="43"/>
      <c r="CK337" s="43"/>
      <c r="CL337" s="43"/>
      <c r="CM337" s="43"/>
      <c r="CN337" s="43"/>
      <c r="CO337" s="43"/>
      <c r="CP337" s="43"/>
      <c r="CQ337" s="43"/>
      <c r="CR337" s="500"/>
      <c r="CS337" s="495"/>
      <c r="CT337" s="495"/>
      <c r="CU337" s="502"/>
      <c r="CV337" s="41"/>
      <c r="CW337" s="41"/>
      <c r="CX337" s="41"/>
      <c r="CY337" s="41"/>
      <c r="CZ337" s="41"/>
      <c r="DA337" s="42"/>
      <c r="DB337" s="151"/>
      <c r="DC337" s="41"/>
      <c r="DD337" s="41"/>
      <c r="DE337" s="151"/>
      <c r="DF337" s="35"/>
      <c r="DG337" s="36"/>
      <c r="DH337" s="36"/>
      <c r="DI337" s="38"/>
      <c r="DJ337" s="38"/>
      <c r="DK337" s="38"/>
      <c r="DL337" s="38"/>
      <c r="DM337" s="38"/>
      <c r="DN337" s="46"/>
      <c r="DO337" s="451"/>
      <c r="DP337" s="451"/>
      <c r="DQ337" s="451"/>
      <c r="DR337" s="451"/>
      <c r="DS337" s="451"/>
      <c r="DT337" s="451"/>
      <c r="DU337" s="451"/>
      <c r="DV337" s="35"/>
      <c r="DW337" s="36"/>
      <c r="DX337" s="36"/>
      <c r="DY337" s="38"/>
      <c r="DZ337" s="38"/>
      <c r="EA337" s="46"/>
      <c r="EB337" s="33">
        <f t="shared" si="59"/>
        <v>0</v>
      </c>
      <c r="EC337" s="33">
        <f t="shared" si="60"/>
        <v>0</v>
      </c>
      <c r="ED337" s="75">
        <f t="shared" si="61"/>
        <v>0</v>
      </c>
      <c r="EE337" s="74">
        <f t="shared" si="62"/>
        <v>0</v>
      </c>
      <c r="EF337" s="33">
        <f t="shared" si="63"/>
        <v>0</v>
      </c>
    </row>
    <row r="338" spans="1:136" x14ac:dyDescent="0.25">
      <c r="A338" s="136">
        <v>329</v>
      </c>
      <c r="B338" s="39"/>
      <c r="C338" s="39"/>
      <c r="D338" s="39"/>
      <c r="E338" s="39"/>
      <c r="F338" s="137"/>
      <c r="G338" s="40"/>
      <c r="H338" s="41"/>
      <c r="I338" s="41"/>
      <c r="J338" s="43"/>
      <c r="K338" s="43"/>
      <c r="L338" s="43"/>
      <c r="M338" s="43"/>
      <c r="N338" s="43"/>
      <c r="O338" s="41"/>
      <c r="P338" s="352"/>
      <c r="Q338" s="669"/>
      <c r="R338" s="669"/>
      <c r="S338" s="669"/>
      <c r="T338" s="669"/>
      <c r="U338" s="669"/>
      <c r="V338" s="669"/>
      <c r="W338" s="669"/>
      <c r="X338" s="669"/>
      <c r="Y338" s="669"/>
      <c r="Z338" s="40"/>
      <c r="AA338" s="41"/>
      <c r="AB338" s="41"/>
      <c r="AC338" s="43"/>
      <c r="AD338" s="43"/>
      <c r="AE338" s="43"/>
      <c r="AF338" s="43"/>
      <c r="AG338" s="43"/>
      <c r="AH338" s="43"/>
      <c r="AI338" s="43"/>
      <c r="AJ338" s="41"/>
      <c r="AK338" s="352"/>
      <c r="AL338" s="669"/>
      <c r="AM338" s="669"/>
      <c r="AN338" s="669"/>
      <c r="AO338" s="669"/>
      <c r="AP338" s="669"/>
      <c r="AQ338" s="669"/>
      <c r="AR338" s="669"/>
      <c r="AS338" s="669"/>
      <c r="AT338" s="669"/>
      <c r="AU338" s="669"/>
      <c r="AV338" s="669"/>
      <c r="AW338" s="40"/>
      <c r="AX338" s="41"/>
      <c r="AY338" s="43"/>
      <c r="AZ338" s="43"/>
      <c r="BA338" s="124"/>
      <c r="BB338" s="41"/>
      <c r="BC338" s="41"/>
      <c r="BD338" s="43"/>
      <c r="BE338" s="43"/>
      <c r="BF338" s="40"/>
      <c r="BG338" s="41"/>
      <c r="BH338" s="41"/>
      <c r="BI338" s="41"/>
      <c r="BJ338" s="41"/>
      <c r="BK338" s="41"/>
      <c r="BL338" s="41"/>
      <c r="BM338" s="41"/>
      <c r="BN338" s="43"/>
      <c r="BO338" s="496"/>
      <c r="BP338" s="124"/>
      <c r="BQ338" s="41"/>
      <c r="BR338" s="41"/>
      <c r="BS338" s="41"/>
      <c r="BT338" s="41"/>
      <c r="BU338" s="43"/>
      <c r="BV338" s="43"/>
      <c r="BW338" s="43"/>
      <c r="BX338" s="43"/>
      <c r="BY338" s="43"/>
      <c r="BZ338" s="43"/>
      <c r="CA338" s="499"/>
      <c r="CB338" s="500"/>
      <c r="CC338" s="495"/>
      <c r="CD338" s="495"/>
      <c r="CE338" s="502"/>
      <c r="CF338" s="124"/>
      <c r="CG338" s="41"/>
      <c r="CH338" s="41"/>
      <c r="CI338" s="43"/>
      <c r="CJ338" s="43"/>
      <c r="CK338" s="43"/>
      <c r="CL338" s="43"/>
      <c r="CM338" s="43"/>
      <c r="CN338" s="43"/>
      <c r="CO338" s="43"/>
      <c r="CP338" s="43"/>
      <c r="CQ338" s="43"/>
      <c r="CR338" s="500"/>
      <c r="CS338" s="495"/>
      <c r="CT338" s="495"/>
      <c r="CU338" s="502"/>
      <c r="CV338" s="41"/>
      <c r="CW338" s="41"/>
      <c r="CX338" s="41"/>
      <c r="CY338" s="41"/>
      <c r="CZ338" s="41"/>
      <c r="DA338" s="42"/>
      <c r="DB338" s="151"/>
      <c r="DC338" s="41"/>
      <c r="DD338" s="41"/>
      <c r="DE338" s="151"/>
      <c r="DF338" s="35"/>
      <c r="DG338" s="36"/>
      <c r="DH338" s="36"/>
      <c r="DI338" s="38"/>
      <c r="DJ338" s="38"/>
      <c r="DK338" s="38"/>
      <c r="DL338" s="38"/>
      <c r="DM338" s="38"/>
      <c r="DN338" s="46"/>
      <c r="DO338" s="451"/>
      <c r="DP338" s="451"/>
      <c r="DQ338" s="451"/>
      <c r="DR338" s="451"/>
      <c r="DS338" s="451"/>
      <c r="DT338" s="451"/>
      <c r="DU338" s="451"/>
      <c r="DV338" s="35"/>
      <c r="DW338" s="36"/>
      <c r="DX338" s="36"/>
      <c r="DY338" s="38"/>
      <c r="DZ338" s="38"/>
      <c r="EA338" s="46"/>
      <c r="EB338" s="33">
        <f t="shared" si="59"/>
        <v>0</v>
      </c>
      <c r="EC338" s="33">
        <f t="shared" si="60"/>
        <v>0</v>
      </c>
      <c r="ED338" s="75">
        <f t="shared" si="61"/>
        <v>0</v>
      </c>
      <c r="EE338" s="74">
        <f t="shared" si="62"/>
        <v>0</v>
      </c>
      <c r="EF338" s="33">
        <f t="shared" si="63"/>
        <v>0</v>
      </c>
    </row>
    <row r="339" spans="1:136" x14ac:dyDescent="0.25">
      <c r="A339" s="134">
        <v>330</v>
      </c>
      <c r="B339" s="39"/>
      <c r="C339" s="39"/>
      <c r="D339" s="39"/>
      <c r="E339" s="39"/>
      <c r="F339" s="137"/>
      <c r="G339" s="40"/>
      <c r="H339" s="41"/>
      <c r="I339" s="41"/>
      <c r="J339" s="43"/>
      <c r="K339" s="43"/>
      <c r="L339" s="43"/>
      <c r="M339" s="43"/>
      <c r="N339" s="43"/>
      <c r="O339" s="41"/>
      <c r="P339" s="352"/>
      <c r="Q339" s="669"/>
      <c r="R339" s="669"/>
      <c r="S339" s="669"/>
      <c r="T339" s="669"/>
      <c r="U339" s="669"/>
      <c r="V339" s="669"/>
      <c r="W339" s="669"/>
      <c r="X339" s="669"/>
      <c r="Y339" s="669"/>
      <c r="Z339" s="40"/>
      <c r="AA339" s="41"/>
      <c r="AB339" s="41"/>
      <c r="AC339" s="43"/>
      <c r="AD339" s="43"/>
      <c r="AE339" s="43"/>
      <c r="AF339" s="43"/>
      <c r="AG339" s="43"/>
      <c r="AH339" s="43"/>
      <c r="AI339" s="43"/>
      <c r="AJ339" s="41"/>
      <c r="AK339" s="352"/>
      <c r="AL339" s="669"/>
      <c r="AM339" s="669"/>
      <c r="AN339" s="669"/>
      <c r="AO339" s="669"/>
      <c r="AP339" s="669"/>
      <c r="AQ339" s="669"/>
      <c r="AR339" s="669"/>
      <c r="AS339" s="669"/>
      <c r="AT339" s="669"/>
      <c r="AU339" s="669"/>
      <c r="AV339" s="669"/>
      <c r="AW339" s="40"/>
      <c r="AX339" s="41"/>
      <c r="AY339" s="43"/>
      <c r="AZ339" s="43"/>
      <c r="BA339" s="124"/>
      <c r="BB339" s="41"/>
      <c r="BC339" s="41"/>
      <c r="BD339" s="43"/>
      <c r="BE339" s="43"/>
      <c r="BF339" s="40"/>
      <c r="BG339" s="41"/>
      <c r="BH339" s="41"/>
      <c r="BI339" s="41"/>
      <c r="BJ339" s="41"/>
      <c r="BK339" s="41"/>
      <c r="BL339" s="41"/>
      <c r="BM339" s="41"/>
      <c r="BN339" s="43"/>
      <c r="BO339" s="496"/>
      <c r="BP339" s="124"/>
      <c r="BQ339" s="41"/>
      <c r="BR339" s="41"/>
      <c r="BS339" s="41"/>
      <c r="BT339" s="41"/>
      <c r="BU339" s="43"/>
      <c r="BV339" s="43"/>
      <c r="BW339" s="43"/>
      <c r="BX339" s="43"/>
      <c r="BY339" s="43"/>
      <c r="BZ339" s="43"/>
      <c r="CA339" s="499"/>
      <c r="CB339" s="500"/>
      <c r="CC339" s="495"/>
      <c r="CD339" s="495"/>
      <c r="CE339" s="502"/>
      <c r="CF339" s="124"/>
      <c r="CG339" s="41"/>
      <c r="CH339" s="41"/>
      <c r="CI339" s="43"/>
      <c r="CJ339" s="43"/>
      <c r="CK339" s="43"/>
      <c r="CL339" s="43"/>
      <c r="CM339" s="43"/>
      <c r="CN339" s="43"/>
      <c r="CO339" s="43"/>
      <c r="CP339" s="43"/>
      <c r="CQ339" s="43"/>
      <c r="CR339" s="500"/>
      <c r="CS339" s="495"/>
      <c r="CT339" s="495"/>
      <c r="CU339" s="502"/>
      <c r="CV339" s="41"/>
      <c r="CW339" s="41"/>
      <c r="CX339" s="41"/>
      <c r="CY339" s="41"/>
      <c r="CZ339" s="41"/>
      <c r="DA339" s="42"/>
      <c r="DB339" s="151"/>
      <c r="DC339" s="41"/>
      <c r="DD339" s="41"/>
      <c r="DE339" s="151"/>
      <c r="DF339" s="35"/>
      <c r="DG339" s="36"/>
      <c r="DH339" s="36"/>
      <c r="DI339" s="38"/>
      <c r="DJ339" s="38"/>
      <c r="DK339" s="38"/>
      <c r="DL339" s="38"/>
      <c r="DM339" s="38"/>
      <c r="DN339" s="46"/>
      <c r="DO339" s="451"/>
      <c r="DP339" s="451"/>
      <c r="DQ339" s="451"/>
      <c r="DR339" s="451"/>
      <c r="DS339" s="451"/>
      <c r="DT339" s="451"/>
      <c r="DU339" s="451"/>
      <c r="DV339" s="35"/>
      <c r="DW339" s="36"/>
      <c r="DX339" s="36"/>
      <c r="DY339" s="38"/>
      <c r="DZ339" s="38"/>
      <c r="EA339" s="46"/>
      <c r="EB339" s="33">
        <f t="shared" si="59"/>
        <v>0</v>
      </c>
      <c r="EC339" s="33">
        <f t="shared" si="60"/>
        <v>0</v>
      </c>
      <c r="ED339" s="75">
        <f t="shared" si="61"/>
        <v>0</v>
      </c>
      <c r="EE339" s="74">
        <f t="shared" si="62"/>
        <v>0</v>
      </c>
      <c r="EF339" s="33">
        <f t="shared" si="63"/>
        <v>0</v>
      </c>
    </row>
    <row r="340" spans="1:136" x14ac:dyDescent="0.25">
      <c r="A340" s="136">
        <v>331</v>
      </c>
      <c r="B340" s="39"/>
      <c r="C340" s="39"/>
      <c r="D340" s="39"/>
      <c r="E340" s="39"/>
      <c r="F340" s="137"/>
      <c r="G340" s="40"/>
      <c r="H340" s="41"/>
      <c r="I340" s="41"/>
      <c r="J340" s="43"/>
      <c r="K340" s="43"/>
      <c r="L340" s="43"/>
      <c r="M340" s="43"/>
      <c r="N340" s="43"/>
      <c r="O340" s="41"/>
      <c r="P340" s="352"/>
      <c r="Q340" s="669"/>
      <c r="R340" s="669"/>
      <c r="S340" s="669"/>
      <c r="T340" s="669"/>
      <c r="U340" s="669"/>
      <c r="V340" s="669"/>
      <c r="W340" s="669"/>
      <c r="X340" s="669"/>
      <c r="Y340" s="669"/>
      <c r="Z340" s="40"/>
      <c r="AA340" s="41"/>
      <c r="AB340" s="41"/>
      <c r="AC340" s="43"/>
      <c r="AD340" s="43"/>
      <c r="AE340" s="43"/>
      <c r="AF340" s="43"/>
      <c r="AG340" s="43"/>
      <c r="AH340" s="43"/>
      <c r="AI340" s="43"/>
      <c r="AJ340" s="41"/>
      <c r="AK340" s="352"/>
      <c r="AL340" s="669"/>
      <c r="AM340" s="669"/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40"/>
      <c r="AX340" s="41"/>
      <c r="AY340" s="43"/>
      <c r="AZ340" s="43"/>
      <c r="BA340" s="124"/>
      <c r="BB340" s="41"/>
      <c r="BC340" s="41"/>
      <c r="BD340" s="43"/>
      <c r="BE340" s="43"/>
      <c r="BF340" s="40"/>
      <c r="BG340" s="41"/>
      <c r="BH340" s="41"/>
      <c r="BI340" s="41"/>
      <c r="BJ340" s="41"/>
      <c r="BK340" s="41"/>
      <c r="BL340" s="41"/>
      <c r="BM340" s="41"/>
      <c r="BN340" s="43"/>
      <c r="BO340" s="496"/>
      <c r="BP340" s="124"/>
      <c r="BQ340" s="41"/>
      <c r="BR340" s="41"/>
      <c r="BS340" s="41"/>
      <c r="BT340" s="41"/>
      <c r="BU340" s="43"/>
      <c r="BV340" s="43"/>
      <c r="BW340" s="43"/>
      <c r="BX340" s="43"/>
      <c r="BY340" s="43"/>
      <c r="BZ340" s="43"/>
      <c r="CA340" s="499"/>
      <c r="CB340" s="500"/>
      <c r="CC340" s="495"/>
      <c r="CD340" s="495"/>
      <c r="CE340" s="502"/>
      <c r="CF340" s="124"/>
      <c r="CG340" s="41"/>
      <c r="CH340" s="41"/>
      <c r="CI340" s="43"/>
      <c r="CJ340" s="43"/>
      <c r="CK340" s="43"/>
      <c r="CL340" s="43"/>
      <c r="CM340" s="43"/>
      <c r="CN340" s="43"/>
      <c r="CO340" s="43"/>
      <c r="CP340" s="43"/>
      <c r="CQ340" s="43"/>
      <c r="CR340" s="500"/>
      <c r="CS340" s="495"/>
      <c r="CT340" s="495"/>
      <c r="CU340" s="502"/>
      <c r="CV340" s="41"/>
      <c r="CW340" s="41"/>
      <c r="CX340" s="41"/>
      <c r="CY340" s="41"/>
      <c r="CZ340" s="41"/>
      <c r="DA340" s="42"/>
      <c r="DB340" s="151"/>
      <c r="DC340" s="41"/>
      <c r="DD340" s="41"/>
      <c r="DE340" s="151"/>
      <c r="DF340" s="35"/>
      <c r="DG340" s="36"/>
      <c r="DH340" s="36"/>
      <c r="DI340" s="38"/>
      <c r="DJ340" s="38"/>
      <c r="DK340" s="38"/>
      <c r="DL340" s="38"/>
      <c r="DM340" s="38"/>
      <c r="DN340" s="46"/>
      <c r="DO340" s="451"/>
      <c r="DP340" s="451"/>
      <c r="DQ340" s="451"/>
      <c r="DR340" s="451"/>
      <c r="DS340" s="451"/>
      <c r="DT340" s="451"/>
      <c r="DU340" s="451"/>
      <c r="DV340" s="35"/>
      <c r="DW340" s="36"/>
      <c r="DX340" s="36"/>
      <c r="DY340" s="38"/>
      <c r="DZ340" s="38"/>
      <c r="EA340" s="46"/>
      <c r="EB340" s="33">
        <f t="shared" si="59"/>
        <v>0</v>
      </c>
      <c r="EC340" s="33">
        <f t="shared" si="60"/>
        <v>0</v>
      </c>
      <c r="ED340" s="75">
        <f t="shared" si="61"/>
        <v>0</v>
      </c>
      <c r="EE340" s="74">
        <f t="shared" si="62"/>
        <v>0</v>
      </c>
      <c r="EF340" s="33">
        <f t="shared" si="63"/>
        <v>0</v>
      </c>
    </row>
    <row r="341" spans="1:136" x14ac:dyDescent="0.25">
      <c r="A341" s="134">
        <v>332</v>
      </c>
      <c r="B341" s="39"/>
      <c r="C341" s="39"/>
      <c r="D341" s="39"/>
      <c r="E341" s="39"/>
      <c r="F341" s="137"/>
      <c r="G341" s="40"/>
      <c r="H341" s="41"/>
      <c r="I341" s="41"/>
      <c r="J341" s="43"/>
      <c r="K341" s="43"/>
      <c r="L341" s="43"/>
      <c r="M341" s="43"/>
      <c r="N341" s="43"/>
      <c r="O341" s="41"/>
      <c r="P341" s="352"/>
      <c r="Q341" s="669"/>
      <c r="R341" s="669"/>
      <c r="S341" s="669"/>
      <c r="T341" s="669"/>
      <c r="U341" s="669"/>
      <c r="V341" s="669"/>
      <c r="W341" s="669"/>
      <c r="X341" s="669"/>
      <c r="Y341" s="669"/>
      <c r="Z341" s="40"/>
      <c r="AA341" s="41"/>
      <c r="AB341" s="41"/>
      <c r="AC341" s="43"/>
      <c r="AD341" s="43"/>
      <c r="AE341" s="43"/>
      <c r="AF341" s="43"/>
      <c r="AG341" s="43"/>
      <c r="AH341" s="43"/>
      <c r="AI341" s="43"/>
      <c r="AJ341" s="41"/>
      <c r="AK341" s="352"/>
      <c r="AL341" s="669"/>
      <c r="AM341" s="669"/>
      <c r="AN341" s="669"/>
      <c r="AO341" s="669"/>
      <c r="AP341" s="669"/>
      <c r="AQ341" s="669"/>
      <c r="AR341" s="669"/>
      <c r="AS341" s="669"/>
      <c r="AT341" s="669"/>
      <c r="AU341" s="669"/>
      <c r="AV341" s="669"/>
      <c r="AW341" s="40"/>
      <c r="AX341" s="41"/>
      <c r="AY341" s="43"/>
      <c r="AZ341" s="43"/>
      <c r="BA341" s="124"/>
      <c r="BB341" s="41"/>
      <c r="BC341" s="41"/>
      <c r="BD341" s="43"/>
      <c r="BE341" s="43"/>
      <c r="BF341" s="40"/>
      <c r="BG341" s="41"/>
      <c r="BH341" s="41"/>
      <c r="BI341" s="41"/>
      <c r="BJ341" s="41"/>
      <c r="BK341" s="41"/>
      <c r="BL341" s="41"/>
      <c r="BM341" s="41"/>
      <c r="BN341" s="43"/>
      <c r="BO341" s="496"/>
      <c r="BP341" s="124"/>
      <c r="BQ341" s="41"/>
      <c r="BR341" s="41"/>
      <c r="BS341" s="41"/>
      <c r="BT341" s="41"/>
      <c r="BU341" s="43"/>
      <c r="BV341" s="43"/>
      <c r="BW341" s="43"/>
      <c r="BX341" s="43"/>
      <c r="BY341" s="43"/>
      <c r="BZ341" s="43"/>
      <c r="CA341" s="499"/>
      <c r="CB341" s="500"/>
      <c r="CC341" s="495"/>
      <c r="CD341" s="495"/>
      <c r="CE341" s="502"/>
      <c r="CF341" s="124"/>
      <c r="CG341" s="41"/>
      <c r="CH341" s="41"/>
      <c r="CI341" s="43"/>
      <c r="CJ341" s="43"/>
      <c r="CK341" s="43"/>
      <c r="CL341" s="43"/>
      <c r="CM341" s="43"/>
      <c r="CN341" s="43"/>
      <c r="CO341" s="43"/>
      <c r="CP341" s="43"/>
      <c r="CQ341" s="43"/>
      <c r="CR341" s="500"/>
      <c r="CS341" s="495"/>
      <c r="CT341" s="495"/>
      <c r="CU341" s="502"/>
      <c r="CV341" s="41"/>
      <c r="CW341" s="41"/>
      <c r="CX341" s="41"/>
      <c r="CY341" s="41"/>
      <c r="CZ341" s="41"/>
      <c r="DA341" s="42"/>
      <c r="DB341" s="151"/>
      <c r="DC341" s="41"/>
      <c r="DD341" s="41"/>
      <c r="DE341" s="151"/>
      <c r="DF341" s="35"/>
      <c r="DG341" s="36"/>
      <c r="DH341" s="36"/>
      <c r="DI341" s="38"/>
      <c r="DJ341" s="38"/>
      <c r="DK341" s="38"/>
      <c r="DL341" s="38"/>
      <c r="DM341" s="38"/>
      <c r="DN341" s="46"/>
      <c r="DO341" s="451"/>
      <c r="DP341" s="451"/>
      <c r="DQ341" s="451"/>
      <c r="DR341" s="451"/>
      <c r="DS341" s="451"/>
      <c r="DT341" s="451"/>
      <c r="DU341" s="451"/>
      <c r="DV341" s="35"/>
      <c r="DW341" s="36"/>
      <c r="DX341" s="36"/>
      <c r="DY341" s="38"/>
      <c r="DZ341" s="38"/>
      <c r="EA341" s="46"/>
      <c r="EB341" s="33">
        <f t="shared" si="59"/>
        <v>0</v>
      </c>
      <c r="EC341" s="33">
        <f t="shared" si="60"/>
        <v>0</v>
      </c>
      <c r="ED341" s="75">
        <f t="shared" si="61"/>
        <v>0</v>
      </c>
      <c r="EE341" s="74">
        <f t="shared" si="62"/>
        <v>0</v>
      </c>
      <c r="EF341" s="33">
        <f t="shared" si="63"/>
        <v>0</v>
      </c>
    </row>
    <row r="342" spans="1:136" x14ac:dyDescent="0.25">
      <c r="A342" s="136">
        <v>333</v>
      </c>
      <c r="B342" s="39"/>
      <c r="C342" s="39"/>
      <c r="D342" s="39"/>
      <c r="E342" s="39"/>
      <c r="F342" s="137"/>
      <c r="G342" s="40"/>
      <c r="H342" s="41"/>
      <c r="I342" s="41"/>
      <c r="J342" s="43"/>
      <c r="K342" s="43"/>
      <c r="L342" s="43"/>
      <c r="M342" s="43"/>
      <c r="N342" s="43"/>
      <c r="O342" s="41"/>
      <c r="P342" s="352"/>
      <c r="Q342" s="669"/>
      <c r="R342" s="669"/>
      <c r="S342" s="669"/>
      <c r="T342" s="669"/>
      <c r="U342" s="669"/>
      <c r="V342" s="669"/>
      <c r="W342" s="669"/>
      <c r="X342" s="669"/>
      <c r="Y342" s="669"/>
      <c r="Z342" s="40"/>
      <c r="AA342" s="41"/>
      <c r="AB342" s="41"/>
      <c r="AC342" s="43"/>
      <c r="AD342" s="43"/>
      <c r="AE342" s="43"/>
      <c r="AF342" s="43"/>
      <c r="AG342" s="43"/>
      <c r="AH342" s="43"/>
      <c r="AI342" s="43"/>
      <c r="AJ342" s="41"/>
      <c r="AK342" s="352"/>
      <c r="AL342" s="669"/>
      <c r="AM342" s="669"/>
      <c r="AN342" s="669"/>
      <c r="AO342" s="669"/>
      <c r="AP342" s="669"/>
      <c r="AQ342" s="669"/>
      <c r="AR342" s="669"/>
      <c r="AS342" s="669"/>
      <c r="AT342" s="669"/>
      <c r="AU342" s="669"/>
      <c r="AV342" s="669"/>
      <c r="AW342" s="40"/>
      <c r="AX342" s="41"/>
      <c r="AY342" s="43"/>
      <c r="AZ342" s="43"/>
      <c r="BA342" s="124"/>
      <c r="BB342" s="41"/>
      <c r="BC342" s="41"/>
      <c r="BD342" s="43"/>
      <c r="BE342" s="43"/>
      <c r="BF342" s="40"/>
      <c r="BG342" s="41"/>
      <c r="BH342" s="41"/>
      <c r="BI342" s="41"/>
      <c r="BJ342" s="41"/>
      <c r="BK342" s="41"/>
      <c r="BL342" s="41"/>
      <c r="BM342" s="41"/>
      <c r="BN342" s="43"/>
      <c r="BO342" s="496"/>
      <c r="BP342" s="124"/>
      <c r="BQ342" s="41"/>
      <c r="BR342" s="41"/>
      <c r="BS342" s="41"/>
      <c r="BT342" s="41"/>
      <c r="BU342" s="43"/>
      <c r="BV342" s="43"/>
      <c r="BW342" s="43"/>
      <c r="BX342" s="43"/>
      <c r="BY342" s="43"/>
      <c r="BZ342" s="43"/>
      <c r="CA342" s="499"/>
      <c r="CB342" s="500"/>
      <c r="CC342" s="495"/>
      <c r="CD342" s="495"/>
      <c r="CE342" s="502"/>
      <c r="CF342" s="124"/>
      <c r="CG342" s="41"/>
      <c r="CH342" s="41"/>
      <c r="CI342" s="43"/>
      <c r="CJ342" s="43"/>
      <c r="CK342" s="43"/>
      <c r="CL342" s="43"/>
      <c r="CM342" s="43"/>
      <c r="CN342" s="43"/>
      <c r="CO342" s="43"/>
      <c r="CP342" s="43"/>
      <c r="CQ342" s="43"/>
      <c r="CR342" s="500"/>
      <c r="CS342" s="495"/>
      <c r="CT342" s="495"/>
      <c r="CU342" s="502"/>
      <c r="CV342" s="41"/>
      <c r="CW342" s="41"/>
      <c r="CX342" s="41"/>
      <c r="CY342" s="41"/>
      <c r="CZ342" s="41"/>
      <c r="DA342" s="42"/>
      <c r="DB342" s="151"/>
      <c r="DC342" s="41"/>
      <c r="DD342" s="41"/>
      <c r="DE342" s="151"/>
      <c r="DF342" s="35"/>
      <c r="DG342" s="36"/>
      <c r="DH342" s="36"/>
      <c r="DI342" s="38"/>
      <c r="DJ342" s="38"/>
      <c r="DK342" s="38"/>
      <c r="DL342" s="38"/>
      <c r="DM342" s="38"/>
      <c r="DN342" s="46"/>
      <c r="DO342" s="451"/>
      <c r="DP342" s="451"/>
      <c r="DQ342" s="451"/>
      <c r="DR342" s="451"/>
      <c r="DS342" s="451"/>
      <c r="DT342" s="451"/>
      <c r="DU342" s="451"/>
      <c r="DV342" s="35"/>
      <c r="DW342" s="36"/>
      <c r="DX342" s="36"/>
      <c r="DY342" s="38"/>
      <c r="DZ342" s="38"/>
      <c r="EA342" s="46"/>
      <c r="EB342" s="33">
        <f t="shared" si="59"/>
        <v>0</v>
      </c>
      <c r="EC342" s="33">
        <f t="shared" si="60"/>
        <v>0</v>
      </c>
      <c r="ED342" s="75">
        <f t="shared" si="61"/>
        <v>0</v>
      </c>
      <c r="EE342" s="74">
        <f t="shared" si="62"/>
        <v>0</v>
      </c>
      <c r="EF342" s="33">
        <f t="shared" si="63"/>
        <v>0</v>
      </c>
    </row>
    <row r="343" spans="1:136" x14ac:dyDescent="0.25">
      <c r="A343" s="134">
        <v>334</v>
      </c>
      <c r="B343" s="39"/>
      <c r="C343" s="39"/>
      <c r="D343" s="39"/>
      <c r="E343" s="39"/>
      <c r="F343" s="137"/>
      <c r="G343" s="40"/>
      <c r="H343" s="41"/>
      <c r="I343" s="41"/>
      <c r="J343" s="43"/>
      <c r="K343" s="43"/>
      <c r="L343" s="43"/>
      <c r="M343" s="43"/>
      <c r="N343" s="43"/>
      <c r="O343" s="41"/>
      <c r="P343" s="352"/>
      <c r="Q343" s="669"/>
      <c r="R343" s="669"/>
      <c r="S343" s="669"/>
      <c r="T343" s="669"/>
      <c r="U343" s="669"/>
      <c r="V343" s="669"/>
      <c r="W343" s="669"/>
      <c r="X343" s="669"/>
      <c r="Y343" s="669"/>
      <c r="Z343" s="40"/>
      <c r="AA343" s="41"/>
      <c r="AB343" s="41"/>
      <c r="AC343" s="43"/>
      <c r="AD343" s="43"/>
      <c r="AE343" s="43"/>
      <c r="AF343" s="43"/>
      <c r="AG343" s="43"/>
      <c r="AH343" s="43"/>
      <c r="AI343" s="43"/>
      <c r="AJ343" s="41"/>
      <c r="AK343" s="352"/>
      <c r="AL343" s="669"/>
      <c r="AM343" s="669"/>
      <c r="AN343" s="669"/>
      <c r="AO343" s="669"/>
      <c r="AP343" s="669"/>
      <c r="AQ343" s="669"/>
      <c r="AR343" s="669"/>
      <c r="AS343" s="669"/>
      <c r="AT343" s="669"/>
      <c r="AU343" s="669"/>
      <c r="AV343" s="669"/>
      <c r="AW343" s="40"/>
      <c r="AX343" s="41"/>
      <c r="AY343" s="43"/>
      <c r="AZ343" s="43"/>
      <c r="BA343" s="124"/>
      <c r="BB343" s="41"/>
      <c r="BC343" s="41"/>
      <c r="BD343" s="43"/>
      <c r="BE343" s="43"/>
      <c r="BF343" s="40"/>
      <c r="BG343" s="41"/>
      <c r="BH343" s="41"/>
      <c r="BI343" s="41"/>
      <c r="BJ343" s="41"/>
      <c r="BK343" s="41"/>
      <c r="BL343" s="41"/>
      <c r="BM343" s="41"/>
      <c r="BN343" s="43"/>
      <c r="BO343" s="496"/>
      <c r="BP343" s="124"/>
      <c r="BQ343" s="41"/>
      <c r="BR343" s="41"/>
      <c r="BS343" s="41"/>
      <c r="BT343" s="41"/>
      <c r="BU343" s="43"/>
      <c r="BV343" s="43"/>
      <c r="BW343" s="43"/>
      <c r="BX343" s="43"/>
      <c r="BY343" s="43"/>
      <c r="BZ343" s="43"/>
      <c r="CA343" s="499"/>
      <c r="CB343" s="500"/>
      <c r="CC343" s="495"/>
      <c r="CD343" s="495"/>
      <c r="CE343" s="502"/>
      <c r="CF343" s="124"/>
      <c r="CG343" s="41"/>
      <c r="CH343" s="41"/>
      <c r="CI343" s="43"/>
      <c r="CJ343" s="43"/>
      <c r="CK343" s="43"/>
      <c r="CL343" s="43"/>
      <c r="CM343" s="43"/>
      <c r="CN343" s="43"/>
      <c r="CO343" s="43"/>
      <c r="CP343" s="43"/>
      <c r="CQ343" s="43"/>
      <c r="CR343" s="500"/>
      <c r="CS343" s="495"/>
      <c r="CT343" s="495"/>
      <c r="CU343" s="502"/>
      <c r="CV343" s="41"/>
      <c r="CW343" s="41"/>
      <c r="CX343" s="41"/>
      <c r="CY343" s="41"/>
      <c r="CZ343" s="41"/>
      <c r="DA343" s="42"/>
      <c r="DB343" s="151"/>
      <c r="DC343" s="41"/>
      <c r="DD343" s="41"/>
      <c r="DE343" s="151"/>
      <c r="DF343" s="35"/>
      <c r="DG343" s="36"/>
      <c r="DH343" s="36"/>
      <c r="DI343" s="38"/>
      <c r="DJ343" s="38"/>
      <c r="DK343" s="38"/>
      <c r="DL343" s="38"/>
      <c r="DM343" s="38"/>
      <c r="DN343" s="46"/>
      <c r="DO343" s="451"/>
      <c r="DP343" s="451"/>
      <c r="DQ343" s="451"/>
      <c r="DR343" s="451"/>
      <c r="DS343" s="451"/>
      <c r="DT343" s="451"/>
      <c r="DU343" s="451"/>
      <c r="DV343" s="35"/>
      <c r="DW343" s="36"/>
      <c r="DX343" s="36"/>
      <c r="DY343" s="38"/>
      <c r="DZ343" s="38"/>
      <c r="EA343" s="46"/>
      <c r="EB343" s="33">
        <f t="shared" si="59"/>
        <v>0</v>
      </c>
      <c r="EC343" s="33">
        <f t="shared" si="60"/>
        <v>0</v>
      </c>
      <c r="ED343" s="75">
        <f t="shared" si="61"/>
        <v>0</v>
      </c>
      <c r="EE343" s="74">
        <f t="shared" si="62"/>
        <v>0</v>
      </c>
      <c r="EF343" s="33">
        <f t="shared" si="63"/>
        <v>0</v>
      </c>
    </row>
    <row r="344" spans="1:136" x14ac:dyDescent="0.25">
      <c r="A344" s="136">
        <v>335</v>
      </c>
      <c r="B344" s="39"/>
      <c r="C344" s="39"/>
      <c r="D344" s="39"/>
      <c r="E344" s="39"/>
      <c r="F344" s="137"/>
      <c r="G344" s="40"/>
      <c r="H344" s="41"/>
      <c r="I344" s="41"/>
      <c r="J344" s="43"/>
      <c r="K344" s="43"/>
      <c r="L344" s="43"/>
      <c r="M344" s="43"/>
      <c r="N344" s="43"/>
      <c r="O344" s="41"/>
      <c r="P344" s="352"/>
      <c r="Q344" s="669"/>
      <c r="R344" s="669"/>
      <c r="S344" s="669"/>
      <c r="T344" s="669"/>
      <c r="U344" s="669"/>
      <c r="V344" s="669"/>
      <c r="W344" s="669"/>
      <c r="X344" s="669"/>
      <c r="Y344" s="669"/>
      <c r="Z344" s="40"/>
      <c r="AA344" s="41"/>
      <c r="AB344" s="41"/>
      <c r="AC344" s="43"/>
      <c r="AD344" s="43"/>
      <c r="AE344" s="43"/>
      <c r="AF344" s="43"/>
      <c r="AG344" s="43"/>
      <c r="AH344" s="43"/>
      <c r="AI344" s="43"/>
      <c r="AJ344" s="41"/>
      <c r="AK344" s="352"/>
      <c r="AL344" s="669"/>
      <c r="AM344" s="669"/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40"/>
      <c r="AX344" s="41"/>
      <c r="AY344" s="43"/>
      <c r="AZ344" s="43"/>
      <c r="BA344" s="124"/>
      <c r="BB344" s="41"/>
      <c r="BC344" s="41"/>
      <c r="BD344" s="43"/>
      <c r="BE344" s="43"/>
      <c r="BF344" s="40"/>
      <c r="BG344" s="41"/>
      <c r="BH344" s="41"/>
      <c r="BI344" s="41"/>
      <c r="BJ344" s="41"/>
      <c r="BK344" s="41"/>
      <c r="BL344" s="41"/>
      <c r="BM344" s="41"/>
      <c r="BN344" s="43"/>
      <c r="BO344" s="496"/>
      <c r="BP344" s="124"/>
      <c r="BQ344" s="41"/>
      <c r="BR344" s="41"/>
      <c r="BS344" s="41"/>
      <c r="BT344" s="41"/>
      <c r="BU344" s="43"/>
      <c r="BV344" s="43"/>
      <c r="BW344" s="43"/>
      <c r="BX344" s="43"/>
      <c r="BY344" s="43"/>
      <c r="BZ344" s="43"/>
      <c r="CA344" s="499"/>
      <c r="CB344" s="500"/>
      <c r="CC344" s="495"/>
      <c r="CD344" s="495"/>
      <c r="CE344" s="502"/>
      <c r="CF344" s="124"/>
      <c r="CG344" s="41"/>
      <c r="CH344" s="41"/>
      <c r="CI344" s="43"/>
      <c r="CJ344" s="43"/>
      <c r="CK344" s="43"/>
      <c r="CL344" s="43"/>
      <c r="CM344" s="43"/>
      <c r="CN344" s="43"/>
      <c r="CO344" s="43"/>
      <c r="CP344" s="43"/>
      <c r="CQ344" s="43"/>
      <c r="CR344" s="500"/>
      <c r="CS344" s="495"/>
      <c r="CT344" s="495"/>
      <c r="CU344" s="502"/>
      <c r="CV344" s="41"/>
      <c r="CW344" s="41"/>
      <c r="CX344" s="41"/>
      <c r="CY344" s="41"/>
      <c r="CZ344" s="41"/>
      <c r="DA344" s="42"/>
      <c r="DB344" s="151"/>
      <c r="DC344" s="41"/>
      <c r="DD344" s="41"/>
      <c r="DE344" s="151"/>
      <c r="DF344" s="35"/>
      <c r="DG344" s="36"/>
      <c r="DH344" s="36"/>
      <c r="DI344" s="38"/>
      <c r="DJ344" s="38"/>
      <c r="DK344" s="38"/>
      <c r="DL344" s="38"/>
      <c r="DM344" s="38"/>
      <c r="DN344" s="46"/>
      <c r="DO344" s="451"/>
      <c r="DP344" s="451"/>
      <c r="DQ344" s="451"/>
      <c r="DR344" s="451"/>
      <c r="DS344" s="451"/>
      <c r="DT344" s="451"/>
      <c r="DU344" s="451"/>
      <c r="DV344" s="35"/>
      <c r="DW344" s="36"/>
      <c r="DX344" s="36"/>
      <c r="DY344" s="38"/>
      <c r="DZ344" s="38"/>
      <c r="EA344" s="46"/>
      <c r="EB344" s="33">
        <f t="shared" si="59"/>
        <v>0</v>
      </c>
      <c r="EC344" s="33">
        <f t="shared" si="60"/>
        <v>0</v>
      </c>
      <c r="ED344" s="75">
        <f t="shared" si="61"/>
        <v>0</v>
      </c>
      <c r="EE344" s="74">
        <f t="shared" si="62"/>
        <v>0</v>
      </c>
      <c r="EF344" s="33">
        <f t="shared" si="63"/>
        <v>0</v>
      </c>
    </row>
    <row r="345" spans="1:136" x14ac:dyDescent="0.25">
      <c r="A345" s="134">
        <v>336</v>
      </c>
      <c r="B345" s="39"/>
      <c r="C345" s="39"/>
      <c r="D345" s="39"/>
      <c r="E345" s="39"/>
      <c r="F345" s="137"/>
      <c r="G345" s="40"/>
      <c r="H345" s="41"/>
      <c r="I345" s="41"/>
      <c r="J345" s="43"/>
      <c r="K345" s="43"/>
      <c r="L345" s="43"/>
      <c r="M345" s="43"/>
      <c r="N345" s="43"/>
      <c r="O345" s="41"/>
      <c r="P345" s="352"/>
      <c r="Q345" s="669"/>
      <c r="R345" s="669"/>
      <c r="S345" s="669"/>
      <c r="T345" s="669"/>
      <c r="U345" s="669"/>
      <c r="V345" s="669"/>
      <c r="W345" s="669"/>
      <c r="X345" s="669"/>
      <c r="Y345" s="669"/>
      <c r="Z345" s="40"/>
      <c r="AA345" s="41"/>
      <c r="AB345" s="41"/>
      <c r="AC345" s="43"/>
      <c r="AD345" s="43"/>
      <c r="AE345" s="43"/>
      <c r="AF345" s="43"/>
      <c r="AG345" s="43"/>
      <c r="AH345" s="43"/>
      <c r="AI345" s="43"/>
      <c r="AJ345" s="41"/>
      <c r="AK345" s="352"/>
      <c r="AL345" s="669"/>
      <c r="AM345" s="669"/>
      <c r="AN345" s="669"/>
      <c r="AO345" s="669"/>
      <c r="AP345" s="669"/>
      <c r="AQ345" s="669"/>
      <c r="AR345" s="669"/>
      <c r="AS345" s="669"/>
      <c r="AT345" s="669"/>
      <c r="AU345" s="669"/>
      <c r="AV345" s="669"/>
      <c r="AW345" s="40"/>
      <c r="AX345" s="41"/>
      <c r="AY345" s="43"/>
      <c r="AZ345" s="43"/>
      <c r="BA345" s="124"/>
      <c r="BB345" s="41"/>
      <c r="BC345" s="41"/>
      <c r="BD345" s="43"/>
      <c r="BE345" s="43"/>
      <c r="BF345" s="40"/>
      <c r="BG345" s="41"/>
      <c r="BH345" s="41"/>
      <c r="BI345" s="41"/>
      <c r="BJ345" s="41"/>
      <c r="BK345" s="41"/>
      <c r="BL345" s="41"/>
      <c r="BM345" s="41"/>
      <c r="BN345" s="43"/>
      <c r="BO345" s="496"/>
      <c r="BP345" s="124"/>
      <c r="BQ345" s="41"/>
      <c r="BR345" s="41"/>
      <c r="BS345" s="41"/>
      <c r="BT345" s="41"/>
      <c r="BU345" s="43"/>
      <c r="BV345" s="43"/>
      <c r="BW345" s="43"/>
      <c r="BX345" s="43"/>
      <c r="BY345" s="43"/>
      <c r="BZ345" s="43"/>
      <c r="CA345" s="499"/>
      <c r="CB345" s="500"/>
      <c r="CC345" s="495"/>
      <c r="CD345" s="495"/>
      <c r="CE345" s="502"/>
      <c r="CF345" s="124"/>
      <c r="CG345" s="41"/>
      <c r="CH345" s="41"/>
      <c r="CI345" s="43"/>
      <c r="CJ345" s="43"/>
      <c r="CK345" s="43"/>
      <c r="CL345" s="43"/>
      <c r="CM345" s="43"/>
      <c r="CN345" s="43"/>
      <c r="CO345" s="43"/>
      <c r="CP345" s="43"/>
      <c r="CQ345" s="43"/>
      <c r="CR345" s="500"/>
      <c r="CS345" s="495"/>
      <c r="CT345" s="495"/>
      <c r="CU345" s="502"/>
      <c r="CV345" s="41"/>
      <c r="CW345" s="41"/>
      <c r="CX345" s="41"/>
      <c r="CY345" s="41"/>
      <c r="CZ345" s="41"/>
      <c r="DA345" s="42"/>
      <c r="DB345" s="151"/>
      <c r="DC345" s="41"/>
      <c r="DD345" s="41"/>
      <c r="DE345" s="151"/>
      <c r="DF345" s="35"/>
      <c r="DG345" s="36"/>
      <c r="DH345" s="36"/>
      <c r="DI345" s="38"/>
      <c r="DJ345" s="38"/>
      <c r="DK345" s="38"/>
      <c r="DL345" s="38"/>
      <c r="DM345" s="38"/>
      <c r="DN345" s="46"/>
      <c r="DO345" s="451"/>
      <c r="DP345" s="451"/>
      <c r="DQ345" s="451"/>
      <c r="DR345" s="451"/>
      <c r="DS345" s="451"/>
      <c r="DT345" s="451"/>
      <c r="DU345" s="451"/>
      <c r="DV345" s="35"/>
      <c r="DW345" s="36"/>
      <c r="DX345" s="36"/>
      <c r="DY345" s="38"/>
      <c r="DZ345" s="38"/>
      <c r="EA345" s="46"/>
      <c r="EB345" s="33">
        <f t="shared" si="59"/>
        <v>0</v>
      </c>
      <c r="EC345" s="33">
        <f t="shared" si="60"/>
        <v>0</v>
      </c>
      <c r="ED345" s="75">
        <f t="shared" si="61"/>
        <v>0</v>
      </c>
      <c r="EE345" s="74">
        <f t="shared" si="62"/>
        <v>0</v>
      </c>
      <c r="EF345" s="33">
        <f t="shared" si="63"/>
        <v>0</v>
      </c>
    </row>
    <row r="346" spans="1:136" x14ac:dyDescent="0.25">
      <c r="A346" s="136">
        <v>337</v>
      </c>
      <c r="B346" s="39"/>
      <c r="C346" s="39"/>
      <c r="D346" s="39"/>
      <c r="E346" s="39"/>
      <c r="F346" s="137"/>
      <c r="G346" s="40"/>
      <c r="H346" s="41"/>
      <c r="I346" s="41"/>
      <c r="J346" s="43"/>
      <c r="K346" s="43"/>
      <c r="L346" s="43"/>
      <c r="M346" s="43"/>
      <c r="N346" s="43"/>
      <c r="O346" s="41"/>
      <c r="P346" s="352"/>
      <c r="Q346" s="669"/>
      <c r="R346" s="669"/>
      <c r="S346" s="669"/>
      <c r="T346" s="669"/>
      <c r="U346" s="669"/>
      <c r="V346" s="669"/>
      <c r="W346" s="669"/>
      <c r="X346" s="669"/>
      <c r="Y346" s="669"/>
      <c r="Z346" s="40"/>
      <c r="AA346" s="41"/>
      <c r="AB346" s="41"/>
      <c r="AC346" s="43"/>
      <c r="AD346" s="43"/>
      <c r="AE346" s="43"/>
      <c r="AF346" s="43"/>
      <c r="AG346" s="43"/>
      <c r="AH346" s="43"/>
      <c r="AI346" s="43"/>
      <c r="AJ346" s="41"/>
      <c r="AK346" s="352"/>
      <c r="AL346" s="669"/>
      <c r="AM346" s="669"/>
      <c r="AN346" s="669"/>
      <c r="AO346" s="669"/>
      <c r="AP346" s="669"/>
      <c r="AQ346" s="669"/>
      <c r="AR346" s="669"/>
      <c r="AS346" s="669"/>
      <c r="AT346" s="669"/>
      <c r="AU346" s="669"/>
      <c r="AV346" s="669"/>
      <c r="AW346" s="40"/>
      <c r="AX346" s="41"/>
      <c r="AY346" s="43"/>
      <c r="AZ346" s="43"/>
      <c r="BA346" s="124"/>
      <c r="BB346" s="41"/>
      <c r="BC346" s="41"/>
      <c r="BD346" s="43"/>
      <c r="BE346" s="43"/>
      <c r="BF346" s="40"/>
      <c r="BG346" s="41"/>
      <c r="BH346" s="41"/>
      <c r="BI346" s="41"/>
      <c r="BJ346" s="41"/>
      <c r="BK346" s="41"/>
      <c r="BL346" s="41"/>
      <c r="BM346" s="41"/>
      <c r="BN346" s="43"/>
      <c r="BO346" s="496"/>
      <c r="BP346" s="124"/>
      <c r="BQ346" s="41"/>
      <c r="BR346" s="41"/>
      <c r="BS346" s="41"/>
      <c r="BT346" s="41"/>
      <c r="BU346" s="43"/>
      <c r="BV346" s="43"/>
      <c r="BW346" s="43"/>
      <c r="BX346" s="43"/>
      <c r="BY346" s="43"/>
      <c r="BZ346" s="43"/>
      <c r="CA346" s="499"/>
      <c r="CB346" s="500"/>
      <c r="CC346" s="495"/>
      <c r="CD346" s="495"/>
      <c r="CE346" s="502"/>
      <c r="CF346" s="124"/>
      <c r="CG346" s="41"/>
      <c r="CH346" s="41"/>
      <c r="CI346" s="43"/>
      <c r="CJ346" s="43"/>
      <c r="CK346" s="43"/>
      <c r="CL346" s="43"/>
      <c r="CM346" s="43"/>
      <c r="CN346" s="43"/>
      <c r="CO346" s="43"/>
      <c r="CP346" s="43"/>
      <c r="CQ346" s="43"/>
      <c r="CR346" s="500"/>
      <c r="CS346" s="495"/>
      <c r="CT346" s="495"/>
      <c r="CU346" s="502"/>
      <c r="CV346" s="41"/>
      <c r="CW346" s="41"/>
      <c r="CX346" s="41"/>
      <c r="CY346" s="41"/>
      <c r="CZ346" s="41"/>
      <c r="DA346" s="42"/>
      <c r="DB346" s="151"/>
      <c r="DC346" s="41"/>
      <c r="DD346" s="41"/>
      <c r="DE346" s="151"/>
      <c r="DF346" s="35"/>
      <c r="DG346" s="36"/>
      <c r="DH346" s="36"/>
      <c r="DI346" s="38"/>
      <c r="DJ346" s="38"/>
      <c r="DK346" s="38"/>
      <c r="DL346" s="38"/>
      <c r="DM346" s="38"/>
      <c r="DN346" s="46"/>
      <c r="DO346" s="451"/>
      <c r="DP346" s="451"/>
      <c r="DQ346" s="451"/>
      <c r="DR346" s="451"/>
      <c r="DS346" s="451"/>
      <c r="DT346" s="451"/>
      <c r="DU346" s="451"/>
      <c r="DV346" s="35"/>
      <c r="DW346" s="36"/>
      <c r="DX346" s="36"/>
      <c r="DY346" s="38"/>
      <c r="DZ346" s="38"/>
      <c r="EA346" s="46"/>
      <c r="EB346" s="33">
        <f t="shared" si="59"/>
        <v>0</v>
      </c>
      <c r="EC346" s="33">
        <f t="shared" si="60"/>
        <v>0</v>
      </c>
      <c r="ED346" s="75">
        <f t="shared" si="61"/>
        <v>0</v>
      </c>
      <c r="EE346" s="74">
        <f t="shared" si="62"/>
        <v>0</v>
      </c>
      <c r="EF346" s="33">
        <f t="shared" si="63"/>
        <v>0</v>
      </c>
    </row>
    <row r="347" spans="1:136" x14ac:dyDescent="0.25">
      <c r="A347" s="134">
        <v>338</v>
      </c>
      <c r="B347" s="39"/>
      <c r="C347" s="39"/>
      <c r="D347" s="39"/>
      <c r="E347" s="39"/>
      <c r="F347" s="137"/>
      <c r="G347" s="40"/>
      <c r="H347" s="41"/>
      <c r="I347" s="41"/>
      <c r="J347" s="43"/>
      <c r="K347" s="43"/>
      <c r="L347" s="43"/>
      <c r="M347" s="43"/>
      <c r="N347" s="43"/>
      <c r="O347" s="41"/>
      <c r="P347" s="352"/>
      <c r="Q347" s="669"/>
      <c r="R347" s="669"/>
      <c r="S347" s="669"/>
      <c r="T347" s="669"/>
      <c r="U347" s="669"/>
      <c r="V347" s="669"/>
      <c r="W347" s="669"/>
      <c r="X347" s="669"/>
      <c r="Y347" s="669"/>
      <c r="Z347" s="40"/>
      <c r="AA347" s="41"/>
      <c r="AB347" s="41"/>
      <c r="AC347" s="43"/>
      <c r="AD347" s="43"/>
      <c r="AE347" s="43"/>
      <c r="AF347" s="43"/>
      <c r="AG347" s="43"/>
      <c r="AH347" s="43"/>
      <c r="AI347" s="43"/>
      <c r="AJ347" s="41"/>
      <c r="AK347" s="352"/>
      <c r="AL347" s="669"/>
      <c r="AM347" s="669"/>
      <c r="AN347" s="669"/>
      <c r="AO347" s="669"/>
      <c r="AP347" s="669"/>
      <c r="AQ347" s="669"/>
      <c r="AR347" s="669"/>
      <c r="AS347" s="669"/>
      <c r="AT347" s="669"/>
      <c r="AU347" s="669"/>
      <c r="AV347" s="669"/>
      <c r="AW347" s="40"/>
      <c r="AX347" s="41"/>
      <c r="AY347" s="43"/>
      <c r="AZ347" s="43"/>
      <c r="BA347" s="124"/>
      <c r="BB347" s="41"/>
      <c r="BC347" s="41"/>
      <c r="BD347" s="43"/>
      <c r="BE347" s="43"/>
      <c r="BF347" s="40"/>
      <c r="BG347" s="41"/>
      <c r="BH347" s="41"/>
      <c r="BI347" s="41"/>
      <c r="BJ347" s="41"/>
      <c r="BK347" s="41"/>
      <c r="BL347" s="41"/>
      <c r="BM347" s="41"/>
      <c r="BN347" s="43"/>
      <c r="BO347" s="496"/>
      <c r="BP347" s="124"/>
      <c r="BQ347" s="41"/>
      <c r="BR347" s="41"/>
      <c r="BS347" s="41"/>
      <c r="BT347" s="41"/>
      <c r="BU347" s="43"/>
      <c r="BV347" s="43"/>
      <c r="BW347" s="43"/>
      <c r="BX347" s="43"/>
      <c r="BY347" s="43"/>
      <c r="BZ347" s="43"/>
      <c r="CA347" s="499"/>
      <c r="CB347" s="500"/>
      <c r="CC347" s="495"/>
      <c r="CD347" s="495"/>
      <c r="CE347" s="502"/>
      <c r="CF347" s="124"/>
      <c r="CG347" s="41"/>
      <c r="CH347" s="41"/>
      <c r="CI347" s="43"/>
      <c r="CJ347" s="43"/>
      <c r="CK347" s="43"/>
      <c r="CL347" s="43"/>
      <c r="CM347" s="43"/>
      <c r="CN347" s="43"/>
      <c r="CO347" s="43"/>
      <c r="CP347" s="43"/>
      <c r="CQ347" s="43"/>
      <c r="CR347" s="500"/>
      <c r="CS347" s="495"/>
      <c r="CT347" s="495"/>
      <c r="CU347" s="502"/>
      <c r="CV347" s="41"/>
      <c r="CW347" s="41"/>
      <c r="CX347" s="41"/>
      <c r="CY347" s="41"/>
      <c r="CZ347" s="41"/>
      <c r="DA347" s="42"/>
      <c r="DB347" s="151"/>
      <c r="DC347" s="41"/>
      <c r="DD347" s="41"/>
      <c r="DE347" s="151"/>
      <c r="DF347" s="35"/>
      <c r="DG347" s="36"/>
      <c r="DH347" s="36"/>
      <c r="DI347" s="38"/>
      <c r="DJ347" s="38"/>
      <c r="DK347" s="38"/>
      <c r="DL347" s="38"/>
      <c r="DM347" s="38"/>
      <c r="DN347" s="46"/>
      <c r="DO347" s="451"/>
      <c r="DP347" s="451"/>
      <c r="DQ347" s="451"/>
      <c r="DR347" s="451"/>
      <c r="DS347" s="451"/>
      <c r="DT347" s="451"/>
      <c r="DU347" s="451"/>
      <c r="DV347" s="35"/>
      <c r="DW347" s="36"/>
      <c r="DX347" s="36"/>
      <c r="DY347" s="38"/>
      <c r="DZ347" s="38"/>
      <c r="EA347" s="46"/>
      <c r="EB347" s="33">
        <f t="shared" si="59"/>
        <v>0</v>
      </c>
      <c r="EC347" s="33">
        <f t="shared" si="60"/>
        <v>0</v>
      </c>
      <c r="ED347" s="75">
        <f t="shared" si="61"/>
        <v>0</v>
      </c>
      <c r="EE347" s="74">
        <f t="shared" si="62"/>
        <v>0</v>
      </c>
      <c r="EF347" s="33">
        <f t="shared" si="63"/>
        <v>0</v>
      </c>
    </row>
    <row r="348" spans="1:136" x14ac:dyDescent="0.25">
      <c r="A348" s="136">
        <v>339</v>
      </c>
      <c r="B348" s="39"/>
      <c r="C348" s="39"/>
      <c r="D348" s="39"/>
      <c r="E348" s="39"/>
      <c r="F348" s="137"/>
      <c r="G348" s="40"/>
      <c r="H348" s="41"/>
      <c r="I348" s="41"/>
      <c r="J348" s="43"/>
      <c r="K348" s="43"/>
      <c r="L348" s="43"/>
      <c r="M348" s="43"/>
      <c r="N348" s="43"/>
      <c r="O348" s="41"/>
      <c r="P348" s="352"/>
      <c r="Q348" s="669"/>
      <c r="R348" s="669"/>
      <c r="S348" s="669"/>
      <c r="T348" s="669"/>
      <c r="U348" s="669"/>
      <c r="V348" s="669"/>
      <c r="W348" s="669"/>
      <c r="X348" s="669"/>
      <c r="Y348" s="669"/>
      <c r="Z348" s="40"/>
      <c r="AA348" s="41"/>
      <c r="AB348" s="41"/>
      <c r="AC348" s="43"/>
      <c r="AD348" s="43"/>
      <c r="AE348" s="43"/>
      <c r="AF348" s="43"/>
      <c r="AG348" s="43"/>
      <c r="AH348" s="43"/>
      <c r="AI348" s="43"/>
      <c r="AJ348" s="41"/>
      <c r="AK348" s="352"/>
      <c r="AL348" s="669"/>
      <c r="AM348" s="669"/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40"/>
      <c r="AX348" s="41"/>
      <c r="AY348" s="43"/>
      <c r="AZ348" s="43"/>
      <c r="BA348" s="124"/>
      <c r="BB348" s="41"/>
      <c r="BC348" s="41"/>
      <c r="BD348" s="43"/>
      <c r="BE348" s="43"/>
      <c r="BF348" s="40"/>
      <c r="BG348" s="41"/>
      <c r="BH348" s="41"/>
      <c r="BI348" s="41"/>
      <c r="BJ348" s="41"/>
      <c r="BK348" s="41"/>
      <c r="BL348" s="41"/>
      <c r="BM348" s="41"/>
      <c r="BN348" s="43"/>
      <c r="BO348" s="496"/>
      <c r="BP348" s="124"/>
      <c r="BQ348" s="41"/>
      <c r="BR348" s="41"/>
      <c r="BS348" s="41"/>
      <c r="BT348" s="41"/>
      <c r="BU348" s="43"/>
      <c r="BV348" s="43"/>
      <c r="BW348" s="43"/>
      <c r="BX348" s="43"/>
      <c r="BY348" s="43"/>
      <c r="BZ348" s="43"/>
      <c r="CA348" s="499"/>
      <c r="CB348" s="500"/>
      <c r="CC348" s="495"/>
      <c r="CD348" s="495"/>
      <c r="CE348" s="502"/>
      <c r="CF348" s="124"/>
      <c r="CG348" s="41"/>
      <c r="CH348" s="41"/>
      <c r="CI348" s="43"/>
      <c r="CJ348" s="43"/>
      <c r="CK348" s="43"/>
      <c r="CL348" s="43"/>
      <c r="CM348" s="43"/>
      <c r="CN348" s="43"/>
      <c r="CO348" s="43"/>
      <c r="CP348" s="43"/>
      <c r="CQ348" s="43"/>
      <c r="CR348" s="500"/>
      <c r="CS348" s="495"/>
      <c r="CT348" s="495"/>
      <c r="CU348" s="502"/>
      <c r="CV348" s="41"/>
      <c r="CW348" s="41"/>
      <c r="CX348" s="41"/>
      <c r="CY348" s="41"/>
      <c r="CZ348" s="41"/>
      <c r="DA348" s="42"/>
      <c r="DB348" s="151"/>
      <c r="DC348" s="41"/>
      <c r="DD348" s="41"/>
      <c r="DE348" s="151"/>
      <c r="DF348" s="35"/>
      <c r="DG348" s="36"/>
      <c r="DH348" s="36"/>
      <c r="DI348" s="38"/>
      <c r="DJ348" s="38"/>
      <c r="DK348" s="38"/>
      <c r="DL348" s="38"/>
      <c r="DM348" s="38"/>
      <c r="DN348" s="46"/>
      <c r="DO348" s="451"/>
      <c r="DP348" s="451"/>
      <c r="DQ348" s="451"/>
      <c r="DR348" s="451"/>
      <c r="DS348" s="451"/>
      <c r="DT348" s="451"/>
      <c r="DU348" s="451"/>
      <c r="DV348" s="35"/>
      <c r="DW348" s="36"/>
      <c r="DX348" s="36"/>
      <c r="DY348" s="38"/>
      <c r="DZ348" s="38"/>
      <c r="EA348" s="46"/>
      <c r="EB348" s="33">
        <f t="shared" si="59"/>
        <v>0</v>
      </c>
      <c r="EC348" s="33">
        <f t="shared" si="60"/>
        <v>0</v>
      </c>
      <c r="ED348" s="75">
        <f t="shared" si="61"/>
        <v>0</v>
      </c>
      <c r="EE348" s="74">
        <f t="shared" si="62"/>
        <v>0</v>
      </c>
      <c r="EF348" s="33">
        <f t="shared" si="63"/>
        <v>0</v>
      </c>
    </row>
    <row r="349" spans="1:136" x14ac:dyDescent="0.25">
      <c r="A349" s="134">
        <v>340</v>
      </c>
      <c r="B349" s="39"/>
      <c r="C349" s="39"/>
      <c r="D349" s="39"/>
      <c r="E349" s="39"/>
      <c r="F349" s="137"/>
      <c r="G349" s="40"/>
      <c r="H349" s="41"/>
      <c r="I349" s="41"/>
      <c r="J349" s="43"/>
      <c r="K349" s="43"/>
      <c r="L349" s="43"/>
      <c r="M349" s="43"/>
      <c r="N349" s="43"/>
      <c r="O349" s="41"/>
      <c r="P349" s="352"/>
      <c r="Q349" s="669"/>
      <c r="R349" s="669"/>
      <c r="S349" s="669"/>
      <c r="T349" s="669"/>
      <c r="U349" s="669"/>
      <c r="V349" s="669"/>
      <c r="W349" s="669"/>
      <c r="X349" s="669"/>
      <c r="Y349" s="669"/>
      <c r="Z349" s="40"/>
      <c r="AA349" s="41"/>
      <c r="AB349" s="41"/>
      <c r="AC349" s="43"/>
      <c r="AD349" s="43"/>
      <c r="AE349" s="43"/>
      <c r="AF349" s="43"/>
      <c r="AG349" s="43"/>
      <c r="AH349" s="43"/>
      <c r="AI349" s="43"/>
      <c r="AJ349" s="41"/>
      <c r="AK349" s="352"/>
      <c r="AL349" s="669"/>
      <c r="AM349" s="669"/>
      <c r="AN349" s="669"/>
      <c r="AO349" s="669"/>
      <c r="AP349" s="669"/>
      <c r="AQ349" s="669"/>
      <c r="AR349" s="669"/>
      <c r="AS349" s="669"/>
      <c r="AT349" s="669"/>
      <c r="AU349" s="669"/>
      <c r="AV349" s="669"/>
      <c r="AW349" s="40"/>
      <c r="AX349" s="41"/>
      <c r="AY349" s="43"/>
      <c r="AZ349" s="43"/>
      <c r="BA349" s="124"/>
      <c r="BB349" s="41"/>
      <c r="BC349" s="41"/>
      <c r="BD349" s="43"/>
      <c r="BE349" s="43"/>
      <c r="BF349" s="40"/>
      <c r="BG349" s="41"/>
      <c r="BH349" s="41"/>
      <c r="BI349" s="41"/>
      <c r="BJ349" s="41"/>
      <c r="BK349" s="41"/>
      <c r="BL349" s="41"/>
      <c r="BM349" s="41"/>
      <c r="BN349" s="43"/>
      <c r="BO349" s="496"/>
      <c r="BP349" s="124"/>
      <c r="BQ349" s="41"/>
      <c r="BR349" s="41"/>
      <c r="BS349" s="41"/>
      <c r="BT349" s="41"/>
      <c r="BU349" s="43"/>
      <c r="BV349" s="43"/>
      <c r="BW349" s="43"/>
      <c r="BX349" s="43"/>
      <c r="BY349" s="43"/>
      <c r="BZ349" s="43"/>
      <c r="CA349" s="499"/>
      <c r="CB349" s="500"/>
      <c r="CC349" s="495"/>
      <c r="CD349" s="495"/>
      <c r="CE349" s="502"/>
      <c r="CF349" s="124"/>
      <c r="CG349" s="41"/>
      <c r="CH349" s="41"/>
      <c r="CI349" s="43"/>
      <c r="CJ349" s="43"/>
      <c r="CK349" s="43"/>
      <c r="CL349" s="43"/>
      <c r="CM349" s="43"/>
      <c r="CN349" s="43"/>
      <c r="CO349" s="43"/>
      <c r="CP349" s="43"/>
      <c r="CQ349" s="43"/>
      <c r="CR349" s="500"/>
      <c r="CS349" s="495"/>
      <c r="CT349" s="495"/>
      <c r="CU349" s="502"/>
      <c r="CV349" s="41"/>
      <c r="CW349" s="41"/>
      <c r="CX349" s="41"/>
      <c r="CY349" s="41"/>
      <c r="CZ349" s="41"/>
      <c r="DA349" s="42"/>
      <c r="DB349" s="151"/>
      <c r="DC349" s="41"/>
      <c r="DD349" s="41"/>
      <c r="DE349" s="151"/>
      <c r="DF349" s="35"/>
      <c r="DG349" s="36"/>
      <c r="DH349" s="36"/>
      <c r="DI349" s="38"/>
      <c r="DJ349" s="38"/>
      <c r="DK349" s="38"/>
      <c r="DL349" s="38"/>
      <c r="DM349" s="38"/>
      <c r="DN349" s="46"/>
      <c r="DO349" s="451"/>
      <c r="DP349" s="451"/>
      <c r="DQ349" s="451"/>
      <c r="DR349" s="451"/>
      <c r="DS349" s="451"/>
      <c r="DT349" s="451"/>
      <c r="DU349" s="451"/>
      <c r="DV349" s="35"/>
      <c r="DW349" s="36"/>
      <c r="DX349" s="36"/>
      <c r="DY349" s="38"/>
      <c r="DZ349" s="38"/>
      <c r="EA349" s="46"/>
      <c r="EB349" s="33">
        <f t="shared" si="59"/>
        <v>0</v>
      </c>
      <c r="EC349" s="33">
        <f t="shared" si="60"/>
        <v>0</v>
      </c>
      <c r="ED349" s="75">
        <f t="shared" si="61"/>
        <v>0</v>
      </c>
      <c r="EE349" s="74">
        <f t="shared" si="62"/>
        <v>0</v>
      </c>
      <c r="EF349" s="33">
        <f t="shared" si="63"/>
        <v>0</v>
      </c>
    </row>
    <row r="350" spans="1:136" x14ac:dyDescent="0.25">
      <c r="A350" s="136">
        <v>341</v>
      </c>
      <c r="B350" s="39"/>
      <c r="C350" s="39"/>
      <c r="D350" s="39"/>
      <c r="E350" s="39"/>
      <c r="F350" s="137"/>
      <c r="G350" s="40"/>
      <c r="H350" s="41"/>
      <c r="I350" s="41"/>
      <c r="J350" s="43"/>
      <c r="K350" s="43"/>
      <c r="L350" s="43"/>
      <c r="M350" s="43"/>
      <c r="N350" s="43"/>
      <c r="O350" s="41"/>
      <c r="P350" s="352"/>
      <c r="Q350" s="669"/>
      <c r="R350" s="669"/>
      <c r="S350" s="669"/>
      <c r="T350" s="669"/>
      <c r="U350" s="669"/>
      <c r="V350" s="669"/>
      <c r="W350" s="669"/>
      <c r="X350" s="669"/>
      <c r="Y350" s="669"/>
      <c r="Z350" s="40"/>
      <c r="AA350" s="41"/>
      <c r="AB350" s="41"/>
      <c r="AC350" s="43"/>
      <c r="AD350" s="43"/>
      <c r="AE350" s="43"/>
      <c r="AF350" s="43"/>
      <c r="AG350" s="43"/>
      <c r="AH350" s="43"/>
      <c r="AI350" s="43"/>
      <c r="AJ350" s="41"/>
      <c r="AK350" s="352"/>
      <c r="AL350" s="669"/>
      <c r="AM350" s="669"/>
      <c r="AN350" s="669"/>
      <c r="AO350" s="669"/>
      <c r="AP350" s="669"/>
      <c r="AQ350" s="669"/>
      <c r="AR350" s="669"/>
      <c r="AS350" s="669"/>
      <c r="AT350" s="669"/>
      <c r="AU350" s="669"/>
      <c r="AV350" s="669"/>
      <c r="AW350" s="40"/>
      <c r="AX350" s="41"/>
      <c r="AY350" s="43"/>
      <c r="AZ350" s="43"/>
      <c r="BA350" s="124"/>
      <c r="BB350" s="41"/>
      <c r="BC350" s="41"/>
      <c r="BD350" s="43"/>
      <c r="BE350" s="43"/>
      <c r="BF350" s="40"/>
      <c r="BG350" s="41"/>
      <c r="BH350" s="41"/>
      <c r="BI350" s="41"/>
      <c r="BJ350" s="41"/>
      <c r="BK350" s="41"/>
      <c r="BL350" s="41"/>
      <c r="BM350" s="41"/>
      <c r="BN350" s="43"/>
      <c r="BO350" s="496"/>
      <c r="BP350" s="124"/>
      <c r="BQ350" s="41"/>
      <c r="BR350" s="41"/>
      <c r="BS350" s="41"/>
      <c r="BT350" s="41"/>
      <c r="BU350" s="43"/>
      <c r="BV350" s="43"/>
      <c r="BW350" s="43"/>
      <c r="BX350" s="43"/>
      <c r="BY350" s="43"/>
      <c r="BZ350" s="43"/>
      <c r="CA350" s="499"/>
      <c r="CB350" s="500"/>
      <c r="CC350" s="495"/>
      <c r="CD350" s="495"/>
      <c r="CE350" s="502"/>
      <c r="CF350" s="124"/>
      <c r="CG350" s="41"/>
      <c r="CH350" s="41"/>
      <c r="CI350" s="43"/>
      <c r="CJ350" s="43"/>
      <c r="CK350" s="43"/>
      <c r="CL350" s="43"/>
      <c r="CM350" s="43"/>
      <c r="CN350" s="43"/>
      <c r="CO350" s="43"/>
      <c r="CP350" s="43"/>
      <c r="CQ350" s="43"/>
      <c r="CR350" s="500"/>
      <c r="CS350" s="495"/>
      <c r="CT350" s="495"/>
      <c r="CU350" s="502"/>
      <c r="CV350" s="41"/>
      <c r="CW350" s="41"/>
      <c r="CX350" s="41"/>
      <c r="CY350" s="41"/>
      <c r="CZ350" s="41"/>
      <c r="DA350" s="42"/>
      <c r="DB350" s="151"/>
      <c r="DC350" s="41"/>
      <c r="DD350" s="41"/>
      <c r="DE350" s="151"/>
      <c r="DF350" s="35"/>
      <c r="DG350" s="36"/>
      <c r="DH350" s="36"/>
      <c r="DI350" s="38"/>
      <c r="DJ350" s="38"/>
      <c r="DK350" s="38"/>
      <c r="DL350" s="38"/>
      <c r="DM350" s="38"/>
      <c r="DN350" s="46"/>
      <c r="DO350" s="451"/>
      <c r="DP350" s="451"/>
      <c r="DQ350" s="451"/>
      <c r="DR350" s="451"/>
      <c r="DS350" s="451"/>
      <c r="DT350" s="451"/>
      <c r="DU350" s="451"/>
      <c r="DV350" s="35"/>
      <c r="DW350" s="36"/>
      <c r="DX350" s="36"/>
      <c r="DY350" s="38"/>
      <c r="DZ350" s="38"/>
      <c r="EA350" s="46"/>
      <c r="EB350" s="33">
        <f t="shared" si="59"/>
        <v>0</v>
      </c>
      <c r="EC350" s="33">
        <f t="shared" si="60"/>
        <v>0</v>
      </c>
      <c r="ED350" s="75">
        <f t="shared" si="61"/>
        <v>0</v>
      </c>
      <c r="EE350" s="74">
        <f t="shared" si="62"/>
        <v>0</v>
      </c>
      <c r="EF350" s="33">
        <f t="shared" si="63"/>
        <v>0</v>
      </c>
    </row>
    <row r="351" spans="1:136" x14ac:dyDescent="0.25">
      <c r="A351" s="134">
        <v>342</v>
      </c>
      <c r="B351" s="44"/>
      <c r="C351" s="39"/>
      <c r="D351" s="39"/>
      <c r="E351" s="39"/>
      <c r="F351" s="46"/>
      <c r="G351" s="45"/>
      <c r="H351" s="44"/>
      <c r="I351" s="44"/>
      <c r="J351" s="47"/>
      <c r="K351" s="47"/>
      <c r="L351" s="47"/>
      <c r="M351" s="47"/>
      <c r="N351" s="47"/>
      <c r="O351" s="44"/>
      <c r="P351" s="353"/>
      <c r="Q351" s="452"/>
      <c r="R351" s="452"/>
      <c r="S351" s="452"/>
      <c r="T351" s="452"/>
      <c r="U351" s="452"/>
      <c r="V351" s="452"/>
      <c r="W351" s="452"/>
      <c r="X351" s="452"/>
      <c r="Y351" s="452"/>
      <c r="Z351" s="45"/>
      <c r="AA351" s="44"/>
      <c r="AB351" s="44"/>
      <c r="AC351" s="47"/>
      <c r="AD351" s="47"/>
      <c r="AE351" s="47"/>
      <c r="AF351" s="47"/>
      <c r="AG351" s="47"/>
      <c r="AH351" s="47"/>
      <c r="AI351" s="47"/>
      <c r="AJ351" s="44"/>
      <c r="AK351" s="353"/>
      <c r="AL351" s="452"/>
      <c r="AM351" s="452"/>
      <c r="AN351" s="452"/>
      <c r="AO351" s="452"/>
      <c r="AP351" s="452"/>
      <c r="AQ351" s="452"/>
      <c r="AR351" s="452"/>
      <c r="AS351" s="452"/>
      <c r="AT351" s="452"/>
      <c r="AU351" s="452"/>
      <c r="AV351" s="452"/>
      <c r="AW351" s="45"/>
      <c r="AX351" s="44"/>
      <c r="AY351" s="47"/>
      <c r="AZ351" s="47"/>
      <c r="BA351" s="125"/>
      <c r="BB351" s="44"/>
      <c r="BC351" s="44"/>
      <c r="BD351" s="47"/>
      <c r="BE351" s="47"/>
      <c r="BF351" s="45"/>
      <c r="BG351" s="44"/>
      <c r="BH351" s="44"/>
      <c r="BI351" s="44"/>
      <c r="BJ351" s="44"/>
      <c r="BK351" s="44"/>
      <c r="BL351" s="44"/>
      <c r="BM351" s="44"/>
      <c r="BN351" s="47"/>
      <c r="BO351" s="497"/>
      <c r="BP351" s="124"/>
      <c r="BQ351" s="41"/>
      <c r="BR351" s="41"/>
      <c r="BS351" s="41"/>
      <c r="BT351" s="41"/>
      <c r="BU351" s="43"/>
      <c r="BV351" s="43"/>
      <c r="BW351" s="43"/>
      <c r="BX351" s="43"/>
      <c r="BY351" s="43"/>
      <c r="BZ351" s="43"/>
      <c r="CA351" s="499"/>
      <c r="CB351" s="500"/>
      <c r="CC351" s="495"/>
      <c r="CD351" s="495"/>
      <c r="CE351" s="502"/>
      <c r="CF351" s="124"/>
      <c r="CG351" s="41"/>
      <c r="CH351" s="41"/>
      <c r="CI351" s="43"/>
      <c r="CJ351" s="43"/>
      <c r="CK351" s="43"/>
      <c r="CL351" s="43"/>
      <c r="CM351" s="43"/>
      <c r="CN351" s="43"/>
      <c r="CO351" s="43"/>
      <c r="CP351" s="43"/>
      <c r="CQ351" s="43"/>
      <c r="CR351" s="500"/>
      <c r="CS351" s="495"/>
      <c r="CT351" s="495"/>
      <c r="CU351" s="502"/>
      <c r="CV351" s="44"/>
      <c r="CW351" s="44"/>
      <c r="CX351" s="44"/>
      <c r="CY351" s="44"/>
      <c r="CZ351" s="44"/>
      <c r="DA351" s="46"/>
      <c r="DB351" s="451"/>
      <c r="DC351" s="44"/>
      <c r="DD351" s="44"/>
      <c r="DE351" s="451"/>
      <c r="DF351" s="35"/>
      <c r="DG351" s="36"/>
      <c r="DH351" s="36"/>
      <c r="DI351" s="38"/>
      <c r="DJ351" s="38"/>
      <c r="DK351" s="38"/>
      <c r="DL351" s="38"/>
      <c r="DM351" s="38"/>
      <c r="DN351" s="46"/>
      <c r="DO351" s="451"/>
      <c r="DP351" s="451"/>
      <c r="DQ351" s="451"/>
      <c r="DR351" s="451"/>
      <c r="DS351" s="451"/>
      <c r="DT351" s="451"/>
      <c r="DU351" s="451"/>
      <c r="DV351" s="35"/>
      <c r="DW351" s="36"/>
      <c r="DX351" s="36"/>
      <c r="DY351" s="38"/>
      <c r="DZ351" s="38"/>
      <c r="EA351" s="46"/>
      <c r="EB351" s="33">
        <f t="shared" si="59"/>
        <v>0</v>
      </c>
      <c r="EC351" s="33">
        <f t="shared" si="60"/>
        <v>0</v>
      </c>
      <c r="ED351" s="75">
        <f t="shared" si="61"/>
        <v>0</v>
      </c>
      <c r="EE351" s="74">
        <f t="shared" si="62"/>
        <v>0</v>
      </c>
      <c r="EF351" s="33">
        <f t="shared" si="63"/>
        <v>0</v>
      </c>
    </row>
    <row r="352" spans="1:136" x14ac:dyDescent="0.25">
      <c r="A352" s="136">
        <v>343</v>
      </c>
      <c r="B352" s="44"/>
      <c r="C352" s="39"/>
      <c r="D352" s="39"/>
      <c r="E352" s="39"/>
      <c r="F352" s="46"/>
      <c r="G352" s="45"/>
      <c r="H352" s="44"/>
      <c r="I352" s="44"/>
      <c r="J352" s="47"/>
      <c r="K352" s="47"/>
      <c r="L352" s="47"/>
      <c r="M352" s="47"/>
      <c r="N352" s="47"/>
      <c r="O352" s="44"/>
      <c r="P352" s="353"/>
      <c r="Q352" s="452"/>
      <c r="R352" s="452"/>
      <c r="S352" s="452"/>
      <c r="T352" s="452"/>
      <c r="U352" s="452"/>
      <c r="V352" s="452"/>
      <c r="W352" s="452"/>
      <c r="X352" s="452"/>
      <c r="Y352" s="452"/>
      <c r="Z352" s="45"/>
      <c r="AA352" s="44"/>
      <c r="AB352" s="44"/>
      <c r="AC352" s="47"/>
      <c r="AD352" s="47"/>
      <c r="AE352" s="47"/>
      <c r="AF352" s="47"/>
      <c r="AG352" s="47"/>
      <c r="AH352" s="47"/>
      <c r="AI352" s="47"/>
      <c r="AJ352" s="44"/>
      <c r="AK352" s="353"/>
      <c r="AL352" s="452"/>
      <c r="AM352" s="452"/>
      <c r="AN352" s="452"/>
      <c r="AO352" s="452"/>
      <c r="AP352" s="452"/>
      <c r="AQ352" s="452"/>
      <c r="AR352" s="452"/>
      <c r="AS352" s="452"/>
      <c r="AT352" s="452"/>
      <c r="AU352" s="452"/>
      <c r="AV352" s="452"/>
      <c r="AW352" s="45"/>
      <c r="AX352" s="44"/>
      <c r="AY352" s="47"/>
      <c r="AZ352" s="47"/>
      <c r="BA352" s="125"/>
      <c r="BB352" s="44"/>
      <c r="BC352" s="44"/>
      <c r="BD352" s="47"/>
      <c r="BE352" s="47"/>
      <c r="BF352" s="45"/>
      <c r="BG352" s="44"/>
      <c r="BH352" s="44"/>
      <c r="BI352" s="44"/>
      <c r="BJ352" s="44"/>
      <c r="BK352" s="44"/>
      <c r="BL352" s="44"/>
      <c r="BM352" s="44"/>
      <c r="BN352" s="47"/>
      <c r="BO352" s="497"/>
      <c r="BP352" s="124"/>
      <c r="BQ352" s="41"/>
      <c r="BR352" s="41"/>
      <c r="BS352" s="41"/>
      <c r="BT352" s="41"/>
      <c r="BU352" s="43"/>
      <c r="BV352" s="43"/>
      <c r="BW352" s="43"/>
      <c r="BX352" s="43"/>
      <c r="BY352" s="43"/>
      <c r="BZ352" s="43"/>
      <c r="CA352" s="499"/>
      <c r="CB352" s="500"/>
      <c r="CC352" s="495"/>
      <c r="CD352" s="495"/>
      <c r="CE352" s="502"/>
      <c r="CF352" s="124"/>
      <c r="CG352" s="41"/>
      <c r="CH352" s="41"/>
      <c r="CI352" s="43"/>
      <c r="CJ352" s="43"/>
      <c r="CK352" s="43"/>
      <c r="CL352" s="43"/>
      <c r="CM352" s="43"/>
      <c r="CN352" s="43"/>
      <c r="CO352" s="43"/>
      <c r="CP352" s="43"/>
      <c r="CQ352" s="43"/>
      <c r="CR352" s="500"/>
      <c r="CS352" s="495"/>
      <c r="CT352" s="495"/>
      <c r="CU352" s="502"/>
      <c r="CV352" s="44"/>
      <c r="CW352" s="44"/>
      <c r="CX352" s="44"/>
      <c r="CY352" s="44"/>
      <c r="CZ352" s="44"/>
      <c r="DA352" s="46"/>
      <c r="DB352" s="451"/>
      <c r="DC352" s="44"/>
      <c r="DD352" s="44"/>
      <c r="DE352" s="451"/>
      <c r="DF352" s="35"/>
      <c r="DG352" s="36"/>
      <c r="DH352" s="36"/>
      <c r="DI352" s="38"/>
      <c r="DJ352" s="38"/>
      <c r="DK352" s="38"/>
      <c r="DL352" s="38"/>
      <c r="DM352" s="38"/>
      <c r="DN352" s="46"/>
      <c r="DO352" s="451"/>
      <c r="DP352" s="451"/>
      <c r="DQ352" s="451"/>
      <c r="DR352" s="451"/>
      <c r="DS352" s="451"/>
      <c r="DT352" s="451"/>
      <c r="DU352" s="451"/>
      <c r="DV352" s="35"/>
      <c r="DW352" s="36"/>
      <c r="DX352" s="36"/>
      <c r="DY352" s="38"/>
      <c r="DZ352" s="38"/>
      <c r="EA352" s="46"/>
      <c r="EB352" s="33">
        <f t="shared" si="59"/>
        <v>0</v>
      </c>
      <c r="EC352" s="33">
        <f t="shared" si="60"/>
        <v>0</v>
      </c>
      <c r="ED352" s="75">
        <f t="shared" si="61"/>
        <v>0</v>
      </c>
      <c r="EE352" s="74">
        <f t="shared" si="62"/>
        <v>0</v>
      </c>
      <c r="EF352" s="33">
        <f t="shared" si="63"/>
        <v>0</v>
      </c>
    </row>
    <row r="353" spans="1:136" x14ac:dyDescent="0.25">
      <c r="A353" s="134">
        <v>344</v>
      </c>
      <c r="B353" s="44"/>
      <c r="C353" s="39"/>
      <c r="D353" s="39"/>
      <c r="E353" s="39"/>
      <c r="F353" s="46"/>
      <c r="G353" s="45"/>
      <c r="H353" s="44"/>
      <c r="I353" s="44"/>
      <c r="J353" s="47"/>
      <c r="K353" s="47"/>
      <c r="L353" s="47"/>
      <c r="M353" s="47"/>
      <c r="N353" s="47"/>
      <c r="O353" s="44"/>
      <c r="P353" s="353"/>
      <c r="Q353" s="452"/>
      <c r="R353" s="452"/>
      <c r="S353" s="452"/>
      <c r="T353" s="452"/>
      <c r="U353" s="452"/>
      <c r="V353" s="452"/>
      <c r="W353" s="452"/>
      <c r="X353" s="452"/>
      <c r="Y353" s="452"/>
      <c r="Z353" s="45"/>
      <c r="AA353" s="44"/>
      <c r="AB353" s="44"/>
      <c r="AC353" s="47"/>
      <c r="AD353" s="47"/>
      <c r="AE353" s="47"/>
      <c r="AF353" s="47"/>
      <c r="AG353" s="47"/>
      <c r="AH353" s="47"/>
      <c r="AI353" s="47"/>
      <c r="AJ353" s="44"/>
      <c r="AK353" s="353"/>
      <c r="AL353" s="452"/>
      <c r="AM353" s="452"/>
      <c r="AN353" s="452"/>
      <c r="AO353" s="452"/>
      <c r="AP353" s="452"/>
      <c r="AQ353" s="452"/>
      <c r="AR353" s="452"/>
      <c r="AS353" s="452"/>
      <c r="AT353" s="452"/>
      <c r="AU353" s="452"/>
      <c r="AV353" s="452"/>
      <c r="AW353" s="45"/>
      <c r="AX353" s="44"/>
      <c r="AY353" s="47"/>
      <c r="AZ353" s="47"/>
      <c r="BA353" s="125"/>
      <c r="BB353" s="44"/>
      <c r="BC353" s="44"/>
      <c r="BD353" s="47"/>
      <c r="BE353" s="47"/>
      <c r="BF353" s="45"/>
      <c r="BG353" s="44"/>
      <c r="BH353" s="44"/>
      <c r="BI353" s="44"/>
      <c r="BJ353" s="44"/>
      <c r="BK353" s="44"/>
      <c r="BL353" s="44"/>
      <c r="BM353" s="44"/>
      <c r="BN353" s="47"/>
      <c r="BO353" s="497"/>
      <c r="BP353" s="124"/>
      <c r="BQ353" s="41"/>
      <c r="BR353" s="41"/>
      <c r="BS353" s="41"/>
      <c r="BT353" s="41"/>
      <c r="BU353" s="43"/>
      <c r="BV353" s="43"/>
      <c r="BW353" s="43"/>
      <c r="BX353" s="43"/>
      <c r="BY353" s="43"/>
      <c r="BZ353" s="43"/>
      <c r="CA353" s="499"/>
      <c r="CB353" s="500"/>
      <c r="CC353" s="495"/>
      <c r="CD353" s="495"/>
      <c r="CE353" s="502"/>
      <c r="CF353" s="124"/>
      <c r="CG353" s="41"/>
      <c r="CH353" s="41"/>
      <c r="CI353" s="43"/>
      <c r="CJ353" s="43"/>
      <c r="CK353" s="43"/>
      <c r="CL353" s="43"/>
      <c r="CM353" s="43"/>
      <c r="CN353" s="43"/>
      <c r="CO353" s="43"/>
      <c r="CP353" s="43"/>
      <c r="CQ353" s="43"/>
      <c r="CR353" s="500"/>
      <c r="CS353" s="495"/>
      <c r="CT353" s="495"/>
      <c r="CU353" s="502"/>
      <c r="CV353" s="44"/>
      <c r="CW353" s="44"/>
      <c r="CX353" s="44"/>
      <c r="CY353" s="44"/>
      <c r="CZ353" s="44"/>
      <c r="DA353" s="46"/>
      <c r="DB353" s="451"/>
      <c r="DC353" s="44"/>
      <c r="DD353" s="44"/>
      <c r="DE353" s="451"/>
      <c r="DF353" s="35"/>
      <c r="DG353" s="36"/>
      <c r="DH353" s="36"/>
      <c r="DI353" s="38"/>
      <c r="DJ353" s="38"/>
      <c r="DK353" s="38"/>
      <c r="DL353" s="38"/>
      <c r="DM353" s="38"/>
      <c r="DN353" s="46"/>
      <c r="DO353" s="451"/>
      <c r="DP353" s="451"/>
      <c r="DQ353" s="451"/>
      <c r="DR353" s="451"/>
      <c r="DS353" s="451"/>
      <c r="DT353" s="451"/>
      <c r="DU353" s="451"/>
      <c r="DV353" s="35"/>
      <c r="DW353" s="36"/>
      <c r="DX353" s="36"/>
      <c r="DY353" s="38"/>
      <c r="DZ353" s="38"/>
      <c r="EA353" s="46"/>
      <c r="EB353" s="33">
        <f t="shared" si="59"/>
        <v>0</v>
      </c>
      <c r="EC353" s="33">
        <f t="shared" si="60"/>
        <v>0</v>
      </c>
      <c r="ED353" s="75">
        <f t="shared" si="61"/>
        <v>0</v>
      </c>
      <c r="EE353" s="74">
        <f t="shared" si="62"/>
        <v>0</v>
      </c>
      <c r="EF353" s="33">
        <f t="shared" si="63"/>
        <v>0</v>
      </c>
    </row>
    <row r="354" spans="1:136" x14ac:dyDescent="0.25">
      <c r="A354" s="136">
        <v>345</v>
      </c>
      <c r="B354" s="44"/>
      <c r="C354" s="39"/>
      <c r="D354" s="39"/>
      <c r="E354" s="39"/>
      <c r="F354" s="46"/>
      <c r="G354" s="45"/>
      <c r="H354" s="44"/>
      <c r="I354" s="44"/>
      <c r="J354" s="47"/>
      <c r="K354" s="47"/>
      <c r="L354" s="47"/>
      <c r="M354" s="47"/>
      <c r="N354" s="47"/>
      <c r="O354" s="44"/>
      <c r="P354" s="353"/>
      <c r="Q354" s="452"/>
      <c r="R354" s="452"/>
      <c r="S354" s="452"/>
      <c r="T354" s="452"/>
      <c r="U354" s="452"/>
      <c r="V354" s="452"/>
      <c r="W354" s="452"/>
      <c r="X354" s="452"/>
      <c r="Y354" s="452"/>
      <c r="Z354" s="45"/>
      <c r="AA354" s="44"/>
      <c r="AB354" s="44"/>
      <c r="AC354" s="47"/>
      <c r="AD354" s="47"/>
      <c r="AE354" s="47"/>
      <c r="AF354" s="47"/>
      <c r="AG354" s="47"/>
      <c r="AH354" s="47"/>
      <c r="AI354" s="47"/>
      <c r="AJ354" s="44"/>
      <c r="AK354" s="353"/>
      <c r="AL354" s="452"/>
      <c r="AM354" s="452"/>
      <c r="AN354" s="452"/>
      <c r="AO354" s="452"/>
      <c r="AP354" s="452"/>
      <c r="AQ354" s="452"/>
      <c r="AR354" s="452"/>
      <c r="AS354" s="452"/>
      <c r="AT354" s="452"/>
      <c r="AU354" s="452"/>
      <c r="AV354" s="452"/>
      <c r="AW354" s="45"/>
      <c r="AX354" s="44"/>
      <c r="AY354" s="47"/>
      <c r="AZ354" s="47"/>
      <c r="BA354" s="125"/>
      <c r="BB354" s="44"/>
      <c r="BC354" s="44"/>
      <c r="BD354" s="47"/>
      <c r="BE354" s="47"/>
      <c r="BF354" s="45"/>
      <c r="BG354" s="44"/>
      <c r="BH354" s="44"/>
      <c r="BI354" s="44"/>
      <c r="BJ354" s="44"/>
      <c r="BK354" s="44"/>
      <c r="BL354" s="44"/>
      <c r="BM354" s="44"/>
      <c r="BN354" s="47"/>
      <c r="BO354" s="497"/>
      <c r="BP354" s="124"/>
      <c r="BQ354" s="41"/>
      <c r="BR354" s="41"/>
      <c r="BS354" s="41"/>
      <c r="BT354" s="41"/>
      <c r="BU354" s="43"/>
      <c r="BV354" s="43"/>
      <c r="BW354" s="43"/>
      <c r="BX354" s="43"/>
      <c r="BY354" s="43"/>
      <c r="BZ354" s="43"/>
      <c r="CA354" s="499"/>
      <c r="CB354" s="500"/>
      <c r="CC354" s="495"/>
      <c r="CD354" s="495"/>
      <c r="CE354" s="502"/>
      <c r="CF354" s="124"/>
      <c r="CG354" s="41"/>
      <c r="CH354" s="41"/>
      <c r="CI354" s="43"/>
      <c r="CJ354" s="43"/>
      <c r="CK354" s="43"/>
      <c r="CL354" s="43"/>
      <c r="CM354" s="43"/>
      <c r="CN354" s="43"/>
      <c r="CO354" s="43"/>
      <c r="CP354" s="43"/>
      <c r="CQ354" s="43"/>
      <c r="CR354" s="500"/>
      <c r="CS354" s="495"/>
      <c r="CT354" s="495"/>
      <c r="CU354" s="502"/>
      <c r="CV354" s="44"/>
      <c r="CW354" s="44"/>
      <c r="CX354" s="44"/>
      <c r="CY354" s="44"/>
      <c r="CZ354" s="44"/>
      <c r="DA354" s="46"/>
      <c r="DB354" s="451"/>
      <c r="DC354" s="44"/>
      <c r="DD354" s="44"/>
      <c r="DE354" s="451"/>
      <c r="DF354" s="35"/>
      <c r="DG354" s="36"/>
      <c r="DH354" s="36"/>
      <c r="DI354" s="38"/>
      <c r="DJ354" s="38"/>
      <c r="DK354" s="38"/>
      <c r="DL354" s="38"/>
      <c r="DM354" s="38"/>
      <c r="DN354" s="46"/>
      <c r="DO354" s="451"/>
      <c r="DP354" s="451"/>
      <c r="DQ354" s="451"/>
      <c r="DR354" s="451"/>
      <c r="DS354" s="451"/>
      <c r="DT354" s="451"/>
      <c r="DU354" s="451"/>
      <c r="DV354" s="35"/>
      <c r="DW354" s="36"/>
      <c r="DX354" s="36"/>
      <c r="DY354" s="38"/>
      <c r="DZ354" s="38"/>
      <c r="EA354" s="46"/>
      <c r="EB354" s="33">
        <f t="shared" si="59"/>
        <v>0</v>
      </c>
      <c r="EC354" s="33">
        <f t="shared" si="60"/>
        <v>0</v>
      </c>
      <c r="ED354" s="75">
        <f t="shared" si="61"/>
        <v>0</v>
      </c>
      <c r="EE354" s="74">
        <f t="shared" si="62"/>
        <v>0</v>
      </c>
      <c r="EF354" s="33">
        <f t="shared" si="63"/>
        <v>0</v>
      </c>
    </row>
    <row r="355" spans="1:136" x14ac:dyDescent="0.25">
      <c r="A355" s="134">
        <v>346</v>
      </c>
      <c r="B355" s="44"/>
      <c r="C355" s="39"/>
      <c r="D355" s="39"/>
      <c r="E355" s="39"/>
      <c r="F355" s="46"/>
      <c r="G355" s="45"/>
      <c r="H355" s="44"/>
      <c r="I355" s="44"/>
      <c r="J355" s="47"/>
      <c r="K355" s="47"/>
      <c r="L355" s="47"/>
      <c r="M355" s="47"/>
      <c r="N355" s="47"/>
      <c r="O355" s="44"/>
      <c r="P355" s="353"/>
      <c r="Q355" s="452"/>
      <c r="R355" s="452"/>
      <c r="S355" s="452"/>
      <c r="T355" s="452"/>
      <c r="U355" s="452"/>
      <c r="V355" s="452"/>
      <c r="W355" s="452"/>
      <c r="X355" s="452"/>
      <c r="Y355" s="452"/>
      <c r="Z355" s="45"/>
      <c r="AA355" s="44"/>
      <c r="AB355" s="44"/>
      <c r="AC355" s="47"/>
      <c r="AD355" s="47"/>
      <c r="AE355" s="47"/>
      <c r="AF355" s="47"/>
      <c r="AG355" s="47"/>
      <c r="AH355" s="47"/>
      <c r="AI355" s="47"/>
      <c r="AJ355" s="44"/>
      <c r="AK355" s="353"/>
      <c r="AL355" s="452"/>
      <c r="AM355" s="452"/>
      <c r="AN355" s="452"/>
      <c r="AO355" s="452"/>
      <c r="AP355" s="452"/>
      <c r="AQ355" s="452"/>
      <c r="AR355" s="452"/>
      <c r="AS355" s="452"/>
      <c r="AT355" s="452"/>
      <c r="AU355" s="452"/>
      <c r="AV355" s="452"/>
      <c r="AW355" s="45"/>
      <c r="AX355" s="44"/>
      <c r="AY355" s="47"/>
      <c r="AZ355" s="47"/>
      <c r="BA355" s="125"/>
      <c r="BB355" s="44"/>
      <c r="BC355" s="44"/>
      <c r="BD355" s="47"/>
      <c r="BE355" s="47"/>
      <c r="BF355" s="45"/>
      <c r="BG355" s="44"/>
      <c r="BH355" s="44"/>
      <c r="BI355" s="44"/>
      <c r="BJ355" s="44"/>
      <c r="BK355" s="44"/>
      <c r="BL355" s="44"/>
      <c r="BM355" s="44"/>
      <c r="BN355" s="47"/>
      <c r="BO355" s="497"/>
      <c r="BP355" s="124"/>
      <c r="BQ355" s="41"/>
      <c r="BR355" s="41"/>
      <c r="BS355" s="41"/>
      <c r="BT355" s="41"/>
      <c r="BU355" s="43"/>
      <c r="BV355" s="43"/>
      <c r="BW355" s="43"/>
      <c r="BX355" s="43"/>
      <c r="BY355" s="43"/>
      <c r="BZ355" s="43"/>
      <c r="CA355" s="499"/>
      <c r="CB355" s="500"/>
      <c r="CC355" s="495"/>
      <c r="CD355" s="495"/>
      <c r="CE355" s="502"/>
      <c r="CF355" s="124"/>
      <c r="CG355" s="41"/>
      <c r="CH355" s="41"/>
      <c r="CI355" s="43"/>
      <c r="CJ355" s="43"/>
      <c r="CK355" s="43"/>
      <c r="CL355" s="43"/>
      <c r="CM355" s="43"/>
      <c r="CN355" s="43"/>
      <c r="CO355" s="43"/>
      <c r="CP355" s="43"/>
      <c r="CQ355" s="43"/>
      <c r="CR355" s="500"/>
      <c r="CS355" s="495"/>
      <c r="CT355" s="495"/>
      <c r="CU355" s="502"/>
      <c r="CV355" s="44"/>
      <c r="CW355" s="44"/>
      <c r="CX355" s="44"/>
      <c r="CY355" s="44"/>
      <c r="CZ355" s="44"/>
      <c r="DA355" s="46"/>
      <c r="DB355" s="451"/>
      <c r="DC355" s="44"/>
      <c r="DD355" s="44"/>
      <c r="DE355" s="451"/>
      <c r="DF355" s="35"/>
      <c r="DG355" s="36"/>
      <c r="DH355" s="36"/>
      <c r="DI355" s="38"/>
      <c r="DJ355" s="38"/>
      <c r="DK355" s="38"/>
      <c r="DL355" s="38"/>
      <c r="DM355" s="38"/>
      <c r="DN355" s="46"/>
      <c r="DO355" s="451"/>
      <c r="DP355" s="451"/>
      <c r="DQ355" s="451"/>
      <c r="DR355" s="451"/>
      <c r="DS355" s="451"/>
      <c r="DT355" s="451"/>
      <c r="DU355" s="451"/>
      <c r="DV355" s="35"/>
      <c r="DW355" s="36"/>
      <c r="DX355" s="36"/>
      <c r="DY355" s="38"/>
      <c r="DZ355" s="38"/>
      <c r="EA355" s="46"/>
      <c r="EB355" s="33">
        <f t="shared" si="59"/>
        <v>0</v>
      </c>
      <c r="EC355" s="33">
        <f t="shared" si="60"/>
        <v>0</v>
      </c>
      <c r="ED355" s="75">
        <f t="shared" si="61"/>
        <v>0</v>
      </c>
      <c r="EE355" s="74">
        <f t="shared" si="62"/>
        <v>0</v>
      </c>
      <c r="EF355" s="33">
        <f t="shared" si="63"/>
        <v>0</v>
      </c>
    </row>
    <row r="356" spans="1:136" x14ac:dyDescent="0.25">
      <c r="A356" s="136">
        <v>347</v>
      </c>
      <c r="B356" s="44"/>
      <c r="C356" s="39"/>
      <c r="D356" s="39"/>
      <c r="E356" s="39"/>
      <c r="F356" s="46"/>
      <c r="G356" s="45"/>
      <c r="H356" s="44"/>
      <c r="I356" s="44"/>
      <c r="J356" s="47"/>
      <c r="K356" s="47"/>
      <c r="L356" s="47"/>
      <c r="M356" s="47"/>
      <c r="N356" s="47"/>
      <c r="O356" s="44"/>
      <c r="P356" s="353"/>
      <c r="Q356" s="452"/>
      <c r="R356" s="452"/>
      <c r="S356" s="452"/>
      <c r="T356" s="452"/>
      <c r="U356" s="452"/>
      <c r="V356" s="452"/>
      <c r="W356" s="452"/>
      <c r="X356" s="452"/>
      <c r="Y356" s="452"/>
      <c r="Z356" s="45"/>
      <c r="AA356" s="44"/>
      <c r="AB356" s="44"/>
      <c r="AC356" s="47"/>
      <c r="AD356" s="47"/>
      <c r="AE356" s="47"/>
      <c r="AF356" s="47"/>
      <c r="AG356" s="47"/>
      <c r="AH356" s="47"/>
      <c r="AI356" s="47"/>
      <c r="AJ356" s="44"/>
      <c r="AK356" s="353"/>
      <c r="AL356" s="452"/>
      <c r="AM356" s="452"/>
      <c r="AN356" s="452"/>
      <c r="AO356" s="452"/>
      <c r="AP356" s="452"/>
      <c r="AQ356" s="452"/>
      <c r="AR356" s="452"/>
      <c r="AS356" s="452"/>
      <c r="AT356" s="452"/>
      <c r="AU356" s="452"/>
      <c r="AV356" s="452"/>
      <c r="AW356" s="45"/>
      <c r="AX356" s="44"/>
      <c r="AY356" s="47"/>
      <c r="AZ356" s="47"/>
      <c r="BA356" s="125"/>
      <c r="BB356" s="44"/>
      <c r="BC356" s="44"/>
      <c r="BD356" s="47"/>
      <c r="BE356" s="47"/>
      <c r="BF356" s="45"/>
      <c r="BG356" s="44"/>
      <c r="BH356" s="44"/>
      <c r="BI356" s="44"/>
      <c r="BJ356" s="44"/>
      <c r="BK356" s="44"/>
      <c r="BL356" s="44"/>
      <c r="BM356" s="44"/>
      <c r="BN356" s="47"/>
      <c r="BO356" s="497"/>
      <c r="BP356" s="124"/>
      <c r="BQ356" s="41"/>
      <c r="BR356" s="41"/>
      <c r="BS356" s="41"/>
      <c r="BT356" s="41"/>
      <c r="BU356" s="43"/>
      <c r="BV356" s="43"/>
      <c r="BW356" s="43"/>
      <c r="BX356" s="43"/>
      <c r="BY356" s="43"/>
      <c r="BZ356" s="43"/>
      <c r="CA356" s="499"/>
      <c r="CB356" s="500"/>
      <c r="CC356" s="495"/>
      <c r="CD356" s="495"/>
      <c r="CE356" s="502"/>
      <c r="CF356" s="124"/>
      <c r="CG356" s="41"/>
      <c r="CH356" s="41"/>
      <c r="CI356" s="43"/>
      <c r="CJ356" s="43"/>
      <c r="CK356" s="43"/>
      <c r="CL356" s="43"/>
      <c r="CM356" s="43"/>
      <c r="CN356" s="43"/>
      <c r="CO356" s="43"/>
      <c r="CP356" s="43"/>
      <c r="CQ356" s="43"/>
      <c r="CR356" s="500"/>
      <c r="CS356" s="495"/>
      <c r="CT356" s="495"/>
      <c r="CU356" s="502"/>
      <c r="CV356" s="44"/>
      <c r="CW356" s="44"/>
      <c r="CX356" s="44"/>
      <c r="CY356" s="44"/>
      <c r="CZ356" s="44"/>
      <c r="DA356" s="46"/>
      <c r="DB356" s="451"/>
      <c r="DC356" s="44"/>
      <c r="DD356" s="44"/>
      <c r="DE356" s="451"/>
      <c r="DF356" s="35"/>
      <c r="DG356" s="36"/>
      <c r="DH356" s="36"/>
      <c r="DI356" s="38"/>
      <c r="DJ356" s="38"/>
      <c r="DK356" s="38"/>
      <c r="DL356" s="38"/>
      <c r="DM356" s="38"/>
      <c r="DN356" s="46"/>
      <c r="DO356" s="451"/>
      <c r="DP356" s="451"/>
      <c r="DQ356" s="451"/>
      <c r="DR356" s="451"/>
      <c r="DS356" s="451"/>
      <c r="DT356" s="451"/>
      <c r="DU356" s="451"/>
      <c r="DV356" s="35"/>
      <c r="DW356" s="36"/>
      <c r="DX356" s="36"/>
      <c r="DY356" s="38"/>
      <c r="DZ356" s="38"/>
      <c r="EA356" s="46"/>
      <c r="EB356" s="33">
        <f t="shared" si="59"/>
        <v>0</v>
      </c>
      <c r="EC356" s="33">
        <f t="shared" si="60"/>
        <v>0</v>
      </c>
      <c r="ED356" s="75">
        <f t="shared" si="61"/>
        <v>0</v>
      </c>
      <c r="EE356" s="74">
        <f t="shared" si="62"/>
        <v>0</v>
      </c>
      <c r="EF356" s="33">
        <f t="shared" si="63"/>
        <v>0</v>
      </c>
    </row>
    <row r="357" spans="1:136" x14ac:dyDescent="0.25">
      <c r="A357" s="134">
        <v>348</v>
      </c>
      <c r="B357" s="44"/>
      <c r="C357" s="39"/>
      <c r="D357" s="39"/>
      <c r="E357" s="39"/>
      <c r="F357" s="46"/>
      <c r="G357" s="45"/>
      <c r="H357" s="44"/>
      <c r="I357" s="44"/>
      <c r="J357" s="47"/>
      <c r="K357" s="47"/>
      <c r="L357" s="47"/>
      <c r="M357" s="47"/>
      <c r="N357" s="47"/>
      <c r="O357" s="44"/>
      <c r="P357" s="353"/>
      <c r="Q357" s="452"/>
      <c r="R357" s="452"/>
      <c r="S357" s="452"/>
      <c r="T357" s="452"/>
      <c r="U357" s="452"/>
      <c r="V357" s="452"/>
      <c r="W357" s="452"/>
      <c r="X357" s="452"/>
      <c r="Y357" s="452"/>
      <c r="Z357" s="45"/>
      <c r="AA357" s="44"/>
      <c r="AB357" s="44"/>
      <c r="AC357" s="47"/>
      <c r="AD357" s="47"/>
      <c r="AE357" s="47"/>
      <c r="AF357" s="47"/>
      <c r="AG357" s="47"/>
      <c r="AH357" s="47"/>
      <c r="AI357" s="47"/>
      <c r="AJ357" s="44"/>
      <c r="AK357" s="353"/>
      <c r="AL357" s="452"/>
      <c r="AM357" s="452"/>
      <c r="AN357" s="452"/>
      <c r="AO357" s="452"/>
      <c r="AP357" s="452"/>
      <c r="AQ357" s="452"/>
      <c r="AR357" s="452"/>
      <c r="AS357" s="452"/>
      <c r="AT357" s="452"/>
      <c r="AU357" s="452"/>
      <c r="AV357" s="452"/>
      <c r="AW357" s="45"/>
      <c r="AX357" s="44"/>
      <c r="AY357" s="47"/>
      <c r="AZ357" s="47"/>
      <c r="BA357" s="125"/>
      <c r="BB357" s="44"/>
      <c r="BC357" s="44"/>
      <c r="BD357" s="47"/>
      <c r="BE357" s="47"/>
      <c r="BF357" s="45"/>
      <c r="BG357" s="44"/>
      <c r="BH357" s="44"/>
      <c r="BI357" s="44"/>
      <c r="BJ357" s="44"/>
      <c r="BK357" s="44"/>
      <c r="BL357" s="44"/>
      <c r="BM357" s="44"/>
      <c r="BN357" s="47"/>
      <c r="BO357" s="497"/>
      <c r="BP357" s="124"/>
      <c r="BQ357" s="41"/>
      <c r="BR357" s="41"/>
      <c r="BS357" s="41"/>
      <c r="BT357" s="41"/>
      <c r="BU357" s="43"/>
      <c r="BV357" s="43"/>
      <c r="BW357" s="43"/>
      <c r="BX357" s="43"/>
      <c r="BY357" s="43"/>
      <c r="BZ357" s="43"/>
      <c r="CA357" s="499"/>
      <c r="CB357" s="500"/>
      <c r="CC357" s="495"/>
      <c r="CD357" s="495"/>
      <c r="CE357" s="502"/>
      <c r="CF357" s="124"/>
      <c r="CG357" s="41"/>
      <c r="CH357" s="41"/>
      <c r="CI357" s="43"/>
      <c r="CJ357" s="43"/>
      <c r="CK357" s="43"/>
      <c r="CL357" s="43"/>
      <c r="CM357" s="43"/>
      <c r="CN357" s="43"/>
      <c r="CO357" s="43"/>
      <c r="CP357" s="43"/>
      <c r="CQ357" s="43"/>
      <c r="CR357" s="500"/>
      <c r="CS357" s="495"/>
      <c r="CT357" s="495"/>
      <c r="CU357" s="502"/>
      <c r="CV357" s="44"/>
      <c r="CW357" s="44"/>
      <c r="CX357" s="44"/>
      <c r="CY357" s="44"/>
      <c r="CZ357" s="44"/>
      <c r="DA357" s="46"/>
      <c r="DB357" s="451"/>
      <c r="DC357" s="44"/>
      <c r="DD357" s="44"/>
      <c r="DE357" s="451"/>
      <c r="DF357" s="35"/>
      <c r="DG357" s="36"/>
      <c r="DH357" s="36"/>
      <c r="DI357" s="38"/>
      <c r="DJ357" s="38"/>
      <c r="DK357" s="38"/>
      <c r="DL357" s="38"/>
      <c r="DM357" s="38"/>
      <c r="DN357" s="46"/>
      <c r="DO357" s="451"/>
      <c r="DP357" s="451"/>
      <c r="DQ357" s="451"/>
      <c r="DR357" s="451"/>
      <c r="DS357" s="451"/>
      <c r="DT357" s="451"/>
      <c r="DU357" s="451"/>
      <c r="DV357" s="35"/>
      <c r="DW357" s="36"/>
      <c r="DX357" s="36"/>
      <c r="DY357" s="38"/>
      <c r="DZ357" s="38"/>
      <c r="EA357" s="46"/>
      <c r="EB357" s="33">
        <f t="shared" si="59"/>
        <v>0</v>
      </c>
      <c r="EC357" s="33">
        <f t="shared" si="60"/>
        <v>0</v>
      </c>
      <c r="ED357" s="75">
        <f t="shared" si="61"/>
        <v>0</v>
      </c>
      <c r="EE357" s="74">
        <f t="shared" si="62"/>
        <v>0</v>
      </c>
      <c r="EF357" s="33">
        <f t="shared" si="63"/>
        <v>0</v>
      </c>
    </row>
    <row r="358" spans="1:136" x14ac:dyDescent="0.25">
      <c r="A358" s="136">
        <v>349</v>
      </c>
      <c r="B358" s="44"/>
      <c r="C358" s="39"/>
      <c r="D358" s="39"/>
      <c r="E358" s="39"/>
      <c r="F358" s="46"/>
      <c r="G358" s="45"/>
      <c r="H358" s="44"/>
      <c r="I358" s="44"/>
      <c r="J358" s="47"/>
      <c r="K358" s="47"/>
      <c r="L358" s="47"/>
      <c r="M358" s="47"/>
      <c r="N358" s="47"/>
      <c r="O358" s="44"/>
      <c r="P358" s="353"/>
      <c r="Q358" s="452"/>
      <c r="R358" s="452"/>
      <c r="S358" s="452"/>
      <c r="T358" s="452"/>
      <c r="U358" s="452"/>
      <c r="V358" s="452"/>
      <c r="W358" s="452"/>
      <c r="X358" s="452"/>
      <c r="Y358" s="452"/>
      <c r="Z358" s="45"/>
      <c r="AA358" s="44"/>
      <c r="AB358" s="44"/>
      <c r="AC358" s="47"/>
      <c r="AD358" s="47"/>
      <c r="AE358" s="47"/>
      <c r="AF358" s="47"/>
      <c r="AG358" s="47"/>
      <c r="AH358" s="47"/>
      <c r="AI358" s="47"/>
      <c r="AJ358" s="44"/>
      <c r="AK358" s="353"/>
      <c r="AL358" s="452"/>
      <c r="AM358" s="452"/>
      <c r="AN358" s="452"/>
      <c r="AO358" s="452"/>
      <c r="AP358" s="452"/>
      <c r="AQ358" s="452"/>
      <c r="AR358" s="452"/>
      <c r="AS358" s="452"/>
      <c r="AT358" s="452"/>
      <c r="AU358" s="452"/>
      <c r="AV358" s="452"/>
      <c r="AW358" s="45"/>
      <c r="AX358" s="44"/>
      <c r="AY358" s="47"/>
      <c r="AZ358" s="47"/>
      <c r="BA358" s="125"/>
      <c r="BB358" s="44"/>
      <c r="BC358" s="44"/>
      <c r="BD358" s="47"/>
      <c r="BE358" s="47"/>
      <c r="BF358" s="45"/>
      <c r="BG358" s="44"/>
      <c r="BH358" s="44"/>
      <c r="BI358" s="44"/>
      <c r="BJ358" s="44"/>
      <c r="BK358" s="44"/>
      <c r="BL358" s="44"/>
      <c r="BM358" s="44"/>
      <c r="BN358" s="47"/>
      <c r="BO358" s="497"/>
      <c r="BP358" s="124"/>
      <c r="BQ358" s="41"/>
      <c r="BR358" s="41"/>
      <c r="BS358" s="41"/>
      <c r="BT358" s="41"/>
      <c r="BU358" s="43"/>
      <c r="BV358" s="43"/>
      <c r="BW358" s="43"/>
      <c r="BX358" s="43"/>
      <c r="BY358" s="43"/>
      <c r="BZ358" s="43"/>
      <c r="CA358" s="499"/>
      <c r="CB358" s="500"/>
      <c r="CC358" s="495"/>
      <c r="CD358" s="495"/>
      <c r="CE358" s="502"/>
      <c r="CF358" s="124"/>
      <c r="CG358" s="41"/>
      <c r="CH358" s="41"/>
      <c r="CI358" s="43"/>
      <c r="CJ358" s="43"/>
      <c r="CK358" s="43"/>
      <c r="CL358" s="43"/>
      <c r="CM358" s="43"/>
      <c r="CN358" s="43"/>
      <c r="CO358" s="43"/>
      <c r="CP358" s="43"/>
      <c r="CQ358" s="43"/>
      <c r="CR358" s="500"/>
      <c r="CS358" s="495"/>
      <c r="CT358" s="495"/>
      <c r="CU358" s="502"/>
      <c r="CV358" s="44"/>
      <c r="CW358" s="44"/>
      <c r="CX358" s="44"/>
      <c r="CY358" s="44"/>
      <c r="CZ358" s="44"/>
      <c r="DA358" s="46"/>
      <c r="DB358" s="451"/>
      <c r="DC358" s="44"/>
      <c r="DD358" s="44"/>
      <c r="DE358" s="451"/>
      <c r="DF358" s="35"/>
      <c r="DG358" s="36"/>
      <c r="DH358" s="36"/>
      <c r="DI358" s="38"/>
      <c r="DJ358" s="38"/>
      <c r="DK358" s="38"/>
      <c r="DL358" s="38"/>
      <c r="DM358" s="38"/>
      <c r="DN358" s="46"/>
      <c r="DO358" s="451"/>
      <c r="DP358" s="451"/>
      <c r="DQ358" s="451"/>
      <c r="DR358" s="451"/>
      <c r="DS358" s="451"/>
      <c r="DT358" s="451"/>
      <c r="DU358" s="451"/>
      <c r="DV358" s="35"/>
      <c r="DW358" s="36"/>
      <c r="DX358" s="36"/>
      <c r="DY358" s="38"/>
      <c r="DZ358" s="38"/>
      <c r="EA358" s="46"/>
      <c r="EB358" s="33">
        <f t="shared" si="59"/>
        <v>0</v>
      </c>
      <c r="EC358" s="33">
        <f t="shared" si="60"/>
        <v>0</v>
      </c>
      <c r="ED358" s="75">
        <f t="shared" si="61"/>
        <v>0</v>
      </c>
      <c r="EE358" s="74">
        <f t="shared" si="62"/>
        <v>0</v>
      </c>
      <c r="EF358" s="33">
        <f t="shared" si="63"/>
        <v>0</v>
      </c>
    </row>
    <row r="359" spans="1:136" x14ac:dyDescent="0.25">
      <c r="A359" s="134">
        <v>350</v>
      </c>
      <c r="B359" s="44"/>
      <c r="C359" s="39"/>
      <c r="D359" s="39"/>
      <c r="E359" s="39"/>
      <c r="F359" s="46"/>
      <c r="G359" s="45"/>
      <c r="H359" s="44"/>
      <c r="I359" s="44"/>
      <c r="J359" s="47"/>
      <c r="K359" s="47"/>
      <c r="L359" s="47"/>
      <c r="M359" s="47"/>
      <c r="N359" s="47"/>
      <c r="O359" s="44"/>
      <c r="P359" s="353"/>
      <c r="Q359" s="452"/>
      <c r="R359" s="452"/>
      <c r="S359" s="452"/>
      <c r="T359" s="452"/>
      <c r="U359" s="452"/>
      <c r="V359" s="452"/>
      <c r="W359" s="452"/>
      <c r="X359" s="452"/>
      <c r="Y359" s="452"/>
      <c r="Z359" s="45"/>
      <c r="AA359" s="44"/>
      <c r="AB359" s="44"/>
      <c r="AC359" s="47"/>
      <c r="AD359" s="47"/>
      <c r="AE359" s="47"/>
      <c r="AF359" s="47"/>
      <c r="AG359" s="47"/>
      <c r="AH359" s="47"/>
      <c r="AI359" s="47"/>
      <c r="AJ359" s="44"/>
      <c r="AK359" s="353"/>
      <c r="AL359" s="452"/>
      <c r="AM359" s="452"/>
      <c r="AN359" s="452"/>
      <c r="AO359" s="452"/>
      <c r="AP359" s="452"/>
      <c r="AQ359" s="452"/>
      <c r="AR359" s="452"/>
      <c r="AS359" s="452"/>
      <c r="AT359" s="452"/>
      <c r="AU359" s="452"/>
      <c r="AV359" s="452"/>
      <c r="AW359" s="45"/>
      <c r="AX359" s="44"/>
      <c r="AY359" s="47"/>
      <c r="AZ359" s="47"/>
      <c r="BA359" s="125"/>
      <c r="BB359" s="44"/>
      <c r="BC359" s="44"/>
      <c r="BD359" s="47"/>
      <c r="BE359" s="47"/>
      <c r="BF359" s="45"/>
      <c r="BG359" s="44"/>
      <c r="BH359" s="44"/>
      <c r="BI359" s="44"/>
      <c r="BJ359" s="44"/>
      <c r="BK359" s="44"/>
      <c r="BL359" s="44"/>
      <c r="BM359" s="44"/>
      <c r="BN359" s="47"/>
      <c r="BO359" s="497"/>
      <c r="BP359" s="124"/>
      <c r="BQ359" s="41"/>
      <c r="BR359" s="41"/>
      <c r="BS359" s="41"/>
      <c r="BT359" s="41"/>
      <c r="BU359" s="43"/>
      <c r="BV359" s="43"/>
      <c r="BW359" s="43"/>
      <c r="BX359" s="43"/>
      <c r="BY359" s="43"/>
      <c r="BZ359" s="43"/>
      <c r="CA359" s="499"/>
      <c r="CB359" s="500"/>
      <c r="CC359" s="495"/>
      <c r="CD359" s="495"/>
      <c r="CE359" s="502"/>
      <c r="CF359" s="124"/>
      <c r="CG359" s="41"/>
      <c r="CH359" s="41"/>
      <c r="CI359" s="43"/>
      <c r="CJ359" s="43"/>
      <c r="CK359" s="43"/>
      <c r="CL359" s="43"/>
      <c r="CM359" s="43"/>
      <c r="CN359" s="43"/>
      <c r="CO359" s="43"/>
      <c r="CP359" s="43"/>
      <c r="CQ359" s="43"/>
      <c r="CR359" s="500"/>
      <c r="CS359" s="495"/>
      <c r="CT359" s="495"/>
      <c r="CU359" s="502"/>
      <c r="CV359" s="44"/>
      <c r="CW359" s="44"/>
      <c r="CX359" s="44"/>
      <c r="CY359" s="44"/>
      <c r="CZ359" s="44"/>
      <c r="DA359" s="46"/>
      <c r="DB359" s="451"/>
      <c r="DC359" s="44"/>
      <c r="DD359" s="44"/>
      <c r="DE359" s="451"/>
      <c r="DF359" s="35"/>
      <c r="DG359" s="36"/>
      <c r="DH359" s="36"/>
      <c r="DI359" s="38"/>
      <c r="DJ359" s="38"/>
      <c r="DK359" s="38"/>
      <c r="DL359" s="38"/>
      <c r="DM359" s="38"/>
      <c r="DN359" s="46"/>
      <c r="DO359" s="451"/>
      <c r="DP359" s="451"/>
      <c r="DQ359" s="451"/>
      <c r="DR359" s="451"/>
      <c r="DS359" s="451"/>
      <c r="DT359" s="451"/>
      <c r="DU359" s="451"/>
      <c r="DV359" s="35"/>
      <c r="DW359" s="36"/>
      <c r="DX359" s="36"/>
      <c r="DY359" s="38"/>
      <c r="DZ359" s="38"/>
      <c r="EA359" s="46"/>
      <c r="EB359" s="33">
        <f t="shared" si="59"/>
        <v>0</v>
      </c>
      <c r="EC359" s="33">
        <f t="shared" si="60"/>
        <v>0</v>
      </c>
      <c r="ED359" s="75">
        <f t="shared" si="61"/>
        <v>0</v>
      </c>
      <c r="EE359" s="74">
        <f t="shared" si="62"/>
        <v>0</v>
      </c>
      <c r="EF359" s="33">
        <f t="shared" si="63"/>
        <v>0</v>
      </c>
    </row>
    <row r="360" spans="1:136" x14ac:dyDescent="0.25">
      <c r="A360" s="136">
        <v>351</v>
      </c>
      <c r="B360" s="44"/>
      <c r="C360" s="39"/>
      <c r="D360" s="39"/>
      <c r="E360" s="39"/>
      <c r="F360" s="46"/>
      <c r="G360" s="45"/>
      <c r="H360" s="44"/>
      <c r="I360" s="44"/>
      <c r="J360" s="47"/>
      <c r="K360" s="47"/>
      <c r="L360" s="47"/>
      <c r="M360" s="47"/>
      <c r="N360" s="47"/>
      <c r="O360" s="44"/>
      <c r="P360" s="353"/>
      <c r="Q360" s="452"/>
      <c r="R360" s="452"/>
      <c r="S360" s="452"/>
      <c r="T360" s="452"/>
      <c r="U360" s="452"/>
      <c r="V360" s="452"/>
      <c r="W360" s="452"/>
      <c r="X360" s="452"/>
      <c r="Y360" s="452"/>
      <c r="Z360" s="45"/>
      <c r="AA360" s="44"/>
      <c r="AB360" s="44"/>
      <c r="AC360" s="47"/>
      <c r="AD360" s="47"/>
      <c r="AE360" s="47"/>
      <c r="AF360" s="47"/>
      <c r="AG360" s="47"/>
      <c r="AH360" s="47"/>
      <c r="AI360" s="47"/>
      <c r="AJ360" s="44"/>
      <c r="AK360" s="353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52"/>
      <c r="AV360" s="452"/>
      <c r="AW360" s="45"/>
      <c r="AX360" s="44"/>
      <c r="AY360" s="47"/>
      <c r="AZ360" s="47"/>
      <c r="BA360" s="125"/>
      <c r="BB360" s="44"/>
      <c r="BC360" s="44"/>
      <c r="BD360" s="47"/>
      <c r="BE360" s="47"/>
      <c r="BF360" s="45"/>
      <c r="BG360" s="44"/>
      <c r="BH360" s="44"/>
      <c r="BI360" s="44"/>
      <c r="BJ360" s="44"/>
      <c r="BK360" s="44"/>
      <c r="BL360" s="44"/>
      <c r="BM360" s="44"/>
      <c r="BN360" s="47"/>
      <c r="BO360" s="497"/>
      <c r="BP360" s="124"/>
      <c r="BQ360" s="41"/>
      <c r="BR360" s="41"/>
      <c r="BS360" s="41"/>
      <c r="BT360" s="41"/>
      <c r="BU360" s="43"/>
      <c r="BV360" s="43"/>
      <c r="BW360" s="43"/>
      <c r="BX360" s="43"/>
      <c r="BY360" s="43"/>
      <c r="BZ360" s="43"/>
      <c r="CA360" s="499"/>
      <c r="CB360" s="500"/>
      <c r="CC360" s="495"/>
      <c r="CD360" s="495"/>
      <c r="CE360" s="502"/>
      <c r="CF360" s="124"/>
      <c r="CG360" s="41"/>
      <c r="CH360" s="41"/>
      <c r="CI360" s="43"/>
      <c r="CJ360" s="43"/>
      <c r="CK360" s="43"/>
      <c r="CL360" s="43"/>
      <c r="CM360" s="43"/>
      <c r="CN360" s="43"/>
      <c r="CO360" s="43"/>
      <c r="CP360" s="43"/>
      <c r="CQ360" s="43"/>
      <c r="CR360" s="500"/>
      <c r="CS360" s="495"/>
      <c r="CT360" s="495"/>
      <c r="CU360" s="502"/>
      <c r="CV360" s="44"/>
      <c r="CW360" s="44"/>
      <c r="CX360" s="44"/>
      <c r="CY360" s="44"/>
      <c r="CZ360" s="44"/>
      <c r="DA360" s="46"/>
      <c r="DB360" s="451"/>
      <c r="DC360" s="44"/>
      <c r="DD360" s="44"/>
      <c r="DE360" s="451"/>
      <c r="DF360" s="35"/>
      <c r="DG360" s="36"/>
      <c r="DH360" s="36"/>
      <c r="DI360" s="38"/>
      <c r="DJ360" s="38"/>
      <c r="DK360" s="38"/>
      <c r="DL360" s="38"/>
      <c r="DM360" s="38"/>
      <c r="DN360" s="46"/>
      <c r="DO360" s="451"/>
      <c r="DP360" s="451"/>
      <c r="DQ360" s="451"/>
      <c r="DR360" s="451"/>
      <c r="DS360" s="451"/>
      <c r="DT360" s="451"/>
      <c r="DU360" s="451"/>
      <c r="DV360" s="35"/>
      <c r="DW360" s="36"/>
      <c r="DX360" s="36"/>
      <c r="DY360" s="38"/>
      <c r="DZ360" s="38"/>
      <c r="EA360" s="46"/>
      <c r="EB360" s="33">
        <f t="shared" si="59"/>
        <v>0</v>
      </c>
      <c r="EC360" s="33">
        <f t="shared" si="60"/>
        <v>0</v>
      </c>
      <c r="ED360" s="75">
        <f t="shared" si="61"/>
        <v>0</v>
      </c>
      <c r="EE360" s="74">
        <f t="shared" si="62"/>
        <v>0</v>
      </c>
      <c r="EF360" s="33">
        <f t="shared" si="63"/>
        <v>0</v>
      </c>
    </row>
    <row r="361" spans="1:136" x14ac:dyDescent="0.25">
      <c r="A361" s="134">
        <v>352</v>
      </c>
      <c r="B361" s="44"/>
      <c r="C361" s="39"/>
      <c r="D361" s="39"/>
      <c r="E361" s="39"/>
      <c r="F361" s="46"/>
      <c r="G361" s="45"/>
      <c r="H361" s="44"/>
      <c r="I361" s="44"/>
      <c r="J361" s="47"/>
      <c r="K361" s="47"/>
      <c r="L361" s="47"/>
      <c r="M361" s="47"/>
      <c r="N361" s="47"/>
      <c r="O361" s="44"/>
      <c r="P361" s="353"/>
      <c r="Q361" s="452"/>
      <c r="R361" s="452"/>
      <c r="S361" s="452"/>
      <c r="T361" s="452"/>
      <c r="U361" s="452"/>
      <c r="V361" s="452"/>
      <c r="W361" s="452"/>
      <c r="X361" s="452"/>
      <c r="Y361" s="452"/>
      <c r="Z361" s="45"/>
      <c r="AA361" s="44"/>
      <c r="AB361" s="44"/>
      <c r="AC361" s="47"/>
      <c r="AD361" s="47"/>
      <c r="AE361" s="47"/>
      <c r="AF361" s="47"/>
      <c r="AG361" s="47"/>
      <c r="AH361" s="47"/>
      <c r="AI361" s="47"/>
      <c r="AJ361" s="44"/>
      <c r="AK361" s="353"/>
      <c r="AL361" s="452"/>
      <c r="AM361" s="452"/>
      <c r="AN361" s="452"/>
      <c r="AO361" s="452"/>
      <c r="AP361" s="452"/>
      <c r="AQ361" s="452"/>
      <c r="AR361" s="452"/>
      <c r="AS361" s="452"/>
      <c r="AT361" s="452"/>
      <c r="AU361" s="452"/>
      <c r="AV361" s="452"/>
      <c r="AW361" s="45"/>
      <c r="AX361" s="44"/>
      <c r="AY361" s="47"/>
      <c r="AZ361" s="47"/>
      <c r="BA361" s="125"/>
      <c r="BB361" s="44"/>
      <c r="BC361" s="44"/>
      <c r="BD361" s="47"/>
      <c r="BE361" s="47"/>
      <c r="BF361" s="45"/>
      <c r="BG361" s="44"/>
      <c r="BH361" s="44"/>
      <c r="BI361" s="44"/>
      <c r="BJ361" s="44"/>
      <c r="BK361" s="44"/>
      <c r="BL361" s="44"/>
      <c r="BM361" s="44"/>
      <c r="BN361" s="47"/>
      <c r="BO361" s="497"/>
      <c r="BP361" s="124"/>
      <c r="BQ361" s="41"/>
      <c r="BR361" s="41"/>
      <c r="BS361" s="41"/>
      <c r="BT361" s="41"/>
      <c r="BU361" s="43"/>
      <c r="BV361" s="43"/>
      <c r="BW361" s="43"/>
      <c r="BX361" s="43"/>
      <c r="BY361" s="43"/>
      <c r="BZ361" s="43"/>
      <c r="CA361" s="499"/>
      <c r="CB361" s="500"/>
      <c r="CC361" s="495"/>
      <c r="CD361" s="495"/>
      <c r="CE361" s="502"/>
      <c r="CF361" s="124"/>
      <c r="CG361" s="41"/>
      <c r="CH361" s="41"/>
      <c r="CI361" s="43"/>
      <c r="CJ361" s="43"/>
      <c r="CK361" s="43"/>
      <c r="CL361" s="43"/>
      <c r="CM361" s="43"/>
      <c r="CN361" s="43"/>
      <c r="CO361" s="43"/>
      <c r="CP361" s="43"/>
      <c r="CQ361" s="43"/>
      <c r="CR361" s="500"/>
      <c r="CS361" s="495"/>
      <c r="CT361" s="495"/>
      <c r="CU361" s="502"/>
      <c r="CV361" s="44"/>
      <c r="CW361" s="44"/>
      <c r="CX361" s="44"/>
      <c r="CY361" s="44"/>
      <c r="CZ361" s="44"/>
      <c r="DA361" s="46"/>
      <c r="DB361" s="451"/>
      <c r="DC361" s="44"/>
      <c r="DD361" s="44"/>
      <c r="DE361" s="451"/>
      <c r="DF361" s="35"/>
      <c r="DG361" s="36"/>
      <c r="DH361" s="36"/>
      <c r="DI361" s="38"/>
      <c r="DJ361" s="38"/>
      <c r="DK361" s="38"/>
      <c r="DL361" s="38"/>
      <c r="DM361" s="38"/>
      <c r="DN361" s="46"/>
      <c r="DO361" s="451"/>
      <c r="DP361" s="451"/>
      <c r="DQ361" s="451"/>
      <c r="DR361" s="451"/>
      <c r="DS361" s="451"/>
      <c r="DT361" s="451"/>
      <c r="DU361" s="451"/>
      <c r="DV361" s="35"/>
      <c r="DW361" s="36"/>
      <c r="DX361" s="36"/>
      <c r="DY361" s="38"/>
      <c r="DZ361" s="38"/>
      <c r="EA361" s="46"/>
      <c r="EB361" s="33">
        <f t="shared" si="59"/>
        <v>0</v>
      </c>
      <c r="EC361" s="33">
        <f t="shared" si="60"/>
        <v>0</v>
      </c>
      <c r="ED361" s="75">
        <f t="shared" si="61"/>
        <v>0</v>
      </c>
      <c r="EE361" s="74">
        <f t="shared" si="62"/>
        <v>0</v>
      </c>
      <c r="EF361" s="33">
        <f t="shared" si="63"/>
        <v>0</v>
      </c>
    </row>
    <row r="362" spans="1:136" x14ac:dyDescent="0.25">
      <c r="A362" s="136">
        <v>353</v>
      </c>
      <c r="B362" s="44"/>
      <c r="C362" s="39"/>
      <c r="D362" s="39"/>
      <c r="E362" s="39"/>
      <c r="F362" s="46"/>
      <c r="G362" s="45"/>
      <c r="H362" s="44"/>
      <c r="I362" s="44"/>
      <c r="J362" s="47"/>
      <c r="K362" s="47"/>
      <c r="L362" s="47"/>
      <c r="M362" s="47"/>
      <c r="N362" s="47"/>
      <c r="O362" s="44"/>
      <c r="P362" s="353"/>
      <c r="Q362" s="452"/>
      <c r="R362" s="452"/>
      <c r="S362" s="452"/>
      <c r="T362" s="452"/>
      <c r="U362" s="452"/>
      <c r="V362" s="452"/>
      <c r="W362" s="452"/>
      <c r="X362" s="452"/>
      <c r="Y362" s="452"/>
      <c r="Z362" s="45"/>
      <c r="AA362" s="44"/>
      <c r="AB362" s="44"/>
      <c r="AC362" s="47"/>
      <c r="AD362" s="47"/>
      <c r="AE362" s="47"/>
      <c r="AF362" s="47"/>
      <c r="AG362" s="47"/>
      <c r="AH362" s="47"/>
      <c r="AI362" s="47"/>
      <c r="AJ362" s="44"/>
      <c r="AK362" s="353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52"/>
      <c r="AV362" s="452"/>
      <c r="AW362" s="45"/>
      <c r="AX362" s="44"/>
      <c r="AY362" s="47"/>
      <c r="AZ362" s="47"/>
      <c r="BA362" s="125"/>
      <c r="BB362" s="44"/>
      <c r="BC362" s="44"/>
      <c r="BD362" s="47"/>
      <c r="BE362" s="47"/>
      <c r="BF362" s="45"/>
      <c r="BG362" s="44"/>
      <c r="BH362" s="44"/>
      <c r="BI362" s="44"/>
      <c r="BJ362" s="44"/>
      <c r="BK362" s="44"/>
      <c r="BL362" s="44"/>
      <c r="BM362" s="44"/>
      <c r="BN362" s="47"/>
      <c r="BO362" s="497"/>
      <c r="BP362" s="124"/>
      <c r="BQ362" s="41"/>
      <c r="BR362" s="41"/>
      <c r="BS362" s="41"/>
      <c r="BT362" s="41"/>
      <c r="BU362" s="43"/>
      <c r="BV362" s="43"/>
      <c r="BW362" s="43"/>
      <c r="BX362" s="43"/>
      <c r="BY362" s="43"/>
      <c r="BZ362" s="43"/>
      <c r="CA362" s="499"/>
      <c r="CB362" s="500"/>
      <c r="CC362" s="495"/>
      <c r="CD362" s="495"/>
      <c r="CE362" s="502"/>
      <c r="CF362" s="124"/>
      <c r="CG362" s="41"/>
      <c r="CH362" s="41"/>
      <c r="CI362" s="43"/>
      <c r="CJ362" s="43"/>
      <c r="CK362" s="43"/>
      <c r="CL362" s="43"/>
      <c r="CM362" s="43"/>
      <c r="CN362" s="43"/>
      <c r="CO362" s="43"/>
      <c r="CP362" s="43"/>
      <c r="CQ362" s="43"/>
      <c r="CR362" s="500"/>
      <c r="CS362" s="495"/>
      <c r="CT362" s="495"/>
      <c r="CU362" s="502"/>
      <c r="CV362" s="44"/>
      <c r="CW362" s="44"/>
      <c r="CX362" s="44"/>
      <c r="CY362" s="44"/>
      <c r="CZ362" s="44"/>
      <c r="DA362" s="46"/>
      <c r="DB362" s="451"/>
      <c r="DC362" s="44"/>
      <c r="DD362" s="44"/>
      <c r="DE362" s="451"/>
      <c r="DF362" s="35"/>
      <c r="DG362" s="36"/>
      <c r="DH362" s="36"/>
      <c r="DI362" s="38"/>
      <c r="DJ362" s="38"/>
      <c r="DK362" s="38"/>
      <c r="DL362" s="38"/>
      <c r="DM362" s="38"/>
      <c r="DN362" s="46"/>
      <c r="DO362" s="451"/>
      <c r="DP362" s="451"/>
      <c r="DQ362" s="451"/>
      <c r="DR362" s="451"/>
      <c r="DS362" s="451"/>
      <c r="DT362" s="451"/>
      <c r="DU362" s="451"/>
      <c r="DV362" s="35"/>
      <c r="DW362" s="36"/>
      <c r="DX362" s="36"/>
      <c r="DY362" s="38"/>
      <c r="DZ362" s="38"/>
      <c r="EA362" s="46"/>
      <c r="EB362" s="33">
        <f t="shared" si="59"/>
        <v>0</v>
      </c>
      <c r="EC362" s="33">
        <f t="shared" si="60"/>
        <v>0</v>
      </c>
      <c r="ED362" s="75">
        <f t="shared" si="61"/>
        <v>0</v>
      </c>
      <c r="EE362" s="74">
        <f t="shared" si="62"/>
        <v>0</v>
      </c>
      <c r="EF362" s="33">
        <f t="shared" si="63"/>
        <v>0</v>
      </c>
    </row>
    <row r="363" spans="1:136" x14ac:dyDescent="0.25">
      <c r="A363" s="134">
        <v>354</v>
      </c>
      <c r="B363" s="44"/>
      <c r="C363" s="39"/>
      <c r="D363" s="39"/>
      <c r="E363" s="39"/>
      <c r="F363" s="46"/>
      <c r="G363" s="45"/>
      <c r="H363" s="44"/>
      <c r="I363" s="44"/>
      <c r="J363" s="47"/>
      <c r="K363" s="47"/>
      <c r="L363" s="47"/>
      <c r="M363" s="47"/>
      <c r="N363" s="47"/>
      <c r="O363" s="44"/>
      <c r="P363" s="353"/>
      <c r="Q363" s="452"/>
      <c r="R363" s="452"/>
      <c r="S363" s="452"/>
      <c r="T363" s="452"/>
      <c r="U363" s="452"/>
      <c r="V363" s="452"/>
      <c r="W363" s="452"/>
      <c r="X363" s="452"/>
      <c r="Y363" s="452"/>
      <c r="Z363" s="45"/>
      <c r="AA363" s="44"/>
      <c r="AB363" s="44"/>
      <c r="AC363" s="47"/>
      <c r="AD363" s="47"/>
      <c r="AE363" s="47"/>
      <c r="AF363" s="47"/>
      <c r="AG363" s="47"/>
      <c r="AH363" s="47"/>
      <c r="AI363" s="47"/>
      <c r="AJ363" s="44"/>
      <c r="AK363" s="353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52"/>
      <c r="AV363" s="452"/>
      <c r="AW363" s="45"/>
      <c r="AX363" s="44"/>
      <c r="AY363" s="47"/>
      <c r="AZ363" s="47"/>
      <c r="BA363" s="125"/>
      <c r="BB363" s="44"/>
      <c r="BC363" s="44"/>
      <c r="BD363" s="47"/>
      <c r="BE363" s="47"/>
      <c r="BF363" s="45"/>
      <c r="BG363" s="44"/>
      <c r="BH363" s="44"/>
      <c r="BI363" s="44"/>
      <c r="BJ363" s="44"/>
      <c r="BK363" s="44"/>
      <c r="BL363" s="44"/>
      <c r="BM363" s="44"/>
      <c r="BN363" s="47"/>
      <c r="BO363" s="497"/>
      <c r="BP363" s="124"/>
      <c r="BQ363" s="41"/>
      <c r="BR363" s="41"/>
      <c r="BS363" s="41"/>
      <c r="BT363" s="41"/>
      <c r="BU363" s="43"/>
      <c r="BV363" s="43"/>
      <c r="BW363" s="43"/>
      <c r="BX363" s="43"/>
      <c r="BY363" s="43"/>
      <c r="BZ363" s="43"/>
      <c r="CA363" s="499"/>
      <c r="CB363" s="500"/>
      <c r="CC363" s="495"/>
      <c r="CD363" s="495"/>
      <c r="CE363" s="502"/>
      <c r="CF363" s="124"/>
      <c r="CG363" s="41"/>
      <c r="CH363" s="41"/>
      <c r="CI363" s="43"/>
      <c r="CJ363" s="43"/>
      <c r="CK363" s="43"/>
      <c r="CL363" s="43"/>
      <c r="CM363" s="43"/>
      <c r="CN363" s="43"/>
      <c r="CO363" s="43"/>
      <c r="CP363" s="43"/>
      <c r="CQ363" s="43"/>
      <c r="CR363" s="500"/>
      <c r="CS363" s="495"/>
      <c r="CT363" s="495"/>
      <c r="CU363" s="502"/>
      <c r="CV363" s="44"/>
      <c r="CW363" s="44"/>
      <c r="CX363" s="44"/>
      <c r="CY363" s="44"/>
      <c r="CZ363" s="44"/>
      <c r="DA363" s="46"/>
      <c r="DB363" s="451"/>
      <c r="DC363" s="44"/>
      <c r="DD363" s="44"/>
      <c r="DE363" s="451"/>
      <c r="DF363" s="35"/>
      <c r="DG363" s="36"/>
      <c r="DH363" s="36"/>
      <c r="DI363" s="38"/>
      <c r="DJ363" s="38"/>
      <c r="DK363" s="38"/>
      <c r="DL363" s="38"/>
      <c r="DM363" s="38"/>
      <c r="DN363" s="46"/>
      <c r="DO363" s="451"/>
      <c r="DP363" s="451"/>
      <c r="DQ363" s="451"/>
      <c r="DR363" s="451"/>
      <c r="DS363" s="451"/>
      <c r="DT363" s="451"/>
      <c r="DU363" s="451"/>
      <c r="DV363" s="35"/>
      <c r="DW363" s="36"/>
      <c r="DX363" s="36"/>
      <c r="DY363" s="38"/>
      <c r="DZ363" s="38"/>
      <c r="EA363" s="46"/>
      <c r="EB363" s="33">
        <f t="shared" si="59"/>
        <v>0</v>
      </c>
      <c r="EC363" s="33">
        <f t="shared" si="60"/>
        <v>0</v>
      </c>
      <c r="ED363" s="75">
        <f t="shared" si="61"/>
        <v>0</v>
      </c>
      <c r="EE363" s="74">
        <f t="shared" si="62"/>
        <v>0</v>
      </c>
      <c r="EF363" s="33">
        <f t="shared" si="63"/>
        <v>0</v>
      </c>
    </row>
    <row r="364" spans="1:136" x14ac:dyDescent="0.25">
      <c r="A364" s="136">
        <v>355</v>
      </c>
      <c r="B364" s="44"/>
      <c r="C364" s="39"/>
      <c r="D364" s="39"/>
      <c r="E364" s="39"/>
      <c r="F364" s="46"/>
      <c r="G364" s="45"/>
      <c r="H364" s="44"/>
      <c r="I364" s="44"/>
      <c r="J364" s="47"/>
      <c r="K364" s="47"/>
      <c r="L364" s="47"/>
      <c r="M364" s="47"/>
      <c r="N364" s="47"/>
      <c r="O364" s="44"/>
      <c r="P364" s="353"/>
      <c r="Q364" s="452"/>
      <c r="R364" s="452"/>
      <c r="S364" s="452"/>
      <c r="T364" s="452"/>
      <c r="U364" s="452"/>
      <c r="V364" s="452"/>
      <c r="W364" s="452"/>
      <c r="X364" s="452"/>
      <c r="Y364" s="452"/>
      <c r="Z364" s="45"/>
      <c r="AA364" s="44"/>
      <c r="AB364" s="44"/>
      <c r="AC364" s="47"/>
      <c r="AD364" s="47"/>
      <c r="AE364" s="47"/>
      <c r="AF364" s="47"/>
      <c r="AG364" s="47"/>
      <c r="AH364" s="47"/>
      <c r="AI364" s="47"/>
      <c r="AJ364" s="44"/>
      <c r="AK364" s="353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"/>
      <c r="AX364" s="44"/>
      <c r="AY364" s="47"/>
      <c r="AZ364" s="47"/>
      <c r="BA364" s="125"/>
      <c r="BB364" s="44"/>
      <c r="BC364" s="44"/>
      <c r="BD364" s="47"/>
      <c r="BE364" s="47"/>
      <c r="BF364" s="45"/>
      <c r="BG364" s="44"/>
      <c r="BH364" s="44"/>
      <c r="BI364" s="44"/>
      <c r="BJ364" s="44"/>
      <c r="BK364" s="44"/>
      <c r="BL364" s="44"/>
      <c r="BM364" s="44"/>
      <c r="BN364" s="47"/>
      <c r="BO364" s="497"/>
      <c r="BP364" s="124"/>
      <c r="BQ364" s="41"/>
      <c r="BR364" s="41"/>
      <c r="BS364" s="41"/>
      <c r="BT364" s="41"/>
      <c r="BU364" s="43"/>
      <c r="BV364" s="43"/>
      <c r="BW364" s="43"/>
      <c r="BX364" s="43"/>
      <c r="BY364" s="43"/>
      <c r="BZ364" s="43"/>
      <c r="CA364" s="499"/>
      <c r="CB364" s="500"/>
      <c r="CC364" s="495"/>
      <c r="CD364" s="495"/>
      <c r="CE364" s="502"/>
      <c r="CF364" s="124"/>
      <c r="CG364" s="41"/>
      <c r="CH364" s="41"/>
      <c r="CI364" s="43"/>
      <c r="CJ364" s="43"/>
      <c r="CK364" s="43"/>
      <c r="CL364" s="43"/>
      <c r="CM364" s="43"/>
      <c r="CN364" s="43"/>
      <c r="CO364" s="43"/>
      <c r="CP364" s="43"/>
      <c r="CQ364" s="43"/>
      <c r="CR364" s="500"/>
      <c r="CS364" s="495"/>
      <c r="CT364" s="495"/>
      <c r="CU364" s="502"/>
      <c r="CV364" s="44"/>
      <c r="CW364" s="44"/>
      <c r="CX364" s="44"/>
      <c r="CY364" s="44"/>
      <c r="CZ364" s="44"/>
      <c r="DA364" s="46"/>
      <c r="DB364" s="451"/>
      <c r="DC364" s="44"/>
      <c r="DD364" s="44"/>
      <c r="DE364" s="451"/>
      <c r="DF364" s="35"/>
      <c r="DG364" s="36"/>
      <c r="DH364" s="36"/>
      <c r="DI364" s="38"/>
      <c r="DJ364" s="38"/>
      <c r="DK364" s="38"/>
      <c r="DL364" s="38"/>
      <c r="DM364" s="38"/>
      <c r="DN364" s="46"/>
      <c r="DO364" s="451"/>
      <c r="DP364" s="451"/>
      <c r="DQ364" s="451"/>
      <c r="DR364" s="451"/>
      <c r="DS364" s="451"/>
      <c r="DT364" s="451"/>
      <c r="DU364" s="451"/>
      <c r="DV364" s="35"/>
      <c r="DW364" s="36"/>
      <c r="DX364" s="36"/>
      <c r="DY364" s="38"/>
      <c r="DZ364" s="38"/>
      <c r="EA364" s="46"/>
      <c r="EB364" s="33">
        <f t="shared" si="59"/>
        <v>0</v>
      </c>
      <c r="EC364" s="33">
        <f t="shared" si="60"/>
        <v>0</v>
      </c>
      <c r="ED364" s="75">
        <f t="shared" si="61"/>
        <v>0</v>
      </c>
      <c r="EE364" s="74">
        <f t="shared" si="62"/>
        <v>0</v>
      </c>
      <c r="EF364" s="33">
        <f t="shared" si="63"/>
        <v>0</v>
      </c>
    </row>
    <row r="365" spans="1:136" x14ac:dyDescent="0.25">
      <c r="A365" s="134">
        <v>356</v>
      </c>
      <c r="B365" s="44"/>
      <c r="C365" s="39"/>
      <c r="D365" s="39"/>
      <c r="E365" s="39"/>
      <c r="F365" s="46"/>
      <c r="G365" s="45"/>
      <c r="H365" s="44"/>
      <c r="I365" s="44"/>
      <c r="J365" s="47"/>
      <c r="K365" s="47"/>
      <c r="L365" s="47"/>
      <c r="M365" s="47"/>
      <c r="N365" s="47"/>
      <c r="O365" s="44"/>
      <c r="P365" s="353"/>
      <c r="Q365" s="452"/>
      <c r="R365" s="452"/>
      <c r="S365" s="452"/>
      <c r="T365" s="452"/>
      <c r="U365" s="452"/>
      <c r="V365" s="452"/>
      <c r="W365" s="452"/>
      <c r="X365" s="452"/>
      <c r="Y365" s="452"/>
      <c r="Z365" s="45"/>
      <c r="AA365" s="44"/>
      <c r="AB365" s="44"/>
      <c r="AC365" s="47"/>
      <c r="AD365" s="47"/>
      <c r="AE365" s="47"/>
      <c r="AF365" s="47"/>
      <c r="AG365" s="47"/>
      <c r="AH365" s="47"/>
      <c r="AI365" s="47"/>
      <c r="AJ365" s="44"/>
      <c r="AK365" s="353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"/>
      <c r="AX365" s="44"/>
      <c r="AY365" s="47"/>
      <c r="AZ365" s="47"/>
      <c r="BA365" s="125"/>
      <c r="BB365" s="44"/>
      <c r="BC365" s="44"/>
      <c r="BD365" s="47"/>
      <c r="BE365" s="47"/>
      <c r="BF365" s="45"/>
      <c r="BG365" s="44"/>
      <c r="BH365" s="44"/>
      <c r="BI365" s="44"/>
      <c r="BJ365" s="44"/>
      <c r="BK365" s="44"/>
      <c r="BL365" s="44"/>
      <c r="BM365" s="44"/>
      <c r="BN365" s="47"/>
      <c r="BO365" s="497"/>
      <c r="BP365" s="124"/>
      <c r="BQ365" s="41"/>
      <c r="BR365" s="41"/>
      <c r="BS365" s="41"/>
      <c r="BT365" s="41"/>
      <c r="BU365" s="43"/>
      <c r="BV365" s="43"/>
      <c r="BW365" s="43"/>
      <c r="BX365" s="43"/>
      <c r="BY365" s="43"/>
      <c r="BZ365" s="43"/>
      <c r="CA365" s="499"/>
      <c r="CB365" s="500"/>
      <c r="CC365" s="495"/>
      <c r="CD365" s="495"/>
      <c r="CE365" s="502"/>
      <c r="CF365" s="124"/>
      <c r="CG365" s="41"/>
      <c r="CH365" s="41"/>
      <c r="CI365" s="43"/>
      <c r="CJ365" s="43"/>
      <c r="CK365" s="43"/>
      <c r="CL365" s="43"/>
      <c r="CM365" s="43"/>
      <c r="CN365" s="43"/>
      <c r="CO365" s="43"/>
      <c r="CP365" s="43"/>
      <c r="CQ365" s="43"/>
      <c r="CR365" s="500"/>
      <c r="CS365" s="495"/>
      <c r="CT365" s="495"/>
      <c r="CU365" s="502"/>
      <c r="CV365" s="44"/>
      <c r="CW365" s="44"/>
      <c r="CX365" s="44"/>
      <c r="CY365" s="44"/>
      <c r="CZ365" s="44"/>
      <c r="DA365" s="46"/>
      <c r="DB365" s="451"/>
      <c r="DC365" s="44"/>
      <c r="DD365" s="44"/>
      <c r="DE365" s="451"/>
      <c r="DF365" s="35"/>
      <c r="DG365" s="36"/>
      <c r="DH365" s="36"/>
      <c r="DI365" s="38"/>
      <c r="DJ365" s="38"/>
      <c r="DK365" s="38"/>
      <c r="DL365" s="38"/>
      <c r="DM365" s="38"/>
      <c r="DN365" s="46"/>
      <c r="DO365" s="451"/>
      <c r="DP365" s="451"/>
      <c r="DQ365" s="451"/>
      <c r="DR365" s="451"/>
      <c r="DS365" s="451"/>
      <c r="DT365" s="451"/>
      <c r="DU365" s="451"/>
      <c r="DV365" s="35"/>
      <c r="DW365" s="36"/>
      <c r="DX365" s="36"/>
      <c r="DY365" s="38"/>
      <c r="DZ365" s="38"/>
      <c r="EA365" s="46"/>
      <c r="EB365" s="33">
        <f t="shared" si="59"/>
        <v>0</v>
      </c>
      <c r="EC365" s="33">
        <f t="shared" si="60"/>
        <v>0</v>
      </c>
      <c r="ED365" s="75">
        <f t="shared" si="61"/>
        <v>0</v>
      </c>
      <c r="EE365" s="74">
        <f t="shared" si="62"/>
        <v>0</v>
      </c>
      <c r="EF365" s="33">
        <f t="shared" si="63"/>
        <v>0</v>
      </c>
    </row>
    <row r="366" spans="1:136" x14ac:dyDescent="0.25">
      <c r="A366" s="136">
        <v>357</v>
      </c>
      <c r="B366" s="44"/>
      <c r="C366" s="39"/>
      <c r="D366" s="39"/>
      <c r="E366" s="39"/>
      <c r="F366" s="46"/>
      <c r="G366" s="45"/>
      <c r="H366" s="44"/>
      <c r="I366" s="44"/>
      <c r="J366" s="47"/>
      <c r="K366" s="47"/>
      <c r="L366" s="47"/>
      <c r="M366" s="47"/>
      <c r="N366" s="47"/>
      <c r="O366" s="44"/>
      <c r="P366" s="353"/>
      <c r="Q366" s="452"/>
      <c r="R366" s="452"/>
      <c r="S366" s="452"/>
      <c r="T366" s="452"/>
      <c r="U366" s="452"/>
      <c r="V366" s="452"/>
      <c r="W366" s="452"/>
      <c r="X366" s="452"/>
      <c r="Y366" s="452"/>
      <c r="Z366" s="45"/>
      <c r="AA366" s="44"/>
      <c r="AB366" s="44"/>
      <c r="AC366" s="47"/>
      <c r="AD366" s="47"/>
      <c r="AE366" s="47"/>
      <c r="AF366" s="47"/>
      <c r="AG366" s="47"/>
      <c r="AH366" s="47"/>
      <c r="AI366" s="47"/>
      <c r="AJ366" s="44"/>
      <c r="AK366" s="353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"/>
      <c r="AX366" s="44"/>
      <c r="AY366" s="47"/>
      <c r="AZ366" s="47"/>
      <c r="BA366" s="125"/>
      <c r="BB366" s="44"/>
      <c r="BC366" s="44"/>
      <c r="BD366" s="47"/>
      <c r="BE366" s="47"/>
      <c r="BF366" s="45"/>
      <c r="BG366" s="44"/>
      <c r="BH366" s="44"/>
      <c r="BI366" s="44"/>
      <c r="BJ366" s="44"/>
      <c r="BK366" s="44"/>
      <c r="BL366" s="44"/>
      <c r="BM366" s="44"/>
      <c r="BN366" s="47"/>
      <c r="BO366" s="497"/>
      <c r="BP366" s="124"/>
      <c r="BQ366" s="41"/>
      <c r="BR366" s="41"/>
      <c r="BS366" s="41"/>
      <c r="BT366" s="41"/>
      <c r="BU366" s="43"/>
      <c r="BV366" s="43"/>
      <c r="BW366" s="43"/>
      <c r="BX366" s="43"/>
      <c r="BY366" s="43"/>
      <c r="BZ366" s="43"/>
      <c r="CA366" s="499"/>
      <c r="CB366" s="500"/>
      <c r="CC366" s="495"/>
      <c r="CD366" s="495"/>
      <c r="CE366" s="502"/>
      <c r="CF366" s="124"/>
      <c r="CG366" s="41"/>
      <c r="CH366" s="41"/>
      <c r="CI366" s="43"/>
      <c r="CJ366" s="43"/>
      <c r="CK366" s="43"/>
      <c r="CL366" s="43"/>
      <c r="CM366" s="43"/>
      <c r="CN366" s="43"/>
      <c r="CO366" s="43"/>
      <c r="CP366" s="43"/>
      <c r="CQ366" s="43"/>
      <c r="CR366" s="500"/>
      <c r="CS366" s="495"/>
      <c r="CT366" s="495"/>
      <c r="CU366" s="502"/>
      <c r="CV366" s="44"/>
      <c r="CW366" s="44"/>
      <c r="CX366" s="44"/>
      <c r="CY366" s="44"/>
      <c r="CZ366" s="44"/>
      <c r="DA366" s="46"/>
      <c r="DB366" s="451"/>
      <c r="DC366" s="44"/>
      <c r="DD366" s="44"/>
      <c r="DE366" s="451"/>
      <c r="DF366" s="35"/>
      <c r="DG366" s="36"/>
      <c r="DH366" s="36"/>
      <c r="DI366" s="38"/>
      <c r="DJ366" s="38"/>
      <c r="DK366" s="38"/>
      <c r="DL366" s="38"/>
      <c r="DM366" s="38"/>
      <c r="DN366" s="46"/>
      <c r="DO366" s="451"/>
      <c r="DP366" s="451"/>
      <c r="DQ366" s="451"/>
      <c r="DR366" s="451"/>
      <c r="DS366" s="451"/>
      <c r="DT366" s="451"/>
      <c r="DU366" s="451"/>
      <c r="DV366" s="35"/>
      <c r="DW366" s="36"/>
      <c r="DX366" s="36"/>
      <c r="DY366" s="38"/>
      <c r="DZ366" s="38"/>
      <c r="EA366" s="46"/>
      <c r="EB366" s="33">
        <f t="shared" si="59"/>
        <v>0</v>
      </c>
      <c r="EC366" s="33">
        <f t="shared" si="60"/>
        <v>0</v>
      </c>
      <c r="ED366" s="75">
        <f t="shared" si="61"/>
        <v>0</v>
      </c>
      <c r="EE366" s="74">
        <f t="shared" si="62"/>
        <v>0</v>
      </c>
      <c r="EF366" s="33">
        <f t="shared" si="63"/>
        <v>0</v>
      </c>
    </row>
    <row r="367" spans="1:136" x14ac:dyDescent="0.25">
      <c r="A367" s="134">
        <v>358</v>
      </c>
      <c r="B367" s="44"/>
      <c r="C367" s="39"/>
      <c r="D367" s="39"/>
      <c r="E367" s="39"/>
      <c r="F367" s="46"/>
      <c r="G367" s="45"/>
      <c r="H367" s="44"/>
      <c r="I367" s="44"/>
      <c r="J367" s="47"/>
      <c r="K367" s="47"/>
      <c r="L367" s="47"/>
      <c r="M367" s="47"/>
      <c r="N367" s="47"/>
      <c r="O367" s="44"/>
      <c r="P367" s="353"/>
      <c r="Q367" s="452"/>
      <c r="R367" s="452"/>
      <c r="S367" s="452"/>
      <c r="T367" s="452"/>
      <c r="U367" s="452"/>
      <c r="V367" s="452"/>
      <c r="W367" s="452"/>
      <c r="X367" s="452"/>
      <c r="Y367" s="452"/>
      <c r="Z367" s="45"/>
      <c r="AA367" s="44"/>
      <c r="AB367" s="44"/>
      <c r="AC367" s="47"/>
      <c r="AD367" s="47"/>
      <c r="AE367" s="47"/>
      <c r="AF367" s="47"/>
      <c r="AG367" s="47"/>
      <c r="AH367" s="47"/>
      <c r="AI367" s="47"/>
      <c r="AJ367" s="44"/>
      <c r="AK367" s="353"/>
      <c r="AL367" s="452"/>
      <c r="AM367" s="452"/>
      <c r="AN367" s="452"/>
      <c r="AO367" s="452"/>
      <c r="AP367" s="452"/>
      <c r="AQ367" s="452"/>
      <c r="AR367" s="452"/>
      <c r="AS367" s="452"/>
      <c r="AT367" s="452"/>
      <c r="AU367" s="452"/>
      <c r="AV367" s="452"/>
      <c r="AW367" s="45"/>
      <c r="AX367" s="44"/>
      <c r="AY367" s="47"/>
      <c r="AZ367" s="47"/>
      <c r="BA367" s="125"/>
      <c r="BB367" s="44"/>
      <c r="BC367" s="44"/>
      <c r="BD367" s="47"/>
      <c r="BE367" s="47"/>
      <c r="BF367" s="45"/>
      <c r="BG367" s="44"/>
      <c r="BH367" s="44"/>
      <c r="BI367" s="44"/>
      <c r="BJ367" s="44"/>
      <c r="BK367" s="44"/>
      <c r="BL367" s="44"/>
      <c r="BM367" s="44"/>
      <c r="BN367" s="47"/>
      <c r="BO367" s="497"/>
      <c r="BP367" s="124"/>
      <c r="BQ367" s="41"/>
      <c r="BR367" s="41"/>
      <c r="BS367" s="41"/>
      <c r="BT367" s="41"/>
      <c r="BU367" s="43"/>
      <c r="BV367" s="43"/>
      <c r="BW367" s="43"/>
      <c r="BX367" s="43"/>
      <c r="BY367" s="43"/>
      <c r="BZ367" s="43"/>
      <c r="CA367" s="499"/>
      <c r="CB367" s="500"/>
      <c r="CC367" s="495"/>
      <c r="CD367" s="495"/>
      <c r="CE367" s="502"/>
      <c r="CF367" s="124"/>
      <c r="CG367" s="41"/>
      <c r="CH367" s="41"/>
      <c r="CI367" s="43"/>
      <c r="CJ367" s="43"/>
      <c r="CK367" s="43"/>
      <c r="CL367" s="43"/>
      <c r="CM367" s="43"/>
      <c r="CN367" s="43"/>
      <c r="CO367" s="43"/>
      <c r="CP367" s="43"/>
      <c r="CQ367" s="43"/>
      <c r="CR367" s="500"/>
      <c r="CS367" s="495"/>
      <c r="CT367" s="495"/>
      <c r="CU367" s="502"/>
      <c r="CV367" s="44"/>
      <c r="CW367" s="44"/>
      <c r="CX367" s="44"/>
      <c r="CY367" s="44"/>
      <c r="CZ367" s="44"/>
      <c r="DA367" s="46"/>
      <c r="DB367" s="451"/>
      <c r="DC367" s="44"/>
      <c r="DD367" s="44"/>
      <c r="DE367" s="451"/>
      <c r="DF367" s="35"/>
      <c r="DG367" s="36"/>
      <c r="DH367" s="36"/>
      <c r="DI367" s="38"/>
      <c r="DJ367" s="38"/>
      <c r="DK367" s="38"/>
      <c r="DL367" s="38"/>
      <c r="DM367" s="38"/>
      <c r="DN367" s="46"/>
      <c r="DO367" s="451"/>
      <c r="DP367" s="451"/>
      <c r="DQ367" s="451"/>
      <c r="DR367" s="451"/>
      <c r="DS367" s="451"/>
      <c r="DT367" s="451"/>
      <c r="DU367" s="451"/>
      <c r="DV367" s="35"/>
      <c r="DW367" s="36"/>
      <c r="DX367" s="36"/>
      <c r="DY367" s="38"/>
      <c r="DZ367" s="38"/>
      <c r="EA367" s="46"/>
      <c r="EB367" s="33">
        <f t="shared" si="59"/>
        <v>0</v>
      </c>
      <c r="EC367" s="33">
        <f t="shared" si="60"/>
        <v>0</v>
      </c>
      <c r="ED367" s="75">
        <f t="shared" si="61"/>
        <v>0</v>
      </c>
      <c r="EE367" s="74">
        <f t="shared" si="62"/>
        <v>0</v>
      </c>
      <c r="EF367" s="33">
        <f t="shared" si="63"/>
        <v>0</v>
      </c>
    </row>
    <row r="368" spans="1:136" x14ac:dyDescent="0.25">
      <c r="A368" s="136">
        <v>359</v>
      </c>
      <c r="B368" s="44"/>
      <c r="C368" s="39"/>
      <c r="D368" s="39"/>
      <c r="E368" s="39"/>
      <c r="F368" s="46"/>
      <c r="G368" s="45"/>
      <c r="H368" s="44"/>
      <c r="I368" s="44"/>
      <c r="J368" s="47"/>
      <c r="K368" s="47"/>
      <c r="L368" s="47"/>
      <c r="M368" s="47"/>
      <c r="N368" s="47"/>
      <c r="O368" s="44"/>
      <c r="P368" s="353"/>
      <c r="Q368" s="452"/>
      <c r="R368" s="452"/>
      <c r="S368" s="452"/>
      <c r="T368" s="452"/>
      <c r="U368" s="452"/>
      <c r="V368" s="452"/>
      <c r="W368" s="452"/>
      <c r="X368" s="452"/>
      <c r="Y368" s="452"/>
      <c r="Z368" s="45"/>
      <c r="AA368" s="44"/>
      <c r="AB368" s="44"/>
      <c r="AC368" s="47"/>
      <c r="AD368" s="47"/>
      <c r="AE368" s="47"/>
      <c r="AF368" s="47"/>
      <c r="AG368" s="47"/>
      <c r="AH368" s="47"/>
      <c r="AI368" s="47"/>
      <c r="AJ368" s="44"/>
      <c r="AK368" s="353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52"/>
      <c r="AV368" s="452"/>
      <c r="AW368" s="45"/>
      <c r="AX368" s="44"/>
      <c r="AY368" s="47"/>
      <c r="AZ368" s="47"/>
      <c r="BA368" s="125"/>
      <c r="BB368" s="44"/>
      <c r="BC368" s="44"/>
      <c r="BD368" s="47"/>
      <c r="BE368" s="47"/>
      <c r="BF368" s="45"/>
      <c r="BG368" s="44"/>
      <c r="BH368" s="44"/>
      <c r="BI368" s="44"/>
      <c r="BJ368" s="44"/>
      <c r="BK368" s="44"/>
      <c r="BL368" s="44"/>
      <c r="BM368" s="44"/>
      <c r="BN368" s="47"/>
      <c r="BO368" s="497"/>
      <c r="BP368" s="124"/>
      <c r="BQ368" s="41"/>
      <c r="BR368" s="41"/>
      <c r="BS368" s="41"/>
      <c r="BT368" s="41"/>
      <c r="BU368" s="43"/>
      <c r="BV368" s="43"/>
      <c r="BW368" s="43"/>
      <c r="BX368" s="43"/>
      <c r="BY368" s="43"/>
      <c r="BZ368" s="43"/>
      <c r="CA368" s="499"/>
      <c r="CB368" s="500"/>
      <c r="CC368" s="495"/>
      <c r="CD368" s="495"/>
      <c r="CE368" s="502"/>
      <c r="CF368" s="124"/>
      <c r="CG368" s="41"/>
      <c r="CH368" s="41"/>
      <c r="CI368" s="43"/>
      <c r="CJ368" s="43"/>
      <c r="CK368" s="43"/>
      <c r="CL368" s="43"/>
      <c r="CM368" s="43"/>
      <c r="CN368" s="43"/>
      <c r="CO368" s="43"/>
      <c r="CP368" s="43"/>
      <c r="CQ368" s="43"/>
      <c r="CR368" s="500"/>
      <c r="CS368" s="495"/>
      <c r="CT368" s="495"/>
      <c r="CU368" s="502"/>
      <c r="CV368" s="44"/>
      <c r="CW368" s="44"/>
      <c r="CX368" s="44"/>
      <c r="CY368" s="44"/>
      <c r="CZ368" s="44"/>
      <c r="DA368" s="46"/>
      <c r="DB368" s="451"/>
      <c r="DC368" s="44"/>
      <c r="DD368" s="44"/>
      <c r="DE368" s="451"/>
      <c r="DF368" s="35"/>
      <c r="DG368" s="36"/>
      <c r="DH368" s="36"/>
      <c r="DI368" s="38"/>
      <c r="DJ368" s="38"/>
      <c r="DK368" s="38"/>
      <c r="DL368" s="38"/>
      <c r="DM368" s="38"/>
      <c r="DN368" s="46"/>
      <c r="DO368" s="451"/>
      <c r="DP368" s="451"/>
      <c r="DQ368" s="451"/>
      <c r="DR368" s="451"/>
      <c r="DS368" s="451"/>
      <c r="DT368" s="451"/>
      <c r="DU368" s="451"/>
      <c r="DV368" s="35"/>
      <c r="DW368" s="36"/>
      <c r="DX368" s="36"/>
      <c r="DY368" s="38"/>
      <c r="DZ368" s="38"/>
      <c r="EA368" s="46"/>
      <c r="EB368" s="33">
        <f t="shared" si="59"/>
        <v>0</v>
      </c>
      <c r="EC368" s="33">
        <f t="shared" si="60"/>
        <v>0</v>
      </c>
      <c r="ED368" s="75">
        <f t="shared" si="61"/>
        <v>0</v>
      </c>
      <c r="EE368" s="74">
        <f t="shared" si="62"/>
        <v>0</v>
      </c>
      <c r="EF368" s="33">
        <f t="shared" si="63"/>
        <v>0</v>
      </c>
    </row>
    <row r="369" spans="1:136" x14ac:dyDescent="0.25">
      <c r="A369" s="134">
        <v>360</v>
      </c>
      <c r="B369" s="44"/>
      <c r="C369" s="39"/>
      <c r="D369" s="39"/>
      <c r="E369" s="39"/>
      <c r="F369" s="46"/>
      <c r="G369" s="45"/>
      <c r="H369" s="44"/>
      <c r="I369" s="44"/>
      <c r="J369" s="47"/>
      <c r="K369" s="47"/>
      <c r="L369" s="47"/>
      <c r="M369" s="47"/>
      <c r="N369" s="47"/>
      <c r="O369" s="44"/>
      <c r="P369" s="353"/>
      <c r="Q369" s="452"/>
      <c r="R369" s="452"/>
      <c r="S369" s="452"/>
      <c r="T369" s="452"/>
      <c r="U369" s="452"/>
      <c r="V369" s="452"/>
      <c r="W369" s="452"/>
      <c r="X369" s="452"/>
      <c r="Y369" s="452"/>
      <c r="Z369" s="45"/>
      <c r="AA369" s="44"/>
      <c r="AB369" s="44"/>
      <c r="AC369" s="47"/>
      <c r="AD369" s="47"/>
      <c r="AE369" s="47"/>
      <c r="AF369" s="47"/>
      <c r="AG369" s="47"/>
      <c r="AH369" s="47"/>
      <c r="AI369" s="47"/>
      <c r="AJ369" s="44"/>
      <c r="AK369" s="353"/>
      <c r="AL369" s="452"/>
      <c r="AM369" s="452"/>
      <c r="AN369" s="452"/>
      <c r="AO369" s="452"/>
      <c r="AP369" s="452"/>
      <c r="AQ369" s="452"/>
      <c r="AR369" s="452"/>
      <c r="AS369" s="452"/>
      <c r="AT369" s="452"/>
      <c r="AU369" s="452"/>
      <c r="AV369" s="452"/>
      <c r="AW369" s="45"/>
      <c r="AX369" s="44"/>
      <c r="AY369" s="47"/>
      <c r="AZ369" s="47"/>
      <c r="BA369" s="125"/>
      <c r="BB369" s="44"/>
      <c r="BC369" s="44"/>
      <c r="BD369" s="47"/>
      <c r="BE369" s="47"/>
      <c r="BF369" s="45"/>
      <c r="BG369" s="44"/>
      <c r="BH369" s="44"/>
      <c r="BI369" s="44"/>
      <c r="BJ369" s="44"/>
      <c r="BK369" s="44"/>
      <c r="BL369" s="44"/>
      <c r="BM369" s="44"/>
      <c r="BN369" s="47"/>
      <c r="BO369" s="497"/>
      <c r="BP369" s="124"/>
      <c r="BQ369" s="41"/>
      <c r="BR369" s="41"/>
      <c r="BS369" s="41"/>
      <c r="BT369" s="41"/>
      <c r="BU369" s="43"/>
      <c r="BV369" s="43"/>
      <c r="BW369" s="43"/>
      <c r="BX369" s="43"/>
      <c r="BY369" s="43"/>
      <c r="BZ369" s="43"/>
      <c r="CA369" s="499"/>
      <c r="CB369" s="500"/>
      <c r="CC369" s="495"/>
      <c r="CD369" s="495"/>
      <c r="CE369" s="502"/>
      <c r="CF369" s="124"/>
      <c r="CG369" s="41"/>
      <c r="CH369" s="41"/>
      <c r="CI369" s="43"/>
      <c r="CJ369" s="43"/>
      <c r="CK369" s="43"/>
      <c r="CL369" s="43"/>
      <c r="CM369" s="43"/>
      <c r="CN369" s="43"/>
      <c r="CO369" s="43"/>
      <c r="CP369" s="43"/>
      <c r="CQ369" s="43"/>
      <c r="CR369" s="500"/>
      <c r="CS369" s="495"/>
      <c r="CT369" s="495"/>
      <c r="CU369" s="502"/>
      <c r="CV369" s="44"/>
      <c r="CW369" s="44"/>
      <c r="CX369" s="44"/>
      <c r="CY369" s="44"/>
      <c r="CZ369" s="44"/>
      <c r="DA369" s="46"/>
      <c r="DB369" s="451"/>
      <c r="DC369" s="44"/>
      <c r="DD369" s="44"/>
      <c r="DE369" s="451"/>
      <c r="DF369" s="35"/>
      <c r="DG369" s="36"/>
      <c r="DH369" s="36"/>
      <c r="DI369" s="38"/>
      <c r="DJ369" s="38"/>
      <c r="DK369" s="38"/>
      <c r="DL369" s="38"/>
      <c r="DM369" s="38"/>
      <c r="DN369" s="46"/>
      <c r="DO369" s="451"/>
      <c r="DP369" s="451"/>
      <c r="DQ369" s="451"/>
      <c r="DR369" s="451"/>
      <c r="DS369" s="451"/>
      <c r="DT369" s="451"/>
      <c r="DU369" s="451"/>
      <c r="DV369" s="35"/>
      <c r="DW369" s="36"/>
      <c r="DX369" s="36"/>
      <c r="DY369" s="38"/>
      <c r="DZ369" s="38"/>
      <c r="EA369" s="46"/>
      <c r="EB369" s="33">
        <f t="shared" si="59"/>
        <v>0</v>
      </c>
      <c r="EC369" s="33">
        <f t="shared" si="60"/>
        <v>0</v>
      </c>
      <c r="ED369" s="75">
        <f t="shared" si="61"/>
        <v>0</v>
      </c>
      <c r="EE369" s="74">
        <f t="shared" si="62"/>
        <v>0</v>
      </c>
      <c r="EF369" s="33">
        <f t="shared" si="63"/>
        <v>0</v>
      </c>
    </row>
    <row r="370" spans="1:136" x14ac:dyDescent="0.25">
      <c r="A370" s="136">
        <v>361</v>
      </c>
      <c r="B370" s="44"/>
      <c r="C370" s="39"/>
      <c r="D370" s="39"/>
      <c r="E370" s="39"/>
      <c r="F370" s="46"/>
      <c r="G370" s="45"/>
      <c r="H370" s="44"/>
      <c r="I370" s="44"/>
      <c r="J370" s="47"/>
      <c r="K370" s="47"/>
      <c r="L370" s="47"/>
      <c r="M370" s="47"/>
      <c r="N370" s="47"/>
      <c r="O370" s="44"/>
      <c r="P370" s="353"/>
      <c r="Q370" s="452"/>
      <c r="R370" s="452"/>
      <c r="S370" s="452"/>
      <c r="T370" s="452"/>
      <c r="U370" s="452"/>
      <c r="V370" s="452"/>
      <c r="W370" s="452"/>
      <c r="X370" s="452"/>
      <c r="Y370" s="452"/>
      <c r="Z370" s="45"/>
      <c r="AA370" s="44"/>
      <c r="AB370" s="44"/>
      <c r="AC370" s="47"/>
      <c r="AD370" s="47"/>
      <c r="AE370" s="47"/>
      <c r="AF370" s="47"/>
      <c r="AG370" s="47"/>
      <c r="AH370" s="47"/>
      <c r="AI370" s="47"/>
      <c r="AJ370" s="44"/>
      <c r="AK370" s="353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"/>
      <c r="AX370" s="44"/>
      <c r="AY370" s="47"/>
      <c r="AZ370" s="47"/>
      <c r="BA370" s="125"/>
      <c r="BB370" s="44"/>
      <c r="BC370" s="44"/>
      <c r="BD370" s="47"/>
      <c r="BE370" s="47"/>
      <c r="BF370" s="45"/>
      <c r="BG370" s="44"/>
      <c r="BH370" s="44"/>
      <c r="BI370" s="44"/>
      <c r="BJ370" s="44"/>
      <c r="BK370" s="44"/>
      <c r="BL370" s="44"/>
      <c r="BM370" s="44"/>
      <c r="BN370" s="47"/>
      <c r="BO370" s="497"/>
      <c r="BP370" s="124"/>
      <c r="BQ370" s="41"/>
      <c r="BR370" s="41"/>
      <c r="BS370" s="41"/>
      <c r="BT370" s="41"/>
      <c r="BU370" s="43"/>
      <c r="BV370" s="43"/>
      <c r="BW370" s="43"/>
      <c r="BX370" s="43"/>
      <c r="BY370" s="43"/>
      <c r="BZ370" s="43"/>
      <c r="CA370" s="499"/>
      <c r="CB370" s="500"/>
      <c r="CC370" s="495"/>
      <c r="CD370" s="495"/>
      <c r="CE370" s="502"/>
      <c r="CF370" s="124"/>
      <c r="CG370" s="41"/>
      <c r="CH370" s="41"/>
      <c r="CI370" s="43"/>
      <c r="CJ370" s="43"/>
      <c r="CK370" s="43"/>
      <c r="CL370" s="43"/>
      <c r="CM370" s="43"/>
      <c r="CN370" s="43"/>
      <c r="CO370" s="43"/>
      <c r="CP370" s="43"/>
      <c r="CQ370" s="43"/>
      <c r="CR370" s="500"/>
      <c r="CS370" s="495"/>
      <c r="CT370" s="495"/>
      <c r="CU370" s="502"/>
      <c r="CV370" s="44"/>
      <c r="CW370" s="44"/>
      <c r="CX370" s="44"/>
      <c r="CY370" s="44"/>
      <c r="CZ370" s="44"/>
      <c r="DA370" s="46"/>
      <c r="DB370" s="451"/>
      <c r="DC370" s="44"/>
      <c r="DD370" s="44"/>
      <c r="DE370" s="451"/>
      <c r="DF370" s="35"/>
      <c r="DG370" s="36"/>
      <c r="DH370" s="36"/>
      <c r="DI370" s="38"/>
      <c r="DJ370" s="38"/>
      <c r="DK370" s="38"/>
      <c r="DL370" s="38"/>
      <c r="DM370" s="38"/>
      <c r="DN370" s="46"/>
      <c r="DO370" s="451"/>
      <c r="DP370" s="451"/>
      <c r="DQ370" s="451"/>
      <c r="DR370" s="451"/>
      <c r="DS370" s="451"/>
      <c r="DT370" s="451"/>
      <c r="DU370" s="451"/>
      <c r="DV370" s="35"/>
      <c r="DW370" s="36"/>
      <c r="DX370" s="36"/>
      <c r="DY370" s="38"/>
      <c r="DZ370" s="38"/>
      <c r="EA370" s="46"/>
      <c r="EB370" s="33">
        <f t="shared" si="59"/>
        <v>0</v>
      </c>
      <c r="EC370" s="33">
        <f t="shared" si="60"/>
        <v>0</v>
      </c>
      <c r="ED370" s="75">
        <f t="shared" si="61"/>
        <v>0</v>
      </c>
      <c r="EE370" s="74">
        <f t="shared" si="62"/>
        <v>0</v>
      </c>
      <c r="EF370" s="33">
        <f t="shared" si="63"/>
        <v>0</v>
      </c>
    </row>
    <row r="371" spans="1:136" x14ac:dyDescent="0.25">
      <c r="A371" s="134">
        <v>362</v>
      </c>
      <c r="B371" s="44"/>
      <c r="C371" s="39"/>
      <c r="D371" s="39"/>
      <c r="E371" s="39"/>
      <c r="F371" s="46"/>
      <c r="G371" s="45"/>
      <c r="H371" s="44"/>
      <c r="I371" s="44"/>
      <c r="J371" s="47"/>
      <c r="K371" s="47"/>
      <c r="L371" s="47"/>
      <c r="M371" s="47"/>
      <c r="N371" s="47"/>
      <c r="O371" s="44"/>
      <c r="P371" s="353"/>
      <c r="Q371" s="452"/>
      <c r="R371" s="452"/>
      <c r="S371" s="452"/>
      <c r="T371" s="452"/>
      <c r="U371" s="452"/>
      <c r="V371" s="452"/>
      <c r="W371" s="452"/>
      <c r="X371" s="452"/>
      <c r="Y371" s="452"/>
      <c r="Z371" s="45"/>
      <c r="AA371" s="44"/>
      <c r="AB371" s="44"/>
      <c r="AC371" s="47"/>
      <c r="AD371" s="47"/>
      <c r="AE371" s="47"/>
      <c r="AF371" s="47"/>
      <c r="AG371" s="47"/>
      <c r="AH371" s="47"/>
      <c r="AI371" s="47"/>
      <c r="AJ371" s="44"/>
      <c r="AK371" s="353"/>
      <c r="AL371" s="452"/>
      <c r="AM371" s="452"/>
      <c r="AN371" s="452"/>
      <c r="AO371" s="452"/>
      <c r="AP371" s="452"/>
      <c r="AQ371" s="452"/>
      <c r="AR371" s="452"/>
      <c r="AS371" s="452"/>
      <c r="AT371" s="452"/>
      <c r="AU371" s="452"/>
      <c r="AV371" s="452"/>
      <c r="AW371" s="45"/>
      <c r="AX371" s="44"/>
      <c r="AY371" s="47"/>
      <c r="AZ371" s="47"/>
      <c r="BA371" s="125"/>
      <c r="BB371" s="44"/>
      <c r="BC371" s="44"/>
      <c r="BD371" s="47"/>
      <c r="BE371" s="47"/>
      <c r="BF371" s="45"/>
      <c r="BG371" s="44"/>
      <c r="BH371" s="44"/>
      <c r="BI371" s="44"/>
      <c r="BJ371" s="44"/>
      <c r="BK371" s="44"/>
      <c r="BL371" s="44"/>
      <c r="BM371" s="44"/>
      <c r="BN371" s="47"/>
      <c r="BO371" s="497"/>
      <c r="BP371" s="124"/>
      <c r="BQ371" s="41"/>
      <c r="BR371" s="41"/>
      <c r="BS371" s="41"/>
      <c r="BT371" s="41"/>
      <c r="BU371" s="43"/>
      <c r="BV371" s="43"/>
      <c r="BW371" s="43"/>
      <c r="BX371" s="43"/>
      <c r="BY371" s="43"/>
      <c r="BZ371" s="43"/>
      <c r="CA371" s="499"/>
      <c r="CB371" s="500"/>
      <c r="CC371" s="495"/>
      <c r="CD371" s="495"/>
      <c r="CE371" s="502"/>
      <c r="CF371" s="124"/>
      <c r="CG371" s="41"/>
      <c r="CH371" s="41"/>
      <c r="CI371" s="43"/>
      <c r="CJ371" s="43"/>
      <c r="CK371" s="43"/>
      <c r="CL371" s="43"/>
      <c r="CM371" s="43"/>
      <c r="CN371" s="43"/>
      <c r="CO371" s="43"/>
      <c r="CP371" s="43"/>
      <c r="CQ371" s="43"/>
      <c r="CR371" s="500"/>
      <c r="CS371" s="495"/>
      <c r="CT371" s="495"/>
      <c r="CU371" s="502"/>
      <c r="CV371" s="44"/>
      <c r="CW371" s="44"/>
      <c r="CX371" s="44"/>
      <c r="CY371" s="44"/>
      <c r="CZ371" s="44"/>
      <c r="DA371" s="46"/>
      <c r="DB371" s="451"/>
      <c r="DC371" s="44"/>
      <c r="DD371" s="44"/>
      <c r="DE371" s="451"/>
      <c r="DF371" s="35"/>
      <c r="DG371" s="36"/>
      <c r="DH371" s="36"/>
      <c r="DI371" s="38"/>
      <c r="DJ371" s="38"/>
      <c r="DK371" s="38"/>
      <c r="DL371" s="38"/>
      <c r="DM371" s="38"/>
      <c r="DN371" s="46"/>
      <c r="DO371" s="451"/>
      <c r="DP371" s="451"/>
      <c r="DQ371" s="451"/>
      <c r="DR371" s="451"/>
      <c r="DS371" s="451"/>
      <c r="DT371" s="451"/>
      <c r="DU371" s="451"/>
      <c r="DV371" s="35"/>
      <c r="DW371" s="36"/>
      <c r="DX371" s="36"/>
      <c r="DY371" s="38"/>
      <c r="DZ371" s="38"/>
      <c r="EA371" s="46"/>
      <c r="EB371" s="33">
        <f t="shared" si="59"/>
        <v>0</v>
      </c>
      <c r="EC371" s="33">
        <f t="shared" si="60"/>
        <v>0</v>
      </c>
      <c r="ED371" s="75">
        <f t="shared" si="61"/>
        <v>0</v>
      </c>
      <c r="EE371" s="74">
        <f t="shared" si="62"/>
        <v>0</v>
      </c>
      <c r="EF371" s="33">
        <f t="shared" si="63"/>
        <v>0</v>
      </c>
    </row>
    <row r="372" spans="1:136" x14ac:dyDescent="0.25">
      <c r="A372" s="136">
        <v>363</v>
      </c>
      <c r="B372" s="44"/>
      <c r="C372" s="39"/>
      <c r="D372" s="39"/>
      <c r="E372" s="39"/>
      <c r="F372" s="46"/>
      <c r="G372" s="45"/>
      <c r="H372" s="44"/>
      <c r="I372" s="44"/>
      <c r="J372" s="47"/>
      <c r="K372" s="47"/>
      <c r="L372" s="47"/>
      <c r="M372" s="47"/>
      <c r="N372" s="47"/>
      <c r="O372" s="44"/>
      <c r="P372" s="353"/>
      <c r="Q372" s="452"/>
      <c r="R372" s="452"/>
      <c r="S372" s="452"/>
      <c r="T372" s="452"/>
      <c r="U372" s="452"/>
      <c r="V372" s="452"/>
      <c r="W372" s="452"/>
      <c r="X372" s="452"/>
      <c r="Y372" s="452"/>
      <c r="Z372" s="45"/>
      <c r="AA372" s="44"/>
      <c r="AB372" s="44"/>
      <c r="AC372" s="47"/>
      <c r="AD372" s="47"/>
      <c r="AE372" s="47"/>
      <c r="AF372" s="47"/>
      <c r="AG372" s="47"/>
      <c r="AH372" s="47"/>
      <c r="AI372" s="47"/>
      <c r="AJ372" s="44"/>
      <c r="AK372" s="353"/>
      <c r="AL372" s="452"/>
      <c r="AM372" s="452"/>
      <c r="AN372" s="452"/>
      <c r="AO372" s="452"/>
      <c r="AP372" s="452"/>
      <c r="AQ372" s="452"/>
      <c r="AR372" s="452"/>
      <c r="AS372" s="452"/>
      <c r="AT372" s="452"/>
      <c r="AU372" s="452"/>
      <c r="AV372" s="452"/>
      <c r="AW372" s="45"/>
      <c r="AX372" s="44"/>
      <c r="AY372" s="47"/>
      <c r="AZ372" s="47"/>
      <c r="BA372" s="125"/>
      <c r="BB372" s="44"/>
      <c r="BC372" s="44"/>
      <c r="BD372" s="47"/>
      <c r="BE372" s="47"/>
      <c r="BF372" s="45"/>
      <c r="BG372" s="44"/>
      <c r="BH372" s="44"/>
      <c r="BI372" s="44"/>
      <c r="BJ372" s="44"/>
      <c r="BK372" s="44"/>
      <c r="BL372" s="44"/>
      <c r="BM372" s="44"/>
      <c r="BN372" s="47"/>
      <c r="BO372" s="497"/>
      <c r="BP372" s="124"/>
      <c r="BQ372" s="41"/>
      <c r="BR372" s="41"/>
      <c r="BS372" s="41"/>
      <c r="BT372" s="41"/>
      <c r="BU372" s="43"/>
      <c r="BV372" s="43"/>
      <c r="BW372" s="43"/>
      <c r="BX372" s="43"/>
      <c r="BY372" s="43"/>
      <c r="BZ372" s="43"/>
      <c r="CA372" s="499"/>
      <c r="CB372" s="500"/>
      <c r="CC372" s="495"/>
      <c r="CD372" s="495"/>
      <c r="CE372" s="502"/>
      <c r="CF372" s="124"/>
      <c r="CG372" s="41"/>
      <c r="CH372" s="41"/>
      <c r="CI372" s="43"/>
      <c r="CJ372" s="43"/>
      <c r="CK372" s="43"/>
      <c r="CL372" s="43"/>
      <c r="CM372" s="43"/>
      <c r="CN372" s="43"/>
      <c r="CO372" s="43"/>
      <c r="CP372" s="43"/>
      <c r="CQ372" s="43"/>
      <c r="CR372" s="500"/>
      <c r="CS372" s="495"/>
      <c r="CT372" s="495"/>
      <c r="CU372" s="502"/>
      <c r="CV372" s="44"/>
      <c r="CW372" s="44"/>
      <c r="CX372" s="44"/>
      <c r="CY372" s="44"/>
      <c r="CZ372" s="44"/>
      <c r="DA372" s="46"/>
      <c r="DB372" s="451"/>
      <c r="DC372" s="44"/>
      <c r="DD372" s="44"/>
      <c r="DE372" s="451"/>
      <c r="DF372" s="35"/>
      <c r="DG372" s="36"/>
      <c r="DH372" s="36"/>
      <c r="DI372" s="38"/>
      <c r="DJ372" s="38"/>
      <c r="DK372" s="38"/>
      <c r="DL372" s="38"/>
      <c r="DM372" s="38"/>
      <c r="DN372" s="46"/>
      <c r="DO372" s="451"/>
      <c r="DP372" s="451"/>
      <c r="DQ372" s="451"/>
      <c r="DR372" s="451"/>
      <c r="DS372" s="451"/>
      <c r="DT372" s="451"/>
      <c r="DU372" s="451"/>
      <c r="DV372" s="35"/>
      <c r="DW372" s="36"/>
      <c r="DX372" s="36"/>
      <c r="DY372" s="38"/>
      <c r="DZ372" s="38"/>
      <c r="EA372" s="46"/>
      <c r="EB372" s="33">
        <f t="shared" si="59"/>
        <v>0</v>
      </c>
      <c r="EC372" s="33">
        <f t="shared" si="60"/>
        <v>0</v>
      </c>
      <c r="ED372" s="75">
        <f t="shared" si="61"/>
        <v>0</v>
      </c>
      <c r="EE372" s="74">
        <f t="shared" si="62"/>
        <v>0</v>
      </c>
      <c r="EF372" s="33">
        <f t="shared" si="63"/>
        <v>0</v>
      </c>
    </row>
    <row r="373" spans="1:136" x14ac:dyDescent="0.25">
      <c r="A373" s="134">
        <v>364</v>
      </c>
      <c r="B373" s="44"/>
      <c r="C373" s="39"/>
      <c r="D373" s="39"/>
      <c r="E373" s="39"/>
      <c r="F373" s="46"/>
      <c r="G373" s="45"/>
      <c r="H373" s="44"/>
      <c r="I373" s="44"/>
      <c r="J373" s="47"/>
      <c r="K373" s="47"/>
      <c r="L373" s="47"/>
      <c r="M373" s="47"/>
      <c r="N373" s="47"/>
      <c r="O373" s="44"/>
      <c r="P373" s="353"/>
      <c r="Q373" s="452"/>
      <c r="R373" s="452"/>
      <c r="S373" s="452"/>
      <c r="T373" s="452"/>
      <c r="U373" s="452"/>
      <c r="V373" s="452"/>
      <c r="W373" s="452"/>
      <c r="X373" s="452"/>
      <c r="Y373" s="452"/>
      <c r="Z373" s="45"/>
      <c r="AA373" s="44"/>
      <c r="AB373" s="44"/>
      <c r="AC373" s="47"/>
      <c r="AD373" s="47"/>
      <c r="AE373" s="47"/>
      <c r="AF373" s="47"/>
      <c r="AG373" s="47"/>
      <c r="AH373" s="47"/>
      <c r="AI373" s="47"/>
      <c r="AJ373" s="44"/>
      <c r="AK373" s="353"/>
      <c r="AL373" s="452"/>
      <c r="AM373" s="452"/>
      <c r="AN373" s="452"/>
      <c r="AO373" s="452"/>
      <c r="AP373" s="452"/>
      <c r="AQ373" s="452"/>
      <c r="AR373" s="452"/>
      <c r="AS373" s="452"/>
      <c r="AT373" s="452"/>
      <c r="AU373" s="452"/>
      <c r="AV373" s="452"/>
      <c r="AW373" s="45"/>
      <c r="AX373" s="44"/>
      <c r="AY373" s="47"/>
      <c r="AZ373" s="47"/>
      <c r="BA373" s="125"/>
      <c r="BB373" s="44"/>
      <c r="BC373" s="44"/>
      <c r="BD373" s="47"/>
      <c r="BE373" s="47"/>
      <c r="BF373" s="45"/>
      <c r="BG373" s="44"/>
      <c r="BH373" s="44"/>
      <c r="BI373" s="44"/>
      <c r="BJ373" s="44"/>
      <c r="BK373" s="44"/>
      <c r="BL373" s="44"/>
      <c r="BM373" s="44"/>
      <c r="BN373" s="47"/>
      <c r="BO373" s="497"/>
      <c r="BP373" s="124"/>
      <c r="BQ373" s="41"/>
      <c r="BR373" s="41"/>
      <c r="BS373" s="41"/>
      <c r="BT373" s="41"/>
      <c r="BU373" s="43"/>
      <c r="BV373" s="43"/>
      <c r="BW373" s="43"/>
      <c r="BX373" s="43"/>
      <c r="BY373" s="43"/>
      <c r="BZ373" s="43"/>
      <c r="CA373" s="499"/>
      <c r="CB373" s="500"/>
      <c r="CC373" s="495"/>
      <c r="CD373" s="495"/>
      <c r="CE373" s="502"/>
      <c r="CF373" s="124"/>
      <c r="CG373" s="41"/>
      <c r="CH373" s="41"/>
      <c r="CI373" s="43"/>
      <c r="CJ373" s="43"/>
      <c r="CK373" s="43"/>
      <c r="CL373" s="43"/>
      <c r="CM373" s="43"/>
      <c r="CN373" s="43"/>
      <c r="CO373" s="43"/>
      <c r="CP373" s="43"/>
      <c r="CQ373" s="43"/>
      <c r="CR373" s="500"/>
      <c r="CS373" s="495"/>
      <c r="CT373" s="495"/>
      <c r="CU373" s="502"/>
      <c r="CV373" s="44"/>
      <c r="CW373" s="44"/>
      <c r="CX373" s="44"/>
      <c r="CY373" s="44"/>
      <c r="CZ373" s="44"/>
      <c r="DA373" s="46"/>
      <c r="DB373" s="451"/>
      <c r="DC373" s="44"/>
      <c r="DD373" s="44"/>
      <c r="DE373" s="451"/>
      <c r="DF373" s="35"/>
      <c r="DG373" s="36"/>
      <c r="DH373" s="36"/>
      <c r="DI373" s="38"/>
      <c r="DJ373" s="38"/>
      <c r="DK373" s="38"/>
      <c r="DL373" s="38"/>
      <c r="DM373" s="38"/>
      <c r="DN373" s="46"/>
      <c r="DO373" s="451"/>
      <c r="DP373" s="451"/>
      <c r="DQ373" s="451"/>
      <c r="DR373" s="451"/>
      <c r="DS373" s="451"/>
      <c r="DT373" s="451"/>
      <c r="DU373" s="451"/>
      <c r="DV373" s="35"/>
      <c r="DW373" s="36"/>
      <c r="DX373" s="36"/>
      <c r="DY373" s="38"/>
      <c r="DZ373" s="38"/>
      <c r="EA373" s="46"/>
      <c r="EB373" s="33">
        <f t="shared" si="59"/>
        <v>0</v>
      </c>
      <c r="EC373" s="33">
        <f t="shared" si="60"/>
        <v>0</v>
      </c>
      <c r="ED373" s="75">
        <f t="shared" si="61"/>
        <v>0</v>
      </c>
      <c r="EE373" s="74">
        <f t="shared" si="62"/>
        <v>0</v>
      </c>
      <c r="EF373" s="33">
        <f t="shared" si="63"/>
        <v>0</v>
      </c>
    </row>
    <row r="374" spans="1:136" x14ac:dyDescent="0.25">
      <c r="A374" s="136">
        <v>365</v>
      </c>
      <c r="B374" s="44"/>
      <c r="C374" s="39"/>
      <c r="D374" s="39"/>
      <c r="E374" s="39"/>
      <c r="F374" s="46"/>
      <c r="G374" s="45"/>
      <c r="H374" s="44"/>
      <c r="I374" s="44"/>
      <c r="J374" s="47"/>
      <c r="K374" s="47"/>
      <c r="L374" s="47"/>
      <c r="M374" s="47"/>
      <c r="N374" s="47"/>
      <c r="O374" s="44"/>
      <c r="P374" s="353"/>
      <c r="Q374" s="452"/>
      <c r="R374" s="452"/>
      <c r="S374" s="452"/>
      <c r="T374" s="452"/>
      <c r="U374" s="452"/>
      <c r="V374" s="452"/>
      <c r="W374" s="452"/>
      <c r="X374" s="452"/>
      <c r="Y374" s="452"/>
      <c r="Z374" s="45"/>
      <c r="AA374" s="44"/>
      <c r="AB374" s="44"/>
      <c r="AC374" s="47"/>
      <c r="AD374" s="47"/>
      <c r="AE374" s="47"/>
      <c r="AF374" s="47"/>
      <c r="AG374" s="47"/>
      <c r="AH374" s="47"/>
      <c r="AI374" s="47"/>
      <c r="AJ374" s="44"/>
      <c r="AK374" s="353"/>
      <c r="AL374" s="452"/>
      <c r="AM374" s="452"/>
      <c r="AN374" s="452"/>
      <c r="AO374" s="452"/>
      <c r="AP374" s="452"/>
      <c r="AQ374" s="452"/>
      <c r="AR374" s="452"/>
      <c r="AS374" s="452"/>
      <c r="AT374" s="452"/>
      <c r="AU374" s="452"/>
      <c r="AV374" s="452"/>
      <c r="AW374" s="45"/>
      <c r="AX374" s="44"/>
      <c r="AY374" s="47"/>
      <c r="AZ374" s="47"/>
      <c r="BA374" s="125"/>
      <c r="BB374" s="44"/>
      <c r="BC374" s="44"/>
      <c r="BD374" s="47"/>
      <c r="BE374" s="47"/>
      <c r="BF374" s="45"/>
      <c r="BG374" s="44"/>
      <c r="BH374" s="44"/>
      <c r="BI374" s="44"/>
      <c r="BJ374" s="44"/>
      <c r="BK374" s="44"/>
      <c r="BL374" s="44"/>
      <c r="BM374" s="44"/>
      <c r="BN374" s="47"/>
      <c r="BO374" s="497"/>
      <c r="BP374" s="124"/>
      <c r="BQ374" s="41"/>
      <c r="BR374" s="41"/>
      <c r="BS374" s="41"/>
      <c r="BT374" s="41"/>
      <c r="BU374" s="43"/>
      <c r="BV374" s="43"/>
      <c r="BW374" s="43"/>
      <c r="BX374" s="43"/>
      <c r="BY374" s="43"/>
      <c r="BZ374" s="43"/>
      <c r="CA374" s="499"/>
      <c r="CB374" s="500"/>
      <c r="CC374" s="495"/>
      <c r="CD374" s="495"/>
      <c r="CE374" s="502"/>
      <c r="CF374" s="124"/>
      <c r="CG374" s="41"/>
      <c r="CH374" s="41"/>
      <c r="CI374" s="43"/>
      <c r="CJ374" s="43"/>
      <c r="CK374" s="43"/>
      <c r="CL374" s="43"/>
      <c r="CM374" s="43"/>
      <c r="CN374" s="43"/>
      <c r="CO374" s="43"/>
      <c r="CP374" s="43"/>
      <c r="CQ374" s="43"/>
      <c r="CR374" s="500"/>
      <c r="CS374" s="495"/>
      <c r="CT374" s="495"/>
      <c r="CU374" s="502"/>
      <c r="CV374" s="44"/>
      <c r="CW374" s="44"/>
      <c r="CX374" s="44"/>
      <c r="CY374" s="44"/>
      <c r="CZ374" s="44"/>
      <c r="DA374" s="46"/>
      <c r="DB374" s="451"/>
      <c r="DC374" s="44"/>
      <c r="DD374" s="44"/>
      <c r="DE374" s="451"/>
      <c r="DF374" s="35"/>
      <c r="DG374" s="36"/>
      <c r="DH374" s="36"/>
      <c r="DI374" s="38"/>
      <c r="DJ374" s="38"/>
      <c r="DK374" s="38"/>
      <c r="DL374" s="38"/>
      <c r="DM374" s="38"/>
      <c r="DN374" s="46"/>
      <c r="DO374" s="451"/>
      <c r="DP374" s="451"/>
      <c r="DQ374" s="451"/>
      <c r="DR374" s="451"/>
      <c r="DS374" s="451"/>
      <c r="DT374" s="451"/>
      <c r="DU374" s="451"/>
      <c r="DV374" s="35"/>
      <c r="DW374" s="36"/>
      <c r="DX374" s="36"/>
      <c r="DY374" s="38"/>
      <c r="DZ374" s="38"/>
      <c r="EA374" s="46"/>
      <c r="EB374" s="33">
        <f t="shared" si="59"/>
        <v>0</v>
      </c>
      <c r="EC374" s="33">
        <f t="shared" si="60"/>
        <v>0</v>
      </c>
      <c r="ED374" s="75">
        <f t="shared" si="61"/>
        <v>0</v>
      </c>
      <c r="EE374" s="74">
        <f t="shared" si="62"/>
        <v>0</v>
      </c>
      <c r="EF374" s="33">
        <f t="shared" si="63"/>
        <v>0</v>
      </c>
    </row>
    <row r="375" spans="1:136" x14ac:dyDescent="0.25">
      <c r="A375" s="134">
        <v>366</v>
      </c>
      <c r="B375" s="44"/>
      <c r="C375" s="39"/>
      <c r="D375" s="39"/>
      <c r="E375" s="39"/>
      <c r="F375" s="46"/>
      <c r="G375" s="45"/>
      <c r="H375" s="44"/>
      <c r="I375" s="44"/>
      <c r="J375" s="47"/>
      <c r="K375" s="47"/>
      <c r="L375" s="47"/>
      <c r="M375" s="47"/>
      <c r="N375" s="47"/>
      <c r="O375" s="44"/>
      <c r="P375" s="353"/>
      <c r="Q375" s="452"/>
      <c r="R375" s="452"/>
      <c r="S375" s="452"/>
      <c r="T375" s="452"/>
      <c r="U375" s="452"/>
      <c r="V375" s="452"/>
      <c r="W375" s="452"/>
      <c r="X375" s="452"/>
      <c r="Y375" s="452"/>
      <c r="Z375" s="45"/>
      <c r="AA375" s="44"/>
      <c r="AB375" s="44"/>
      <c r="AC375" s="47"/>
      <c r="AD375" s="47"/>
      <c r="AE375" s="47"/>
      <c r="AF375" s="47"/>
      <c r="AG375" s="47"/>
      <c r="AH375" s="47"/>
      <c r="AI375" s="47"/>
      <c r="AJ375" s="44"/>
      <c r="AK375" s="353"/>
      <c r="AL375" s="452"/>
      <c r="AM375" s="452"/>
      <c r="AN375" s="452"/>
      <c r="AO375" s="452"/>
      <c r="AP375" s="452"/>
      <c r="AQ375" s="452"/>
      <c r="AR375" s="452"/>
      <c r="AS375" s="452"/>
      <c r="AT375" s="452"/>
      <c r="AU375" s="452"/>
      <c r="AV375" s="452"/>
      <c r="AW375" s="45"/>
      <c r="AX375" s="44"/>
      <c r="AY375" s="47"/>
      <c r="AZ375" s="47"/>
      <c r="BA375" s="125"/>
      <c r="BB375" s="44"/>
      <c r="BC375" s="44"/>
      <c r="BD375" s="47"/>
      <c r="BE375" s="47"/>
      <c r="BF375" s="45"/>
      <c r="BG375" s="44"/>
      <c r="BH375" s="44"/>
      <c r="BI375" s="44"/>
      <c r="BJ375" s="44"/>
      <c r="BK375" s="44"/>
      <c r="BL375" s="44"/>
      <c r="BM375" s="44"/>
      <c r="BN375" s="47"/>
      <c r="BO375" s="497"/>
      <c r="BP375" s="124"/>
      <c r="BQ375" s="41"/>
      <c r="BR375" s="41"/>
      <c r="BS375" s="41"/>
      <c r="BT375" s="41"/>
      <c r="BU375" s="43"/>
      <c r="BV375" s="43"/>
      <c r="BW375" s="43"/>
      <c r="BX375" s="43"/>
      <c r="BY375" s="43"/>
      <c r="BZ375" s="43"/>
      <c r="CA375" s="499"/>
      <c r="CB375" s="500"/>
      <c r="CC375" s="495"/>
      <c r="CD375" s="495"/>
      <c r="CE375" s="502"/>
      <c r="CF375" s="124"/>
      <c r="CG375" s="41"/>
      <c r="CH375" s="41"/>
      <c r="CI375" s="43"/>
      <c r="CJ375" s="43"/>
      <c r="CK375" s="43"/>
      <c r="CL375" s="43"/>
      <c r="CM375" s="43"/>
      <c r="CN375" s="43"/>
      <c r="CO375" s="43"/>
      <c r="CP375" s="43"/>
      <c r="CQ375" s="43"/>
      <c r="CR375" s="500"/>
      <c r="CS375" s="495"/>
      <c r="CT375" s="495"/>
      <c r="CU375" s="502"/>
      <c r="CV375" s="44"/>
      <c r="CW375" s="44"/>
      <c r="CX375" s="44"/>
      <c r="CY375" s="44"/>
      <c r="CZ375" s="44"/>
      <c r="DA375" s="46"/>
      <c r="DB375" s="451"/>
      <c r="DC375" s="44"/>
      <c r="DD375" s="44"/>
      <c r="DE375" s="451"/>
      <c r="DF375" s="35"/>
      <c r="DG375" s="36"/>
      <c r="DH375" s="36"/>
      <c r="DI375" s="38"/>
      <c r="DJ375" s="38"/>
      <c r="DK375" s="38"/>
      <c r="DL375" s="38"/>
      <c r="DM375" s="38"/>
      <c r="DN375" s="46"/>
      <c r="DO375" s="451"/>
      <c r="DP375" s="451"/>
      <c r="DQ375" s="451"/>
      <c r="DR375" s="451"/>
      <c r="DS375" s="451"/>
      <c r="DT375" s="451"/>
      <c r="DU375" s="451"/>
      <c r="DV375" s="35"/>
      <c r="DW375" s="36"/>
      <c r="DX375" s="36"/>
      <c r="DY375" s="38"/>
      <c r="DZ375" s="38"/>
      <c r="EA375" s="46"/>
      <c r="EB375" s="33">
        <f t="shared" si="59"/>
        <v>0</v>
      </c>
      <c r="EC375" s="33">
        <f t="shared" si="60"/>
        <v>0</v>
      </c>
      <c r="ED375" s="75">
        <f t="shared" si="61"/>
        <v>0</v>
      </c>
      <c r="EE375" s="74">
        <f t="shared" si="62"/>
        <v>0</v>
      </c>
      <c r="EF375" s="33">
        <f t="shared" si="63"/>
        <v>0</v>
      </c>
    </row>
    <row r="376" spans="1:136" x14ac:dyDescent="0.25">
      <c r="A376" s="136">
        <v>367</v>
      </c>
      <c r="B376" s="44"/>
      <c r="C376" s="39"/>
      <c r="D376" s="39"/>
      <c r="E376" s="39"/>
      <c r="F376" s="46"/>
      <c r="G376" s="45"/>
      <c r="H376" s="44"/>
      <c r="I376" s="44"/>
      <c r="J376" s="47"/>
      <c r="K376" s="47"/>
      <c r="L376" s="47"/>
      <c r="M376" s="47"/>
      <c r="N376" s="47"/>
      <c r="O376" s="44"/>
      <c r="P376" s="353"/>
      <c r="Q376" s="452"/>
      <c r="R376" s="452"/>
      <c r="S376" s="452"/>
      <c r="T376" s="452"/>
      <c r="U376" s="452"/>
      <c r="V376" s="452"/>
      <c r="W376" s="452"/>
      <c r="X376" s="452"/>
      <c r="Y376" s="452"/>
      <c r="Z376" s="45"/>
      <c r="AA376" s="44"/>
      <c r="AB376" s="44"/>
      <c r="AC376" s="47"/>
      <c r="AD376" s="47"/>
      <c r="AE376" s="47"/>
      <c r="AF376" s="47"/>
      <c r="AG376" s="47"/>
      <c r="AH376" s="47"/>
      <c r="AI376" s="47"/>
      <c r="AJ376" s="44"/>
      <c r="AK376" s="353"/>
      <c r="AL376" s="452"/>
      <c r="AM376" s="452"/>
      <c r="AN376" s="452"/>
      <c r="AO376" s="452"/>
      <c r="AP376" s="452"/>
      <c r="AQ376" s="452"/>
      <c r="AR376" s="452"/>
      <c r="AS376" s="452"/>
      <c r="AT376" s="452"/>
      <c r="AU376" s="452"/>
      <c r="AV376" s="452"/>
      <c r="AW376" s="45"/>
      <c r="AX376" s="44"/>
      <c r="AY376" s="47"/>
      <c r="AZ376" s="47"/>
      <c r="BA376" s="125"/>
      <c r="BB376" s="44"/>
      <c r="BC376" s="44"/>
      <c r="BD376" s="47"/>
      <c r="BE376" s="47"/>
      <c r="BF376" s="45"/>
      <c r="BG376" s="44"/>
      <c r="BH376" s="44"/>
      <c r="BI376" s="44"/>
      <c r="BJ376" s="44"/>
      <c r="BK376" s="44"/>
      <c r="BL376" s="44"/>
      <c r="BM376" s="44"/>
      <c r="BN376" s="47"/>
      <c r="BO376" s="497"/>
      <c r="BP376" s="124"/>
      <c r="BQ376" s="41"/>
      <c r="BR376" s="41"/>
      <c r="BS376" s="41"/>
      <c r="BT376" s="41"/>
      <c r="BU376" s="43"/>
      <c r="BV376" s="43"/>
      <c r="BW376" s="43"/>
      <c r="BX376" s="43"/>
      <c r="BY376" s="43"/>
      <c r="BZ376" s="43"/>
      <c r="CA376" s="499"/>
      <c r="CB376" s="500"/>
      <c r="CC376" s="495"/>
      <c r="CD376" s="495"/>
      <c r="CE376" s="502"/>
      <c r="CF376" s="124"/>
      <c r="CG376" s="41"/>
      <c r="CH376" s="41"/>
      <c r="CI376" s="43"/>
      <c r="CJ376" s="43"/>
      <c r="CK376" s="43"/>
      <c r="CL376" s="43"/>
      <c r="CM376" s="43"/>
      <c r="CN376" s="43"/>
      <c r="CO376" s="43"/>
      <c r="CP376" s="43"/>
      <c r="CQ376" s="43"/>
      <c r="CR376" s="500"/>
      <c r="CS376" s="495"/>
      <c r="CT376" s="495"/>
      <c r="CU376" s="502"/>
      <c r="CV376" s="44"/>
      <c r="CW376" s="44"/>
      <c r="CX376" s="44"/>
      <c r="CY376" s="44"/>
      <c r="CZ376" s="44"/>
      <c r="DA376" s="46"/>
      <c r="DB376" s="451"/>
      <c r="DC376" s="44"/>
      <c r="DD376" s="44"/>
      <c r="DE376" s="451"/>
      <c r="DF376" s="35"/>
      <c r="DG376" s="36"/>
      <c r="DH376" s="36"/>
      <c r="DI376" s="38"/>
      <c r="DJ376" s="38"/>
      <c r="DK376" s="38"/>
      <c r="DL376" s="38"/>
      <c r="DM376" s="38"/>
      <c r="DN376" s="46"/>
      <c r="DO376" s="451"/>
      <c r="DP376" s="451"/>
      <c r="DQ376" s="451"/>
      <c r="DR376" s="451"/>
      <c r="DS376" s="451"/>
      <c r="DT376" s="451"/>
      <c r="DU376" s="451"/>
      <c r="DV376" s="35"/>
      <c r="DW376" s="36"/>
      <c r="DX376" s="36"/>
      <c r="DY376" s="38"/>
      <c r="DZ376" s="38"/>
      <c r="EA376" s="46"/>
      <c r="EB376" s="33">
        <f t="shared" si="59"/>
        <v>0</v>
      </c>
      <c r="EC376" s="33">
        <f t="shared" si="60"/>
        <v>0</v>
      </c>
      <c r="ED376" s="75">
        <f t="shared" si="61"/>
        <v>0</v>
      </c>
      <c r="EE376" s="74">
        <f t="shared" si="62"/>
        <v>0</v>
      </c>
      <c r="EF376" s="33">
        <f t="shared" si="63"/>
        <v>0</v>
      </c>
    </row>
    <row r="377" spans="1:136" x14ac:dyDescent="0.25">
      <c r="A377" s="134">
        <v>368</v>
      </c>
      <c r="B377" s="44"/>
      <c r="C377" s="39"/>
      <c r="D377" s="39"/>
      <c r="E377" s="39"/>
      <c r="F377" s="46"/>
      <c r="G377" s="45"/>
      <c r="H377" s="44"/>
      <c r="I377" s="44"/>
      <c r="J377" s="47"/>
      <c r="K377" s="47"/>
      <c r="L377" s="47"/>
      <c r="M377" s="47"/>
      <c r="N377" s="47"/>
      <c r="O377" s="44"/>
      <c r="P377" s="353"/>
      <c r="Q377" s="452"/>
      <c r="R377" s="452"/>
      <c r="S377" s="452"/>
      <c r="T377" s="452"/>
      <c r="U377" s="452"/>
      <c r="V377" s="452"/>
      <c r="W377" s="452"/>
      <c r="X377" s="452"/>
      <c r="Y377" s="452"/>
      <c r="Z377" s="45"/>
      <c r="AA377" s="44"/>
      <c r="AB377" s="44"/>
      <c r="AC377" s="47"/>
      <c r="AD377" s="47"/>
      <c r="AE377" s="47"/>
      <c r="AF377" s="47"/>
      <c r="AG377" s="47"/>
      <c r="AH377" s="47"/>
      <c r="AI377" s="47"/>
      <c r="AJ377" s="44"/>
      <c r="AK377" s="353"/>
      <c r="AL377" s="452"/>
      <c r="AM377" s="452"/>
      <c r="AN377" s="452"/>
      <c r="AO377" s="452"/>
      <c r="AP377" s="452"/>
      <c r="AQ377" s="452"/>
      <c r="AR377" s="452"/>
      <c r="AS377" s="452"/>
      <c r="AT377" s="452"/>
      <c r="AU377" s="452"/>
      <c r="AV377" s="452"/>
      <c r="AW377" s="45"/>
      <c r="AX377" s="44"/>
      <c r="AY377" s="47"/>
      <c r="AZ377" s="47"/>
      <c r="BA377" s="125"/>
      <c r="BB377" s="44"/>
      <c r="BC377" s="44"/>
      <c r="BD377" s="47"/>
      <c r="BE377" s="47"/>
      <c r="BF377" s="45"/>
      <c r="BG377" s="44"/>
      <c r="BH377" s="44"/>
      <c r="BI377" s="44"/>
      <c r="BJ377" s="44"/>
      <c r="BK377" s="44"/>
      <c r="BL377" s="44"/>
      <c r="BM377" s="44"/>
      <c r="BN377" s="47"/>
      <c r="BO377" s="497"/>
      <c r="BP377" s="124"/>
      <c r="BQ377" s="41"/>
      <c r="BR377" s="41"/>
      <c r="BS377" s="41"/>
      <c r="BT377" s="41"/>
      <c r="BU377" s="43"/>
      <c r="BV377" s="43"/>
      <c r="BW377" s="43"/>
      <c r="BX377" s="43"/>
      <c r="BY377" s="43"/>
      <c r="BZ377" s="43"/>
      <c r="CA377" s="499"/>
      <c r="CB377" s="500"/>
      <c r="CC377" s="495"/>
      <c r="CD377" s="495"/>
      <c r="CE377" s="502"/>
      <c r="CF377" s="124"/>
      <c r="CG377" s="41"/>
      <c r="CH377" s="41"/>
      <c r="CI377" s="43"/>
      <c r="CJ377" s="43"/>
      <c r="CK377" s="43"/>
      <c r="CL377" s="43"/>
      <c r="CM377" s="43"/>
      <c r="CN377" s="43"/>
      <c r="CO377" s="43"/>
      <c r="CP377" s="43"/>
      <c r="CQ377" s="43"/>
      <c r="CR377" s="500"/>
      <c r="CS377" s="495"/>
      <c r="CT377" s="495"/>
      <c r="CU377" s="502"/>
      <c r="CV377" s="44"/>
      <c r="CW377" s="44"/>
      <c r="CX377" s="44"/>
      <c r="CY377" s="44"/>
      <c r="CZ377" s="44"/>
      <c r="DA377" s="46"/>
      <c r="DB377" s="451"/>
      <c r="DC377" s="44"/>
      <c r="DD377" s="44"/>
      <c r="DE377" s="451"/>
      <c r="DF377" s="35"/>
      <c r="DG377" s="36"/>
      <c r="DH377" s="36"/>
      <c r="DI377" s="38"/>
      <c r="DJ377" s="38"/>
      <c r="DK377" s="38"/>
      <c r="DL377" s="38"/>
      <c r="DM377" s="38"/>
      <c r="DN377" s="46"/>
      <c r="DO377" s="451"/>
      <c r="DP377" s="451"/>
      <c r="DQ377" s="451"/>
      <c r="DR377" s="451"/>
      <c r="DS377" s="451"/>
      <c r="DT377" s="451"/>
      <c r="DU377" s="451"/>
      <c r="DV377" s="35"/>
      <c r="DW377" s="36"/>
      <c r="DX377" s="36"/>
      <c r="DY377" s="38"/>
      <c r="DZ377" s="38"/>
      <c r="EA377" s="46"/>
      <c r="EB377" s="33">
        <f t="shared" si="59"/>
        <v>0</v>
      </c>
      <c r="EC377" s="33">
        <f t="shared" si="60"/>
        <v>0</v>
      </c>
      <c r="ED377" s="75">
        <f t="shared" si="61"/>
        <v>0</v>
      </c>
      <c r="EE377" s="74">
        <f t="shared" si="62"/>
        <v>0</v>
      </c>
      <c r="EF377" s="33">
        <f t="shared" si="63"/>
        <v>0</v>
      </c>
    </row>
    <row r="378" spans="1:136" x14ac:dyDescent="0.25">
      <c r="A378" s="136">
        <v>369</v>
      </c>
      <c r="B378" s="44"/>
      <c r="C378" s="39"/>
      <c r="D378" s="39"/>
      <c r="E378" s="39"/>
      <c r="F378" s="46"/>
      <c r="G378" s="45"/>
      <c r="H378" s="44"/>
      <c r="I378" s="44"/>
      <c r="J378" s="47"/>
      <c r="K378" s="47"/>
      <c r="L378" s="47"/>
      <c r="M378" s="47"/>
      <c r="N378" s="47"/>
      <c r="O378" s="44"/>
      <c r="P378" s="353"/>
      <c r="Q378" s="452"/>
      <c r="R378" s="452"/>
      <c r="S378" s="452"/>
      <c r="T378" s="452"/>
      <c r="U378" s="452"/>
      <c r="V378" s="452"/>
      <c r="W378" s="452"/>
      <c r="X378" s="452"/>
      <c r="Y378" s="452"/>
      <c r="Z378" s="45"/>
      <c r="AA378" s="44"/>
      <c r="AB378" s="44"/>
      <c r="AC378" s="47"/>
      <c r="AD378" s="47"/>
      <c r="AE378" s="47"/>
      <c r="AF378" s="47"/>
      <c r="AG378" s="47"/>
      <c r="AH378" s="47"/>
      <c r="AI378" s="47"/>
      <c r="AJ378" s="44"/>
      <c r="AK378" s="353"/>
      <c r="AL378" s="452"/>
      <c r="AM378" s="452"/>
      <c r="AN378" s="452"/>
      <c r="AO378" s="452"/>
      <c r="AP378" s="452"/>
      <c r="AQ378" s="452"/>
      <c r="AR378" s="452"/>
      <c r="AS378" s="452"/>
      <c r="AT378" s="452"/>
      <c r="AU378" s="452"/>
      <c r="AV378" s="452"/>
      <c r="AW378" s="45"/>
      <c r="AX378" s="44"/>
      <c r="AY378" s="47"/>
      <c r="AZ378" s="47"/>
      <c r="BA378" s="125"/>
      <c r="BB378" s="44"/>
      <c r="BC378" s="44"/>
      <c r="BD378" s="47"/>
      <c r="BE378" s="47"/>
      <c r="BF378" s="45"/>
      <c r="BG378" s="44"/>
      <c r="BH378" s="44"/>
      <c r="BI378" s="44"/>
      <c r="BJ378" s="44"/>
      <c r="BK378" s="44"/>
      <c r="BL378" s="44"/>
      <c r="BM378" s="44"/>
      <c r="BN378" s="47"/>
      <c r="BO378" s="497"/>
      <c r="BP378" s="124"/>
      <c r="BQ378" s="41"/>
      <c r="BR378" s="41"/>
      <c r="BS378" s="41"/>
      <c r="BT378" s="41"/>
      <c r="BU378" s="43"/>
      <c r="BV378" s="43"/>
      <c r="BW378" s="43"/>
      <c r="BX378" s="43"/>
      <c r="BY378" s="43"/>
      <c r="BZ378" s="43"/>
      <c r="CA378" s="499"/>
      <c r="CB378" s="500"/>
      <c r="CC378" s="495"/>
      <c r="CD378" s="495"/>
      <c r="CE378" s="502"/>
      <c r="CF378" s="124"/>
      <c r="CG378" s="41"/>
      <c r="CH378" s="41"/>
      <c r="CI378" s="43"/>
      <c r="CJ378" s="43"/>
      <c r="CK378" s="43"/>
      <c r="CL378" s="43"/>
      <c r="CM378" s="43"/>
      <c r="CN378" s="43"/>
      <c r="CO378" s="43"/>
      <c r="CP378" s="43"/>
      <c r="CQ378" s="43"/>
      <c r="CR378" s="500"/>
      <c r="CS378" s="495"/>
      <c r="CT378" s="495"/>
      <c r="CU378" s="502"/>
      <c r="CV378" s="44"/>
      <c r="CW378" s="44"/>
      <c r="CX378" s="44"/>
      <c r="CY378" s="44"/>
      <c r="CZ378" s="44"/>
      <c r="DA378" s="46"/>
      <c r="DB378" s="451"/>
      <c r="DC378" s="44"/>
      <c r="DD378" s="44"/>
      <c r="DE378" s="451"/>
      <c r="DF378" s="35"/>
      <c r="DG378" s="36"/>
      <c r="DH378" s="36"/>
      <c r="DI378" s="38"/>
      <c r="DJ378" s="38"/>
      <c r="DK378" s="38"/>
      <c r="DL378" s="38"/>
      <c r="DM378" s="38"/>
      <c r="DN378" s="46"/>
      <c r="DO378" s="451"/>
      <c r="DP378" s="451"/>
      <c r="DQ378" s="451"/>
      <c r="DR378" s="451"/>
      <c r="DS378" s="451"/>
      <c r="DT378" s="451"/>
      <c r="DU378" s="451"/>
      <c r="DV378" s="35"/>
      <c r="DW378" s="36"/>
      <c r="DX378" s="36"/>
      <c r="DY378" s="38"/>
      <c r="DZ378" s="38"/>
      <c r="EA378" s="46"/>
      <c r="EB378" s="33">
        <f t="shared" si="59"/>
        <v>0</v>
      </c>
      <c r="EC378" s="33">
        <f t="shared" si="60"/>
        <v>0</v>
      </c>
      <c r="ED378" s="75">
        <f t="shared" si="61"/>
        <v>0</v>
      </c>
      <c r="EE378" s="74">
        <f t="shared" si="62"/>
        <v>0</v>
      </c>
      <c r="EF378" s="33">
        <f t="shared" si="63"/>
        <v>0</v>
      </c>
    </row>
    <row r="379" spans="1:136" x14ac:dyDescent="0.25">
      <c r="A379" s="134">
        <v>370</v>
      </c>
      <c r="B379" s="44"/>
      <c r="C379" s="39"/>
      <c r="D379" s="39"/>
      <c r="E379" s="39"/>
      <c r="F379" s="46"/>
      <c r="G379" s="45"/>
      <c r="H379" s="44"/>
      <c r="I379" s="44"/>
      <c r="J379" s="47"/>
      <c r="K379" s="47"/>
      <c r="L379" s="47"/>
      <c r="M379" s="47"/>
      <c r="N379" s="47"/>
      <c r="O379" s="44"/>
      <c r="P379" s="353"/>
      <c r="Q379" s="452"/>
      <c r="R379" s="452"/>
      <c r="S379" s="452"/>
      <c r="T379" s="452"/>
      <c r="U379" s="452"/>
      <c r="V379" s="452"/>
      <c r="W379" s="452"/>
      <c r="X379" s="452"/>
      <c r="Y379" s="452"/>
      <c r="Z379" s="45"/>
      <c r="AA379" s="44"/>
      <c r="AB379" s="44"/>
      <c r="AC379" s="47"/>
      <c r="AD379" s="47"/>
      <c r="AE379" s="47"/>
      <c r="AF379" s="47"/>
      <c r="AG379" s="47"/>
      <c r="AH379" s="47"/>
      <c r="AI379" s="47"/>
      <c r="AJ379" s="44"/>
      <c r="AK379" s="353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5"/>
      <c r="AX379" s="44"/>
      <c r="AY379" s="47"/>
      <c r="AZ379" s="47"/>
      <c r="BA379" s="125"/>
      <c r="BB379" s="44"/>
      <c r="BC379" s="44"/>
      <c r="BD379" s="47"/>
      <c r="BE379" s="47"/>
      <c r="BF379" s="45"/>
      <c r="BG379" s="44"/>
      <c r="BH379" s="44"/>
      <c r="BI379" s="44"/>
      <c r="BJ379" s="44"/>
      <c r="BK379" s="44"/>
      <c r="BL379" s="44"/>
      <c r="BM379" s="44"/>
      <c r="BN379" s="47"/>
      <c r="BO379" s="497"/>
      <c r="BP379" s="124"/>
      <c r="BQ379" s="41"/>
      <c r="BR379" s="41"/>
      <c r="BS379" s="41"/>
      <c r="BT379" s="41"/>
      <c r="BU379" s="43"/>
      <c r="BV379" s="43"/>
      <c r="BW379" s="43"/>
      <c r="BX379" s="43"/>
      <c r="BY379" s="43"/>
      <c r="BZ379" s="43"/>
      <c r="CA379" s="499"/>
      <c r="CB379" s="500"/>
      <c r="CC379" s="495"/>
      <c r="CD379" s="495"/>
      <c r="CE379" s="502"/>
      <c r="CF379" s="124"/>
      <c r="CG379" s="41"/>
      <c r="CH379" s="41"/>
      <c r="CI379" s="43"/>
      <c r="CJ379" s="43"/>
      <c r="CK379" s="43"/>
      <c r="CL379" s="43"/>
      <c r="CM379" s="43"/>
      <c r="CN379" s="43"/>
      <c r="CO379" s="43"/>
      <c r="CP379" s="43"/>
      <c r="CQ379" s="43"/>
      <c r="CR379" s="500"/>
      <c r="CS379" s="495"/>
      <c r="CT379" s="495"/>
      <c r="CU379" s="502"/>
      <c r="CV379" s="44"/>
      <c r="CW379" s="44"/>
      <c r="CX379" s="44"/>
      <c r="CY379" s="44"/>
      <c r="CZ379" s="44"/>
      <c r="DA379" s="46"/>
      <c r="DB379" s="451"/>
      <c r="DC379" s="44"/>
      <c r="DD379" s="44"/>
      <c r="DE379" s="451"/>
      <c r="DF379" s="35"/>
      <c r="DG379" s="36"/>
      <c r="DH379" s="36"/>
      <c r="DI379" s="38"/>
      <c r="DJ379" s="38"/>
      <c r="DK379" s="38"/>
      <c r="DL379" s="38"/>
      <c r="DM379" s="38"/>
      <c r="DN379" s="46"/>
      <c r="DO379" s="451"/>
      <c r="DP379" s="451"/>
      <c r="DQ379" s="451"/>
      <c r="DR379" s="451"/>
      <c r="DS379" s="451"/>
      <c r="DT379" s="451"/>
      <c r="DU379" s="451"/>
      <c r="DV379" s="35"/>
      <c r="DW379" s="36"/>
      <c r="DX379" s="36"/>
      <c r="DY379" s="38"/>
      <c r="DZ379" s="38"/>
      <c r="EA379" s="46"/>
      <c r="EB379" s="33">
        <f t="shared" si="59"/>
        <v>0</v>
      </c>
      <c r="EC379" s="33">
        <f t="shared" si="60"/>
        <v>0</v>
      </c>
      <c r="ED379" s="75">
        <f t="shared" si="61"/>
        <v>0</v>
      </c>
      <c r="EE379" s="74">
        <f t="shared" si="62"/>
        <v>0</v>
      </c>
      <c r="EF379" s="33">
        <f t="shared" si="63"/>
        <v>0</v>
      </c>
    </row>
    <row r="380" spans="1:136" x14ac:dyDescent="0.25">
      <c r="A380" s="136">
        <v>371</v>
      </c>
      <c r="B380" s="44"/>
      <c r="C380" s="39"/>
      <c r="D380" s="39"/>
      <c r="E380" s="39"/>
      <c r="F380" s="46"/>
      <c r="G380" s="45"/>
      <c r="H380" s="44"/>
      <c r="I380" s="44"/>
      <c r="J380" s="47"/>
      <c r="K380" s="47"/>
      <c r="L380" s="47"/>
      <c r="M380" s="47"/>
      <c r="N380" s="47"/>
      <c r="O380" s="44"/>
      <c r="P380" s="353"/>
      <c r="Q380" s="452"/>
      <c r="R380" s="452"/>
      <c r="S380" s="452"/>
      <c r="T380" s="452"/>
      <c r="U380" s="452"/>
      <c r="V380" s="452"/>
      <c r="W380" s="452"/>
      <c r="X380" s="452"/>
      <c r="Y380" s="452"/>
      <c r="Z380" s="45"/>
      <c r="AA380" s="44"/>
      <c r="AB380" s="44"/>
      <c r="AC380" s="47"/>
      <c r="AD380" s="47"/>
      <c r="AE380" s="47"/>
      <c r="AF380" s="47"/>
      <c r="AG380" s="47"/>
      <c r="AH380" s="47"/>
      <c r="AI380" s="47"/>
      <c r="AJ380" s="44"/>
      <c r="AK380" s="353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5"/>
      <c r="AX380" s="44"/>
      <c r="AY380" s="47"/>
      <c r="AZ380" s="47"/>
      <c r="BA380" s="125"/>
      <c r="BB380" s="44"/>
      <c r="BC380" s="44"/>
      <c r="BD380" s="47"/>
      <c r="BE380" s="47"/>
      <c r="BF380" s="45"/>
      <c r="BG380" s="44"/>
      <c r="BH380" s="44"/>
      <c r="BI380" s="44"/>
      <c r="BJ380" s="44"/>
      <c r="BK380" s="44"/>
      <c r="BL380" s="44"/>
      <c r="BM380" s="44"/>
      <c r="BN380" s="47"/>
      <c r="BO380" s="497"/>
      <c r="BP380" s="124"/>
      <c r="BQ380" s="41"/>
      <c r="BR380" s="41"/>
      <c r="BS380" s="41"/>
      <c r="BT380" s="41"/>
      <c r="BU380" s="43"/>
      <c r="BV380" s="43"/>
      <c r="BW380" s="43"/>
      <c r="BX380" s="43"/>
      <c r="BY380" s="43"/>
      <c r="BZ380" s="43"/>
      <c r="CA380" s="499"/>
      <c r="CB380" s="500"/>
      <c r="CC380" s="495"/>
      <c r="CD380" s="495"/>
      <c r="CE380" s="502"/>
      <c r="CF380" s="124"/>
      <c r="CG380" s="41"/>
      <c r="CH380" s="41"/>
      <c r="CI380" s="43"/>
      <c r="CJ380" s="43"/>
      <c r="CK380" s="43"/>
      <c r="CL380" s="43"/>
      <c r="CM380" s="43"/>
      <c r="CN380" s="43"/>
      <c r="CO380" s="43"/>
      <c r="CP380" s="43"/>
      <c r="CQ380" s="43"/>
      <c r="CR380" s="500"/>
      <c r="CS380" s="495"/>
      <c r="CT380" s="495"/>
      <c r="CU380" s="502"/>
      <c r="CV380" s="44"/>
      <c r="CW380" s="44"/>
      <c r="CX380" s="44"/>
      <c r="CY380" s="44"/>
      <c r="CZ380" s="44"/>
      <c r="DA380" s="46"/>
      <c r="DB380" s="451"/>
      <c r="DC380" s="44"/>
      <c r="DD380" s="44"/>
      <c r="DE380" s="451"/>
      <c r="DF380" s="35"/>
      <c r="DG380" s="36"/>
      <c r="DH380" s="36"/>
      <c r="DI380" s="38"/>
      <c r="DJ380" s="38"/>
      <c r="DK380" s="38"/>
      <c r="DL380" s="38"/>
      <c r="DM380" s="38"/>
      <c r="DN380" s="46"/>
      <c r="DO380" s="451"/>
      <c r="DP380" s="451"/>
      <c r="DQ380" s="451"/>
      <c r="DR380" s="451"/>
      <c r="DS380" s="451"/>
      <c r="DT380" s="451"/>
      <c r="DU380" s="451"/>
      <c r="DV380" s="35"/>
      <c r="DW380" s="36"/>
      <c r="DX380" s="36"/>
      <c r="DY380" s="38"/>
      <c r="DZ380" s="38"/>
      <c r="EA380" s="46"/>
      <c r="EB380" s="33">
        <f t="shared" si="59"/>
        <v>0</v>
      </c>
      <c r="EC380" s="33">
        <f t="shared" si="60"/>
        <v>0</v>
      </c>
      <c r="ED380" s="75">
        <f t="shared" si="61"/>
        <v>0</v>
      </c>
      <c r="EE380" s="74">
        <f t="shared" si="62"/>
        <v>0</v>
      </c>
      <c r="EF380" s="33">
        <f t="shared" si="63"/>
        <v>0</v>
      </c>
    </row>
    <row r="381" spans="1:136" x14ac:dyDescent="0.25">
      <c r="A381" s="134">
        <v>372</v>
      </c>
      <c r="B381" s="44"/>
      <c r="C381" s="39"/>
      <c r="D381" s="39"/>
      <c r="E381" s="39"/>
      <c r="F381" s="46"/>
      <c r="G381" s="45"/>
      <c r="H381" s="44"/>
      <c r="I381" s="44"/>
      <c r="J381" s="47"/>
      <c r="K381" s="47"/>
      <c r="L381" s="47"/>
      <c r="M381" s="47"/>
      <c r="N381" s="47"/>
      <c r="O381" s="44"/>
      <c r="P381" s="353"/>
      <c r="Q381" s="452"/>
      <c r="R381" s="452"/>
      <c r="S381" s="452"/>
      <c r="T381" s="452"/>
      <c r="U381" s="452"/>
      <c r="V381" s="452"/>
      <c r="W381" s="452"/>
      <c r="X381" s="452"/>
      <c r="Y381" s="452"/>
      <c r="Z381" s="45"/>
      <c r="AA381" s="44"/>
      <c r="AB381" s="44"/>
      <c r="AC381" s="47"/>
      <c r="AD381" s="47"/>
      <c r="AE381" s="47"/>
      <c r="AF381" s="47"/>
      <c r="AG381" s="47"/>
      <c r="AH381" s="47"/>
      <c r="AI381" s="47"/>
      <c r="AJ381" s="44"/>
      <c r="AK381" s="353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5"/>
      <c r="AX381" s="44"/>
      <c r="AY381" s="47"/>
      <c r="AZ381" s="47"/>
      <c r="BA381" s="125"/>
      <c r="BB381" s="44"/>
      <c r="BC381" s="44"/>
      <c r="BD381" s="47"/>
      <c r="BE381" s="47"/>
      <c r="BF381" s="45"/>
      <c r="BG381" s="44"/>
      <c r="BH381" s="44"/>
      <c r="BI381" s="44"/>
      <c r="BJ381" s="44"/>
      <c r="BK381" s="44"/>
      <c r="BL381" s="44"/>
      <c r="BM381" s="44"/>
      <c r="BN381" s="47"/>
      <c r="BO381" s="497"/>
      <c r="BP381" s="124"/>
      <c r="BQ381" s="41"/>
      <c r="BR381" s="41"/>
      <c r="BS381" s="41"/>
      <c r="BT381" s="41"/>
      <c r="BU381" s="43"/>
      <c r="BV381" s="43"/>
      <c r="BW381" s="43"/>
      <c r="BX381" s="43"/>
      <c r="BY381" s="43"/>
      <c r="BZ381" s="43"/>
      <c r="CA381" s="499"/>
      <c r="CB381" s="500"/>
      <c r="CC381" s="495"/>
      <c r="CD381" s="495"/>
      <c r="CE381" s="502"/>
      <c r="CF381" s="124"/>
      <c r="CG381" s="41"/>
      <c r="CH381" s="41"/>
      <c r="CI381" s="43"/>
      <c r="CJ381" s="43"/>
      <c r="CK381" s="43"/>
      <c r="CL381" s="43"/>
      <c r="CM381" s="43"/>
      <c r="CN381" s="43"/>
      <c r="CO381" s="43"/>
      <c r="CP381" s="43"/>
      <c r="CQ381" s="43"/>
      <c r="CR381" s="500"/>
      <c r="CS381" s="495"/>
      <c r="CT381" s="495"/>
      <c r="CU381" s="502"/>
      <c r="CV381" s="44"/>
      <c r="CW381" s="44"/>
      <c r="CX381" s="44"/>
      <c r="CY381" s="44"/>
      <c r="CZ381" s="44"/>
      <c r="DA381" s="46"/>
      <c r="DB381" s="451"/>
      <c r="DC381" s="44"/>
      <c r="DD381" s="44"/>
      <c r="DE381" s="451"/>
      <c r="DF381" s="35"/>
      <c r="DG381" s="36"/>
      <c r="DH381" s="36"/>
      <c r="DI381" s="38"/>
      <c r="DJ381" s="38"/>
      <c r="DK381" s="38"/>
      <c r="DL381" s="38"/>
      <c r="DM381" s="38"/>
      <c r="DN381" s="46"/>
      <c r="DO381" s="451"/>
      <c r="DP381" s="451"/>
      <c r="DQ381" s="451"/>
      <c r="DR381" s="451"/>
      <c r="DS381" s="451"/>
      <c r="DT381" s="451"/>
      <c r="DU381" s="451"/>
      <c r="DV381" s="35"/>
      <c r="DW381" s="36"/>
      <c r="DX381" s="36"/>
      <c r="DY381" s="38"/>
      <c r="DZ381" s="38"/>
      <c r="EA381" s="46"/>
      <c r="EB381" s="33">
        <f t="shared" si="59"/>
        <v>0</v>
      </c>
      <c r="EC381" s="33">
        <f t="shared" si="60"/>
        <v>0</v>
      </c>
      <c r="ED381" s="75">
        <f t="shared" si="61"/>
        <v>0</v>
      </c>
      <c r="EE381" s="74">
        <f t="shared" si="62"/>
        <v>0</v>
      </c>
      <c r="EF381" s="33">
        <f t="shared" si="63"/>
        <v>0</v>
      </c>
    </row>
    <row r="382" spans="1:136" x14ac:dyDescent="0.25">
      <c r="A382" s="136">
        <v>373</v>
      </c>
      <c r="B382" s="44"/>
      <c r="C382" s="39"/>
      <c r="D382" s="39"/>
      <c r="E382" s="39"/>
      <c r="F382" s="46"/>
      <c r="G382" s="45"/>
      <c r="H382" s="44"/>
      <c r="I382" s="44"/>
      <c r="J382" s="47"/>
      <c r="K382" s="47"/>
      <c r="L382" s="47"/>
      <c r="M382" s="47"/>
      <c r="N382" s="47"/>
      <c r="O382" s="44"/>
      <c r="P382" s="353"/>
      <c r="Q382" s="452"/>
      <c r="R382" s="452"/>
      <c r="S382" s="452"/>
      <c r="T382" s="452"/>
      <c r="U382" s="452"/>
      <c r="V382" s="452"/>
      <c r="W382" s="452"/>
      <c r="X382" s="452"/>
      <c r="Y382" s="452"/>
      <c r="Z382" s="45"/>
      <c r="AA382" s="44"/>
      <c r="AB382" s="44"/>
      <c r="AC382" s="47"/>
      <c r="AD382" s="47"/>
      <c r="AE382" s="47"/>
      <c r="AF382" s="47"/>
      <c r="AG382" s="47"/>
      <c r="AH382" s="47"/>
      <c r="AI382" s="47"/>
      <c r="AJ382" s="44"/>
      <c r="AK382" s="353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5"/>
      <c r="AX382" s="44"/>
      <c r="AY382" s="47"/>
      <c r="AZ382" s="47"/>
      <c r="BA382" s="125"/>
      <c r="BB382" s="44"/>
      <c r="BC382" s="44"/>
      <c r="BD382" s="47"/>
      <c r="BE382" s="47"/>
      <c r="BF382" s="45"/>
      <c r="BG382" s="44"/>
      <c r="BH382" s="44"/>
      <c r="BI382" s="44"/>
      <c r="BJ382" s="44"/>
      <c r="BK382" s="44"/>
      <c r="BL382" s="44"/>
      <c r="BM382" s="44"/>
      <c r="BN382" s="47"/>
      <c r="BO382" s="497"/>
      <c r="BP382" s="124"/>
      <c r="BQ382" s="41"/>
      <c r="BR382" s="41"/>
      <c r="BS382" s="41"/>
      <c r="BT382" s="41"/>
      <c r="BU382" s="43"/>
      <c r="BV382" s="43"/>
      <c r="BW382" s="43"/>
      <c r="BX382" s="43"/>
      <c r="BY382" s="43"/>
      <c r="BZ382" s="43"/>
      <c r="CA382" s="499"/>
      <c r="CB382" s="500"/>
      <c r="CC382" s="495"/>
      <c r="CD382" s="495"/>
      <c r="CE382" s="502"/>
      <c r="CF382" s="124"/>
      <c r="CG382" s="41"/>
      <c r="CH382" s="41"/>
      <c r="CI382" s="43"/>
      <c r="CJ382" s="43"/>
      <c r="CK382" s="43"/>
      <c r="CL382" s="43"/>
      <c r="CM382" s="43"/>
      <c r="CN382" s="43"/>
      <c r="CO382" s="43"/>
      <c r="CP382" s="43"/>
      <c r="CQ382" s="43"/>
      <c r="CR382" s="500"/>
      <c r="CS382" s="495"/>
      <c r="CT382" s="495"/>
      <c r="CU382" s="502"/>
      <c r="CV382" s="44"/>
      <c r="CW382" s="44"/>
      <c r="CX382" s="44"/>
      <c r="CY382" s="44"/>
      <c r="CZ382" s="44"/>
      <c r="DA382" s="46"/>
      <c r="DB382" s="451"/>
      <c r="DC382" s="44"/>
      <c r="DD382" s="44"/>
      <c r="DE382" s="451"/>
      <c r="DF382" s="35"/>
      <c r="DG382" s="36"/>
      <c r="DH382" s="36"/>
      <c r="DI382" s="38"/>
      <c r="DJ382" s="38"/>
      <c r="DK382" s="38"/>
      <c r="DL382" s="38"/>
      <c r="DM382" s="38"/>
      <c r="DN382" s="46"/>
      <c r="DO382" s="451"/>
      <c r="DP382" s="451"/>
      <c r="DQ382" s="451"/>
      <c r="DR382" s="451"/>
      <c r="DS382" s="451"/>
      <c r="DT382" s="451"/>
      <c r="DU382" s="451"/>
      <c r="DV382" s="35"/>
      <c r="DW382" s="36"/>
      <c r="DX382" s="36"/>
      <c r="DY382" s="38"/>
      <c r="DZ382" s="38"/>
      <c r="EA382" s="46"/>
      <c r="EB382" s="33">
        <f t="shared" si="59"/>
        <v>0</v>
      </c>
      <c r="EC382" s="33">
        <f t="shared" si="60"/>
        <v>0</v>
      </c>
      <c r="ED382" s="75">
        <f t="shared" si="61"/>
        <v>0</v>
      </c>
      <c r="EE382" s="74">
        <f t="shared" si="62"/>
        <v>0</v>
      </c>
      <c r="EF382" s="33">
        <f t="shared" si="63"/>
        <v>0</v>
      </c>
    </row>
    <row r="383" spans="1:136" x14ac:dyDescent="0.25">
      <c r="A383" s="134">
        <v>374</v>
      </c>
      <c r="B383" s="44"/>
      <c r="C383" s="39"/>
      <c r="D383" s="39"/>
      <c r="E383" s="39"/>
      <c r="F383" s="46"/>
      <c r="G383" s="45"/>
      <c r="H383" s="44"/>
      <c r="I383" s="44"/>
      <c r="J383" s="47"/>
      <c r="K383" s="47"/>
      <c r="L383" s="47"/>
      <c r="M383" s="47"/>
      <c r="N383" s="47"/>
      <c r="O383" s="44"/>
      <c r="P383" s="353"/>
      <c r="Q383" s="452"/>
      <c r="R383" s="452"/>
      <c r="S383" s="452"/>
      <c r="T383" s="452"/>
      <c r="U383" s="452"/>
      <c r="V383" s="452"/>
      <c r="W383" s="452"/>
      <c r="X383" s="452"/>
      <c r="Y383" s="452"/>
      <c r="Z383" s="45"/>
      <c r="AA383" s="44"/>
      <c r="AB383" s="44"/>
      <c r="AC383" s="47"/>
      <c r="AD383" s="47"/>
      <c r="AE383" s="47"/>
      <c r="AF383" s="47"/>
      <c r="AG383" s="47"/>
      <c r="AH383" s="47"/>
      <c r="AI383" s="47"/>
      <c r="AJ383" s="44"/>
      <c r="AK383" s="353"/>
      <c r="AL383" s="452"/>
      <c r="AM383" s="452"/>
      <c r="AN383" s="452"/>
      <c r="AO383" s="452"/>
      <c r="AP383" s="452"/>
      <c r="AQ383" s="452"/>
      <c r="AR383" s="452"/>
      <c r="AS383" s="452"/>
      <c r="AT383" s="452"/>
      <c r="AU383" s="452"/>
      <c r="AV383" s="452"/>
      <c r="AW383" s="45"/>
      <c r="AX383" s="44"/>
      <c r="AY383" s="47"/>
      <c r="AZ383" s="47"/>
      <c r="BA383" s="125"/>
      <c r="BB383" s="44"/>
      <c r="BC383" s="44"/>
      <c r="BD383" s="47"/>
      <c r="BE383" s="47"/>
      <c r="BF383" s="45"/>
      <c r="BG383" s="44"/>
      <c r="BH383" s="44"/>
      <c r="BI383" s="44"/>
      <c r="BJ383" s="44"/>
      <c r="BK383" s="44"/>
      <c r="BL383" s="44"/>
      <c r="BM383" s="44"/>
      <c r="BN383" s="47"/>
      <c r="BO383" s="497"/>
      <c r="BP383" s="124"/>
      <c r="BQ383" s="41"/>
      <c r="BR383" s="41"/>
      <c r="BS383" s="41"/>
      <c r="BT383" s="41"/>
      <c r="BU383" s="43"/>
      <c r="BV383" s="43"/>
      <c r="BW383" s="43"/>
      <c r="BX383" s="43"/>
      <c r="BY383" s="43"/>
      <c r="BZ383" s="43"/>
      <c r="CA383" s="499"/>
      <c r="CB383" s="500"/>
      <c r="CC383" s="495"/>
      <c r="CD383" s="495"/>
      <c r="CE383" s="502"/>
      <c r="CF383" s="124"/>
      <c r="CG383" s="41"/>
      <c r="CH383" s="41"/>
      <c r="CI383" s="43"/>
      <c r="CJ383" s="43"/>
      <c r="CK383" s="43"/>
      <c r="CL383" s="43"/>
      <c r="CM383" s="43"/>
      <c r="CN383" s="43"/>
      <c r="CO383" s="43"/>
      <c r="CP383" s="43"/>
      <c r="CQ383" s="43"/>
      <c r="CR383" s="500"/>
      <c r="CS383" s="495"/>
      <c r="CT383" s="495"/>
      <c r="CU383" s="502"/>
      <c r="CV383" s="44"/>
      <c r="CW383" s="44"/>
      <c r="CX383" s="44"/>
      <c r="CY383" s="44"/>
      <c r="CZ383" s="44"/>
      <c r="DA383" s="46"/>
      <c r="DB383" s="451"/>
      <c r="DC383" s="44"/>
      <c r="DD383" s="44"/>
      <c r="DE383" s="451"/>
      <c r="DF383" s="35"/>
      <c r="DG383" s="36"/>
      <c r="DH383" s="36"/>
      <c r="DI383" s="38"/>
      <c r="DJ383" s="38"/>
      <c r="DK383" s="38"/>
      <c r="DL383" s="38"/>
      <c r="DM383" s="38"/>
      <c r="DN383" s="46"/>
      <c r="DO383" s="451"/>
      <c r="DP383" s="451"/>
      <c r="DQ383" s="451"/>
      <c r="DR383" s="451"/>
      <c r="DS383" s="451"/>
      <c r="DT383" s="451"/>
      <c r="DU383" s="451"/>
      <c r="DV383" s="35"/>
      <c r="DW383" s="36"/>
      <c r="DX383" s="36"/>
      <c r="DY383" s="38"/>
      <c r="DZ383" s="38"/>
      <c r="EA383" s="46"/>
      <c r="EB383" s="33">
        <f t="shared" si="59"/>
        <v>0</v>
      </c>
      <c r="EC383" s="33">
        <f t="shared" si="60"/>
        <v>0</v>
      </c>
      <c r="ED383" s="75">
        <f t="shared" si="61"/>
        <v>0</v>
      </c>
      <c r="EE383" s="74">
        <f t="shared" si="62"/>
        <v>0</v>
      </c>
      <c r="EF383" s="33">
        <f t="shared" si="63"/>
        <v>0</v>
      </c>
    </row>
    <row r="384" spans="1:136" x14ac:dyDescent="0.25">
      <c r="A384" s="136">
        <v>375</v>
      </c>
      <c r="B384" s="44"/>
      <c r="C384" s="39"/>
      <c r="D384" s="39"/>
      <c r="E384" s="39"/>
      <c r="F384" s="46"/>
      <c r="G384" s="45"/>
      <c r="H384" s="44"/>
      <c r="I384" s="44"/>
      <c r="J384" s="47"/>
      <c r="K384" s="47"/>
      <c r="L384" s="47"/>
      <c r="M384" s="47"/>
      <c r="N384" s="47"/>
      <c r="O384" s="44"/>
      <c r="P384" s="353"/>
      <c r="Q384" s="452"/>
      <c r="R384" s="452"/>
      <c r="S384" s="452"/>
      <c r="T384" s="452"/>
      <c r="U384" s="452"/>
      <c r="V384" s="452"/>
      <c r="W384" s="452"/>
      <c r="X384" s="452"/>
      <c r="Y384" s="452"/>
      <c r="Z384" s="45"/>
      <c r="AA384" s="44"/>
      <c r="AB384" s="44"/>
      <c r="AC384" s="47"/>
      <c r="AD384" s="47"/>
      <c r="AE384" s="47"/>
      <c r="AF384" s="47"/>
      <c r="AG384" s="47"/>
      <c r="AH384" s="47"/>
      <c r="AI384" s="47"/>
      <c r="AJ384" s="44"/>
      <c r="AK384" s="353"/>
      <c r="AL384" s="452"/>
      <c r="AM384" s="452"/>
      <c r="AN384" s="452"/>
      <c r="AO384" s="452"/>
      <c r="AP384" s="452"/>
      <c r="AQ384" s="452"/>
      <c r="AR384" s="452"/>
      <c r="AS384" s="452"/>
      <c r="AT384" s="452"/>
      <c r="AU384" s="452"/>
      <c r="AV384" s="452"/>
      <c r="AW384" s="45"/>
      <c r="AX384" s="44"/>
      <c r="AY384" s="47"/>
      <c r="AZ384" s="47"/>
      <c r="BA384" s="125"/>
      <c r="BB384" s="44"/>
      <c r="BC384" s="44"/>
      <c r="BD384" s="47"/>
      <c r="BE384" s="47"/>
      <c r="BF384" s="45"/>
      <c r="BG384" s="44"/>
      <c r="BH384" s="44"/>
      <c r="BI384" s="44"/>
      <c r="BJ384" s="44"/>
      <c r="BK384" s="44"/>
      <c r="BL384" s="44"/>
      <c r="BM384" s="44"/>
      <c r="BN384" s="47"/>
      <c r="BO384" s="497"/>
      <c r="BP384" s="124"/>
      <c r="BQ384" s="41"/>
      <c r="BR384" s="41"/>
      <c r="BS384" s="41"/>
      <c r="BT384" s="41"/>
      <c r="BU384" s="43"/>
      <c r="BV384" s="43"/>
      <c r="BW384" s="43"/>
      <c r="BX384" s="43"/>
      <c r="BY384" s="43"/>
      <c r="BZ384" s="43"/>
      <c r="CA384" s="499"/>
      <c r="CB384" s="500"/>
      <c r="CC384" s="495"/>
      <c r="CD384" s="495"/>
      <c r="CE384" s="502"/>
      <c r="CF384" s="124"/>
      <c r="CG384" s="41"/>
      <c r="CH384" s="41"/>
      <c r="CI384" s="43"/>
      <c r="CJ384" s="43"/>
      <c r="CK384" s="43"/>
      <c r="CL384" s="43"/>
      <c r="CM384" s="43"/>
      <c r="CN384" s="43"/>
      <c r="CO384" s="43"/>
      <c r="CP384" s="43"/>
      <c r="CQ384" s="43"/>
      <c r="CR384" s="500"/>
      <c r="CS384" s="495"/>
      <c r="CT384" s="495"/>
      <c r="CU384" s="502"/>
      <c r="CV384" s="44"/>
      <c r="CW384" s="44"/>
      <c r="CX384" s="44"/>
      <c r="CY384" s="44"/>
      <c r="CZ384" s="44"/>
      <c r="DA384" s="46"/>
      <c r="DB384" s="451"/>
      <c r="DC384" s="44"/>
      <c r="DD384" s="44"/>
      <c r="DE384" s="451"/>
      <c r="DF384" s="35"/>
      <c r="DG384" s="36"/>
      <c r="DH384" s="36"/>
      <c r="DI384" s="38"/>
      <c r="DJ384" s="38"/>
      <c r="DK384" s="38"/>
      <c r="DL384" s="38"/>
      <c r="DM384" s="38"/>
      <c r="DN384" s="46"/>
      <c r="DO384" s="451"/>
      <c r="DP384" s="451"/>
      <c r="DQ384" s="451"/>
      <c r="DR384" s="451"/>
      <c r="DS384" s="451"/>
      <c r="DT384" s="451"/>
      <c r="DU384" s="451"/>
      <c r="DV384" s="35"/>
      <c r="DW384" s="36"/>
      <c r="DX384" s="36"/>
      <c r="DY384" s="38"/>
      <c r="DZ384" s="38"/>
      <c r="EA384" s="46"/>
      <c r="EB384" s="33">
        <f t="shared" si="59"/>
        <v>0</v>
      </c>
      <c r="EC384" s="33">
        <f t="shared" si="60"/>
        <v>0</v>
      </c>
      <c r="ED384" s="75">
        <f t="shared" si="61"/>
        <v>0</v>
      </c>
      <c r="EE384" s="74">
        <f t="shared" si="62"/>
        <v>0</v>
      </c>
      <c r="EF384" s="33">
        <f t="shared" si="63"/>
        <v>0</v>
      </c>
    </row>
    <row r="385" spans="1:136" x14ac:dyDescent="0.25">
      <c r="A385" s="134">
        <v>376</v>
      </c>
      <c r="B385" s="44"/>
      <c r="C385" s="39"/>
      <c r="D385" s="39"/>
      <c r="E385" s="39"/>
      <c r="F385" s="46"/>
      <c r="G385" s="45"/>
      <c r="H385" s="44"/>
      <c r="I385" s="44"/>
      <c r="J385" s="47"/>
      <c r="K385" s="47"/>
      <c r="L385" s="47"/>
      <c r="M385" s="47"/>
      <c r="N385" s="47"/>
      <c r="O385" s="44"/>
      <c r="P385" s="353"/>
      <c r="Q385" s="452"/>
      <c r="R385" s="452"/>
      <c r="S385" s="452"/>
      <c r="T385" s="452"/>
      <c r="U385" s="452"/>
      <c r="V385" s="452"/>
      <c r="W385" s="452"/>
      <c r="X385" s="452"/>
      <c r="Y385" s="452"/>
      <c r="Z385" s="45"/>
      <c r="AA385" s="44"/>
      <c r="AB385" s="44"/>
      <c r="AC385" s="47"/>
      <c r="AD385" s="47"/>
      <c r="AE385" s="47"/>
      <c r="AF385" s="47"/>
      <c r="AG385" s="47"/>
      <c r="AH385" s="47"/>
      <c r="AI385" s="47"/>
      <c r="AJ385" s="44"/>
      <c r="AK385" s="353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52"/>
      <c r="AV385" s="452"/>
      <c r="AW385" s="45"/>
      <c r="AX385" s="44"/>
      <c r="AY385" s="47"/>
      <c r="AZ385" s="47"/>
      <c r="BA385" s="125"/>
      <c r="BB385" s="44"/>
      <c r="BC385" s="44"/>
      <c r="BD385" s="47"/>
      <c r="BE385" s="47"/>
      <c r="BF385" s="45"/>
      <c r="BG385" s="44"/>
      <c r="BH385" s="44"/>
      <c r="BI385" s="44"/>
      <c r="BJ385" s="44"/>
      <c r="BK385" s="44"/>
      <c r="BL385" s="44"/>
      <c r="BM385" s="44"/>
      <c r="BN385" s="47"/>
      <c r="BO385" s="497"/>
      <c r="BP385" s="124"/>
      <c r="BQ385" s="41"/>
      <c r="BR385" s="41"/>
      <c r="BS385" s="41"/>
      <c r="BT385" s="41"/>
      <c r="BU385" s="43"/>
      <c r="BV385" s="43"/>
      <c r="BW385" s="43"/>
      <c r="BX385" s="43"/>
      <c r="BY385" s="43"/>
      <c r="BZ385" s="43"/>
      <c r="CA385" s="499"/>
      <c r="CB385" s="500"/>
      <c r="CC385" s="495"/>
      <c r="CD385" s="495"/>
      <c r="CE385" s="502"/>
      <c r="CF385" s="124"/>
      <c r="CG385" s="41"/>
      <c r="CH385" s="41"/>
      <c r="CI385" s="43"/>
      <c r="CJ385" s="43"/>
      <c r="CK385" s="43"/>
      <c r="CL385" s="43"/>
      <c r="CM385" s="43"/>
      <c r="CN385" s="43"/>
      <c r="CO385" s="43"/>
      <c r="CP385" s="43"/>
      <c r="CQ385" s="43"/>
      <c r="CR385" s="500"/>
      <c r="CS385" s="495"/>
      <c r="CT385" s="495"/>
      <c r="CU385" s="502"/>
      <c r="CV385" s="44"/>
      <c r="CW385" s="44"/>
      <c r="CX385" s="44"/>
      <c r="CY385" s="44"/>
      <c r="CZ385" s="44"/>
      <c r="DA385" s="46"/>
      <c r="DB385" s="451"/>
      <c r="DC385" s="44"/>
      <c r="DD385" s="44"/>
      <c r="DE385" s="451"/>
      <c r="DF385" s="35"/>
      <c r="DG385" s="36"/>
      <c r="DH385" s="36"/>
      <c r="DI385" s="38"/>
      <c r="DJ385" s="38"/>
      <c r="DK385" s="38"/>
      <c r="DL385" s="38"/>
      <c r="DM385" s="38"/>
      <c r="DN385" s="46"/>
      <c r="DO385" s="451"/>
      <c r="DP385" s="451"/>
      <c r="DQ385" s="451"/>
      <c r="DR385" s="451"/>
      <c r="DS385" s="451"/>
      <c r="DT385" s="451"/>
      <c r="DU385" s="451"/>
      <c r="DV385" s="35"/>
      <c r="DW385" s="36"/>
      <c r="DX385" s="36"/>
      <c r="DY385" s="38"/>
      <c r="DZ385" s="38"/>
      <c r="EA385" s="46"/>
      <c r="EB385" s="33">
        <f t="shared" si="59"/>
        <v>0</v>
      </c>
      <c r="EC385" s="33">
        <f t="shared" si="60"/>
        <v>0</v>
      </c>
      <c r="ED385" s="75">
        <f t="shared" si="61"/>
        <v>0</v>
      </c>
      <c r="EE385" s="74">
        <f t="shared" si="62"/>
        <v>0</v>
      </c>
      <c r="EF385" s="33">
        <f t="shared" si="63"/>
        <v>0</v>
      </c>
    </row>
    <row r="386" spans="1:136" x14ac:dyDescent="0.25">
      <c r="A386" s="136">
        <v>377</v>
      </c>
      <c r="B386" s="44"/>
      <c r="C386" s="39"/>
      <c r="D386" s="39"/>
      <c r="E386" s="39"/>
      <c r="F386" s="46"/>
      <c r="G386" s="45"/>
      <c r="H386" s="44"/>
      <c r="I386" s="44"/>
      <c r="J386" s="47"/>
      <c r="K386" s="47"/>
      <c r="L386" s="47"/>
      <c r="M386" s="47"/>
      <c r="N386" s="47"/>
      <c r="O386" s="44"/>
      <c r="P386" s="353"/>
      <c r="Q386" s="452"/>
      <c r="R386" s="452"/>
      <c r="S386" s="452"/>
      <c r="T386" s="452"/>
      <c r="U386" s="452"/>
      <c r="V386" s="452"/>
      <c r="W386" s="452"/>
      <c r="X386" s="452"/>
      <c r="Y386" s="452"/>
      <c r="Z386" s="45"/>
      <c r="AA386" s="44"/>
      <c r="AB386" s="44"/>
      <c r="AC386" s="47"/>
      <c r="AD386" s="47"/>
      <c r="AE386" s="47"/>
      <c r="AF386" s="47"/>
      <c r="AG386" s="47"/>
      <c r="AH386" s="47"/>
      <c r="AI386" s="47"/>
      <c r="AJ386" s="44"/>
      <c r="AK386" s="353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"/>
      <c r="AX386" s="44"/>
      <c r="AY386" s="47"/>
      <c r="AZ386" s="47"/>
      <c r="BA386" s="125"/>
      <c r="BB386" s="44"/>
      <c r="BC386" s="44"/>
      <c r="BD386" s="47"/>
      <c r="BE386" s="47"/>
      <c r="BF386" s="45"/>
      <c r="BG386" s="44"/>
      <c r="BH386" s="44"/>
      <c r="BI386" s="44"/>
      <c r="BJ386" s="44"/>
      <c r="BK386" s="44"/>
      <c r="BL386" s="44"/>
      <c r="BM386" s="44"/>
      <c r="BN386" s="47"/>
      <c r="BO386" s="497"/>
      <c r="BP386" s="124"/>
      <c r="BQ386" s="41"/>
      <c r="BR386" s="41"/>
      <c r="BS386" s="41"/>
      <c r="BT386" s="41"/>
      <c r="BU386" s="43"/>
      <c r="BV386" s="43"/>
      <c r="BW386" s="43"/>
      <c r="BX386" s="43"/>
      <c r="BY386" s="43"/>
      <c r="BZ386" s="43"/>
      <c r="CA386" s="499"/>
      <c r="CB386" s="500"/>
      <c r="CC386" s="495"/>
      <c r="CD386" s="495"/>
      <c r="CE386" s="502"/>
      <c r="CF386" s="124"/>
      <c r="CG386" s="41"/>
      <c r="CH386" s="41"/>
      <c r="CI386" s="43"/>
      <c r="CJ386" s="43"/>
      <c r="CK386" s="43"/>
      <c r="CL386" s="43"/>
      <c r="CM386" s="43"/>
      <c r="CN386" s="43"/>
      <c r="CO386" s="43"/>
      <c r="CP386" s="43"/>
      <c r="CQ386" s="43"/>
      <c r="CR386" s="500"/>
      <c r="CS386" s="495"/>
      <c r="CT386" s="495"/>
      <c r="CU386" s="502"/>
      <c r="CV386" s="44"/>
      <c r="CW386" s="44"/>
      <c r="CX386" s="44"/>
      <c r="CY386" s="44"/>
      <c r="CZ386" s="44"/>
      <c r="DA386" s="46"/>
      <c r="DB386" s="451"/>
      <c r="DC386" s="44"/>
      <c r="DD386" s="44"/>
      <c r="DE386" s="451"/>
      <c r="DF386" s="35"/>
      <c r="DG386" s="36"/>
      <c r="DH386" s="36"/>
      <c r="DI386" s="38"/>
      <c r="DJ386" s="38"/>
      <c r="DK386" s="38"/>
      <c r="DL386" s="38"/>
      <c r="DM386" s="38"/>
      <c r="DN386" s="46"/>
      <c r="DO386" s="451"/>
      <c r="DP386" s="451"/>
      <c r="DQ386" s="451"/>
      <c r="DR386" s="451"/>
      <c r="DS386" s="451"/>
      <c r="DT386" s="451"/>
      <c r="DU386" s="451"/>
      <c r="DV386" s="35"/>
      <c r="DW386" s="36"/>
      <c r="DX386" s="36"/>
      <c r="DY386" s="38"/>
      <c r="DZ386" s="38"/>
      <c r="EA386" s="46"/>
      <c r="EB386" s="33">
        <f t="shared" si="59"/>
        <v>0</v>
      </c>
      <c r="EC386" s="33">
        <f t="shared" si="60"/>
        <v>0</v>
      </c>
      <c r="ED386" s="75">
        <f t="shared" si="61"/>
        <v>0</v>
      </c>
      <c r="EE386" s="74">
        <f t="shared" si="62"/>
        <v>0</v>
      </c>
      <c r="EF386" s="33">
        <f t="shared" si="63"/>
        <v>0</v>
      </c>
    </row>
    <row r="387" spans="1:136" x14ac:dyDescent="0.25">
      <c r="A387" s="134">
        <v>378</v>
      </c>
      <c r="B387" s="44"/>
      <c r="C387" s="39"/>
      <c r="D387" s="39"/>
      <c r="E387" s="39"/>
      <c r="F387" s="46"/>
      <c r="G387" s="45"/>
      <c r="H387" s="44"/>
      <c r="I387" s="44"/>
      <c r="J387" s="47"/>
      <c r="K387" s="47"/>
      <c r="L387" s="47"/>
      <c r="M387" s="47"/>
      <c r="N387" s="47"/>
      <c r="O387" s="44"/>
      <c r="P387" s="353"/>
      <c r="Q387" s="452"/>
      <c r="R387" s="452"/>
      <c r="S387" s="452"/>
      <c r="T387" s="452"/>
      <c r="U387" s="452"/>
      <c r="V387" s="452"/>
      <c r="W387" s="452"/>
      <c r="X387" s="452"/>
      <c r="Y387" s="452"/>
      <c r="Z387" s="45"/>
      <c r="AA387" s="44"/>
      <c r="AB387" s="44"/>
      <c r="AC387" s="47"/>
      <c r="AD387" s="47"/>
      <c r="AE387" s="47"/>
      <c r="AF387" s="47"/>
      <c r="AG387" s="47"/>
      <c r="AH387" s="47"/>
      <c r="AI387" s="47"/>
      <c r="AJ387" s="44"/>
      <c r="AK387" s="353"/>
      <c r="AL387" s="452"/>
      <c r="AM387" s="452"/>
      <c r="AN387" s="452"/>
      <c r="AO387" s="452"/>
      <c r="AP387" s="452"/>
      <c r="AQ387" s="452"/>
      <c r="AR387" s="452"/>
      <c r="AS387" s="452"/>
      <c r="AT387" s="452"/>
      <c r="AU387" s="452"/>
      <c r="AV387" s="452"/>
      <c r="AW387" s="45"/>
      <c r="AX387" s="44"/>
      <c r="AY387" s="47"/>
      <c r="AZ387" s="47"/>
      <c r="BA387" s="125"/>
      <c r="BB387" s="44"/>
      <c r="BC387" s="44"/>
      <c r="BD387" s="47"/>
      <c r="BE387" s="47"/>
      <c r="BF387" s="45"/>
      <c r="BG387" s="44"/>
      <c r="BH387" s="44"/>
      <c r="BI387" s="44"/>
      <c r="BJ387" s="44"/>
      <c r="BK387" s="44"/>
      <c r="BL387" s="44"/>
      <c r="BM387" s="44"/>
      <c r="BN387" s="47"/>
      <c r="BO387" s="497"/>
      <c r="BP387" s="124"/>
      <c r="BQ387" s="41"/>
      <c r="BR387" s="41"/>
      <c r="BS387" s="41"/>
      <c r="BT387" s="41"/>
      <c r="BU387" s="43"/>
      <c r="BV387" s="43"/>
      <c r="BW387" s="43"/>
      <c r="BX387" s="43"/>
      <c r="BY387" s="43"/>
      <c r="BZ387" s="43"/>
      <c r="CA387" s="499"/>
      <c r="CB387" s="500"/>
      <c r="CC387" s="495"/>
      <c r="CD387" s="495"/>
      <c r="CE387" s="502"/>
      <c r="CF387" s="124"/>
      <c r="CG387" s="41"/>
      <c r="CH387" s="41"/>
      <c r="CI387" s="43"/>
      <c r="CJ387" s="43"/>
      <c r="CK387" s="43"/>
      <c r="CL387" s="43"/>
      <c r="CM387" s="43"/>
      <c r="CN387" s="43"/>
      <c r="CO387" s="43"/>
      <c r="CP387" s="43"/>
      <c r="CQ387" s="43"/>
      <c r="CR387" s="500"/>
      <c r="CS387" s="495"/>
      <c r="CT387" s="495"/>
      <c r="CU387" s="502"/>
      <c r="CV387" s="44"/>
      <c r="CW387" s="44"/>
      <c r="CX387" s="44"/>
      <c r="CY387" s="44"/>
      <c r="CZ387" s="44"/>
      <c r="DA387" s="46"/>
      <c r="DB387" s="451"/>
      <c r="DC387" s="44"/>
      <c r="DD387" s="44"/>
      <c r="DE387" s="451"/>
      <c r="DF387" s="35"/>
      <c r="DG387" s="36"/>
      <c r="DH387" s="36"/>
      <c r="DI387" s="38"/>
      <c r="DJ387" s="38"/>
      <c r="DK387" s="38"/>
      <c r="DL387" s="38"/>
      <c r="DM387" s="38"/>
      <c r="DN387" s="46"/>
      <c r="DO387" s="451"/>
      <c r="DP387" s="451"/>
      <c r="DQ387" s="451"/>
      <c r="DR387" s="451"/>
      <c r="DS387" s="451"/>
      <c r="DT387" s="451"/>
      <c r="DU387" s="451"/>
      <c r="DV387" s="35"/>
      <c r="DW387" s="36"/>
      <c r="DX387" s="36"/>
      <c r="DY387" s="38"/>
      <c r="DZ387" s="38"/>
      <c r="EA387" s="46"/>
      <c r="EB387" s="33">
        <f t="shared" si="59"/>
        <v>0</v>
      </c>
      <c r="EC387" s="33">
        <f t="shared" si="60"/>
        <v>0</v>
      </c>
      <c r="ED387" s="75">
        <f t="shared" si="61"/>
        <v>0</v>
      </c>
      <c r="EE387" s="74">
        <f t="shared" si="62"/>
        <v>0</v>
      </c>
      <c r="EF387" s="33">
        <f t="shared" si="63"/>
        <v>0</v>
      </c>
    </row>
    <row r="388" spans="1:136" x14ac:dyDescent="0.25">
      <c r="A388" s="136">
        <v>379</v>
      </c>
      <c r="B388" s="44"/>
      <c r="C388" s="39"/>
      <c r="D388" s="39"/>
      <c r="E388" s="39"/>
      <c r="F388" s="46"/>
      <c r="G388" s="45"/>
      <c r="H388" s="44"/>
      <c r="I388" s="44"/>
      <c r="J388" s="47"/>
      <c r="K388" s="47"/>
      <c r="L388" s="47"/>
      <c r="M388" s="47"/>
      <c r="N388" s="47"/>
      <c r="O388" s="44"/>
      <c r="P388" s="353"/>
      <c r="Q388" s="452"/>
      <c r="R388" s="452"/>
      <c r="S388" s="452"/>
      <c r="T388" s="452"/>
      <c r="U388" s="452"/>
      <c r="V388" s="452"/>
      <c r="W388" s="452"/>
      <c r="X388" s="452"/>
      <c r="Y388" s="452"/>
      <c r="Z388" s="45"/>
      <c r="AA388" s="44"/>
      <c r="AB388" s="44"/>
      <c r="AC388" s="47"/>
      <c r="AD388" s="47"/>
      <c r="AE388" s="47"/>
      <c r="AF388" s="47"/>
      <c r="AG388" s="47"/>
      <c r="AH388" s="47"/>
      <c r="AI388" s="47"/>
      <c r="AJ388" s="44"/>
      <c r="AK388" s="353"/>
      <c r="AL388" s="452"/>
      <c r="AM388" s="452"/>
      <c r="AN388" s="452"/>
      <c r="AO388" s="452"/>
      <c r="AP388" s="452"/>
      <c r="AQ388" s="452"/>
      <c r="AR388" s="452"/>
      <c r="AS388" s="452"/>
      <c r="AT388" s="452"/>
      <c r="AU388" s="452"/>
      <c r="AV388" s="452"/>
      <c r="AW388" s="45"/>
      <c r="AX388" s="44"/>
      <c r="AY388" s="47"/>
      <c r="AZ388" s="47"/>
      <c r="BA388" s="125"/>
      <c r="BB388" s="44"/>
      <c r="BC388" s="44"/>
      <c r="BD388" s="47"/>
      <c r="BE388" s="47"/>
      <c r="BF388" s="45"/>
      <c r="BG388" s="44"/>
      <c r="BH388" s="44"/>
      <c r="BI388" s="44"/>
      <c r="BJ388" s="44"/>
      <c r="BK388" s="44"/>
      <c r="BL388" s="44"/>
      <c r="BM388" s="44"/>
      <c r="BN388" s="47"/>
      <c r="BO388" s="497"/>
      <c r="BP388" s="124"/>
      <c r="BQ388" s="41"/>
      <c r="BR388" s="41"/>
      <c r="BS388" s="41"/>
      <c r="BT388" s="41"/>
      <c r="BU388" s="43"/>
      <c r="BV388" s="43"/>
      <c r="BW388" s="43"/>
      <c r="BX388" s="43"/>
      <c r="BY388" s="43"/>
      <c r="BZ388" s="43"/>
      <c r="CA388" s="499"/>
      <c r="CB388" s="500"/>
      <c r="CC388" s="495"/>
      <c r="CD388" s="495"/>
      <c r="CE388" s="502"/>
      <c r="CF388" s="124"/>
      <c r="CG388" s="41"/>
      <c r="CH388" s="41"/>
      <c r="CI388" s="43"/>
      <c r="CJ388" s="43"/>
      <c r="CK388" s="43"/>
      <c r="CL388" s="43"/>
      <c r="CM388" s="43"/>
      <c r="CN388" s="43"/>
      <c r="CO388" s="43"/>
      <c r="CP388" s="43"/>
      <c r="CQ388" s="43"/>
      <c r="CR388" s="500"/>
      <c r="CS388" s="495"/>
      <c r="CT388" s="495"/>
      <c r="CU388" s="502"/>
      <c r="CV388" s="44"/>
      <c r="CW388" s="44"/>
      <c r="CX388" s="44"/>
      <c r="CY388" s="44"/>
      <c r="CZ388" s="44"/>
      <c r="DA388" s="46"/>
      <c r="DB388" s="451"/>
      <c r="DC388" s="44"/>
      <c r="DD388" s="44"/>
      <c r="DE388" s="451"/>
      <c r="DF388" s="35"/>
      <c r="DG388" s="36"/>
      <c r="DH388" s="36"/>
      <c r="DI388" s="38"/>
      <c r="DJ388" s="38"/>
      <c r="DK388" s="38"/>
      <c r="DL388" s="38"/>
      <c r="DM388" s="38"/>
      <c r="DN388" s="46"/>
      <c r="DO388" s="451"/>
      <c r="DP388" s="451"/>
      <c r="DQ388" s="451"/>
      <c r="DR388" s="451"/>
      <c r="DS388" s="451"/>
      <c r="DT388" s="451"/>
      <c r="DU388" s="451"/>
      <c r="DV388" s="35"/>
      <c r="DW388" s="36"/>
      <c r="DX388" s="36"/>
      <c r="DY388" s="38"/>
      <c r="DZ388" s="38"/>
      <c r="EA388" s="46"/>
      <c r="EB388" s="33">
        <f t="shared" si="59"/>
        <v>0</v>
      </c>
      <c r="EC388" s="33">
        <f t="shared" si="60"/>
        <v>0</v>
      </c>
      <c r="ED388" s="75">
        <f t="shared" si="61"/>
        <v>0</v>
      </c>
      <c r="EE388" s="74">
        <f t="shared" si="62"/>
        <v>0</v>
      </c>
      <c r="EF388" s="33">
        <f t="shared" si="63"/>
        <v>0</v>
      </c>
    </row>
    <row r="389" spans="1:136" x14ac:dyDescent="0.25">
      <c r="A389" s="134">
        <v>380</v>
      </c>
      <c r="B389" s="44"/>
      <c r="C389" s="39"/>
      <c r="D389" s="39"/>
      <c r="E389" s="39"/>
      <c r="F389" s="46"/>
      <c r="G389" s="45"/>
      <c r="H389" s="44"/>
      <c r="I389" s="44"/>
      <c r="J389" s="47"/>
      <c r="K389" s="47"/>
      <c r="L389" s="47"/>
      <c r="M389" s="47"/>
      <c r="N389" s="47"/>
      <c r="O389" s="44"/>
      <c r="P389" s="353"/>
      <c r="Q389" s="452"/>
      <c r="R389" s="452"/>
      <c r="S389" s="452"/>
      <c r="T389" s="452"/>
      <c r="U389" s="452"/>
      <c r="V389" s="452"/>
      <c r="W389" s="452"/>
      <c r="X389" s="452"/>
      <c r="Y389" s="452"/>
      <c r="Z389" s="45"/>
      <c r="AA389" s="44"/>
      <c r="AB389" s="44"/>
      <c r="AC389" s="47"/>
      <c r="AD389" s="47"/>
      <c r="AE389" s="47"/>
      <c r="AF389" s="47"/>
      <c r="AG389" s="47"/>
      <c r="AH389" s="47"/>
      <c r="AI389" s="47"/>
      <c r="AJ389" s="44"/>
      <c r="AK389" s="353"/>
      <c r="AL389" s="452"/>
      <c r="AM389" s="452"/>
      <c r="AN389" s="452"/>
      <c r="AO389" s="452"/>
      <c r="AP389" s="452"/>
      <c r="AQ389" s="452"/>
      <c r="AR389" s="452"/>
      <c r="AS389" s="452"/>
      <c r="AT389" s="452"/>
      <c r="AU389" s="452"/>
      <c r="AV389" s="452"/>
      <c r="AW389" s="45"/>
      <c r="AX389" s="44"/>
      <c r="AY389" s="47"/>
      <c r="AZ389" s="47"/>
      <c r="BA389" s="125"/>
      <c r="BB389" s="44"/>
      <c r="BC389" s="44"/>
      <c r="BD389" s="47"/>
      <c r="BE389" s="47"/>
      <c r="BF389" s="45"/>
      <c r="BG389" s="44"/>
      <c r="BH389" s="44"/>
      <c r="BI389" s="44"/>
      <c r="BJ389" s="44"/>
      <c r="BK389" s="44"/>
      <c r="BL389" s="44"/>
      <c r="BM389" s="44"/>
      <c r="BN389" s="47"/>
      <c r="BO389" s="497"/>
      <c r="BP389" s="124"/>
      <c r="BQ389" s="41"/>
      <c r="BR389" s="41"/>
      <c r="BS389" s="41"/>
      <c r="BT389" s="41"/>
      <c r="BU389" s="43"/>
      <c r="BV389" s="43"/>
      <c r="BW389" s="43"/>
      <c r="BX389" s="43"/>
      <c r="BY389" s="43"/>
      <c r="BZ389" s="43"/>
      <c r="CA389" s="499"/>
      <c r="CB389" s="500"/>
      <c r="CC389" s="495"/>
      <c r="CD389" s="495"/>
      <c r="CE389" s="502"/>
      <c r="CF389" s="124"/>
      <c r="CG389" s="41"/>
      <c r="CH389" s="41"/>
      <c r="CI389" s="43"/>
      <c r="CJ389" s="43"/>
      <c r="CK389" s="43"/>
      <c r="CL389" s="43"/>
      <c r="CM389" s="43"/>
      <c r="CN389" s="43"/>
      <c r="CO389" s="43"/>
      <c r="CP389" s="43"/>
      <c r="CQ389" s="43"/>
      <c r="CR389" s="500"/>
      <c r="CS389" s="495"/>
      <c r="CT389" s="495"/>
      <c r="CU389" s="502"/>
      <c r="CV389" s="44"/>
      <c r="CW389" s="44"/>
      <c r="CX389" s="44"/>
      <c r="CY389" s="44"/>
      <c r="CZ389" s="44"/>
      <c r="DA389" s="46"/>
      <c r="DB389" s="451"/>
      <c r="DC389" s="44"/>
      <c r="DD389" s="44"/>
      <c r="DE389" s="451"/>
      <c r="DF389" s="35"/>
      <c r="DG389" s="36"/>
      <c r="DH389" s="36"/>
      <c r="DI389" s="38"/>
      <c r="DJ389" s="38"/>
      <c r="DK389" s="38"/>
      <c r="DL389" s="38"/>
      <c r="DM389" s="38"/>
      <c r="DN389" s="46"/>
      <c r="DO389" s="451"/>
      <c r="DP389" s="451"/>
      <c r="DQ389" s="451"/>
      <c r="DR389" s="451"/>
      <c r="DS389" s="451"/>
      <c r="DT389" s="451"/>
      <c r="DU389" s="451"/>
      <c r="DV389" s="35"/>
      <c r="DW389" s="36"/>
      <c r="DX389" s="36"/>
      <c r="DY389" s="38"/>
      <c r="DZ389" s="38"/>
      <c r="EA389" s="46"/>
      <c r="EB389" s="33">
        <f t="shared" si="59"/>
        <v>0</v>
      </c>
      <c r="EC389" s="33">
        <f t="shared" si="60"/>
        <v>0</v>
      </c>
      <c r="ED389" s="75">
        <f t="shared" si="61"/>
        <v>0</v>
      </c>
      <c r="EE389" s="74">
        <f t="shared" si="62"/>
        <v>0</v>
      </c>
      <c r="EF389" s="33">
        <f t="shared" si="63"/>
        <v>0</v>
      </c>
    </row>
    <row r="390" spans="1:136" x14ac:dyDescent="0.25">
      <c r="A390" s="136">
        <v>381</v>
      </c>
      <c r="B390" s="44"/>
      <c r="C390" s="39"/>
      <c r="D390" s="39"/>
      <c r="E390" s="39"/>
      <c r="F390" s="46"/>
      <c r="G390" s="45"/>
      <c r="H390" s="44"/>
      <c r="I390" s="44"/>
      <c r="J390" s="47"/>
      <c r="K390" s="47"/>
      <c r="L390" s="47"/>
      <c r="M390" s="47"/>
      <c r="N390" s="47"/>
      <c r="O390" s="44"/>
      <c r="P390" s="353"/>
      <c r="Q390" s="452"/>
      <c r="R390" s="452"/>
      <c r="S390" s="452"/>
      <c r="T390" s="452"/>
      <c r="U390" s="452"/>
      <c r="V390" s="452"/>
      <c r="W390" s="452"/>
      <c r="X390" s="452"/>
      <c r="Y390" s="452"/>
      <c r="Z390" s="45"/>
      <c r="AA390" s="44"/>
      <c r="AB390" s="44"/>
      <c r="AC390" s="47"/>
      <c r="AD390" s="47"/>
      <c r="AE390" s="47"/>
      <c r="AF390" s="47"/>
      <c r="AG390" s="47"/>
      <c r="AH390" s="47"/>
      <c r="AI390" s="47"/>
      <c r="AJ390" s="44"/>
      <c r="AK390" s="353"/>
      <c r="AL390" s="452"/>
      <c r="AM390" s="452"/>
      <c r="AN390" s="452"/>
      <c r="AO390" s="452"/>
      <c r="AP390" s="452"/>
      <c r="AQ390" s="452"/>
      <c r="AR390" s="452"/>
      <c r="AS390" s="452"/>
      <c r="AT390" s="452"/>
      <c r="AU390" s="452"/>
      <c r="AV390" s="452"/>
      <c r="AW390" s="45"/>
      <c r="AX390" s="44"/>
      <c r="AY390" s="47"/>
      <c r="AZ390" s="47"/>
      <c r="BA390" s="125"/>
      <c r="BB390" s="44"/>
      <c r="BC390" s="44"/>
      <c r="BD390" s="47"/>
      <c r="BE390" s="47"/>
      <c r="BF390" s="45"/>
      <c r="BG390" s="44"/>
      <c r="BH390" s="44"/>
      <c r="BI390" s="44"/>
      <c r="BJ390" s="44"/>
      <c r="BK390" s="44"/>
      <c r="BL390" s="44"/>
      <c r="BM390" s="44"/>
      <c r="BN390" s="47"/>
      <c r="BO390" s="497"/>
      <c r="BP390" s="124"/>
      <c r="BQ390" s="41"/>
      <c r="BR390" s="41"/>
      <c r="BS390" s="41"/>
      <c r="BT390" s="41"/>
      <c r="BU390" s="43"/>
      <c r="BV390" s="43"/>
      <c r="BW390" s="43"/>
      <c r="BX390" s="43"/>
      <c r="BY390" s="43"/>
      <c r="BZ390" s="43"/>
      <c r="CA390" s="499"/>
      <c r="CB390" s="500"/>
      <c r="CC390" s="495"/>
      <c r="CD390" s="495"/>
      <c r="CE390" s="502"/>
      <c r="CF390" s="124"/>
      <c r="CG390" s="41"/>
      <c r="CH390" s="41"/>
      <c r="CI390" s="43"/>
      <c r="CJ390" s="43"/>
      <c r="CK390" s="43"/>
      <c r="CL390" s="43"/>
      <c r="CM390" s="43"/>
      <c r="CN390" s="43"/>
      <c r="CO390" s="43"/>
      <c r="CP390" s="43"/>
      <c r="CQ390" s="43"/>
      <c r="CR390" s="500"/>
      <c r="CS390" s="495"/>
      <c r="CT390" s="495"/>
      <c r="CU390" s="502"/>
      <c r="CV390" s="44"/>
      <c r="CW390" s="44"/>
      <c r="CX390" s="44"/>
      <c r="CY390" s="44"/>
      <c r="CZ390" s="44"/>
      <c r="DA390" s="46"/>
      <c r="DB390" s="451"/>
      <c r="DC390" s="44"/>
      <c r="DD390" s="44"/>
      <c r="DE390" s="451"/>
      <c r="DF390" s="35"/>
      <c r="DG390" s="36"/>
      <c r="DH390" s="36"/>
      <c r="DI390" s="38"/>
      <c r="DJ390" s="38"/>
      <c r="DK390" s="38"/>
      <c r="DL390" s="38"/>
      <c r="DM390" s="38"/>
      <c r="DN390" s="46"/>
      <c r="DO390" s="451"/>
      <c r="DP390" s="451"/>
      <c r="DQ390" s="451"/>
      <c r="DR390" s="451"/>
      <c r="DS390" s="451"/>
      <c r="DT390" s="451"/>
      <c r="DU390" s="451"/>
      <c r="DV390" s="35"/>
      <c r="DW390" s="36"/>
      <c r="DX390" s="36"/>
      <c r="DY390" s="38"/>
      <c r="DZ390" s="38"/>
      <c r="EA390" s="46"/>
      <c r="EB390" s="33">
        <f t="shared" si="59"/>
        <v>0</v>
      </c>
      <c r="EC390" s="33">
        <f t="shared" si="60"/>
        <v>0</v>
      </c>
      <c r="ED390" s="75">
        <f t="shared" si="61"/>
        <v>0</v>
      </c>
      <c r="EE390" s="74">
        <f t="shared" si="62"/>
        <v>0</v>
      </c>
      <c r="EF390" s="33">
        <f t="shared" si="63"/>
        <v>0</v>
      </c>
    </row>
    <row r="391" spans="1:136" x14ac:dyDescent="0.25">
      <c r="A391" s="134">
        <v>382</v>
      </c>
      <c r="B391" s="44"/>
      <c r="C391" s="39"/>
      <c r="D391" s="39"/>
      <c r="E391" s="39"/>
      <c r="F391" s="46"/>
      <c r="G391" s="45"/>
      <c r="H391" s="44"/>
      <c r="I391" s="44"/>
      <c r="J391" s="47"/>
      <c r="K391" s="47"/>
      <c r="L391" s="47"/>
      <c r="M391" s="47"/>
      <c r="N391" s="47"/>
      <c r="O391" s="44"/>
      <c r="P391" s="353"/>
      <c r="Q391" s="452"/>
      <c r="R391" s="452"/>
      <c r="S391" s="452"/>
      <c r="T391" s="452"/>
      <c r="U391" s="452"/>
      <c r="V391" s="452"/>
      <c r="W391" s="452"/>
      <c r="X391" s="452"/>
      <c r="Y391" s="452"/>
      <c r="Z391" s="45"/>
      <c r="AA391" s="44"/>
      <c r="AB391" s="44"/>
      <c r="AC391" s="47"/>
      <c r="AD391" s="47"/>
      <c r="AE391" s="47"/>
      <c r="AF391" s="47"/>
      <c r="AG391" s="47"/>
      <c r="AH391" s="47"/>
      <c r="AI391" s="47"/>
      <c r="AJ391" s="44"/>
      <c r="AK391" s="353"/>
      <c r="AL391" s="452"/>
      <c r="AM391" s="452"/>
      <c r="AN391" s="452"/>
      <c r="AO391" s="452"/>
      <c r="AP391" s="452"/>
      <c r="AQ391" s="452"/>
      <c r="AR391" s="452"/>
      <c r="AS391" s="452"/>
      <c r="AT391" s="452"/>
      <c r="AU391" s="452"/>
      <c r="AV391" s="452"/>
      <c r="AW391" s="45"/>
      <c r="AX391" s="44"/>
      <c r="AY391" s="47"/>
      <c r="AZ391" s="47"/>
      <c r="BA391" s="125"/>
      <c r="BB391" s="44"/>
      <c r="BC391" s="44"/>
      <c r="BD391" s="47"/>
      <c r="BE391" s="47"/>
      <c r="BF391" s="45"/>
      <c r="BG391" s="44"/>
      <c r="BH391" s="44"/>
      <c r="BI391" s="44"/>
      <c r="BJ391" s="44"/>
      <c r="BK391" s="44"/>
      <c r="BL391" s="44"/>
      <c r="BM391" s="44"/>
      <c r="BN391" s="47"/>
      <c r="BO391" s="497"/>
      <c r="BP391" s="124"/>
      <c r="BQ391" s="41"/>
      <c r="BR391" s="41"/>
      <c r="BS391" s="41"/>
      <c r="BT391" s="41"/>
      <c r="BU391" s="43"/>
      <c r="BV391" s="43"/>
      <c r="BW391" s="43"/>
      <c r="BX391" s="43"/>
      <c r="BY391" s="43"/>
      <c r="BZ391" s="43"/>
      <c r="CA391" s="499"/>
      <c r="CB391" s="500"/>
      <c r="CC391" s="495"/>
      <c r="CD391" s="495"/>
      <c r="CE391" s="502"/>
      <c r="CF391" s="124"/>
      <c r="CG391" s="41"/>
      <c r="CH391" s="41"/>
      <c r="CI391" s="43"/>
      <c r="CJ391" s="43"/>
      <c r="CK391" s="43"/>
      <c r="CL391" s="43"/>
      <c r="CM391" s="43"/>
      <c r="CN391" s="43"/>
      <c r="CO391" s="43"/>
      <c r="CP391" s="43"/>
      <c r="CQ391" s="43"/>
      <c r="CR391" s="500"/>
      <c r="CS391" s="495"/>
      <c r="CT391" s="495"/>
      <c r="CU391" s="502"/>
      <c r="CV391" s="44"/>
      <c r="CW391" s="44"/>
      <c r="CX391" s="44"/>
      <c r="CY391" s="44"/>
      <c r="CZ391" s="44"/>
      <c r="DA391" s="46"/>
      <c r="DB391" s="451"/>
      <c r="DC391" s="44"/>
      <c r="DD391" s="44"/>
      <c r="DE391" s="451"/>
      <c r="DF391" s="35"/>
      <c r="DG391" s="36"/>
      <c r="DH391" s="36"/>
      <c r="DI391" s="38"/>
      <c r="DJ391" s="38"/>
      <c r="DK391" s="38"/>
      <c r="DL391" s="38"/>
      <c r="DM391" s="38"/>
      <c r="DN391" s="46"/>
      <c r="DO391" s="451"/>
      <c r="DP391" s="451"/>
      <c r="DQ391" s="451"/>
      <c r="DR391" s="451"/>
      <c r="DS391" s="451"/>
      <c r="DT391" s="451"/>
      <c r="DU391" s="451"/>
      <c r="DV391" s="35"/>
      <c r="DW391" s="36"/>
      <c r="DX391" s="36"/>
      <c r="DY391" s="38"/>
      <c r="DZ391" s="38"/>
      <c r="EA391" s="46"/>
      <c r="EB391" s="33">
        <f t="shared" si="59"/>
        <v>0</v>
      </c>
      <c r="EC391" s="33">
        <f t="shared" si="60"/>
        <v>0</v>
      </c>
      <c r="ED391" s="75">
        <f t="shared" si="61"/>
        <v>0</v>
      </c>
      <c r="EE391" s="74">
        <f t="shared" si="62"/>
        <v>0</v>
      </c>
      <c r="EF391" s="33">
        <f t="shared" si="63"/>
        <v>0</v>
      </c>
    </row>
    <row r="392" spans="1:136" x14ac:dyDescent="0.25">
      <c r="A392" s="136">
        <v>383</v>
      </c>
      <c r="B392" s="44"/>
      <c r="C392" s="39"/>
      <c r="D392" s="39"/>
      <c r="E392" s="39"/>
      <c r="F392" s="46"/>
      <c r="G392" s="45"/>
      <c r="H392" s="44"/>
      <c r="I392" s="44"/>
      <c r="J392" s="47"/>
      <c r="K392" s="47"/>
      <c r="L392" s="47"/>
      <c r="M392" s="47"/>
      <c r="N392" s="47"/>
      <c r="O392" s="44"/>
      <c r="P392" s="353"/>
      <c r="Q392" s="452"/>
      <c r="R392" s="452"/>
      <c r="S392" s="452"/>
      <c r="T392" s="452"/>
      <c r="U392" s="452"/>
      <c r="V392" s="452"/>
      <c r="W392" s="452"/>
      <c r="X392" s="452"/>
      <c r="Y392" s="452"/>
      <c r="Z392" s="45"/>
      <c r="AA392" s="44"/>
      <c r="AB392" s="44"/>
      <c r="AC392" s="47"/>
      <c r="AD392" s="47"/>
      <c r="AE392" s="47"/>
      <c r="AF392" s="47"/>
      <c r="AG392" s="47"/>
      <c r="AH392" s="47"/>
      <c r="AI392" s="47"/>
      <c r="AJ392" s="44"/>
      <c r="AK392" s="353"/>
      <c r="AL392" s="452"/>
      <c r="AM392" s="452"/>
      <c r="AN392" s="452"/>
      <c r="AO392" s="452"/>
      <c r="AP392" s="452"/>
      <c r="AQ392" s="452"/>
      <c r="AR392" s="452"/>
      <c r="AS392" s="452"/>
      <c r="AT392" s="452"/>
      <c r="AU392" s="452"/>
      <c r="AV392" s="452"/>
      <c r="AW392" s="45"/>
      <c r="AX392" s="44"/>
      <c r="AY392" s="47"/>
      <c r="AZ392" s="47"/>
      <c r="BA392" s="125"/>
      <c r="BB392" s="44"/>
      <c r="BC392" s="44"/>
      <c r="BD392" s="47"/>
      <c r="BE392" s="47"/>
      <c r="BF392" s="45"/>
      <c r="BG392" s="44"/>
      <c r="BH392" s="44"/>
      <c r="BI392" s="44"/>
      <c r="BJ392" s="44"/>
      <c r="BK392" s="44"/>
      <c r="BL392" s="44"/>
      <c r="BM392" s="44"/>
      <c r="BN392" s="47"/>
      <c r="BO392" s="497"/>
      <c r="BP392" s="124"/>
      <c r="BQ392" s="41"/>
      <c r="BR392" s="41"/>
      <c r="BS392" s="41"/>
      <c r="BT392" s="41"/>
      <c r="BU392" s="43"/>
      <c r="BV392" s="43"/>
      <c r="BW392" s="43"/>
      <c r="BX392" s="43"/>
      <c r="BY392" s="43"/>
      <c r="BZ392" s="43"/>
      <c r="CA392" s="499"/>
      <c r="CB392" s="500"/>
      <c r="CC392" s="495"/>
      <c r="CD392" s="495"/>
      <c r="CE392" s="502"/>
      <c r="CF392" s="124"/>
      <c r="CG392" s="41"/>
      <c r="CH392" s="41"/>
      <c r="CI392" s="43"/>
      <c r="CJ392" s="43"/>
      <c r="CK392" s="43"/>
      <c r="CL392" s="43"/>
      <c r="CM392" s="43"/>
      <c r="CN392" s="43"/>
      <c r="CO392" s="43"/>
      <c r="CP392" s="43"/>
      <c r="CQ392" s="43"/>
      <c r="CR392" s="500"/>
      <c r="CS392" s="495"/>
      <c r="CT392" s="495"/>
      <c r="CU392" s="502"/>
      <c r="CV392" s="44"/>
      <c r="CW392" s="44"/>
      <c r="CX392" s="44"/>
      <c r="CY392" s="44"/>
      <c r="CZ392" s="44"/>
      <c r="DA392" s="46"/>
      <c r="DB392" s="451"/>
      <c r="DC392" s="44"/>
      <c r="DD392" s="44"/>
      <c r="DE392" s="451"/>
      <c r="DF392" s="35"/>
      <c r="DG392" s="36"/>
      <c r="DH392" s="36"/>
      <c r="DI392" s="38"/>
      <c r="DJ392" s="38"/>
      <c r="DK392" s="38"/>
      <c r="DL392" s="38"/>
      <c r="DM392" s="38"/>
      <c r="DN392" s="46"/>
      <c r="DO392" s="451"/>
      <c r="DP392" s="451"/>
      <c r="DQ392" s="451"/>
      <c r="DR392" s="451"/>
      <c r="DS392" s="451"/>
      <c r="DT392" s="451"/>
      <c r="DU392" s="451"/>
      <c r="DV392" s="35"/>
      <c r="DW392" s="36"/>
      <c r="DX392" s="36"/>
      <c r="DY392" s="38"/>
      <c r="DZ392" s="38"/>
      <c r="EA392" s="46"/>
      <c r="EB392" s="33">
        <f t="shared" si="59"/>
        <v>0</v>
      </c>
      <c r="EC392" s="33">
        <f t="shared" si="60"/>
        <v>0</v>
      </c>
      <c r="ED392" s="75">
        <f t="shared" si="61"/>
        <v>0</v>
      </c>
      <c r="EE392" s="74">
        <f t="shared" si="62"/>
        <v>0</v>
      </c>
      <c r="EF392" s="33">
        <f t="shared" si="63"/>
        <v>0</v>
      </c>
    </row>
    <row r="393" spans="1:136" x14ac:dyDescent="0.25">
      <c r="A393" s="134">
        <v>384</v>
      </c>
      <c r="B393" s="44"/>
      <c r="C393" s="39"/>
      <c r="D393" s="39"/>
      <c r="E393" s="39"/>
      <c r="F393" s="46"/>
      <c r="G393" s="45"/>
      <c r="H393" s="44"/>
      <c r="I393" s="44"/>
      <c r="J393" s="47"/>
      <c r="K393" s="47"/>
      <c r="L393" s="47"/>
      <c r="M393" s="47"/>
      <c r="N393" s="47"/>
      <c r="O393" s="44"/>
      <c r="P393" s="353"/>
      <c r="Q393" s="452"/>
      <c r="R393" s="452"/>
      <c r="S393" s="452"/>
      <c r="T393" s="452"/>
      <c r="U393" s="452"/>
      <c r="V393" s="452"/>
      <c r="W393" s="452"/>
      <c r="X393" s="452"/>
      <c r="Y393" s="452"/>
      <c r="Z393" s="45"/>
      <c r="AA393" s="44"/>
      <c r="AB393" s="44"/>
      <c r="AC393" s="47"/>
      <c r="AD393" s="47"/>
      <c r="AE393" s="47"/>
      <c r="AF393" s="47"/>
      <c r="AG393" s="47"/>
      <c r="AH393" s="47"/>
      <c r="AI393" s="47"/>
      <c r="AJ393" s="44"/>
      <c r="AK393" s="353"/>
      <c r="AL393" s="452"/>
      <c r="AM393" s="452"/>
      <c r="AN393" s="452"/>
      <c r="AO393" s="452"/>
      <c r="AP393" s="452"/>
      <c r="AQ393" s="452"/>
      <c r="AR393" s="452"/>
      <c r="AS393" s="452"/>
      <c r="AT393" s="452"/>
      <c r="AU393" s="452"/>
      <c r="AV393" s="452"/>
      <c r="AW393" s="45"/>
      <c r="AX393" s="44"/>
      <c r="AY393" s="47"/>
      <c r="AZ393" s="47"/>
      <c r="BA393" s="125"/>
      <c r="BB393" s="44"/>
      <c r="BC393" s="44"/>
      <c r="BD393" s="47"/>
      <c r="BE393" s="47"/>
      <c r="BF393" s="45"/>
      <c r="BG393" s="44"/>
      <c r="BH393" s="44"/>
      <c r="BI393" s="44"/>
      <c r="BJ393" s="44"/>
      <c r="BK393" s="44"/>
      <c r="BL393" s="44"/>
      <c r="BM393" s="44"/>
      <c r="BN393" s="47"/>
      <c r="BO393" s="497"/>
      <c r="BP393" s="124"/>
      <c r="BQ393" s="41"/>
      <c r="BR393" s="41"/>
      <c r="BS393" s="41"/>
      <c r="BT393" s="41"/>
      <c r="BU393" s="43"/>
      <c r="BV393" s="43"/>
      <c r="BW393" s="43"/>
      <c r="BX393" s="43"/>
      <c r="BY393" s="43"/>
      <c r="BZ393" s="43"/>
      <c r="CA393" s="499"/>
      <c r="CB393" s="500"/>
      <c r="CC393" s="495"/>
      <c r="CD393" s="495"/>
      <c r="CE393" s="502"/>
      <c r="CF393" s="124"/>
      <c r="CG393" s="41"/>
      <c r="CH393" s="41"/>
      <c r="CI393" s="43"/>
      <c r="CJ393" s="43"/>
      <c r="CK393" s="43"/>
      <c r="CL393" s="43"/>
      <c r="CM393" s="43"/>
      <c r="CN393" s="43"/>
      <c r="CO393" s="43"/>
      <c r="CP393" s="43"/>
      <c r="CQ393" s="43"/>
      <c r="CR393" s="500"/>
      <c r="CS393" s="495"/>
      <c r="CT393" s="495"/>
      <c r="CU393" s="502"/>
      <c r="CV393" s="44"/>
      <c r="CW393" s="44"/>
      <c r="CX393" s="44"/>
      <c r="CY393" s="44"/>
      <c r="CZ393" s="44"/>
      <c r="DA393" s="46"/>
      <c r="DB393" s="451"/>
      <c r="DC393" s="44"/>
      <c r="DD393" s="44"/>
      <c r="DE393" s="451"/>
      <c r="DF393" s="35"/>
      <c r="DG393" s="36"/>
      <c r="DH393" s="36"/>
      <c r="DI393" s="38"/>
      <c r="DJ393" s="38"/>
      <c r="DK393" s="38"/>
      <c r="DL393" s="38"/>
      <c r="DM393" s="38"/>
      <c r="DN393" s="46"/>
      <c r="DO393" s="451"/>
      <c r="DP393" s="451"/>
      <c r="DQ393" s="451"/>
      <c r="DR393" s="451"/>
      <c r="DS393" s="451"/>
      <c r="DT393" s="451"/>
      <c r="DU393" s="451"/>
      <c r="DV393" s="35"/>
      <c r="DW393" s="36"/>
      <c r="DX393" s="36"/>
      <c r="DY393" s="38"/>
      <c r="DZ393" s="38"/>
      <c r="EA393" s="46"/>
      <c r="EB393" s="33">
        <f t="shared" si="59"/>
        <v>0</v>
      </c>
      <c r="EC393" s="33">
        <f t="shared" si="60"/>
        <v>0</v>
      </c>
      <c r="ED393" s="75">
        <f t="shared" si="61"/>
        <v>0</v>
      </c>
      <c r="EE393" s="74">
        <f t="shared" si="62"/>
        <v>0</v>
      </c>
      <c r="EF393" s="33">
        <f t="shared" si="63"/>
        <v>0</v>
      </c>
    </row>
    <row r="394" spans="1:136" x14ac:dyDescent="0.25">
      <c r="A394" s="136">
        <v>385</v>
      </c>
      <c r="B394" s="44"/>
      <c r="C394" s="39"/>
      <c r="D394" s="39"/>
      <c r="E394" s="39"/>
      <c r="F394" s="46"/>
      <c r="G394" s="45"/>
      <c r="H394" s="44"/>
      <c r="I394" s="44"/>
      <c r="J394" s="47"/>
      <c r="K394" s="47"/>
      <c r="L394" s="47"/>
      <c r="M394" s="47"/>
      <c r="N394" s="47"/>
      <c r="O394" s="44"/>
      <c r="P394" s="353"/>
      <c r="Q394" s="452"/>
      <c r="R394" s="452"/>
      <c r="S394" s="452"/>
      <c r="T394" s="452"/>
      <c r="U394" s="452"/>
      <c r="V394" s="452"/>
      <c r="W394" s="452"/>
      <c r="X394" s="452"/>
      <c r="Y394" s="452"/>
      <c r="Z394" s="45"/>
      <c r="AA394" s="44"/>
      <c r="AB394" s="44"/>
      <c r="AC394" s="47"/>
      <c r="AD394" s="47"/>
      <c r="AE394" s="47"/>
      <c r="AF394" s="47"/>
      <c r="AG394" s="47"/>
      <c r="AH394" s="47"/>
      <c r="AI394" s="47"/>
      <c r="AJ394" s="44"/>
      <c r="AK394" s="353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"/>
      <c r="AX394" s="44"/>
      <c r="AY394" s="47"/>
      <c r="AZ394" s="47"/>
      <c r="BA394" s="125"/>
      <c r="BB394" s="44"/>
      <c r="BC394" s="44"/>
      <c r="BD394" s="47"/>
      <c r="BE394" s="47"/>
      <c r="BF394" s="45"/>
      <c r="BG394" s="44"/>
      <c r="BH394" s="44"/>
      <c r="BI394" s="44"/>
      <c r="BJ394" s="44"/>
      <c r="BK394" s="44"/>
      <c r="BL394" s="44"/>
      <c r="BM394" s="44"/>
      <c r="BN394" s="47"/>
      <c r="BO394" s="497"/>
      <c r="BP394" s="124"/>
      <c r="BQ394" s="41"/>
      <c r="BR394" s="41"/>
      <c r="BS394" s="41"/>
      <c r="BT394" s="41"/>
      <c r="BU394" s="43"/>
      <c r="BV394" s="43"/>
      <c r="BW394" s="43"/>
      <c r="BX394" s="43"/>
      <c r="BY394" s="43"/>
      <c r="BZ394" s="43"/>
      <c r="CA394" s="499"/>
      <c r="CB394" s="500"/>
      <c r="CC394" s="495"/>
      <c r="CD394" s="495"/>
      <c r="CE394" s="502"/>
      <c r="CF394" s="124"/>
      <c r="CG394" s="41"/>
      <c r="CH394" s="41"/>
      <c r="CI394" s="43"/>
      <c r="CJ394" s="43"/>
      <c r="CK394" s="43"/>
      <c r="CL394" s="43"/>
      <c r="CM394" s="43"/>
      <c r="CN394" s="43"/>
      <c r="CO394" s="43"/>
      <c r="CP394" s="43"/>
      <c r="CQ394" s="43"/>
      <c r="CR394" s="500"/>
      <c r="CS394" s="495"/>
      <c r="CT394" s="495"/>
      <c r="CU394" s="502"/>
      <c r="CV394" s="44"/>
      <c r="CW394" s="44"/>
      <c r="CX394" s="44"/>
      <c r="CY394" s="44"/>
      <c r="CZ394" s="44"/>
      <c r="DA394" s="46"/>
      <c r="DB394" s="451"/>
      <c r="DC394" s="44"/>
      <c r="DD394" s="44"/>
      <c r="DE394" s="451"/>
      <c r="DF394" s="35"/>
      <c r="DG394" s="36"/>
      <c r="DH394" s="36"/>
      <c r="DI394" s="38"/>
      <c r="DJ394" s="38"/>
      <c r="DK394" s="38"/>
      <c r="DL394" s="38"/>
      <c r="DM394" s="38"/>
      <c r="DN394" s="46"/>
      <c r="DO394" s="451"/>
      <c r="DP394" s="451"/>
      <c r="DQ394" s="451"/>
      <c r="DR394" s="451"/>
      <c r="DS394" s="451"/>
      <c r="DT394" s="451"/>
      <c r="DU394" s="451"/>
      <c r="DV394" s="35"/>
      <c r="DW394" s="36"/>
      <c r="DX394" s="36"/>
      <c r="DY394" s="38"/>
      <c r="DZ394" s="38"/>
      <c r="EA394" s="46"/>
      <c r="EB394" s="33">
        <f t="shared" ref="EB394:EB457" si="64">SUM(G394:AZ394)</f>
        <v>0</v>
      </c>
      <c r="EC394" s="33">
        <f t="shared" si="60"/>
        <v>0</v>
      </c>
      <c r="ED394" s="75">
        <f t="shared" si="61"/>
        <v>0</v>
      </c>
      <c r="EE394" s="74">
        <f t="shared" si="62"/>
        <v>0</v>
      </c>
      <c r="EF394" s="33">
        <f t="shared" si="63"/>
        <v>0</v>
      </c>
    </row>
    <row r="395" spans="1:136" x14ac:dyDescent="0.25">
      <c r="A395" s="134">
        <v>386</v>
      </c>
      <c r="B395" s="44"/>
      <c r="C395" s="39"/>
      <c r="D395" s="39"/>
      <c r="E395" s="39"/>
      <c r="F395" s="46"/>
      <c r="G395" s="45"/>
      <c r="H395" s="44"/>
      <c r="I395" s="44"/>
      <c r="J395" s="47"/>
      <c r="K395" s="47"/>
      <c r="L395" s="47"/>
      <c r="M395" s="47"/>
      <c r="N395" s="47"/>
      <c r="O395" s="44"/>
      <c r="P395" s="353"/>
      <c r="Q395" s="452"/>
      <c r="R395" s="452"/>
      <c r="S395" s="452"/>
      <c r="T395" s="452"/>
      <c r="U395" s="452"/>
      <c r="V395" s="452"/>
      <c r="W395" s="452"/>
      <c r="X395" s="452"/>
      <c r="Y395" s="452"/>
      <c r="Z395" s="45"/>
      <c r="AA395" s="44"/>
      <c r="AB395" s="44"/>
      <c r="AC395" s="47"/>
      <c r="AD395" s="47"/>
      <c r="AE395" s="47"/>
      <c r="AF395" s="47"/>
      <c r="AG395" s="47"/>
      <c r="AH395" s="47"/>
      <c r="AI395" s="47"/>
      <c r="AJ395" s="44"/>
      <c r="AK395" s="353"/>
      <c r="AL395" s="452"/>
      <c r="AM395" s="452"/>
      <c r="AN395" s="452"/>
      <c r="AO395" s="452"/>
      <c r="AP395" s="452"/>
      <c r="AQ395" s="452"/>
      <c r="AR395" s="452"/>
      <c r="AS395" s="452"/>
      <c r="AT395" s="452"/>
      <c r="AU395" s="452"/>
      <c r="AV395" s="452"/>
      <c r="AW395" s="45"/>
      <c r="AX395" s="44"/>
      <c r="AY395" s="47"/>
      <c r="AZ395" s="47"/>
      <c r="BA395" s="125"/>
      <c r="BB395" s="44"/>
      <c r="BC395" s="44"/>
      <c r="BD395" s="47"/>
      <c r="BE395" s="47"/>
      <c r="BF395" s="45"/>
      <c r="BG395" s="44"/>
      <c r="BH395" s="44"/>
      <c r="BI395" s="44"/>
      <c r="BJ395" s="44"/>
      <c r="BK395" s="44"/>
      <c r="BL395" s="44"/>
      <c r="BM395" s="44"/>
      <c r="BN395" s="47"/>
      <c r="BO395" s="497"/>
      <c r="BP395" s="124"/>
      <c r="BQ395" s="41"/>
      <c r="BR395" s="41"/>
      <c r="BS395" s="41"/>
      <c r="BT395" s="41"/>
      <c r="BU395" s="43"/>
      <c r="BV395" s="43"/>
      <c r="BW395" s="43"/>
      <c r="BX395" s="43"/>
      <c r="BY395" s="43"/>
      <c r="BZ395" s="43"/>
      <c r="CA395" s="499"/>
      <c r="CB395" s="500"/>
      <c r="CC395" s="495"/>
      <c r="CD395" s="495"/>
      <c r="CE395" s="502"/>
      <c r="CF395" s="124"/>
      <c r="CG395" s="41"/>
      <c r="CH395" s="41"/>
      <c r="CI395" s="43"/>
      <c r="CJ395" s="43"/>
      <c r="CK395" s="43"/>
      <c r="CL395" s="43"/>
      <c r="CM395" s="43"/>
      <c r="CN395" s="43"/>
      <c r="CO395" s="43"/>
      <c r="CP395" s="43"/>
      <c r="CQ395" s="43"/>
      <c r="CR395" s="500"/>
      <c r="CS395" s="495"/>
      <c r="CT395" s="495"/>
      <c r="CU395" s="502"/>
      <c r="CV395" s="44"/>
      <c r="CW395" s="44"/>
      <c r="CX395" s="44"/>
      <c r="CY395" s="44"/>
      <c r="CZ395" s="44"/>
      <c r="DA395" s="46"/>
      <c r="DB395" s="451"/>
      <c r="DC395" s="44"/>
      <c r="DD395" s="44"/>
      <c r="DE395" s="451"/>
      <c r="DF395" s="35"/>
      <c r="DG395" s="36"/>
      <c r="DH395" s="36"/>
      <c r="DI395" s="38"/>
      <c r="DJ395" s="38"/>
      <c r="DK395" s="38"/>
      <c r="DL395" s="38"/>
      <c r="DM395" s="38"/>
      <c r="DN395" s="46"/>
      <c r="DO395" s="451"/>
      <c r="DP395" s="451"/>
      <c r="DQ395" s="451"/>
      <c r="DR395" s="451"/>
      <c r="DS395" s="451"/>
      <c r="DT395" s="451"/>
      <c r="DU395" s="451"/>
      <c r="DV395" s="35"/>
      <c r="DW395" s="36"/>
      <c r="DX395" s="36"/>
      <c r="DY395" s="38"/>
      <c r="DZ395" s="38"/>
      <c r="EA395" s="46"/>
      <c r="EB395" s="33">
        <f t="shared" si="64"/>
        <v>0</v>
      </c>
      <c r="EC395" s="33">
        <f t="shared" ref="EC395:EC458" si="65">SUM(BA395:BO395)</f>
        <v>0</v>
      </c>
      <c r="ED395" s="75">
        <f t="shared" ref="ED395:ED458" si="66">SUM(BP395:DE395)</f>
        <v>0</v>
      </c>
      <c r="EE395" s="74">
        <f t="shared" ref="EE395:EE458" si="67">SUM(DF395:EA395)</f>
        <v>0</v>
      </c>
      <c r="EF395" s="33">
        <f t="shared" ref="EF395:EF458" si="68">SUM(EB395:EE395)</f>
        <v>0</v>
      </c>
    </row>
    <row r="396" spans="1:136" x14ac:dyDescent="0.25">
      <c r="A396" s="136">
        <v>387</v>
      </c>
      <c r="B396" s="44"/>
      <c r="C396" s="39"/>
      <c r="D396" s="39"/>
      <c r="E396" s="39"/>
      <c r="F396" s="46"/>
      <c r="G396" s="45"/>
      <c r="H396" s="44"/>
      <c r="I396" s="44"/>
      <c r="J396" s="47"/>
      <c r="K396" s="47"/>
      <c r="L396" s="47"/>
      <c r="M396" s="47"/>
      <c r="N396" s="47"/>
      <c r="O396" s="44"/>
      <c r="P396" s="353"/>
      <c r="Q396" s="452"/>
      <c r="R396" s="452"/>
      <c r="S396" s="452"/>
      <c r="T396" s="452"/>
      <c r="U396" s="452"/>
      <c r="V396" s="452"/>
      <c r="W396" s="452"/>
      <c r="X396" s="452"/>
      <c r="Y396" s="452"/>
      <c r="Z396" s="45"/>
      <c r="AA396" s="44"/>
      <c r="AB396" s="44"/>
      <c r="AC396" s="47"/>
      <c r="AD396" s="47"/>
      <c r="AE396" s="47"/>
      <c r="AF396" s="47"/>
      <c r="AG396" s="47"/>
      <c r="AH396" s="47"/>
      <c r="AI396" s="47"/>
      <c r="AJ396" s="44"/>
      <c r="AK396" s="353"/>
      <c r="AL396" s="452"/>
      <c r="AM396" s="452"/>
      <c r="AN396" s="452"/>
      <c r="AO396" s="452"/>
      <c r="AP396" s="452"/>
      <c r="AQ396" s="452"/>
      <c r="AR396" s="452"/>
      <c r="AS396" s="452"/>
      <c r="AT396" s="452"/>
      <c r="AU396" s="452"/>
      <c r="AV396" s="452"/>
      <c r="AW396" s="45"/>
      <c r="AX396" s="44"/>
      <c r="AY396" s="47"/>
      <c r="AZ396" s="47"/>
      <c r="BA396" s="125"/>
      <c r="BB396" s="44"/>
      <c r="BC396" s="44"/>
      <c r="BD396" s="47"/>
      <c r="BE396" s="47"/>
      <c r="BF396" s="45"/>
      <c r="BG396" s="44"/>
      <c r="BH396" s="44"/>
      <c r="BI396" s="44"/>
      <c r="BJ396" s="44"/>
      <c r="BK396" s="44"/>
      <c r="BL396" s="44"/>
      <c r="BM396" s="44"/>
      <c r="BN396" s="47"/>
      <c r="BO396" s="497"/>
      <c r="BP396" s="124"/>
      <c r="BQ396" s="41"/>
      <c r="BR396" s="41"/>
      <c r="BS396" s="41"/>
      <c r="BT396" s="41"/>
      <c r="BU396" s="43"/>
      <c r="BV396" s="43"/>
      <c r="BW396" s="43"/>
      <c r="BX396" s="43"/>
      <c r="BY396" s="43"/>
      <c r="BZ396" s="43"/>
      <c r="CA396" s="499"/>
      <c r="CB396" s="500"/>
      <c r="CC396" s="495"/>
      <c r="CD396" s="495"/>
      <c r="CE396" s="502"/>
      <c r="CF396" s="124"/>
      <c r="CG396" s="41"/>
      <c r="CH396" s="41"/>
      <c r="CI396" s="43"/>
      <c r="CJ396" s="43"/>
      <c r="CK396" s="43"/>
      <c r="CL396" s="43"/>
      <c r="CM396" s="43"/>
      <c r="CN396" s="43"/>
      <c r="CO396" s="43"/>
      <c r="CP396" s="43"/>
      <c r="CQ396" s="43"/>
      <c r="CR396" s="500"/>
      <c r="CS396" s="495"/>
      <c r="CT396" s="495"/>
      <c r="CU396" s="502"/>
      <c r="CV396" s="44"/>
      <c r="CW396" s="44"/>
      <c r="CX396" s="44"/>
      <c r="CY396" s="44"/>
      <c r="CZ396" s="44"/>
      <c r="DA396" s="46"/>
      <c r="DB396" s="451"/>
      <c r="DC396" s="44"/>
      <c r="DD396" s="44"/>
      <c r="DE396" s="451"/>
      <c r="DF396" s="35"/>
      <c r="DG396" s="36"/>
      <c r="DH396" s="36"/>
      <c r="DI396" s="38"/>
      <c r="DJ396" s="38"/>
      <c r="DK396" s="38"/>
      <c r="DL396" s="38"/>
      <c r="DM396" s="38"/>
      <c r="DN396" s="46"/>
      <c r="DO396" s="451"/>
      <c r="DP396" s="451"/>
      <c r="DQ396" s="451"/>
      <c r="DR396" s="451"/>
      <c r="DS396" s="451"/>
      <c r="DT396" s="451"/>
      <c r="DU396" s="451"/>
      <c r="DV396" s="35"/>
      <c r="DW396" s="36"/>
      <c r="DX396" s="36"/>
      <c r="DY396" s="38"/>
      <c r="DZ396" s="38"/>
      <c r="EA396" s="46"/>
      <c r="EB396" s="33">
        <f t="shared" si="64"/>
        <v>0</v>
      </c>
      <c r="EC396" s="33">
        <f t="shared" si="65"/>
        <v>0</v>
      </c>
      <c r="ED396" s="75">
        <f t="shared" si="66"/>
        <v>0</v>
      </c>
      <c r="EE396" s="74">
        <f t="shared" si="67"/>
        <v>0</v>
      </c>
      <c r="EF396" s="33">
        <f t="shared" si="68"/>
        <v>0</v>
      </c>
    </row>
    <row r="397" spans="1:136" x14ac:dyDescent="0.25">
      <c r="A397" s="134">
        <v>388</v>
      </c>
      <c r="B397" s="44"/>
      <c r="C397" s="39"/>
      <c r="D397" s="39"/>
      <c r="E397" s="39"/>
      <c r="F397" s="46"/>
      <c r="G397" s="45"/>
      <c r="H397" s="44"/>
      <c r="I397" s="44"/>
      <c r="J397" s="47"/>
      <c r="K397" s="47"/>
      <c r="L397" s="47"/>
      <c r="M397" s="47"/>
      <c r="N397" s="47"/>
      <c r="O397" s="44"/>
      <c r="P397" s="353"/>
      <c r="Q397" s="452"/>
      <c r="R397" s="452"/>
      <c r="S397" s="452"/>
      <c r="T397" s="452"/>
      <c r="U397" s="452"/>
      <c r="V397" s="452"/>
      <c r="W397" s="452"/>
      <c r="X397" s="452"/>
      <c r="Y397" s="452"/>
      <c r="Z397" s="45"/>
      <c r="AA397" s="44"/>
      <c r="AB397" s="44"/>
      <c r="AC397" s="47"/>
      <c r="AD397" s="47"/>
      <c r="AE397" s="47"/>
      <c r="AF397" s="47"/>
      <c r="AG397" s="47"/>
      <c r="AH397" s="47"/>
      <c r="AI397" s="47"/>
      <c r="AJ397" s="44"/>
      <c r="AK397" s="353"/>
      <c r="AL397" s="452"/>
      <c r="AM397" s="452"/>
      <c r="AN397" s="452"/>
      <c r="AO397" s="452"/>
      <c r="AP397" s="452"/>
      <c r="AQ397" s="452"/>
      <c r="AR397" s="452"/>
      <c r="AS397" s="452"/>
      <c r="AT397" s="452"/>
      <c r="AU397" s="452"/>
      <c r="AV397" s="452"/>
      <c r="AW397" s="45"/>
      <c r="AX397" s="44"/>
      <c r="AY397" s="47"/>
      <c r="AZ397" s="47"/>
      <c r="BA397" s="125"/>
      <c r="BB397" s="44"/>
      <c r="BC397" s="44"/>
      <c r="BD397" s="47"/>
      <c r="BE397" s="47"/>
      <c r="BF397" s="45"/>
      <c r="BG397" s="44"/>
      <c r="BH397" s="44"/>
      <c r="BI397" s="44"/>
      <c r="BJ397" s="44"/>
      <c r="BK397" s="44"/>
      <c r="BL397" s="44"/>
      <c r="BM397" s="44"/>
      <c r="BN397" s="47"/>
      <c r="BO397" s="497"/>
      <c r="BP397" s="124"/>
      <c r="BQ397" s="41"/>
      <c r="BR397" s="41"/>
      <c r="BS397" s="41"/>
      <c r="BT397" s="41"/>
      <c r="BU397" s="43"/>
      <c r="BV397" s="43"/>
      <c r="BW397" s="43"/>
      <c r="BX397" s="43"/>
      <c r="BY397" s="43"/>
      <c r="BZ397" s="43"/>
      <c r="CA397" s="499"/>
      <c r="CB397" s="500"/>
      <c r="CC397" s="495"/>
      <c r="CD397" s="495"/>
      <c r="CE397" s="502"/>
      <c r="CF397" s="124"/>
      <c r="CG397" s="41"/>
      <c r="CH397" s="41"/>
      <c r="CI397" s="43"/>
      <c r="CJ397" s="43"/>
      <c r="CK397" s="43"/>
      <c r="CL397" s="43"/>
      <c r="CM397" s="43"/>
      <c r="CN397" s="43"/>
      <c r="CO397" s="43"/>
      <c r="CP397" s="43"/>
      <c r="CQ397" s="43"/>
      <c r="CR397" s="500"/>
      <c r="CS397" s="495"/>
      <c r="CT397" s="495"/>
      <c r="CU397" s="502"/>
      <c r="CV397" s="44"/>
      <c r="CW397" s="44"/>
      <c r="CX397" s="44"/>
      <c r="CY397" s="44"/>
      <c r="CZ397" s="44"/>
      <c r="DA397" s="46"/>
      <c r="DB397" s="451"/>
      <c r="DC397" s="44"/>
      <c r="DD397" s="44"/>
      <c r="DE397" s="451"/>
      <c r="DF397" s="35"/>
      <c r="DG397" s="36"/>
      <c r="DH397" s="36"/>
      <c r="DI397" s="38"/>
      <c r="DJ397" s="38"/>
      <c r="DK397" s="38"/>
      <c r="DL397" s="38"/>
      <c r="DM397" s="38"/>
      <c r="DN397" s="46"/>
      <c r="DO397" s="451"/>
      <c r="DP397" s="451"/>
      <c r="DQ397" s="451"/>
      <c r="DR397" s="451"/>
      <c r="DS397" s="451"/>
      <c r="DT397" s="451"/>
      <c r="DU397" s="451"/>
      <c r="DV397" s="35"/>
      <c r="DW397" s="36"/>
      <c r="DX397" s="36"/>
      <c r="DY397" s="38"/>
      <c r="DZ397" s="38"/>
      <c r="EA397" s="46"/>
      <c r="EB397" s="33">
        <f t="shared" si="64"/>
        <v>0</v>
      </c>
      <c r="EC397" s="33">
        <f t="shared" si="65"/>
        <v>0</v>
      </c>
      <c r="ED397" s="75">
        <f t="shared" si="66"/>
        <v>0</v>
      </c>
      <c r="EE397" s="74">
        <f t="shared" si="67"/>
        <v>0</v>
      </c>
      <c r="EF397" s="33">
        <f t="shared" si="68"/>
        <v>0</v>
      </c>
    </row>
    <row r="398" spans="1:136" x14ac:dyDescent="0.25">
      <c r="A398" s="136">
        <v>389</v>
      </c>
      <c r="B398" s="44"/>
      <c r="C398" s="39"/>
      <c r="D398" s="39"/>
      <c r="E398" s="39"/>
      <c r="F398" s="46"/>
      <c r="G398" s="45"/>
      <c r="H398" s="44"/>
      <c r="I398" s="44"/>
      <c r="J398" s="47"/>
      <c r="K398" s="47"/>
      <c r="L398" s="47"/>
      <c r="M398" s="47"/>
      <c r="N398" s="47"/>
      <c r="O398" s="44"/>
      <c r="P398" s="353"/>
      <c r="Q398" s="452"/>
      <c r="R398" s="452"/>
      <c r="S398" s="452"/>
      <c r="T398" s="452"/>
      <c r="U398" s="452"/>
      <c r="V398" s="452"/>
      <c r="W398" s="452"/>
      <c r="X398" s="452"/>
      <c r="Y398" s="452"/>
      <c r="Z398" s="45"/>
      <c r="AA398" s="44"/>
      <c r="AB398" s="44"/>
      <c r="AC398" s="47"/>
      <c r="AD398" s="47"/>
      <c r="AE398" s="47"/>
      <c r="AF398" s="47"/>
      <c r="AG398" s="47"/>
      <c r="AH398" s="47"/>
      <c r="AI398" s="47"/>
      <c r="AJ398" s="44"/>
      <c r="AK398" s="353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"/>
      <c r="AX398" s="44"/>
      <c r="AY398" s="47"/>
      <c r="AZ398" s="47"/>
      <c r="BA398" s="125"/>
      <c r="BB398" s="44"/>
      <c r="BC398" s="44"/>
      <c r="BD398" s="47"/>
      <c r="BE398" s="47"/>
      <c r="BF398" s="45"/>
      <c r="BG398" s="44"/>
      <c r="BH398" s="44"/>
      <c r="BI398" s="44"/>
      <c r="BJ398" s="44"/>
      <c r="BK398" s="44"/>
      <c r="BL398" s="44"/>
      <c r="BM398" s="44"/>
      <c r="BN398" s="47"/>
      <c r="BO398" s="497"/>
      <c r="BP398" s="124"/>
      <c r="BQ398" s="41"/>
      <c r="BR398" s="41"/>
      <c r="BS398" s="41"/>
      <c r="BT398" s="41"/>
      <c r="BU398" s="43"/>
      <c r="BV398" s="43"/>
      <c r="BW398" s="43"/>
      <c r="BX398" s="43"/>
      <c r="BY398" s="43"/>
      <c r="BZ398" s="43"/>
      <c r="CA398" s="499"/>
      <c r="CB398" s="500"/>
      <c r="CC398" s="495"/>
      <c r="CD398" s="495"/>
      <c r="CE398" s="502"/>
      <c r="CF398" s="124"/>
      <c r="CG398" s="41"/>
      <c r="CH398" s="41"/>
      <c r="CI398" s="43"/>
      <c r="CJ398" s="43"/>
      <c r="CK398" s="43"/>
      <c r="CL398" s="43"/>
      <c r="CM398" s="43"/>
      <c r="CN398" s="43"/>
      <c r="CO398" s="43"/>
      <c r="CP398" s="43"/>
      <c r="CQ398" s="43"/>
      <c r="CR398" s="500"/>
      <c r="CS398" s="495"/>
      <c r="CT398" s="495"/>
      <c r="CU398" s="502"/>
      <c r="CV398" s="44"/>
      <c r="CW398" s="44"/>
      <c r="CX398" s="44"/>
      <c r="CY398" s="44"/>
      <c r="CZ398" s="44"/>
      <c r="DA398" s="46"/>
      <c r="DB398" s="451"/>
      <c r="DC398" s="44"/>
      <c r="DD398" s="44"/>
      <c r="DE398" s="451"/>
      <c r="DF398" s="35"/>
      <c r="DG398" s="36"/>
      <c r="DH398" s="36"/>
      <c r="DI398" s="38"/>
      <c r="DJ398" s="38"/>
      <c r="DK398" s="38"/>
      <c r="DL398" s="38"/>
      <c r="DM398" s="38"/>
      <c r="DN398" s="46"/>
      <c r="DO398" s="451"/>
      <c r="DP398" s="451"/>
      <c r="DQ398" s="451"/>
      <c r="DR398" s="451"/>
      <c r="DS398" s="451"/>
      <c r="DT398" s="451"/>
      <c r="DU398" s="451"/>
      <c r="DV398" s="35"/>
      <c r="DW398" s="36"/>
      <c r="DX398" s="36"/>
      <c r="DY398" s="38"/>
      <c r="DZ398" s="38"/>
      <c r="EA398" s="46"/>
      <c r="EB398" s="33">
        <f t="shared" si="64"/>
        <v>0</v>
      </c>
      <c r="EC398" s="33">
        <f t="shared" si="65"/>
        <v>0</v>
      </c>
      <c r="ED398" s="75">
        <f t="shared" si="66"/>
        <v>0</v>
      </c>
      <c r="EE398" s="74">
        <f t="shared" si="67"/>
        <v>0</v>
      </c>
      <c r="EF398" s="33">
        <f t="shared" si="68"/>
        <v>0</v>
      </c>
    </row>
    <row r="399" spans="1:136" x14ac:dyDescent="0.25">
      <c r="A399" s="134">
        <v>390</v>
      </c>
      <c r="B399" s="44"/>
      <c r="C399" s="39"/>
      <c r="D399" s="39"/>
      <c r="E399" s="39"/>
      <c r="F399" s="46"/>
      <c r="G399" s="45"/>
      <c r="H399" s="44"/>
      <c r="I399" s="44"/>
      <c r="J399" s="47"/>
      <c r="K399" s="47"/>
      <c r="L399" s="47"/>
      <c r="M399" s="47"/>
      <c r="N399" s="47"/>
      <c r="O399" s="44"/>
      <c r="P399" s="353"/>
      <c r="Q399" s="452"/>
      <c r="R399" s="452"/>
      <c r="S399" s="452"/>
      <c r="T399" s="452"/>
      <c r="U399" s="452"/>
      <c r="V399" s="452"/>
      <c r="W399" s="452"/>
      <c r="X399" s="452"/>
      <c r="Y399" s="452"/>
      <c r="Z399" s="45"/>
      <c r="AA399" s="44"/>
      <c r="AB399" s="44"/>
      <c r="AC399" s="47"/>
      <c r="AD399" s="47"/>
      <c r="AE399" s="47"/>
      <c r="AF399" s="47"/>
      <c r="AG399" s="47"/>
      <c r="AH399" s="47"/>
      <c r="AI399" s="47"/>
      <c r="AJ399" s="44"/>
      <c r="AK399" s="353"/>
      <c r="AL399" s="452"/>
      <c r="AM399" s="452"/>
      <c r="AN399" s="452"/>
      <c r="AO399" s="452"/>
      <c r="AP399" s="452"/>
      <c r="AQ399" s="452"/>
      <c r="AR399" s="452"/>
      <c r="AS399" s="452"/>
      <c r="AT399" s="452"/>
      <c r="AU399" s="452"/>
      <c r="AV399" s="452"/>
      <c r="AW399" s="45"/>
      <c r="AX399" s="44"/>
      <c r="AY399" s="47"/>
      <c r="AZ399" s="47"/>
      <c r="BA399" s="125"/>
      <c r="BB399" s="44"/>
      <c r="BC399" s="44"/>
      <c r="BD399" s="47"/>
      <c r="BE399" s="47"/>
      <c r="BF399" s="45"/>
      <c r="BG399" s="44"/>
      <c r="BH399" s="44"/>
      <c r="BI399" s="44"/>
      <c r="BJ399" s="44"/>
      <c r="BK399" s="44"/>
      <c r="BL399" s="44"/>
      <c r="BM399" s="44"/>
      <c r="BN399" s="47"/>
      <c r="BO399" s="497"/>
      <c r="BP399" s="124"/>
      <c r="BQ399" s="41"/>
      <c r="BR399" s="41"/>
      <c r="BS399" s="41"/>
      <c r="BT399" s="41"/>
      <c r="BU399" s="43"/>
      <c r="BV399" s="43"/>
      <c r="BW399" s="43"/>
      <c r="BX399" s="43"/>
      <c r="BY399" s="43"/>
      <c r="BZ399" s="43"/>
      <c r="CA399" s="499"/>
      <c r="CB399" s="500"/>
      <c r="CC399" s="495"/>
      <c r="CD399" s="495"/>
      <c r="CE399" s="502"/>
      <c r="CF399" s="124"/>
      <c r="CG399" s="41"/>
      <c r="CH399" s="41"/>
      <c r="CI399" s="43"/>
      <c r="CJ399" s="43"/>
      <c r="CK399" s="43"/>
      <c r="CL399" s="43"/>
      <c r="CM399" s="43"/>
      <c r="CN399" s="43"/>
      <c r="CO399" s="43"/>
      <c r="CP399" s="43"/>
      <c r="CQ399" s="43"/>
      <c r="CR399" s="500"/>
      <c r="CS399" s="495"/>
      <c r="CT399" s="495"/>
      <c r="CU399" s="502"/>
      <c r="CV399" s="44"/>
      <c r="CW399" s="44"/>
      <c r="CX399" s="44"/>
      <c r="CY399" s="44"/>
      <c r="CZ399" s="44"/>
      <c r="DA399" s="46"/>
      <c r="DB399" s="451"/>
      <c r="DC399" s="44"/>
      <c r="DD399" s="44"/>
      <c r="DE399" s="451"/>
      <c r="DF399" s="35"/>
      <c r="DG399" s="36"/>
      <c r="DH399" s="36"/>
      <c r="DI399" s="38"/>
      <c r="DJ399" s="38"/>
      <c r="DK399" s="38"/>
      <c r="DL399" s="38"/>
      <c r="DM399" s="38"/>
      <c r="DN399" s="46"/>
      <c r="DO399" s="451"/>
      <c r="DP399" s="451"/>
      <c r="DQ399" s="451"/>
      <c r="DR399" s="451"/>
      <c r="DS399" s="451"/>
      <c r="DT399" s="451"/>
      <c r="DU399" s="451"/>
      <c r="DV399" s="35"/>
      <c r="DW399" s="36"/>
      <c r="DX399" s="36"/>
      <c r="DY399" s="38"/>
      <c r="DZ399" s="38"/>
      <c r="EA399" s="46"/>
      <c r="EB399" s="33">
        <f t="shared" si="64"/>
        <v>0</v>
      </c>
      <c r="EC399" s="33">
        <f t="shared" si="65"/>
        <v>0</v>
      </c>
      <c r="ED399" s="75">
        <f t="shared" si="66"/>
        <v>0</v>
      </c>
      <c r="EE399" s="74">
        <f t="shared" si="67"/>
        <v>0</v>
      </c>
      <c r="EF399" s="33">
        <f t="shared" si="68"/>
        <v>0</v>
      </c>
    </row>
    <row r="400" spans="1:136" x14ac:dyDescent="0.25">
      <c r="A400" s="136">
        <v>391</v>
      </c>
      <c r="B400" s="44"/>
      <c r="C400" s="39"/>
      <c r="D400" s="39"/>
      <c r="E400" s="39"/>
      <c r="F400" s="46"/>
      <c r="G400" s="45"/>
      <c r="H400" s="44"/>
      <c r="I400" s="44"/>
      <c r="J400" s="47"/>
      <c r="K400" s="47"/>
      <c r="L400" s="47"/>
      <c r="M400" s="47"/>
      <c r="N400" s="47"/>
      <c r="O400" s="44"/>
      <c r="P400" s="353"/>
      <c r="Q400" s="452"/>
      <c r="R400" s="452"/>
      <c r="S400" s="452"/>
      <c r="T400" s="452"/>
      <c r="U400" s="452"/>
      <c r="V400" s="452"/>
      <c r="W400" s="452"/>
      <c r="X400" s="452"/>
      <c r="Y400" s="452"/>
      <c r="Z400" s="45"/>
      <c r="AA400" s="44"/>
      <c r="AB400" s="44"/>
      <c r="AC400" s="47"/>
      <c r="AD400" s="47"/>
      <c r="AE400" s="47"/>
      <c r="AF400" s="47"/>
      <c r="AG400" s="47"/>
      <c r="AH400" s="47"/>
      <c r="AI400" s="47"/>
      <c r="AJ400" s="44"/>
      <c r="AK400" s="353"/>
      <c r="AL400" s="452"/>
      <c r="AM400" s="452"/>
      <c r="AN400" s="452"/>
      <c r="AO400" s="452"/>
      <c r="AP400" s="452"/>
      <c r="AQ400" s="452"/>
      <c r="AR400" s="452"/>
      <c r="AS400" s="452"/>
      <c r="AT400" s="452"/>
      <c r="AU400" s="452"/>
      <c r="AV400" s="452"/>
      <c r="AW400" s="45"/>
      <c r="AX400" s="44"/>
      <c r="AY400" s="47"/>
      <c r="AZ400" s="47"/>
      <c r="BA400" s="125"/>
      <c r="BB400" s="44"/>
      <c r="BC400" s="44"/>
      <c r="BD400" s="47"/>
      <c r="BE400" s="47"/>
      <c r="BF400" s="45"/>
      <c r="BG400" s="44"/>
      <c r="BH400" s="44"/>
      <c r="BI400" s="44"/>
      <c r="BJ400" s="44"/>
      <c r="BK400" s="44"/>
      <c r="BL400" s="44"/>
      <c r="BM400" s="44"/>
      <c r="BN400" s="47"/>
      <c r="BO400" s="497"/>
      <c r="BP400" s="124"/>
      <c r="BQ400" s="41"/>
      <c r="BR400" s="41"/>
      <c r="BS400" s="41"/>
      <c r="BT400" s="41"/>
      <c r="BU400" s="43"/>
      <c r="BV400" s="43"/>
      <c r="BW400" s="43"/>
      <c r="BX400" s="43"/>
      <c r="BY400" s="43"/>
      <c r="BZ400" s="43"/>
      <c r="CA400" s="499"/>
      <c r="CB400" s="500"/>
      <c r="CC400" s="495"/>
      <c r="CD400" s="495"/>
      <c r="CE400" s="502"/>
      <c r="CF400" s="124"/>
      <c r="CG400" s="41"/>
      <c r="CH400" s="41"/>
      <c r="CI400" s="43"/>
      <c r="CJ400" s="43"/>
      <c r="CK400" s="43"/>
      <c r="CL400" s="43"/>
      <c r="CM400" s="43"/>
      <c r="CN400" s="43"/>
      <c r="CO400" s="43"/>
      <c r="CP400" s="43"/>
      <c r="CQ400" s="43"/>
      <c r="CR400" s="500"/>
      <c r="CS400" s="495"/>
      <c r="CT400" s="495"/>
      <c r="CU400" s="502"/>
      <c r="CV400" s="44"/>
      <c r="CW400" s="44"/>
      <c r="CX400" s="44"/>
      <c r="CY400" s="44"/>
      <c r="CZ400" s="44"/>
      <c r="DA400" s="46"/>
      <c r="DB400" s="451"/>
      <c r="DC400" s="44"/>
      <c r="DD400" s="44"/>
      <c r="DE400" s="451"/>
      <c r="DF400" s="35"/>
      <c r="DG400" s="36"/>
      <c r="DH400" s="36"/>
      <c r="DI400" s="38"/>
      <c r="DJ400" s="38"/>
      <c r="DK400" s="38"/>
      <c r="DL400" s="38"/>
      <c r="DM400" s="38"/>
      <c r="DN400" s="46"/>
      <c r="DO400" s="451"/>
      <c r="DP400" s="451"/>
      <c r="DQ400" s="451"/>
      <c r="DR400" s="451"/>
      <c r="DS400" s="451"/>
      <c r="DT400" s="451"/>
      <c r="DU400" s="451"/>
      <c r="DV400" s="35"/>
      <c r="DW400" s="36"/>
      <c r="DX400" s="36"/>
      <c r="DY400" s="38"/>
      <c r="DZ400" s="38"/>
      <c r="EA400" s="46"/>
      <c r="EB400" s="33">
        <f t="shared" si="64"/>
        <v>0</v>
      </c>
      <c r="EC400" s="33">
        <f t="shared" si="65"/>
        <v>0</v>
      </c>
      <c r="ED400" s="75">
        <f t="shared" si="66"/>
        <v>0</v>
      </c>
      <c r="EE400" s="74">
        <f t="shared" si="67"/>
        <v>0</v>
      </c>
      <c r="EF400" s="33">
        <f t="shared" si="68"/>
        <v>0</v>
      </c>
    </row>
    <row r="401" spans="1:136" x14ac:dyDescent="0.25">
      <c r="A401" s="134">
        <v>392</v>
      </c>
      <c r="B401" s="44"/>
      <c r="C401" s="39"/>
      <c r="D401" s="39"/>
      <c r="E401" s="39"/>
      <c r="F401" s="46"/>
      <c r="G401" s="45"/>
      <c r="H401" s="44"/>
      <c r="I401" s="44"/>
      <c r="J401" s="47"/>
      <c r="K401" s="47"/>
      <c r="L401" s="47"/>
      <c r="M401" s="47"/>
      <c r="N401" s="47"/>
      <c r="O401" s="44"/>
      <c r="P401" s="353"/>
      <c r="Q401" s="452"/>
      <c r="R401" s="452"/>
      <c r="S401" s="452"/>
      <c r="T401" s="452"/>
      <c r="U401" s="452"/>
      <c r="V401" s="452"/>
      <c r="W401" s="452"/>
      <c r="X401" s="452"/>
      <c r="Y401" s="452"/>
      <c r="Z401" s="45"/>
      <c r="AA401" s="44"/>
      <c r="AB401" s="44"/>
      <c r="AC401" s="47"/>
      <c r="AD401" s="47"/>
      <c r="AE401" s="47"/>
      <c r="AF401" s="47"/>
      <c r="AG401" s="47"/>
      <c r="AH401" s="47"/>
      <c r="AI401" s="47"/>
      <c r="AJ401" s="44"/>
      <c r="AK401" s="353"/>
      <c r="AL401" s="452"/>
      <c r="AM401" s="452"/>
      <c r="AN401" s="452"/>
      <c r="AO401" s="452"/>
      <c r="AP401" s="452"/>
      <c r="AQ401" s="452"/>
      <c r="AR401" s="452"/>
      <c r="AS401" s="452"/>
      <c r="AT401" s="452"/>
      <c r="AU401" s="452"/>
      <c r="AV401" s="452"/>
      <c r="AW401" s="45"/>
      <c r="AX401" s="44"/>
      <c r="AY401" s="47"/>
      <c r="AZ401" s="47"/>
      <c r="BA401" s="125"/>
      <c r="BB401" s="44"/>
      <c r="BC401" s="44"/>
      <c r="BD401" s="47"/>
      <c r="BE401" s="47"/>
      <c r="BF401" s="45"/>
      <c r="BG401" s="44"/>
      <c r="BH401" s="44"/>
      <c r="BI401" s="44"/>
      <c r="BJ401" s="44"/>
      <c r="BK401" s="44"/>
      <c r="BL401" s="44"/>
      <c r="BM401" s="44"/>
      <c r="BN401" s="47"/>
      <c r="BO401" s="497"/>
      <c r="BP401" s="124"/>
      <c r="BQ401" s="41"/>
      <c r="BR401" s="41"/>
      <c r="BS401" s="41"/>
      <c r="BT401" s="41"/>
      <c r="BU401" s="43"/>
      <c r="BV401" s="43"/>
      <c r="BW401" s="43"/>
      <c r="BX401" s="43"/>
      <c r="BY401" s="43"/>
      <c r="BZ401" s="43"/>
      <c r="CA401" s="499"/>
      <c r="CB401" s="500"/>
      <c r="CC401" s="495"/>
      <c r="CD401" s="495"/>
      <c r="CE401" s="502"/>
      <c r="CF401" s="124"/>
      <c r="CG401" s="41"/>
      <c r="CH401" s="41"/>
      <c r="CI401" s="43"/>
      <c r="CJ401" s="43"/>
      <c r="CK401" s="43"/>
      <c r="CL401" s="43"/>
      <c r="CM401" s="43"/>
      <c r="CN401" s="43"/>
      <c r="CO401" s="43"/>
      <c r="CP401" s="43"/>
      <c r="CQ401" s="43"/>
      <c r="CR401" s="500"/>
      <c r="CS401" s="495"/>
      <c r="CT401" s="495"/>
      <c r="CU401" s="502"/>
      <c r="CV401" s="44"/>
      <c r="CW401" s="44"/>
      <c r="CX401" s="44"/>
      <c r="CY401" s="44"/>
      <c r="CZ401" s="44"/>
      <c r="DA401" s="46"/>
      <c r="DB401" s="451"/>
      <c r="DC401" s="44"/>
      <c r="DD401" s="44"/>
      <c r="DE401" s="451"/>
      <c r="DF401" s="35"/>
      <c r="DG401" s="36"/>
      <c r="DH401" s="36"/>
      <c r="DI401" s="38"/>
      <c r="DJ401" s="38"/>
      <c r="DK401" s="38"/>
      <c r="DL401" s="38"/>
      <c r="DM401" s="38"/>
      <c r="DN401" s="46"/>
      <c r="DO401" s="451"/>
      <c r="DP401" s="451"/>
      <c r="DQ401" s="451"/>
      <c r="DR401" s="451"/>
      <c r="DS401" s="451"/>
      <c r="DT401" s="451"/>
      <c r="DU401" s="451"/>
      <c r="DV401" s="35"/>
      <c r="DW401" s="36"/>
      <c r="DX401" s="36"/>
      <c r="DY401" s="38"/>
      <c r="DZ401" s="38"/>
      <c r="EA401" s="46"/>
      <c r="EB401" s="33">
        <f t="shared" si="64"/>
        <v>0</v>
      </c>
      <c r="EC401" s="33">
        <f t="shared" si="65"/>
        <v>0</v>
      </c>
      <c r="ED401" s="75">
        <f t="shared" si="66"/>
        <v>0</v>
      </c>
      <c r="EE401" s="74">
        <f t="shared" si="67"/>
        <v>0</v>
      </c>
      <c r="EF401" s="33">
        <f t="shared" si="68"/>
        <v>0</v>
      </c>
    </row>
    <row r="402" spans="1:136" x14ac:dyDescent="0.25">
      <c r="A402" s="136">
        <v>393</v>
      </c>
      <c r="B402" s="44"/>
      <c r="C402" s="39"/>
      <c r="D402" s="39"/>
      <c r="E402" s="39"/>
      <c r="F402" s="46"/>
      <c r="G402" s="45"/>
      <c r="H402" s="44"/>
      <c r="I402" s="44"/>
      <c r="J402" s="47"/>
      <c r="K402" s="47"/>
      <c r="L402" s="47"/>
      <c r="M402" s="47"/>
      <c r="N402" s="47"/>
      <c r="O402" s="44"/>
      <c r="P402" s="353"/>
      <c r="Q402" s="452"/>
      <c r="R402" s="452"/>
      <c r="S402" s="452"/>
      <c r="T402" s="452"/>
      <c r="U402" s="452"/>
      <c r="V402" s="452"/>
      <c r="W402" s="452"/>
      <c r="X402" s="452"/>
      <c r="Y402" s="452"/>
      <c r="Z402" s="45"/>
      <c r="AA402" s="44"/>
      <c r="AB402" s="44"/>
      <c r="AC402" s="47"/>
      <c r="AD402" s="47"/>
      <c r="AE402" s="47"/>
      <c r="AF402" s="47"/>
      <c r="AG402" s="47"/>
      <c r="AH402" s="47"/>
      <c r="AI402" s="47"/>
      <c r="AJ402" s="44"/>
      <c r="AK402" s="353"/>
      <c r="AL402" s="452"/>
      <c r="AM402" s="452"/>
      <c r="AN402" s="452"/>
      <c r="AO402" s="452"/>
      <c r="AP402" s="452"/>
      <c r="AQ402" s="452"/>
      <c r="AR402" s="452"/>
      <c r="AS402" s="452"/>
      <c r="AT402" s="452"/>
      <c r="AU402" s="452"/>
      <c r="AV402" s="452"/>
      <c r="AW402" s="45"/>
      <c r="AX402" s="44"/>
      <c r="AY402" s="47"/>
      <c r="AZ402" s="47"/>
      <c r="BA402" s="125"/>
      <c r="BB402" s="44"/>
      <c r="BC402" s="44"/>
      <c r="BD402" s="47"/>
      <c r="BE402" s="47"/>
      <c r="BF402" s="45"/>
      <c r="BG402" s="44"/>
      <c r="BH402" s="44"/>
      <c r="BI402" s="44"/>
      <c r="BJ402" s="44"/>
      <c r="BK402" s="44"/>
      <c r="BL402" s="44"/>
      <c r="BM402" s="44"/>
      <c r="BN402" s="47"/>
      <c r="BO402" s="497"/>
      <c r="BP402" s="124"/>
      <c r="BQ402" s="41"/>
      <c r="BR402" s="41"/>
      <c r="BS402" s="41"/>
      <c r="BT402" s="41"/>
      <c r="BU402" s="43"/>
      <c r="BV402" s="43"/>
      <c r="BW402" s="43"/>
      <c r="BX402" s="43"/>
      <c r="BY402" s="43"/>
      <c r="BZ402" s="43"/>
      <c r="CA402" s="499"/>
      <c r="CB402" s="500"/>
      <c r="CC402" s="495"/>
      <c r="CD402" s="495"/>
      <c r="CE402" s="502"/>
      <c r="CF402" s="124"/>
      <c r="CG402" s="41"/>
      <c r="CH402" s="41"/>
      <c r="CI402" s="43"/>
      <c r="CJ402" s="43"/>
      <c r="CK402" s="43"/>
      <c r="CL402" s="43"/>
      <c r="CM402" s="43"/>
      <c r="CN402" s="43"/>
      <c r="CO402" s="43"/>
      <c r="CP402" s="43"/>
      <c r="CQ402" s="43"/>
      <c r="CR402" s="500"/>
      <c r="CS402" s="495"/>
      <c r="CT402" s="495"/>
      <c r="CU402" s="502"/>
      <c r="CV402" s="44"/>
      <c r="CW402" s="44"/>
      <c r="CX402" s="44"/>
      <c r="CY402" s="44"/>
      <c r="CZ402" s="44"/>
      <c r="DA402" s="46"/>
      <c r="DB402" s="451"/>
      <c r="DC402" s="44"/>
      <c r="DD402" s="44"/>
      <c r="DE402" s="451"/>
      <c r="DF402" s="35"/>
      <c r="DG402" s="36"/>
      <c r="DH402" s="36"/>
      <c r="DI402" s="38"/>
      <c r="DJ402" s="38"/>
      <c r="DK402" s="38"/>
      <c r="DL402" s="38"/>
      <c r="DM402" s="38"/>
      <c r="DN402" s="46"/>
      <c r="DO402" s="451"/>
      <c r="DP402" s="451"/>
      <c r="DQ402" s="451"/>
      <c r="DR402" s="451"/>
      <c r="DS402" s="451"/>
      <c r="DT402" s="451"/>
      <c r="DU402" s="451"/>
      <c r="DV402" s="35"/>
      <c r="DW402" s="36"/>
      <c r="DX402" s="36"/>
      <c r="DY402" s="38"/>
      <c r="DZ402" s="38"/>
      <c r="EA402" s="46"/>
      <c r="EB402" s="33">
        <f t="shared" si="64"/>
        <v>0</v>
      </c>
      <c r="EC402" s="33">
        <f t="shared" si="65"/>
        <v>0</v>
      </c>
      <c r="ED402" s="75">
        <f t="shared" si="66"/>
        <v>0</v>
      </c>
      <c r="EE402" s="74">
        <f t="shared" si="67"/>
        <v>0</v>
      </c>
      <c r="EF402" s="33">
        <f t="shared" si="68"/>
        <v>0</v>
      </c>
    </row>
    <row r="403" spans="1:136" x14ac:dyDescent="0.25">
      <c r="A403" s="134">
        <v>394</v>
      </c>
      <c r="B403" s="44"/>
      <c r="C403" s="39"/>
      <c r="D403" s="39"/>
      <c r="E403" s="39"/>
      <c r="F403" s="46"/>
      <c r="G403" s="45"/>
      <c r="H403" s="44"/>
      <c r="I403" s="44"/>
      <c r="J403" s="47"/>
      <c r="K403" s="47"/>
      <c r="L403" s="47"/>
      <c r="M403" s="47"/>
      <c r="N403" s="47"/>
      <c r="O403" s="44"/>
      <c r="P403" s="353"/>
      <c r="Q403" s="452"/>
      <c r="R403" s="452"/>
      <c r="S403" s="452"/>
      <c r="T403" s="452"/>
      <c r="U403" s="452"/>
      <c r="V403" s="452"/>
      <c r="W403" s="452"/>
      <c r="X403" s="452"/>
      <c r="Y403" s="452"/>
      <c r="Z403" s="45"/>
      <c r="AA403" s="44"/>
      <c r="AB403" s="44"/>
      <c r="AC403" s="47"/>
      <c r="AD403" s="47"/>
      <c r="AE403" s="47"/>
      <c r="AF403" s="47"/>
      <c r="AG403" s="47"/>
      <c r="AH403" s="47"/>
      <c r="AI403" s="47"/>
      <c r="AJ403" s="44"/>
      <c r="AK403" s="353"/>
      <c r="AL403" s="452"/>
      <c r="AM403" s="452"/>
      <c r="AN403" s="452"/>
      <c r="AO403" s="452"/>
      <c r="AP403" s="452"/>
      <c r="AQ403" s="452"/>
      <c r="AR403" s="452"/>
      <c r="AS403" s="452"/>
      <c r="AT403" s="452"/>
      <c r="AU403" s="452"/>
      <c r="AV403" s="452"/>
      <c r="AW403" s="45"/>
      <c r="AX403" s="44"/>
      <c r="AY403" s="47"/>
      <c r="AZ403" s="47"/>
      <c r="BA403" s="125"/>
      <c r="BB403" s="44"/>
      <c r="BC403" s="44"/>
      <c r="BD403" s="47"/>
      <c r="BE403" s="47"/>
      <c r="BF403" s="45"/>
      <c r="BG403" s="44"/>
      <c r="BH403" s="44"/>
      <c r="BI403" s="44"/>
      <c r="BJ403" s="44"/>
      <c r="BK403" s="44"/>
      <c r="BL403" s="44"/>
      <c r="BM403" s="44"/>
      <c r="BN403" s="47"/>
      <c r="BO403" s="497"/>
      <c r="BP403" s="124"/>
      <c r="BQ403" s="41"/>
      <c r="BR403" s="41"/>
      <c r="BS403" s="41"/>
      <c r="BT403" s="41"/>
      <c r="BU403" s="43"/>
      <c r="BV403" s="43"/>
      <c r="BW403" s="43"/>
      <c r="BX403" s="43"/>
      <c r="BY403" s="43"/>
      <c r="BZ403" s="43"/>
      <c r="CA403" s="499"/>
      <c r="CB403" s="500"/>
      <c r="CC403" s="495"/>
      <c r="CD403" s="495"/>
      <c r="CE403" s="502"/>
      <c r="CF403" s="124"/>
      <c r="CG403" s="41"/>
      <c r="CH403" s="41"/>
      <c r="CI403" s="43"/>
      <c r="CJ403" s="43"/>
      <c r="CK403" s="43"/>
      <c r="CL403" s="43"/>
      <c r="CM403" s="43"/>
      <c r="CN403" s="43"/>
      <c r="CO403" s="43"/>
      <c r="CP403" s="43"/>
      <c r="CQ403" s="43"/>
      <c r="CR403" s="500"/>
      <c r="CS403" s="495"/>
      <c r="CT403" s="495"/>
      <c r="CU403" s="502"/>
      <c r="CV403" s="44"/>
      <c r="CW403" s="44"/>
      <c r="CX403" s="44"/>
      <c r="CY403" s="44"/>
      <c r="CZ403" s="44"/>
      <c r="DA403" s="46"/>
      <c r="DB403" s="451"/>
      <c r="DC403" s="44"/>
      <c r="DD403" s="44"/>
      <c r="DE403" s="451"/>
      <c r="DF403" s="35"/>
      <c r="DG403" s="36"/>
      <c r="DH403" s="36"/>
      <c r="DI403" s="38"/>
      <c r="DJ403" s="38"/>
      <c r="DK403" s="38"/>
      <c r="DL403" s="38"/>
      <c r="DM403" s="38"/>
      <c r="DN403" s="46"/>
      <c r="DO403" s="451"/>
      <c r="DP403" s="451"/>
      <c r="DQ403" s="451"/>
      <c r="DR403" s="451"/>
      <c r="DS403" s="451"/>
      <c r="DT403" s="451"/>
      <c r="DU403" s="451"/>
      <c r="DV403" s="35"/>
      <c r="DW403" s="36"/>
      <c r="DX403" s="36"/>
      <c r="DY403" s="38"/>
      <c r="DZ403" s="38"/>
      <c r="EA403" s="46"/>
      <c r="EB403" s="33">
        <f t="shared" si="64"/>
        <v>0</v>
      </c>
      <c r="EC403" s="33">
        <f t="shared" si="65"/>
        <v>0</v>
      </c>
      <c r="ED403" s="75">
        <f t="shared" si="66"/>
        <v>0</v>
      </c>
      <c r="EE403" s="74">
        <f t="shared" si="67"/>
        <v>0</v>
      </c>
      <c r="EF403" s="33">
        <f t="shared" si="68"/>
        <v>0</v>
      </c>
    </row>
    <row r="404" spans="1:136" x14ac:dyDescent="0.25">
      <c r="A404" s="136">
        <v>395</v>
      </c>
      <c r="B404" s="44"/>
      <c r="C404" s="39"/>
      <c r="D404" s="39"/>
      <c r="E404" s="39"/>
      <c r="F404" s="46"/>
      <c r="G404" s="45"/>
      <c r="H404" s="44"/>
      <c r="I404" s="44"/>
      <c r="J404" s="47"/>
      <c r="K404" s="47"/>
      <c r="L404" s="47"/>
      <c r="M404" s="47"/>
      <c r="N404" s="47"/>
      <c r="O404" s="44"/>
      <c r="P404" s="353"/>
      <c r="Q404" s="452"/>
      <c r="R404" s="452"/>
      <c r="S404" s="452"/>
      <c r="T404" s="452"/>
      <c r="U404" s="452"/>
      <c r="V404" s="452"/>
      <c r="W404" s="452"/>
      <c r="X404" s="452"/>
      <c r="Y404" s="452"/>
      <c r="Z404" s="45"/>
      <c r="AA404" s="44"/>
      <c r="AB404" s="44"/>
      <c r="AC404" s="47"/>
      <c r="AD404" s="47"/>
      <c r="AE404" s="47"/>
      <c r="AF404" s="47"/>
      <c r="AG404" s="47"/>
      <c r="AH404" s="47"/>
      <c r="AI404" s="47"/>
      <c r="AJ404" s="44"/>
      <c r="AK404" s="353"/>
      <c r="AL404" s="452"/>
      <c r="AM404" s="452"/>
      <c r="AN404" s="452"/>
      <c r="AO404" s="452"/>
      <c r="AP404" s="452"/>
      <c r="AQ404" s="452"/>
      <c r="AR404" s="452"/>
      <c r="AS404" s="452"/>
      <c r="AT404" s="452"/>
      <c r="AU404" s="452"/>
      <c r="AV404" s="452"/>
      <c r="AW404" s="45"/>
      <c r="AX404" s="44"/>
      <c r="AY404" s="47"/>
      <c r="AZ404" s="47"/>
      <c r="BA404" s="125"/>
      <c r="BB404" s="44"/>
      <c r="BC404" s="44"/>
      <c r="BD404" s="47"/>
      <c r="BE404" s="47"/>
      <c r="BF404" s="45"/>
      <c r="BG404" s="44"/>
      <c r="BH404" s="44"/>
      <c r="BI404" s="44"/>
      <c r="BJ404" s="44"/>
      <c r="BK404" s="44"/>
      <c r="BL404" s="44"/>
      <c r="BM404" s="44"/>
      <c r="BN404" s="47"/>
      <c r="BO404" s="497"/>
      <c r="BP404" s="124"/>
      <c r="BQ404" s="41"/>
      <c r="BR404" s="41"/>
      <c r="BS404" s="41"/>
      <c r="BT404" s="41"/>
      <c r="BU404" s="43"/>
      <c r="BV404" s="43"/>
      <c r="BW404" s="43"/>
      <c r="BX404" s="43"/>
      <c r="BY404" s="43"/>
      <c r="BZ404" s="43"/>
      <c r="CA404" s="499"/>
      <c r="CB404" s="500"/>
      <c r="CC404" s="495"/>
      <c r="CD404" s="495"/>
      <c r="CE404" s="502"/>
      <c r="CF404" s="124"/>
      <c r="CG404" s="41"/>
      <c r="CH404" s="41"/>
      <c r="CI404" s="43"/>
      <c r="CJ404" s="43"/>
      <c r="CK404" s="43"/>
      <c r="CL404" s="43"/>
      <c r="CM404" s="43"/>
      <c r="CN404" s="43"/>
      <c r="CO404" s="43"/>
      <c r="CP404" s="43"/>
      <c r="CQ404" s="43"/>
      <c r="CR404" s="500"/>
      <c r="CS404" s="495"/>
      <c r="CT404" s="495"/>
      <c r="CU404" s="502"/>
      <c r="CV404" s="44"/>
      <c r="CW404" s="44"/>
      <c r="CX404" s="44"/>
      <c r="CY404" s="44"/>
      <c r="CZ404" s="44"/>
      <c r="DA404" s="46"/>
      <c r="DB404" s="451"/>
      <c r="DC404" s="44"/>
      <c r="DD404" s="44"/>
      <c r="DE404" s="451"/>
      <c r="DF404" s="35"/>
      <c r="DG404" s="36"/>
      <c r="DH404" s="36"/>
      <c r="DI404" s="38"/>
      <c r="DJ404" s="38"/>
      <c r="DK404" s="38"/>
      <c r="DL404" s="38"/>
      <c r="DM404" s="38"/>
      <c r="DN404" s="46"/>
      <c r="DO404" s="451"/>
      <c r="DP404" s="451"/>
      <c r="DQ404" s="451"/>
      <c r="DR404" s="451"/>
      <c r="DS404" s="451"/>
      <c r="DT404" s="451"/>
      <c r="DU404" s="451"/>
      <c r="DV404" s="35"/>
      <c r="DW404" s="36"/>
      <c r="DX404" s="36"/>
      <c r="DY404" s="38"/>
      <c r="DZ404" s="38"/>
      <c r="EA404" s="46"/>
      <c r="EB404" s="33">
        <f t="shared" si="64"/>
        <v>0</v>
      </c>
      <c r="EC404" s="33">
        <f t="shared" si="65"/>
        <v>0</v>
      </c>
      <c r="ED404" s="75">
        <f t="shared" si="66"/>
        <v>0</v>
      </c>
      <c r="EE404" s="74">
        <f t="shared" si="67"/>
        <v>0</v>
      </c>
      <c r="EF404" s="33">
        <f t="shared" si="68"/>
        <v>0</v>
      </c>
    </row>
    <row r="405" spans="1:136" x14ac:dyDescent="0.25">
      <c r="A405" s="134">
        <v>396</v>
      </c>
      <c r="B405" s="44"/>
      <c r="C405" s="39"/>
      <c r="D405" s="39"/>
      <c r="E405" s="39"/>
      <c r="F405" s="46"/>
      <c r="G405" s="45"/>
      <c r="H405" s="44"/>
      <c r="I405" s="44"/>
      <c r="J405" s="47"/>
      <c r="K405" s="47"/>
      <c r="L405" s="47"/>
      <c r="M405" s="47"/>
      <c r="N405" s="47"/>
      <c r="O405" s="44"/>
      <c r="P405" s="353"/>
      <c r="Q405" s="452"/>
      <c r="R405" s="452"/>
      <c r="S405" s="452"/>
      <c r="T405" s="452"/>
      <c r="U405" s="452"/>
      <c r="V405" s="452"/>
      <c r="W405" s="452"/>
      <c r="X405" s="452"/>
      <c r="Y405" s="452"/>
      <c r="Z405" s="45"/>
      <c r="AA405" s="44"/>
      <c r="AB405" s="44"/>
      <c r="AC405" s="47"/>
      <c r="AD405" s="47"/>
      <c r="AE405" s="47"/>
      <c r="AF405" s="47"/>
      <c r="AG405" s="47"/>
      <c r="AH405" s="47"/>
      <c r="AI405" s="47"/>
      <c r="AJ405" s="44"/>
      <c r="AK405" s="353"/>
      <c r="AL405" s="452"/>
      <c r="AM405" s="452"/>
      <c r="AN405" s="452"/>
      <c r="AO405" s="452"/>
      <c r="AP405" s="452"/>
      <c r="AQ405" s="452"/>
      <c r="AR405" s="452"/>
      <c r="AS405" s="452"/>
      <c r="AT405" s="452"/>
      <c r="AU405" s="452"/>
      <c r="AV405" s="452"/>
      <c r="AW405" s="45"/>
      <c r="AX405" s="44"/>
      <c r="AY405" s="47"/>
      <c r="AZ405" s="47"/>
      <c r="BA405" s="125"/>
      <c r="BB405" s="44"/>
      <c r="BC405" s="44"/>
      <c r="BD405" s="47"/>
      <c r="BE405" s="47"/>
      <c r="BF405" s="45"/>
      <c r="BG405" s="44"/>
      <c r="BH405" s="44"/>
      <c r="BI405" s="44"/>
      <c r="BJ405" s="44"/>
      <c r="BK405" s="44"/>
      <c r="BL405" s="44"/>
      <c r="BM405" s="44"/>
      <c r="BN405" s="47"/>
      <c r="BO405" s="497"/>
      <c r="BP405" s="124"/>
      <c r="BQ405" s="41"/>
      <c r="BR405" s="41"/>
      <c r="BS405" s="41"/>
      <c r="BT405" s="41"/>
      <c r="BU405" s="43"/>
      <c r="BV405" s="43"/>
      <c r="BW405" s="43"/>
      <c r="BX405" s="43"/>
      <c r="BY405" s="43"/>
      <c r="BZ405" s="43"/>
      <c r="CA405" s="499"/>
      <c r="CB405" s="500"/>
      <c r="CC405" s="495"/>
      <c r="CD405" s="495"/>
      <c r="CE405" s="502"/>
      <c r="CF405" s="124"/>
      <c r="CG405" s="41"/>
      <c r="CH405" s="41"/>
      <c r="CI405" s="43"/>
      <c r="CJ405" s="43"/>
      <c r="CK405" s="43"/>
      <c r="CL405" s="43"/>
      <c r="CM405" s="43"/>
      <c r="CN405" s="43"/>
      <c r="CO405" s="43"/>
      <c r="CP405" s="43"/>
      <c r="CQ405" s="43"/>
      <c r="CR405" s="500"/>
      <c r="CS405" s="495"/>
      <c r="CT405" s="495"/>
      <c r="CU405" s="502"/>
      <c r="CV405" s="44"/>
      <c r="CW405" s="44"/>
      <c r="CX405" s="44"/>
      <c r="CY405" s="44"/>
      <c r="CZ405" s="44"/>
      <c r="DA405" s="46"/>
      <c r="DB405" s="451"/>
      <c r="DC405" s="44"/>
      <c r="DD405" s="44"/>
      <c r="DE405" s="451"/>
      <c r="DF405" s="35"/>
      <c r="DG405" s="36"/>
      <c r="DH405" s="36"/>
      <c r="DI405" s="38"/>
      <c r="DJ405" s="38"/>
      <c r="DK405" s="38"/>
      <c r="DL405" s="38"/>
      <c r="DM405" s="38"/>
      <c r="DN405" s="46"/>
      <c r="DO405" s="451"/>
      <c r="DP405" s="451"/>
      <c r="DQ405" s="451"/>
      <c r="DR405" s="451"/>
      <c r="DS405" s="451"/>
      <c r="DT405" s="451"/>
      <c r="DU405" s="451"/>
      <c r="DV405" s="35"/>
      <c r="DW405" s="36"/>
      <c r="DX405" s="36"/>
      <c r="DY405" s="38"/>
      <c r="DZ405" s="38"/>
      <c r="EA405" s="46"/>
      <c r="EB405" s="33">
        <f t="shared" si="64"/>
        <v>0</v>
      </c>
      <c r="EC405" s="33">
        <f t="shared" si="65"/>
        <v>0</v>
      </c>
      <c r="ED405" s="75">
        <f t="shared" si="66"/>
        <v>0</v>
      </c>
      <c r="EE405" s="74">
        <f t="shared" si="67"/>
        <v>0</v>
      </c>
      <c r="EF405" s="33">
        <f t="shared" si="68"/>
        <v>0</v>
      </c>
    </row>
    <row r="406" spans="1:136" x14ac:dyDescent="0.25">
      <c r="A406" s="136">
        <v>397</v>
      </c>
      <c r="B406" s="44"/>
      <c r="C406" s="39"/>
      <c r="D406" s="39"/>
      <c r="E406" s="39"/>
      <c r="F406" s="46"/>
      <c r="G406" s="45"/>
      <c r="H406" s="44"/>
      <c r="I406" s="44"/>
      <c r="J406" s="47"/>
      <c r="K406" s="47"/>
      <c r="L406" s="47"/>
      <c r="M406" s="47"/>
      <c r="N406" s="47"/>
      <c r="O406" s="44"/>
      <c r="P406" s="353"/>
      <c r="Q406" s="452"/>
      <c r="R406" s="452"/>
      <c r="S406" s="452"/>
      <c r="T406" s="452"/>
      <c r="U406" s="452"/>
      <c r="V406" s="452"/>
      <c r="W406" s="452"/>
      <c r="X406" s="452"/>
      <c r="Y406" s="452"/>
      <c r="Z406" s="45"/>
      <c r="AA406" s="44"/>
      <c r="AB406" s="44"/>
      <c r="AC406" s="47"/>
      <c r="AD406" s="47"/>
      <c r="AE406" s="47"/>
      <c r="AF406" s="47"/>
      <c r="AG406" s="47"/>
      <c r="AH406" s="47"/>
      <c r="AI406" s="47"/>
      <c r="AJ406" s="44"/>
      <c r="AK406" s="353"/>
      <c r="AL406" s="452"/>
      <c r="AM406" s="452"/>
      <c r="AN406" s="452"/>
      <c r="AO406" s="452"/>
      <c r="AP406" s="452"/>
      <c r="AQ406" s="452"/>
      <c r="AR406" s="452"/>
      <c r="AS406" s="452"/>
      <c r="AT406" s="452"/>
      <c r="AU406" s="452"/>
      <c r="AV406" s="452"/>
      <c r="AW406" s="45"/>
      <c r="AX406" s="44"/>
      <c r="AY406" s="47"/>
      <c r="AZ406" s="47"/>
      <c r="BA406" s="125"/>
      <c r="BB406" s="44"/>
      <c r="BC406" s="44"/>
      <c r="BD406" s="47"/>
      <c r="BE406" s="47"/>
      <c r="BF406" s="45"/>
      <c r="BG406" s="44"/>
      <c r="BH406" s="44"/>
      <c r="BI406" s="44"/>
      <c r="BJ406" s="44"/>
      <c r="BK406" s="44"/>
      <c r="BL406" s="44"/>
      <c r="BM406" s="44"/>
      <c r="BN406" s="47"/>
      <c r="BO406" s="497"/>
      <c r="BP406" s="124"/>
      <c r="BQ406" s="41"/>
      <c r="BR406" s="41"/>
      <c r="BS406" s="41"/>
      <c r="BT406" s="41"/>
      <c r="BU406" s="43"/>
      <c r="BV406" s="43"/>
      <c r="BW406" s="43"/>
      <c r="BX406" s="43"/>
      <c r="BY406" s="43"/>
      <c r="BZ406" s="43"/>
      <c r="CA406" s="499"/>
      <c r="CB406" s="500"/>
      <c r="CC406" s="495"/>
      <c r="CD406" s="495"/>
      <c r="CE406" s="502"/>
      <c r="CF406" s="124"/>
      <c r="CG406" s="41"/>
      <c r="CH406" s="41"/>
      <c r="CI406" s="43"/>
      <c r="CJ406" s="43"/>
      <c r="CK406" s="43"/>
      <c r="CL406" s="43"/>
      <c r="CM406" s="43"/>
      <c r="CN406" s="43"/>
      <c r="CO406" s="43"/>
      <c r="CP406" s="43"/>
      <c r="CQ406" s="43"/>
      <c r="CR406" s="500"/>
      <c r="CS406" s="495"/>
      <c r="CT406" s="495"/>
      <c r="CU406" s="502"/>
      <c r="CV406" s="44"/>
      <c r="CW406" s="44"/>
      <c r="CX406" s="44"/>
      <c r="CY406" s="44"/>
      <c r="CZ406" s="44"/>
      <c r="DA406" s="46"/>
      <c r="DB406" s="451"/>
      <c r="DC406" s="44"/>
      <c r="DD406" s="44"/>
      <c r="DE406" s="451"/>
      <c r="DF406" s="35"/>
      <c r="DG406" s="36"/>
      <c r="DH406" s="36"/>
      <c r="DI406" s="38"/>
      <c r="DJ406" s="38"/>
      <c r="DK406" s="38"/>
      <c r="DL406" s="38"/>
      <c r="DM406" s="38"/>
      <c r="DN406" s="46"/>
      <c r="DO406" s="451"/>
      <c r="DP406" s="451"/>
      <c r="DQ406" s="451"/>
      <c r="DR406" s="451"/>
      <c r="DS406" s="451"/>
      <c r="DT406" s="451"/>
      <c r="DU406" s="451"/>
      <c r="DV406" s="35"/>
      <c r="DW406" s="36"/>
      <c r="DX406" s="36"/>
      <c r="DY406" s="38"/>
      <c r="DZ406" s="38"/>
      <c r="EA406" s="46"/>
      <c r="EB406" s="33">
        <f t="shared" si="64"/>
        <v>0</v>
      </c>
      <c r="EC406" s="33">
        <f t="shared" si="65"/>
        <v>0</v>
      </c>
      <c r="ED406" s="75">
        <f t="shared" si="66"/>
        <v>0</v>
      </c>
      <c r="EE406" s="74">
        <f t="shared" si="67"/>
        <v>0</v>
      </c>
      <c r="EF406" s="33">
        <f t="shared" si="68"/>
        <v>0</v>
      </c>
    </row>
    <row r="407" spans="1:136" x14ac:dyDescent="0.25">
      <c r="A407" s="134">
        <v>398</v>
      </c>
      <c r="B407" s="44"/>
      <c r="C407" s="39"/>
      <c r="D407" s="39"/>
      <c r="E407" s="39"/>
      <c r="F407" s="46"/>
      <c r="G407" s="45"/>
      <c r="H407" s="44"/>
      <c r="I407" s="44"/>
      <c r="J407" s="47"/>
      <c r="K407" s="47"/>
      <c r="L407" s="47"/>
      <c r="M407" s="47"/>
      <c r="N407" s="47"/>
      <c r="O407" s="44"/>
      <c r="P407" s="353"/>
      <c r="Q407" s="452"/>
      <c r="R407" s="452"/>
      <c r="S407" s="452"/>
      <c r="T407" s="452"/>
      <c r="U407" s="452"/>
      <c r="V407" s="452"/>
      <c r="W407" s="452"/>
      <c r="X407" s="452"/>
      <c r="Y407" s="452"/>
      <c r="Z407" s="45"/>
      <c r="AA407" s="44"/>
      <c r="AB407" s="44"/>
      <c r="AC407" s="47"/>
      <c r="AD407" s="47"/>
      <c r="AE407" s="47"/>
      <c r="AF407" s="47"/>
      <c r="AG407" s="47"/>
      <c r="AH407" s="47"/>
      <c r="AI407" s="47"/>
      <c r="AJ407" s="44"/>
      <c r="AK407" s="353"/>
      <c r="AL407" s="452"/>
      <c r="AM407" s="452"/>
      <c r="AN407" s="452"/>
      <c r="AO407" s="452"/>
      <c r="AP407" s="452"/>
      <c r="AQ407" s="452"/>
      <c r="AR407" s="452"/>
      <c r="AS407" s="452"/>
      <c r="AT407" s="452"/>
      <c r="AU407" s="452"/>
      <c r="AV407" s="452"/>
      <c r="AW407" s="45"/>
      <c r="AX407" s="44"/>
      <c r="AY407" s="47"/>
      <c r="AZ407" s="47"/>
      <c r="BA407" s="125"/>
      <c r="BB407" s="44"/>
      <c r="BC407" s="44"/>
      <c r="BD407" s="47"/>
      <c r="BE407" s="47"/>
      <c r="BF407" s="45"/>
      <c r="BG407" s="44"/>
      <c r="BH407" s="44"/>
      <c r="BI407" s="44"/>
      <c r="BJ407" s="44"/>
      <c r="BK407" s="44"/>
      <c r="BL407" s="44"/>
      <c r="BM407" s="44"/>
      <c r="BN407" s="47"/>
      <c r="BO407" s="497"/>
      <c r="BP407" s="124"/>
      <c r="BQ407" s="41"/>
      <c r="BR407" s="41"/>
      <c r="BS407" s="41"/>
      <c r="BT407" s="41"/>
      <c r="BU407" s="43"/>
      <c r="BV407" s="43"/>
      <c r="BW407" s="43"/>
      <c r="BX407" s="43"/>
      <c r="BY407" s="43"/>
      <c r="BZ407" s="43"/>
      <c r="CA407" s="499"/>
      <c r="CB407" s="500"/>
      <c r="CC407" s="495"/>
      <c r="CD407" s="495"/>
      <c r="CE407" s="502"/>
      <c r="CF407" s="124"/>
      <c r="CG407" s="41"/>
      <c r="CH407" s="41"/>
      <c r="CI407" s="43"/>
      <c r="CJ407" s="43"/>
      <c r="CK407" s="43"/>
      <c r="CL407" s="43"/>
      <c r="CM407" s="43"/>
      <c r="CN407" s="43"/>
      <c r="CO407" s="43"/>
      <c r="CP407" s="43"/>
      <c r="CQ407" s="43"/>
      <c r="CR407" s="500"/>
      <c r="CS407" s="495"/>
      <c r="CT407" s="495"/>
      <c r="CU407" s="502"/>
      <c r="CV407" s="44"/>
      <c r="CW407" s="44"/>
      <c r="CX407" s="44"/>
      <c r="CY407" s="44"/>
      <c r="CZ407" s="44"/>
      <c r="DA407" s="46"/>
      <c r="DB407" s="451"/>
      <c r="DC407" s="44"/>
      <c r="DD407" s="44"/>
      <c r="DE407" s="451"/>
      <c r="DF407" s="35"/>
      <c r="DG407" s="36"/>
      <c r="DH407" s="36"/>
      <c r="DI407" s="38"/>
      <c r="DJ407" s="38"/>
      <c r="DK407" s="38"/>
      <c r="DL407" s="38"/>
      <c r="DM407" s="38"/>
      <c r="DN407" s="46"/>
      <c r="DO407" s="451"/>
      <c r="DP407" s="451"/>
      <c r="DQ407" s="451"/>
      <c r="DR407" s="451"/>
      <c r="DS407" s="451"/>
      <c r="DT407" s="451"/>
      <c r="DU407" s="451"/>
      <c r="DV407" s="35"/>
      <c r="DW407" s="36"/>
      <c r="DX407" s="36"/>
      <c r="DY407" s="38"/>
      <c r="DZ407" s="38"/>
      <c r="EA407" s="46"/>
      <c r="EB407" s="33">
        <f t="shared" si="64"/>
        <v>0</v>
      </c>
      <c r="EC407" s="33">
        <f t="shared" si="65"/>
        <v>0</v>
      </c>
      <c r="ED407" s="75">
        <f t="shared" si="66"/>
        <v>0</v>
      </c>
      <c r="EE407" s="74">
        <f t="shared" si="67"/>
        <v>0</v>
      </c>
      <c r="EF407" s="33">
        <f t="shared" si="68"/>
        <v>0</v>
      </c>
    </row>
    <row r="408" spans="1:136" x14ac:dyDescent="0.25">
      <c r="A408" s="136">
        <v>399</v>
      </c>
      <c r="B408" s="44"/>
      <c r="C408" s="39"/>
      <c r="D408" s="39"/>
      <c r="E408" s="39"/>
      <c r="F408" s="46"/>
      <c r="G408" s="45"/>
      <c r="H408" s="44"/>
      <c r="I408" s="44"/>
      <c r="J408" s="47"/>
      <c r="K408" s="47"/>
      <c r="L408" s="47"/>
      <c r="M408" s="47"/>
      <c r="N408" s="47"/>
      <c r="O408" s="44"/>
      <c r="P408" s="353"/>
      <c r="Q408" s="452"/>
      <c r="R408" s="452"/>
      <c r="S408" s="452"/>
      <c r="T408" s="452"/>
      <c r="U408" s="452"/>
      <c r="V408" s="452"/>
      <c r="W408" s="452"/>
      <c r="X408" s="452"/>
      <c r="Y408" s="452"/>
      <c r="Z408" s="45"/>
      <c r="AA408" s="44"/>
      <c r="AB408" s="44"/>
      <c r="AC408" s="47"/>
      <c r="AD408" s="47"/>
      <c r="AE408" s="47"/>
      <c r="AF408" s="47"/>
      <c r="AG408" s="47"/>
      <c r="AH408" s="47"/>
      <c r="AI408" s="47"/>
      <c r="AJ408" s="44"/>
      <c r="AK408" s="353"/>
      <c r="AL408" s="452"/>
      <c r="AM408" s="452"/>
      <c r="AN408" s="452"/>
      <c r="AO408" s="452"/>
      <c r="AP408" s="452"/>
      <c r="AQ408" s="452"/>
      <c r="AR408" s="452"/>
      <c r="AS408" s="452"/>
      <c r="AT408" s="452"/>
      <c r="AU408" s="452"/>
      <c r="AV408" s="452"/>
      <c r="AW408" s="45"/>
      <c r="AX408" s="44"/>
      <c r="AY408" s="47"/>
      <c r="AZ408" s="47"/>
      <c r="BA408" s="125"/>
      <c r="BB408" s="44"/>
      <c r="BC408" s="44"/>
      <c r="BD408" s="47"/>
      <c r="BE408" s="47"/>
      <c r="BF408" s="45"/>
      <c r="BG408" s="44"/>
      <c r="BH408" s="44"/>
      <c r="BI408" s="44"/>
      <c r="BJ408" s="44"/>
      <c r="BK408" s="44"/>
      <c r="BL408" s="44"/>
      <c r="BM408" s="44"/>
      <c r="BN408" s="47"/>
      <c r="BO408" s="497"/>
      <c r="BP408" s="124"/>
      <c r="BQ408" s="41"/>
      <c r="BR408" s="41"/>
      <c r="BS408" s="41"/>
      <c r="BT408" s="41"/>
      <c r="BU408" s="43"/>
      <c r="BV408" s="43"/>
      <c r="BW408" s="43"/>
      <c r="BX408" s="43"/>
      <c r="BY408" s="43"/>
      <c r="BZ408" s="43"/>
      <c r="CA408" s="499"/>
      <c r="CB408" s="500"/>
      <c r="CC408" s="495"/>
      <c r="CD408" s="495"/>
      <c r="CE408" s="502"/>
      <c r="CF408" s="124"/>
      <c r="CG408" s="41"/>
      <c r="CH408" s="41"/>
      <c r="CI408" s="43"/>
      <c r="CJ408" s="43"/>
      <c r="CK408" s="43"/>
      <c r="CL408" s="43"/>
      <c r="CM408" s="43"/>
      <c r="CN408" s="43"/>
      <c r="CO408" s="43"/>
      <c r="CP408" s="43"/>
      <c r="CQ408" s="43"/>
      <c r="CR408" s="500"/>
      <c r="CS408" s="495"/>
      <c r="CT408" s="495"/>
      <c r="CU408" s="502"/>
      <c r="CV408" s="44"/>
      <c r="CW408" s="44"/>
      <c r="CX408" s="44"/>
      <c r="CY408" s="44"/>
      <c r="CZ408" s="44"/>
      <c r="DA408" s="46"/>
      <c r="DB408" s="451"/>
      <c r="DC408" s="44"/>
      <c r="DD408" s="44"/>
      <c r="DE408" s="451"/>
      <c r="DF408" s="35"/>
      <c r="DG408" s="36"/>
      <c r="DH408" s="36"/>
      <c r="DI408" s="38"/>
      <c r="DJ408" s="38"/>
      <c r="DK408" s="38"/>
      <c r="DL408" s="38"/>
      <c r="DM408" s="38"/>
      <c r="DN408" s="46"/>
      <c r="DO408" s="451"/>
      <c r="DP408" s="451"/>
      <c r="DQ408" s="451"/>
      <c r="DR408" s="451"/>
      <c r="DS408" s="451"/>
      <c r="DT408" s="451"/>
      <c r="DU408" s="451"/>
      <c r="DV408" s="35"/>
      <c r="DW408" s="36"/>
      <c r="DX408" s="36"/>
      <c r="DY408" s="38"/>
      <c r="DZ408" s="38"/>
      <c r="EA408" s="46"/>
      <c r="EB408" s="33">
        <f t="shared" si="64"/>
        <v>0</v>
      </c>
      <c r="EC408" s="33">
        <f t="shared" si="65"/>
        <v>0</v>
      </c>
      <c r="ED408" s="75">
        <f t="shared" si="66"/>
        <v>0</v>
      </c>
      <c r="EE408" s="74">
        <f t="shared" si="67"/>
        <v>0</v>
      </c>
      <c r="EF408" s="33">
        <f t="shared" si="68"/>
        <v>0</v>
      </c>
    </row>
    <row r="409" spans="1:136" x14ac:dyDescent="0.25">
      <c r="A409" s="134">
        <v>400</v>
      </c>
      <c r="B409" s="44"/>
      <c r="C409" s="39"/>
      <c r="D409" s="39"/>
      <c r="E409" s="39"/>
      <c r="F409" s="46"/>
      <c r="G409" s="45"/>
      <c r="H409" s="44"/>
      <c r="I409" s="44"/>
      <c r="J409" s="47"/>
      <c r="K409" s="47"/>
      <c r="L409" s="47"/>
      <c r="M409" s="47"/>
      <c r="N409" s="47"/>
      <c r="O409" s="44"/>
      <c r="P409" s="353"/>
      <c r="Q409" s="452"/>
      <c r="R409" s="452"/>
      <c r="S409" s="452"/>
      <c r="T409" s="452"/>
      <c r="U409" s="452"/>
      <c r="V409" s="452"/>
      <c r="W409" s="452"/>
      <c r="X409" s="452"/>
      <c r="Y409" s="452"/>
      <c r="Z409" s="45"/>
      <c r="AA409" s="44"/>
      <c r="AB409" s="44"/>
      <c r="AC409" s="47"/>
      <c r="AD409" s="47"/>
      <c r="AE409" s="47"/>
      <c r="AF409" s="47"/>
      <c r="AG409" s="47"/>
      <c r="AH409" s="47"/>
      <c r="AI409" s="47"/>
      <c r="AJ409" s="44"/>
      <c r="AK409" s="353"/>
      <c r="AL409" s="452"/>
      <c r="AM409" s="452"/>
      <c r="AN409" s="452"/>
      <c r="AO409" s="452"/>
      <c r="AP409" s="452"/>
      <c r="AQ409" s="452"/>
      <c r="AR409" s="452"/>
      <c r="AS409" s="452"/>
      <c r="AT409" s="452"/>
      <c r="AU409" s="452"/>
      <c r="AV409" s="452"/>
      <c r="AW409" s="45"/>
      <c r="AX409" s="44"/>
      <c r="AY409" s="47"/>
      <c r="AZ409" s="47"/>
      <c r="BA409" s="125"/>
      <c r="BB409" s="44"/>
      <c r="BC409" s="44"/>
      <c r="BD409" s="47"/>
      <c r="BE409" s="47"/>
      <c r="BF409" s="45"/>
      <c r="BG409" s="44"/>
      <c r="BH409" s="44"/>
      <c r="BI409" s="44"/>
      <c r="BJ409" s="44"/>
      <c r="BK409" s="44"/>
      <c r="BL409" s="44"/>
      <c r="BM409" s="44"/>
      <c r="BN409" s="47"/>
      <c r="BO409" s="497"/>
      <c r="BP409" s="124"/>
      <c r="BQ409" s="41"/>
      <c r="BR409" s="41"/>
      <c r="BS409" s="41"/>
      <c r="BT409" s="41"/>
      <c r="BU409" s="43"/>
      <c r="BV409" s="43"/>
      <c r="BW409" s="43"/>
      <c r="BX409" s="43"/>
      <c r="BY409" s="43"/>
      <c r="BZ409" s="43"/>
      <c r="CA409" s="499"/>
      <c r="CB409" s="500"/>
      <c r="CC409" s="495"/>
      <c r="CD409" s="495"/>
      <c r="CE409" s="502"/>
      <c r="CF409" s="124"/>
      <c r="CG409" s="41"/>
      <c r="CH409" s="41"/>
      <c r="CI409" s="43"/>
      <c r="CJ409" s="43"/>
      <c r="CK409" s="43"/>
      <c r="CL409" s="43"/>
      <c r="CM409" s="43"/>
      <c r="CN409" s="43"/>
      <c r="CO409" s="43"/>
      <c r="CP409" s="43"/>
      <c r="CQ409" s="43"/>
      <c r="CR409" s="500"/>
      <c r="CS409" s="495"/>
      <c r="CT409" s="495"/>
      <c r="CU409" s="502"/>
      <c r="CV409" s="44"/>
      <c r="CW409" s="44"/>
      <c r="CX409" s="44"/>
      <c r="CY409" s="44"/>
      <c r="CZ409" s="44"/>
      <c r="DA409" s="46"/>
      <c r="DB409" s="451"/>
      <c r="DC409" s="44"/>
      <c r="DD409" s="44"/>
      <c r="DE409" s="451"/>
      <c r="DF409" s="35"/>
      <c r="DG409" s="36"/>
      <c r="DH409" s="36"/>
      <c r="DI409" s="38"/>
      <c r="DJ409" s="38"/>
      <c r="DK409" s="38"/>
      <c r="DL409" s="38"/>
      <c r="DM409" s="38"/>
      <c r="DN409" s="46"/>
      <c r="DO409" s="451"/>
      <c r="DP409" s="451"/>
      <c r="DQ409" s="451"/>
      <c r="DR409" s="451"/>
      <c r="DS409" s="451"/>
      <c r="DT409" s="451"/>
      <c r="DU409" s="451"/>
      <c r="DV409" s="35"/>
      <c r="DW409" s="36"/>
      <c r="DX409" s="36"/>
      <c r="DY409" s="38"/>
      <c r="DZ409" s="38"/>
      <c r="EA409" s="46"/>
      <c r="EB409" s="33">
        <f t="shared" si="64"/>
        <v>0</v>
      </c>
      <c r="EC409" s="33">
        <f t="shared" si="65"/>
        <v>0</v>
      </c>
      <c r="ED409" s="75">
        <f t="shared" si="66"/>
        <v>0</v>
      </c>
      <c r="EE409" s="74">
        <f t="shared" si="67"/>
        <v>0</v>
      </c>
      <c r="EF409" s="33">
        <f t="shared" si="68"/>
        <v>0</v>
      </c>
    </row>
    <row r="410" spans="1:136" x14ac:dyDescent="0.25">
      <c r="A410" s="136">
        <v>401</v>
      </c>
      <c r="B410" s="44"/>
      <c r="C410" s="39"/>
      <c r="D410" s="39"/>
      <c r="E410" s="39"/>
      <c r="F410" s="46"/>
      <c r="G410" s="45"/>
      <c r="H410" s="44"/>
      <c r="I410" s="44"/>
      <c r="J410" s="47"/>
      <c r="K410" s="47"/>
      <c r="L410" s="47"/>
      <c r="M410" s="47"/>
      <c r="N410" s="47"/>
      <c r="O410" s="44"/>
      <c r="P410" s="353"/>
      <c r="Q410" s="452"/>
      <c r="R410" s="452"/>
      <c r="S410" s="452"/>
      <c r="T410" s="452"/>
      <c r="U410" s="452"/>
      <c r="V410" s="452"/>
      <c r="W410" s="452"/>
      <c r="X410" s="452"/>
      <c r="Y410" s="452"/>
      <c r="Z410" s="45"/>
      <c r="AA410" s="44"/>
      <c r="AB410" s="44"/>
      <c r="AC410" s="47"/>
      <c r="AD410" s="47"/>
      <c r="AE410" s="47"/>
      <c r="AF410" s="47"/>
      <c r="AG410" s="47"/>
      <c r="AH410" s="47"/>
      <c r="AI410" s="47"/>
      <c r="AJ410" s="44"/>
      <c r="AK410" s="353"/>
      <c r="AL410" s="452"/>
      <c r="AM410" s="452"/>
      <c r="AN410" s="452"/>
      <c r="AO410" s="452"/>
      <c r="AP410" s="452"/>
      <c r="AQ410" s="452"/>
      <c r="AR410" s="452"/>
      <c r="AS410" s="452"/>
      <c r="AT410" s="452"/>
      <c r="AU410" s="452"/>
      <c r="AV410" s="452"/>
      <c r="AW410" s="45"/>
      <c r="AX410" s="44"/>
      <c r="AY410" s="47"/>
      <c r="AZ410" s="47"/>
      <c r="BA410" s="125"/>
      <c r="BB410" s="44"/>
      <c r="BC410" s="44"/>
      <c r="BD410" s="47"/>
      <c r="BE410" s="47"/>
      <c r="BF410" s="45"/>
      <c r="BG410" s="44"/>
      <c r="BH410" s="44"/>
      <c r="BI410" s="44"/>
      <c r="BJ410" s="44"/>
      <c r="BK410" s="44"/>
      <c r="BL410" s="44"/>
      <c r="BM410" s="44"/>
      <c r="BN410" s="47"/>
      <c r="BO410" s="497"/>
      <c r="BP410" s="124"/>
      <c r="BQ410" s="41"/>
      <c r="BR410" s="41"/>
      <c r="BS410" s="41"/>
      <c r="BT410" s="41"/>
      <c r="BU410" s="43"/>
      <c r="BV410" s="43"/>
      <c r="BW410" s="43"/>
      <c r="BX410" s="43"/>
      <c r="BY410" s="43"/>
      <c r="BZ410" s="43"/>
      <c r="CA410" s="499"/>
      <c r="CB410" s="500"/>
      <c r="CC410" s="495"/>
      <c r="CD410" s="495"/>
      <c r="CE410" s="502"/>
      <c r="CF410" s="124"/>
      <c r="CG410" s="41"/>
      <c r="CH410" s="41"/>
      <c r="CI410" s="43"/>
      <c r="CJ410" s="43"/>
      <c r="CK410" s="43"/>
      <c r="CL410" s="43"/>
      <c r="CM410" s="43"/>
      <c r="CN410" s="43"/>
      <c r="CO410" s="43"/>
      <c r="CP410" s="43"/>
      <c r="CQ410" s="43"/>
      <c r="CR410" s="500"/>
      <c r="CS410" s="495"/>
      <c r="CT410" s="495"/>
      <c r="CU410" s="502"/>
      <c r="CV410" s="44"/>
      <c r="CW410" s="44"/>
      <c r="CX410" s="44"/>
      <c r="CY410" s="44"/>
      <c r="CZ410" s="44"/>
      <c r="DA410" s="46"/>
      <c r="DB410" s="451"/>
      <c r="DC410" s="44"/>
      <c r="DD410" s="44"/>
      <c r="DE410" s="451"/>
      <c r="DF410" s="35"/>
      <c r="DG410" s="36"/>
      <c r="DH410" s="36"/>
      <c r="DI410" s="38"/>
      <c r="DJ410" s="38"/>
      <c r="DK410" s="38"/>
      <c r="DL410" s="38"/>
      <c r="DM410" s="38"/>
      <c r="DN410" s="46"/>
      <c r="DO410" s="451"/>
      <c r="DP410" s="451"/>
      <c r="DQ410" s="451"/>
      <c r="DR410" s="451"/>
      <c r="DS410" s="451"/>
      <c r="DT410" s="451"/>
      <c r="DU410" s="451"/>
      <c r="DV410" s="35"/>
      <c r="DW410" s="36"/>
      <c r="DX410" s="36"/>
      <c r="DY410" s="38"/>
      <c r="DZ410" s="38"/>
      <c r="EA410" s="46"/>
      <c r="EB410" s="33">
        <f t="shared" si="64"/>
        <v>0</v>
      </c>
      <c r="EC410" s="33">
        <f t="shared" si="65"/>
        <v>0</v>
      </c>
      <c r="ED410" s="75">
        <f t="shared" si="66"/>
        <v>0</v>
      </c>
      <c r="EE410" s="74">
        <f t="shared" si="67"/>
        <v>0</v>
      </c>
      <c r="EF410" s="33">
        <f t="shared" si="68"/>
        <v>0</v>
      </c>
    </row>
    <row r="411" spans="1:136" x14ac:dyDescent="0.25">
      <c r="A411" s="134">
        <v>402</v>
      </c>
      <c r="B411" s="44"/>
      <c r="C411" s="39"/>
      <c r="D411" s="39"/>
      <c r="E411" s="39"/>
      <c r="F411" s="46"/>
      <c r="G411" s="45"/>
      <c r="H411" s="44"/>
      <c r="I411" s="44"/>
      <c r="J411" s="47"/>
      <c r="K411" s="47"/>
      <c r="L411" s="47"/>
      <c r="M411" s="47"/>
      <c r="N411" s="47"/>
      <c r="O411" s="44"/>
      <c r="P411" s="353"/>
      <c r="Q411" s="452"/>
      <c r="R411" s="452"/>
      <c r="S411" s="452"/>
      <c r="T411" s="452"/>
      <c r="U411" s="452"/>
      <c r="V411" s="452"/>
      <c r="W411" s="452"/>
      <c r="X411" s="452"/>
      <c r="Y411" s="452"/>
      <c r="Z411" s="45"/>
      <c r="AA411" s="44"/>
      <c r="AB411" s="44"/>
      <c r="AC411" s="47"/>
      <c r="AD411" s="47"/>
      <c r="AE411" s="47"/>
      <c r="AF411" s="47"/>
      <c r="AG411" s="47"/>
      <c r="AH411" s="47"/>
      <c r="AI411" s="47"/>
      <c r="AJ411" s="44"/>
      <c r="AK411" s="353"/>
      <c r="AL411" s="452"/>
      <c r="AM411" s="452"/>
      <c r="AN411" s="452"/>
      <c r="AO411" s="452"/>
      <c r="AP411" s="452"/>
      <c r="AQ411" s="452"/>
      <c r="AR411" s="452"/>
      <c r="AS411" s="452"/>
      <c r="AT411" s="452"/>
      <c r="AU411" s="452"/>
      <c r="AV411" s="452"/>
      <c r="AW411" s="45"/>
      <c r="AX411" s="44"/>
      <c r="AY411" s="47"/>
      <c r="AZ411" s="47"/>
      <c r="BA411" s="125"/>
      <c r="BB411" s="44"/>
      <c r="BC411" s="44"/>
      <c r="BD411" s="47"/>
      <c r="BE411" s="47"/>
      <c r="BF411" s="45"/>
      <c r="BG411" s="44"/>
      <c r="BH411" s="44"/>
      <c r="BI411" s="44"/>
      <c r="BJ411" s="44"/>
      <c r="BK411" s="44"/>
      <c r="BL411" s="44"/>
      <c r="BM411" s="44"/>
      <c r="BN411" s="47"/>
      <c r="BO411" s="497"/>
      <c r="BP411" s="124"/>
      <c r="BQ411" s="41"/>
      <c r="BR411" s="41"/>
      <c r="BS411" s="41"/>
      <c r="BT411" s="41"/>
      <c r="BU411" s="43"/>
      <c r="BV411" s="43"/>
      <c r="BW411" s="43"/>
      <c r="BX411" s="43"/>
      <c r="BY411" s="43"/>
      <c r="BZ411" s="43"/>
      <c r="CA411" s="499"/>
      <c r="CB411" s="500"/>
      <c r="CC411" s="495"/>
      <c r="CD411" s="495"/>
      <c r="CE411" s="502"/>
      <c r="CF411" s="124"/>
      <c r="CG411" s="41"/>
      <c r="CH411" s="41"/>
      <c r="CI411" s="43"/>
      <c r="CJ411" s="43"/>
      <c r="CK411" s="43"/>
      <c r="CL411" s="43"/>
      <c r="CM411" s="43"/>
      <c r="CN411" s="43"/>
      <c r="CO411" s="43"/>
      <c r="CP411" s="43"/>
      <c r="CQ411" s="43"/>
      <c r="CR411" s="500"/>
      <c r="CS411" s="495"/>
      <c r="CT411" s="495"/>
      <c r="CU411" s="502"/>
      <c r="CV411" s="44"/>
      <c r="CW411" s="44"/>
      <c r="CX411" s="44"/>
      <c r="CY411" s="44"/>
      <c r="CZ411" s="44"/>
      <c r="DA411" s="46"/>
      <c r="DB411" s="451"/>
      <c r="DC411" s="44"/>
      <c r="DD411" s="44"/>
      <c r="DE411" s="451"/>
      <c r="DF411" s="35"/>
      <c r="DG411" s="36"/>
      <c r="DH411" s="36"/>
      <c r="DI411" s="38"/>
      <c r="DJ411" s="38"/>
      <c r="DK411" s="38"/>
      <c r="DL411" s="38"/>
      <c r="DM411" s="38"/>
      <c r="DN411" s="46"/>
      <c r="DO411" s="451"/>
      <c r="DP411" s="451"/>
      <c r="DQ411" s="451"/>
      <c r="DR411" s="451"/>
      <c r="DS411" s="451"/>
      <c r="DT411" s="451"/>
      <c r="DU411" s="451"/>
      <c r="DV411" s="35"/>
      <c r="DW411" s="36"/>
      <c r="DX411" s="36"/>
      <c r="DY411" s="38"/>
      <c r="DZ411" s="38"/>
      <c r="EA411" s="46"/>
      <c r="EB411" s="33">
        <f t="shared" si="64"/>
        <v>0</v>
      </c>
      <c r="EC411" s="33">
        <f t="shared" si="65"/>
        <v>0</v>
      </c>
      <c r="ED411" s="75">
        <f t="shared" si="66"/>
        <v>0</v>
      </c>
      <c r="EE411" s="74">
        <f t="shared" si="67"/>
        <v>0</v>
      </c>
      <c r="EF411" s="33">
        <f t="shared" si="68"/>
        <v>0</v>
      </c>
    </row>
    <row r="412" spans="1:136" x14ac:dyDescent="0.25">
      <c r="A412" s="136">
        <v>403</v>
      </c>
      <c r="B412" s="44"/>
      <c r="C412" s="39"/>
      <c r="D412" s="39"/>
      <c r="E412" s="39"/>
      <c r="F412" s="46"/>
      <c r="G412" s="45"/>
      <c r="H412" s="44"/>
      <c r="I412" s="44"/>
      <c r="J412" s="47"/>
      <c r="K412" s="47"/>
      <c r="L412" s="47"/>
      <c r="M412" s="47"/>
      <c r="N412" s="47"/>
      <c r="O412" s="44"/>
      <c r="P412" s="353"/>
      <c r="Q412" s="452"/>
      <c r="R412" s="452"/>
      <c r="S412" s="452"/>
      <c r="T412" s="452"/>
      <c r="U412" s="452"/>
      <c r="V412" s="452"/>
      <c r="W412" s="452"/>
      <c r="X412" s="452"/>
      <c r="Y412" s="452"/>
      <c r="Z412" s="45"/>
      <c r="AA412" s="44"/>
      <c r="AB412" s="44"/>
      <c r="AC412" s="47"/>
      <c r="AD412" s="47"/>
      <c r="AE412" s="47"/>
      <c r="AF412" s="47"/>
      <c r="AG412" s="47"/>
      <c r="AH412" s="47"/>
      <c r="AI412" s="47"/>
      <c r="AJ412" s="44"/>
      <c r="AK412" s="353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5"/>
      <c r="AX412" s="44"/>
      <c r="AY412" s="47"/>
      <c r="AZ412" s="47"/>
      <c r="BA412" s="125"/>
      <c r="BB412" s="44"/>
      <c r="BC412" s="44"/>
      <c r="BD412" s="47"/>
      <c r="BE412" s="47"/>
      <c r="BF412" s="45"/>
      <c r="BG412" s="44"/>
      <c r="BH412" s="44"/>
      <c r="BI412" s="44"/>
      <c r="BJ412" s="44"/>
      <c r="BK412" s="44"/>
      <c r="BL412" s="44"/>
      <c r="BM412" s="44"/>
      <c r="BN412" s="47"/>
      <c r="BO412" s="497"/>
      <c r="BP412" s="124"/>
      <c r="BQ412" s="41"/>
      <c r="BR412" s="41"/>
      <c r="BS412" s="41"/>
      <c r="BT412" s="41"/>
      <c r="BU412" s="43"/>
      <c r="BV412" s="43"/>
      <c r="BW412" s="43"/>
      <c r="BX412" s="43"/>
      <c r="BY412" s="43"/>
      <c r="BZ412" s="43"/>
      <c r="CA412" s="499"/>
      <c r="CB412" s="500"/>
      <c r="CC412" s="495"/>
      <c r="CD412" s="495"/>
      <c r="CE412" s="502"/>
      <c r="CF412" s="124"/>
      <c r="CG412" s="41"/>
      <c r="CH412" s="41"/>
      <c r="CI412" s="43"/>
      <c r="CJ412" s="43"/>
      <c r="CK412" s="43"/>
      <c r="CL412" s="43"/>
      <c r="CM412" s="43"/>
      <c r="CN412" s="43"/>
      <c r="CO412" s="43"/>
      <c r="CP412" s="43"/>
      <c r="CQ412" s="43"/>
      <c r="CR412" s="500"/>
      <c r="CS412" s="495"/>
      <c r="CT412" s="495"/>
      <c r="CU412" s="502"/>
      <c r="CV412" s="44"/>
      <c r="CW412" s="44"/>
      <c r="CX412" s="44"/>
      <c r="CY412" s="44"/>
      <c r="CZ412" s="44"/>
      <c r="DA412" s="46"/>
      <c r="DB412" s="451"/>
      <c r="DC412" s="44"/>
      <c r="DD412" s="44"/>
      <c r="DE412" s="451"/>
      <c r="DF412" s="35"/>
      <c r="DG412" s="36"/>
      <c r="DH412" s="36"/>
      <c r="DI412" s="38"/>
      <c r="DJ412" s="38"/>
      <c r="DK412" s="38"/>
      <c r="DL412" s="38"/>
      <c r="DM412" s="38"/>
      <c r="DN412" s="46"/>
      <c r="DO412" s="451"/>
      <c r="DP412" s="451"/>
      <c r="DQ412" s="451"/>
      <c r="DR412" s="451"/>
      <c r="DS412" s="451"/>
      <c r="DT412" s="451"/>
      <c r="DU412" s="451"/>
      <c r="DV412" s="35"/>
      <c r="DW412" s="36"/>
      <c r="DX412" s="36"/>
      <c r="DY412" s="38"/>
      <c r="DZ412" s="38"/>
      <c r="EA412" s="46"/>
      <c r="EB412" s="33">
        <f t="shared" si="64"/>
        <v>0</v>
      </c>
      <c r="EC412" s="33">
        <f t="shared" si="65"/>
        <v>0</v>
      </c>
      <c r="ED412" s="75">
        <f t="shared" si="66"/>
        <v>0</v>
      </c>
      <c r="EE412" s="74">
        <f t="shared" si="67"/>
        <v>0</v>
      </c>
      <c r="EF412" s="33">
        <f t="shared" si="68"/>
        <v>0</v>
      </c>
    </row>
    <row r="413" spans="1:136" x14ac:dyDescent="0.25">
      <c r="A413" s="134">
        <v>404</v>
      </c>
      <c r="B413" s="44"/>
      <c r="C413" s="39"/>
      <c r="D413" s="39"/>
      <c r="E413" s="39"/>
      <c r="F413" s="46"/>
      <c r="G413" s="45"/>
      <c r="H413" s="44"/>
      <c r="I413" s="44"/>
      <c r="J413" s="47"/>
      <c r="K413" s="47"/>
      <c r="L413" s="47"/>
      <c r="M413" s="47"/>
      <c r="N413" s="47"/>
      <c r="O413" s="44"/>
      <c r="P413" s="353"/>
      <c r="Q413" s="452"/>
      <c r="R413" s="452"/>
      <c r="S413" s="452"/>
      <c r="T413" s="452"/>
      <c r="U413" s="452"/>
      <c r="V413" s="452"/>
      <c r="W413" s="452"/>
      <c r="X413" s="452"/>
      <c r="Y413" s="452"/>
      <c r="Z413" s="45"/>
      <c r="AA413" s="44"/>
      <c r="AB413" s="44"/>
      <c r="AC413" s="47"/>
      <c r="AD413" s="47"/>
      <c r="AE413" s="47"/>
      <c r="AF413" s="47"/>
      <c r="AG413" s="47"/>
      <c r="AH413" s="47"/>
      <c r="AI413" s="47"/>
      <c r="AJ413" s="44"/>
      <c r="AK413" s="353"/>
      <c r="AL413" s="452"/>
      <c r="AM413" s="452"/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"/>
      <c r="AX413" s="44"/>
      <c r="AY413" s="47"/>
      <c r="AZ413" s="47"/>
      <c r="BA413" s="125"/>
      <c r="BB413" s="44"/>
      <c r="BC413" s="44"/>
      <c r="BD413" s="47"/>
      <c r="BE413" s="47"/>
      <c r="BF413" s="45"/>
      <c r="BG413" s="44"/>
      <c r="BH413" s="44"/>
      <c r="BI413" s="44"/>
      <c r="BJ413" s="44"/>
      <c r="BK413" s="44"/>
      <c r="BL413" s="44"/>
      <c r="BM413" s="44"/>
      <c r="BN413" s="47"/>
      <c r="BO413" s="497"/>
      <c r="BP413" s="124"/>
      <c r="BQ413" s="41"/>
      <c r="BR413" s="41"/>
      <c r="BS413" s="41"/>
      <c r="BT413" s="41"/>
      <c r="BU413" s="43"/>
      <c r="BV413" s="43"/>
      <c r="BW413" s="43"/>
      <c r="BX413" s="43"/>
      <c r="BY413" s="43"/>
      <c r="BZ413" s="43"/>
      <c r="CA413" s="499"/>
      <c r="CB413" s="500"/>
      <c r="CC413" s="495"/>
      <c r="CD413" s="495"/>
      <c r="CE413" s="502"/>
      <c r="CF413" s="124"/>
      <c r="CG413" s="41"/>
      <c r="CH413" s="41"/>
      <c r="CI413" s="43"/>
      <c r="CJ413" s="43"/>
      <c r="CK413" s="43"/>
      <c r="CL413" s="43"/>
      <c r="CM413" s="43"/>
      <c r="CN413" s="43"/>
      <c r="CO413" s="43"/>
      <c r="CP413" s="43"/>
      <c r="CQ413" s="43"/>
      <c r="CR413" s="500"/>
      <c r="CS413" s="495"/>
      <c r="CT413" s="495"/>
      <c r="CU413" s="502"/>
      <c r="CV413" s="44"/>
      <c r="CW413" s="44"/>
      <c r="CX413" s="44"/>
      <c r="CY413" s="44"/>
      <c r="CZ413" s="44"/>
      <c r="DA413" s="46"/>
      <c r="DB413" s="451"/>
      <c r="DC413" s="44"/>
      <c r="DD413" s="44"/>
      <c r="DE413" s="451"/>
      <c r="DF413" s="35"/>
      <c r="DG413" s="36"/>
      <c r="DH413" s="36"/>
      <c r="DI413" s="38"/>
      <c r="DJ413" s="38"/>
      <c r="DK413" s="38"/>
      <c r="DL413" s="38"/>
      <c r="DM413" s="38"/>
      <c r="DN413" s="46"/>
      <c r="DO413" s="451"/>
      <c r="DP413" s="451"/>
      <c r="DQ413" s="451"/>
      <c r="DR413" s="451"/>
      <c r="DS413" s="451"/>
      <c r="DT413" s="451"/>
      <c r="DU413" s="451"/>
      <c r="DV413" s="35"/>
      <c r="DW413" s="36"/>
      <c r="DX413" s="36"/>
      <c r="DY413" s="38"/>
      <c r="DZ413" s="38"/>
      <c r="EA413" s="46"/>
      <c r="EB413" s="33">
        <f t="shared" si="64"/>
        <v>0</v>
      </c>
      <c r="EC413" s="33">
        <f t="shared" si="65"/>
        <v>0</v>
      </c>
      <c r="ED413" s="75">
        <f t="shared" si="66"/>
        <v>0</v>
      </c>
      <c r="EE413" s="74">
        <f t="shared" si="67"/>
        <v>0</v>
      </c>
      <c r="EF413" s="33">
        <f t="shared" si="68"/>
        <v>0</v>
      </c>
    </row>
    <row r="414" spans="1:136" x14ac:dyDescent="0.25">
      <c r="A414" s="136">
        <v>405</v>
      </c>
      <c r="B414" s="44"/>
      <c r="C414" s="39"/>
      <c r="D414" s="39"/>
      <c r="E414" s="39"/>
      <c r="F414" s="46"/>
      <c r="G414" s="45"/>
      <c r="H414" s="44"/>
      <c r="I414" s="44"/>
      <c r="J414" s="47"/>
      <c r="K414" s="47"/>
      <c r="L414" s="47"/>
      <c r="M414" s="47"/>
      <c r="N414" s="47"/>
      <c r="O414" s="44"/>
      <c r="P414" s="353"/>
      <c r="Q414" s="452"/>
      <c r="R414" s="452"/>
      <c r="S414" s="452"/>
      <c r="T414" s="452"/>
      <c r="U414" s="452"/>
      <c r="V414" s="452"/>
      <c r="W414" s="452"/>
      <c r="X414" s="452"/>
      <c r="Y414" s="452"/>
      <c r="Z414" s="45"/>
      <c r="AA414" s="44"/>
      <c r="AB414" s="44"/>
      <c r="AC414" s="47"/>
      <c r="AD414" s="47"/>
      <c r="AE414" s="47"/>
      <c r="AF414" s="47"/>
      <c r="AG414" s="47"/>
      <c r="AH414" s="47"/>
      <c r="AI414" s="47"/>
      <c r="AJ414" s="44"/>
      <c r="AK414" s="353"/>
      <c r="AL414" s="452"/>
      <c r="AM414" s="452"/>
      <c r="AN414" s="452"/>
      <c r="AO414" s="452"/>
      <c r="AP414" s="452"/>
      <c r="AQ414" s="452"/>
      <c r="AR414" s="452"/>
      <c r="AS414" s="452"/>
      <c r="AT414" s="452"/>
      <c r="AU414" s="452"/>
      <c r="AV414" s="452"/>
      <c r="AW414" s="45"/>
      <c r="AX414" s="44"/>
      <c r="AY414" s="47"/>
      <c r="AZ414" s="47"/>
      <c r="BA414" s="125"/>
      <c r="BB414" s="44"/>
      <c r="BC414" s="44"/>
      <c r="BD414" s="47"/>
      <c r="BE414" s="47"/>
      <c r="BF414" s="45"/>
      <c r="BG414" s="44"/>
      <c r="BH414" s="44"/>
      <c r="BI414" s="44"/>
      <c r="BJ414" s="44"/>
      <c r="BK414" s="44"/>
      <c r="BL414" s="44"/>
      <c r="BM414" s="44"/>
      <c r="BN414" s="47"/>
      <c r="BO414" s="497"/>
      <c r="BP414" s="124"/>
      <c r="BQ414" s="41"/>
      <c r="BR414" s="41"/>
      <c r="BS414" s="41"/>
      <c r="BT414" s="41"/>
      <c r="BU414" s="43"/>
      <c r="BV414" s="43"/>
      <c r="BW414" s="43"/>
      <c r="BX414" s="43"/>
      <c r="BY414" s="43"/>
      <c r="BZ414" s="43"/>
      <c r="CA414" s="499"/>
      <c r="CB414" s="500"/>
      <c r="CC414" s="495"/>
      <c r="CD414" s="495"/>
      <c r="CE414" s="502"/>
      <c r="CF414" s="124"/>
      <c r="CG414" s="41"/>
      <c r="CH414" s="41"/>
      <c r="CI414" s="43"/>
      <c r="CJ414" s="43"/>
      <c r="CK414" s="43"/>
      <c r="CL414" s="43"/>
      <c r="CM414" s="43"/>
      <c r="CN414" s="43"/>
      <c r="CO414" s="43"/>
      <c r="CP414" s="43"/>
      <c r="CQ414" s="43"/>
      <c r="CR414" s="500"/>
      <c r="CS414" s="495"/>
      <c r="CT414" s="495"/>
      <c r="CU414" s="502"/>
      <c r="CV414" s="44"/>
      <c r="CW414" s="44"/>
      <c r="CX414" s="44"/>
      <c r="CY414" s="44"/>
      <c r="CZ414" s="44"/>
      <c r="DA414" s="46"/>
      <c r="DB414" s="451"/>
      <c r="DC414" s="44"/>
      <c r="DD414" s="44"/>
      <c r="DE414" s="451"/>
      <c r="DF414" s="35"/>
      <c r="DG414" s="36"/>
      <c r="DH414" s="36"/>
      <c r="DI414" s="38"/>
      <c r="DJ414" s="38"/>
      <c r="DK414" s="38"/>
      <c r="DL414" s="38"/>
      <c r="DM414" s="38"/>
      <c r="DN414" s="46"/>
      <c r="DO414" s="451"/>
      <c r="DP414" s="451"/>
      <c r="DQ414" s="451"/>
      <c r="DR414" s="451"/>
      <c r="DS414" s="451"/>
      <c r="DT414" s="451"/>
      <c r="DU414" s="451"/>
      <c r="DV414" s="35"/>
      <c r="DW414" s="36"/>
      <c r="DX414" s="36"/>
      <c r="DY414" s="38"/>
      <c r="DZ414" s="38"/>
      <c r="EA414" s="46"/>
      <c r="EB414" s="33">
        <f t="shared" si="64"/>
        <v>0</v>
      </c>
      <c r="EC414" s="33">
        <f t="shared" si="65"/>
        <v>0</v>
      </c>
      <c r="ED414" s="75">
        <f t="shared" si="66"/>
        <v>0</v>
      </c>
      <c r="EE414" s="74">
        <f t="shared" si="67"/>
        <v>0</v>
      </c>
      <c r="EF414" s="33">
        <f t="shared" si="68"/>
        <v>0</v>
      </c>
    </row>
    <row r="415" spans="1:136" x14ac:dyDescent="0.25">
      <c r="A415" s="134">
        <v>406</v>
      </c>
      <c r="B415" s="44"/>
      <c r="C415" s="39"/>
      <c r="D415" s="39"/>
      <c r="E415" s="39"/>
      <c r="F415" s="46"/>
      <c r="G415" s="45"/>
      <c r="H415" s="44"/>
      <c r="I415" s="44"/>
      <c r="J415" s="47"/>
      <c r="K415" s="47"/>
      <c r="L415" s="47"/>
      <c r="M415" s="47"/>
      <c r="N415" s="47"/>
      <c r="O415" s="44"/>
      <c r="P415" s="353"/>
      <c r="Q415" s="452"/>
      <c r="R415" s="452"/>
      <c r="S415" s="452"/>
      <c r="T415" s="452"/>
      <c r="U415" s="452"/>
      <c r="V415" s="452"/>
      <c r="W415" s="452"/>
      <c r="X415" s="452"/>
      <c r="Y415" s="452"/>
      <c r="Z415" s="45"/>
      <c r="AA415" s="44"/>
      <c r="AB415" s="44"/>
      <c r="AC415" s="47"/>
      <c r="AD415" s="47"/>
      <c r="AE415" s="47"/>
      <c r="AF415" s="47"/>
      <c r="AG415" s="47"/>
      <c r="AH415" s="47"/>
      <c r="AI415" s="47"/>
      <c r="AJ415" s="44"/>
      <c r="AK415" s="353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"/>
      <c r="AX415" s="44"/>
      <c r="AY415" s="47"/>
      <c r="AZ415" s="47"/>
      <c r="BA415" s="125"/>
      <c r="BB415" s="44"/>
      <c r="BC415" s="44"/>
      <c r="BD415" s="47"/>
      <c r="BE415" s="47"/>
      <c r="BF415" s="45"/>
      <c r="BG415" s="44"/>
      <c r="BH415" s="44"/>
      <c r="BI415" s="44"/>
      <c r="BJ415" s="44"/>
      <c r="BK415" s="44"/>
      <c r="BL415" s="44"/>
      <c r="BM415" s="44"/>
      <c r="BN415" s="47"/>
      <c r="BO415" s="497"/>
      <c r="BP415" s="124"/>
      <c r="BQ415" s="41"/>
      <c r="BR415" s="41"/>
      <c r="BS415" s="41"/>
      <c r="BT415" s="41"/>
      <c r="BU415" s="43"/>
      <c r="BV415" s="43"/>
      <c r="BW415" s="43"/>
      <c r="BX415" s="43"/>
      <c r="BY415" s="43"/>
      <c r="BZ415" s="43"/>
      <c r="CA415" s="499"/>
      <c r="CB415" s="500"/>
      <c r="CC415" s="495"/>
      <c r="CD415" s="495"/>
      <c r="CE415" s="502"/>
      <c r="CF415" s="124"/>
      <c r="CG415" s="41"/>
      <c r="CH415" s="41"/>
      <c r="CI415" s="43"/>
      <c r="CJ415" s="43"/>
      <c r="CK415" s="43"/>
      <c r="CL415" s="43"/>
      <c r="CM415" s="43"/>
      <c r="CN415" s="43"/>
      <c r="CO415" s="43"/>
      <c r="CP415" s="43"/>
      <c r="CQ415" s="43"/>
      <c r="CR415" s="500"/>
      <c r="CS415" s="495"/>
      <c r="CT415" s="495"/>
      <c r="CU415" s="502"/>
      <c r="CV415" s="44"/>
      <c r="CW415" s="44"/>
      <c r="CX415" s="44"/>
      <c r="CY415" s="44"/>
      <c r="CZ415" s="44"/>
      <c r="DA415" s="46"/>
      <c r="DB415" s="451"/>
      <c r="DC415" s="44"/>
      <c r="DD415" s="44"/>
      <c r="DE415" s="451"/>
      <c r="DF415" s="35"/>
      <c r="DG415" s="36"/>
      <c r="DH415" s="36"/>
      <c r="DI415" s="38"/>
      <c r="DJ415" s="38"/>
      <c r="DK415" s="38"/>
      <c r="DL415" s="38"/>
      <c r="DM415" s="38"/>
      <c r="DN415" s="46"/>
      <c r="DO415" s="451"/>
      <c r="DP415" s="451"/>
      <c r="DQ415" s="451"/>
      <c r="DR415" s="451"/>
      <c r="DS415" s="451"/>
      <c r="DT415" s="451"/>
      <c r="DU415" s="451"/>
      <c r="DV415" s="35"/>
      <c r="DW415" s="36"/>
      <c r="DX415" s="36"/>
      <c r="DY415" s="38"/>
      <c r="DZ415" s="38"/>
      <c r="EA415" s="46"/>
      <c r="EB415" s="33">
        <f t="shared" si="64"/>
        <v>0</v>
      </c>
      <c r="EC415" s="33">
        <f t="shared" si="65"/>
        <v>0</v>
      </c>
      <c r="ED415" s="75">
        <f t="shared" si="66"/>
        <v>0</v>
      </c>
      <c r="EE415" s="74">
        <f t="shared" si="67"/>
        <v>0</v>
      </c>
      <c r="EF415" s="33">
        <f t="shared" si="68"/>
        <v>0</v>
      </c>
    </row>
    <row r="416" spans="1:136" x14ac:dyDescent="0.25">
      <c r="A416" s="136">
        <v>407</v>
      </c>
      <c r="B416" s="44"/>
      <c r="C416" s="39"/>
      <c r="D416" s="39"/>
      <c r="E416" s="39"/>
      <c r="F416" s="46"/>
      <c r="G416" s="45"/>
      <c r="H416" s="44"/>
      <c r="I416" s="44"/>
      <c r="J416" s="47"/>
      <c r="K416" s="47"/>
      <c r="L416" s="47"/>
      <c r="M416" s="47"/>
      <c r="N416" s="47"/>
      <c r="O416" s="44"/>
      <c r="P416" s="353"/>
      <c r="Q416" s="452"/>
      <c r="R416" s="452"/>
      <c r="S416" s="452"/>
      <c r="T416" s="452"/>
      <c r="U416" s="452"/>
      <c r="V416" s="452"/>
      <c r="W416" s="452"/>
      <c r="X416" s="452"/>
      <c r="Y416" s="452"/>
      <c r="Z416" s="45"/>
      <c r="AA416" s="44"/>
      <c r="AB416" s="44"/>
      <c r="AC416" s="47"/>
      <c r="AD416" s="47"/>
      <c r="AE416" s="47"/>
      <c r="AF416" s="47"/>
      <c r="AG416" s="47"/>
      <c r="AH416" s="47"/>
      <c r="AI416" s="47"/>
      <c r="AJ416" s="44"/>
      <c r="AK416" s="353"/>
      <c r="AL416" s="452"/>
      <c r="AM416" s="452"/>
      <c r="AN416" s="452"/>
      <c r="AO416" s="452"/>
      <c r="AP416" s="452"/>
      <c r="AQ416" s="452"/>
      <c r="AR416" s="452"/>
      <c r="AS416" s="452"/>
      <c r="AT416" s="452"/>
      <c r="AU416" s="452"/>
      <c r="AV416" s="452"/>
      <c r="AW416" s="45"/>
      <c r="AX416" s="44"/>
      <c r="AY416" s="47"/>
      <c r="AZ416" s="47"/>
      <c r="BA416" s="125"/>
      <c r="BB416" s="44"/>
      <c r="BC416" s="44"/>
      <c r="BD416" s="47"/>
      <c r="BE416" s="47"/>
      <c r="BF416" s="45"/>
      <c r="BG416" s="44"/>
      <c r="BH416" s="44"/>
      <c r="BI416" s="44"/>
      <c r="BJ416" s="44"/>
      <c r="BK416" s="44"/>
      <c r="BL416" s="44"/>
      <c r="BM416" s="44"/>
      <c r="BN416" s="47"/>
      <c r="BO416" s="497"/>
      <c r="BP416" s="124"/>
      <c r="BQ416" s="41"/>
      <c r="BR416" s="41"/>
      <c r="BS416" s="41"/>
      <c r="BT416" s="41"/>
      <c r="BU416" s="43"/>
      <c r="BV416" s="43"/>
      <c r="BW416" s="43"/>
      <c r="BX416" s="43"/>
      <c r="BY416" s="43"/>
      <c r="BZ416" s="43"/>
      <c r="CA416" s="499"/>
      <c r="CB416" s="500"/>
      <c r="CC416" s="495"/>
      <c r="CD416" s="495"/>
      <c r="CE416" s="502"/>
      <c r="CF416" s="124"/>
      <c r="CG416" s="41"/>
      <c r="CH416" s="41"/>
      <c r="CI416" s="43"/>
      <c r="CJ416" s="43"/>
      <c r="CK416" s="43"/>
      <c r="CL416" s="43"/>
      <c r="CM416" s="43"/>
      <c r="CN416" s="43"/>
      <c r="CO416" s="43"/>
      <c r="CP416" s="43"/>
      <c r="CQ416" s="43"/>
      <c r="CR416" s="500"/>
      <c r="CS416" s="495"/>
      <c r="CT416" s="495"/>
      <c r="CU416" s="502"/>
      <c r="CV416" s="44"/>
      <c r="CW416" s="44"/>
      <c r="CX416" s="44"/>
      <c r="CY416" s="44"/>
      <c r="CZ416" s="44"/>
      <c r="DA416" s="46"/>
      <c r="DB416" s="451"/>
      <c r="DC416" s="44"/>
      <c r="DD416" s="44"/>
      <c r="DE416" s="451"/>
      <c r="DF416" s="35"/>
      <c r="DG416" s="36"/>
      <c r="DH416" s="36"/>
      <c r="DI416" s="38"/>
      <c r="DJ416" s="38"/>
      <c r="DK416" s="38"/>
      <c r="DL416" s="38"/>
      <c r="DM416" s="38"/>
      <c r="DN416" s="46"/>
      <c r="DO416" s="451"/>
      <c r="DP416" s="451"/>
      <c r="DQ416" s="451"/>
      <c r="DR416" s="451"/>
      <c r="DS416" s="451"/>
      <c r="DT416" s="451"/>
      <c r="DU416" s="451"/>
      <c r="DV416" s="35"/>
      <c r="DW416" s="36"/>
      <c r="DX416" s="36"/>
      <c r="DY416" s="38"/>
      <c r="DZ416" s="38"/>
      <c r="EA416" s="46"/>
      <c r="EB416" s="33">
        <f t="shared" si="64"/>
        <v>0</v>
      </c>
      <c r="EC416" s="33">
        <f t="shared" si="65"/>
        <v>0</v>
      </c>
      <c r="ED416" s="75">
        <f t="shared" si="66"/>
        <v>0</v>
      </c>
      <c r="EE416" s="74">
        <f t="shared" si="67"/>
        <v>0</v>
      </c>
      <c r="EF416" s="33">
        <f t="shared" si="68"/>
        <v>0</v>
      </c>
    </row>
    <row r="417" spans="1:136" x14ac:dyDescent="0.25">
      <c r="A417" s="134">
        <v>408</v>
      </c>
      <c r="B417" s="44"/>
      <c r="C417" s="39"/>
      <c r="D417" s="39"/>
      <c r="E417" s="39"/>
      <c r="F417" s="46"/>
      <c r="G417" s="45"/>
      <c r="H417" s="44"/>
      <c r="I417" s="44"/>
      <c r="J417" s="47"/>
      <c r="K417" s="47"/>
      <c r="L417" s="47"/>
      <c r="M417" s="47"/>
      <c r="N417" s="47"/>
      <c r="O417" s="44"/>
      <c r="P417" s="353"/>
      <c r="Q417" s="452"/>
      <c r="R417" s="452"/>
      <c r="S417" s="452"/>
      <c r="T417" s="452"/>
      <c r="U417" s="452"/>
      <c r="V417" s="452"/>
      <c r="W417" s="452"/>
      <c r="X417" s="452"/>
      <c r="Y417" s="452"/>
      <c r="Z417" s="45"/>
      <c r="AA417" s="44"/>
      <c r="AB417" s="44"/>
      <c r="AC417" s="47"/>
      <c r="AD417" s="47"/>
      <c r="AE417" s="47"/>
      <c r="AF417" s="47"/>
      <c r="AG417" s="47"/>
      <c r="AH417" s="47"/>
      <c r="AI417" s="47"/>
      <c r="AJ417" s="44"/>
      <c r="AK417" s="353"/>
      <c r="AL417" s="452"/>
      <c r="AM417" s="452"/>
      <c r="AN417" s="452"/>
      <c r="AO417" s="452"/>
      <c r="AP417" s="452"/>
      <c r="AQ417" s="452"/>
      <c r="AR417" s="452"/>
      <c r="AS417" s="452"/>
      <c r="AT417" s="452"/>
      <c r="AU417" s="452"/>
      <c r="AV417" s="452"/>
      <c r="AW417" s="45"/>
      <c r="AX417" s="44"/>
      <c r="AY417" s="47"/>
      <c r="AZ417" s="47"/>
      <c r="BA417" s="125"/>
      <c r="BB417" s="44"/>
      <c r="BC417" s="44"/>
      <c r="BD417" s="47"/>
      <c r="BE417" s="47"/>
      <c r="BF417" s="45"/>
      <c r="BG417" s="44"/>
      <c r="BH417" s="44"/>
      <c r="BI417" s="44"/>
      <c r="BJ417" s="44"/>
      <c r="BK417" s="44"/>
      <c r="BL417" s="44"/>
      <c r="BM417" s="44"/>
      <c r="BN417" s="47"/>
      <c r="BO417" s="497"/>
      <c r="BP417" s="124"/>
      <c r="BQ417" s="41"/>
      <c r="BR417" s="41"/>
      <c r="BS417" s="41"/>
      <c r="BT417" s="41"/>
      <c r="BU417" s="43"/>
      <c r="BV417" s="43"/>
      <c r="BW417" s="43"/>
      <c r="BX417" s="43"/>
      <c r="BY417" s="43"/>
      <c r="BZ417" s="43"/>
      <c r="CA417" s="499"/>
      <c r="CB417" s="500"/>
      <c r="CC417" s="495"/>
      <c r="CD417" s="495"/>
      <c r="CE417" s="502"/>
      <c r="CF417" s="124"/>
      <c r="CG417" s="41"/>
      <c r="CH417" s="41"/>
      <c r="CI417" s="43"/>
      <c r="CJ417" s="43"/>
      <c r="CK417" s="43"/>
      <c r="CL417" s="43"/>
      <c r="CM417" s="43"/>
      <c r="CN417" s="43"/>
      <c r="CO417" s="43"/>
      <c r="CP417" s="43"/>
      <c r="CQ417" s="43"/>
      <c r="CR417" s="500"/>
      <c r="CS417" s="495"/>
      <c r="CT417" s="495"/>
      <c r="CU417" s="502"/>
      <c r="CV417" s="44"/>
      <c r="CW417" s="44"/>
      <c r="CX417" s="44"/>
      <c r="CY417" s="44"/>
      <c r="CZ417" s="44"/>
      <c r="DA417" s="46"/>
      <c r="DB417" s="451"/>
      <c r="DC417" s="44"/>
      <c r="DD417" s="44"/>
      <c r="DE417" s="451"/>
      <c r="DF417" s="35"/>
      <c r="DG417" s="36"/>
      <c r="DH417" s="36"/>
      <c r="DI417" s="38"/>
      <c r="DJ417" s="38"/>
      <c r="DK417" s="38"/>
      <c r="DL417" s="38"/>
      <c r="DM417" s="38"/>
      <c r="DN417" s="46"/>
      <c r="DO417" s="451"/>
      <c r="DP417" s="451"/>
      <c r="DQ417" s="451"/>
      <c r="DR417" s="451"/>
      <c r="DS417" s="451"/>
      <c r="DT417" s="451"/>
      <c r="DU417" s="451"/>
      <c r="DV417" s="35"/>
      <c r="DW417" s="36"/>
      <c r="DX417" s="36"/>
      <c r="DY417" s="38"/>
      <c r="DZ417" s="38"/>
      <c r="EA417" s="46"/>
      <c r="EB417" s="33">
        <f t="shared" si="64"/>
        <v>0</v>
      </c>
      <c r="EC417" s="33">
        <f t="shared" si="65"/>
        <v>0</v>
      </c>
      <c r="ED417" s="75">
        <f t="shared" si="66"/>
        <v>0</v>
      </c>
      <c r="EE417" s="74">
        <f t="shared" si="67"/>
        <v>0</v>
      </c>
      <c r="EF417" s="33">
        <f t="shared" si="68"/>
        <v>0</v>
      </c>
    </row>
    <row r="418" spans="1:136" x14ac:dyDescent="0.25">
      <c r="A418" s="136">
        <v>409</v>
      </c>
      <c r="B418" s="44"/>
      <c r="C418" s="39"/>
      <c r="D418" s="39"/>
      <c r="E418" s="39"/>
      <c r="F418" s="46"/>
      <c r="G418" s="45"/>
      <c r="H418" s="44"/>
      <c r="I418" s="44"/>
      <c r="J418" s="47"/>
      <c r="K418" s="47"/>
      <c r="L418" s="47"/>
      <c r="M418" s="47"/>
      <c r="N418" s="47"/>
      <c r="O418" s="44"/>
      <c r="P418" s="353"/>
      <c r="Q418" s="452"/>
      <c r="R418" s="452"/>
      <c r="S418" s="452"/>
      <c r="T418" s="452"/>
      <c r="U418" s="452"/>
      <c r="V418" s="452"/>
      <c r="W418" s="452"/>
      <c r="X418" s="452"/>
      <c r="Y418" s="452"/>
      <c r="Z418" s="45"/>
      <c r="AA418" s="44"/>
      <c r="AB418" s="44"/>
      <c r="AC418" s="47"/>
      <c r="AD418" s="47"/>
      <c r="AE418" s="47"/>
      <c r="AF418" s="47"/>
      <c r="AG418" s="47"/>
      <c r="AH418" s="47"/>
      <c r="AI418" s="47"/>
      <c r="AJ418" s="44"/>
      <c r="AK418" s="353"/>
      <c r="AL418" s="452"/>
      <c r="AM418" s="452"/>
      <c r="AN418" s="452"/>
      <c r="AO418" s="452"/>
      <c r="AP418" s="452"/>
      <c r="AQ418" s="452"/>
      <c r="AR418" s="452"/>
      <c r="AS418" s="452"/>
      <c r="AT418" s="452"/>
      <c r="AU418" s="452"/>
      <c r="AV418" s="452"/>
      <c r="AW418" s="45"/>
      <c r="AX418" s="44"/>
      <c r="AY418" s="47"/>
      <c r="AZ418" s="47"/>
      <c r="BA418" s="125"/>
      <c r="BB418" s="44"/>
      <c r="BC418" s="44"/>
      <c r="BD418" s="47"/>
      <c r="BE418" s="47"/>
      <c r="BF418" s="45"/>
      <c r="BG418" s="44"/>
      <c r="BH418" s="44"/>
      <c r="BI418" s="44"/>
      <c r="BJ418" s="44"/>
      <c r="BK418" s="44"/>
      <c r="BL418" s="44"/>
      <c r="BM418" s="44"/>
      <c r="BN418" s="47"/>
      <c r="BO418" s="497"/>
      <c r="BP418" s="124"/>
      <c r="BQ418" s="41"/>
      <c r="BR418" s="41"/>
      <c r="BS418" s="41"/>
      <c r="BT418" s="41"/>
      <c r="BU418" s="43"/>
      <c r="BV418" s="43"/>
      <c r="BW418" s="43"/>
      <c r="BX418" s="43"/>
      <c r="BY418" s="43"/>
      <c r="BZ418" s="43"/>
      <c r="CA418" s="499"/>
      <c r="CB418" s="500"/>
      <c r="CC418" s="495"/>
      <c r="CD418" s="495"/>
      <c r="CE418" s="502"/>
      <c r="CF418" s="124"/>
      <c r="CG418" s="41"/>
      <c r="CH418" s="41"/>
      <c r="CI418" s="43"/>
      <c r="CJ418" s="43"/>
      <c r="CK418" s="43"/>
      <c r="CL418" s="43"/>
      <c r="CM418" s="43"/>
      <c r="CN418" s="43"/>
      <c r="CO418" s="43"/>
      <c r="CP418" s="43"/>
      <c r="CQ418" s="43"/>
      <c r="CR418" s="500"/>
      <c r="CS418" s="495"/>
      <c r="CT418" s="495"/>
      <c r="CU418" s="502"/>
      <c r="CV418" s="44"/>
      <c r="CW418" s="44"/>
      <c r="CX418" s="44"/>
      <c r="CY418" s="44"/>
      <c r="CZ418" s="44"/>
      <c r="DA418" s="46"/>
      <c r="DB418" s="451"/>
      <c r="DC418" s="44"/>
      <c r="DD418" s="44"/>
      <c r="DE418" s="451"/>
      <c r="DF418" s="35"/>
      <c r="DG418" s="36"/>
      <c r="DH418" s="36"/>
      <c r="DI418" s="38"/>
      <c r="DJ418" s="38"/>
      <c r="DK418" s="38"/>
      <c r="DL418" s="38"/>
      <c r="DM418" s="38"/>
      <c r="DN418" s="46"/>
      <c r="DO418" s="451"/>
      <c r="DP418" s="451"/>
      <c r="DQ418" s="451"/>
      <c r="DR418" s="451"/>
      <c r="DS418" s="451"/>
      <c r="DT418" s="451"/>
      <c r="DU418" s="451"/>
      <c r="DV418" s="35"/>
      <c r="DW418" s="36"/>
      <c r="DX418" s="36"/>
      <c r="DY418" s="38"/>
      <c r="DZ418" s="38"/>
      <c r="EA418" s="46"/>
      <c r="EB418" s="33">
        <f t="shared" si="64"/>
        <v>0</v>
      </c>
      <c r="EC418" s="33">
        <f t="shared" si="65"/>
        <v>0</v>
      </c>
      <c r="ED418" s="75">
        <f t="shared" si="66"/>
        <v>0</v>
      </c>
      <c r="EE418" s="74">
        <f t="shared" si="67"/>
        <v>0</v>
      </c>
      <c r="EF418" s="33">
        <f t="shared" si="68"/>
        <v>0</v>
      </c>
    </row>
    <row r="419" spans="1:136" x14ac:dyDescent="0.25">
      <c r="A419" s="134">
        <v>410</v>
      </c>
      <c r="B419" s="44"/>
      <c r="C419" s="39"/>
      <c r="D419" s="39"/>
      <c r="E419" s="39"/>
      <c r="F419" s="46"/>
      <c r="G419" s="45"/>
      <c r="H419" s="44"/>
      <c r="I419" s="44"/>
      <c r="J419" s="47"/>
      <c r="K419" s="47"/>
      <c r="L419" s="47"/>
      <c r="M419" s="47"/>
      <c r="N419" s="47"/>
      <c r="O419" s="44"/>
      <c r="P419" s="353"/>
      <c r="Q419" s="452"/>
      <c r="R419" s="452"/>
      <c r="S419" s="452"/>
      <c r="T419" s="452"/>
      <c r="U419" s="452"/>
      <c r="V419" s="452"/>
      <c r="W419" s="452"/>
      <c r="X419" s="452"/>
      <c r="Y419" s="452"/>
      <c r="Z419" s="45"/>
      <c r="AA419" s="44"/>
      <c r="AB419" s="44"/>
      <c r="AC419" s="47"/>
      <c r="AD419" s="47"/>
      <c r="AE419" s="47"/>
      <c r="AF419" s="47"/>
      <c r="AG419" s="47"/>
      <c r="AH419" s="47"/>
      <c r="AI419" s="47"/>
      <c r="AJ419" s="44"/>
      <c r="AK419" s="353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"/>
      <c r="AX419" s="44"/>
      <c r="AY419" s="47"/>
      <c r="AZ419" s="47"/>
      <c r="BA419" s="125"/>
      <c r="BB419" s="44"/>
      <c r="BC419" s="44"/>
      <c r="BD419" s="47"/>
      <c r="BE419" s="47"/>
      <c r="BF419" s="45"/>
      <c r="BG419" s="44"/>
      <c r="BH419" s="44"/>
      <c r="BI419" s="44"/>
      <c r="BJ419" s="44"/>
      <c r="BK419" s="44"/>
      <c r="BL419" s="44"/>
      <c r="BM419" s="44"/>
      <c r="BN419" s="47"/>
      <c r="BO419" s="497"/>
      <c r="BP419" s="124"/>
      <c r="BQ419" s="41"/>
      <c r="BR419" s="41"/>
      <c r="BS419" s="41"/>
      <c r="BT419" s="41"/>
      <c r="BU419" s="43"/>
      <c r="BV419" s="43"/>
      <c r="BW419" s="43"/>
      <c r="BX419" s="43"/>
      <c r="BY419" s="43"/>
      <c r="BZ419" s="43"/>
      <c r="CA419" s="499"/>
      <c r="CB419" s="500"/>
      <c r="CC419" s="495"/>
      <c r="CD419" s="495"/>
      <c r="CE419" s="502"/>
      <c r="CF419" s="124"/>
      <c r="CG419" s="41"/>
      <c r="CH419" s="41"/>
      <c r="CI419" s="43"/>
      <c r="CJ419" s="43"/>
      <c r="CK419" s="43"/>
      <c r="CL419" s="43"/>
      <c r="CM419" s="43"/>
      <c r="CN419" s="43"/>
      <c r="CO419" s="43"/>
      <c r="CP419" s="43"/>
      <c r="CQ419" s="43"/>
      <c r="CR419" s="500"/>
      <c r="CS419" s="495"/>
      <c r="CT419" s="495"/>
      <c r="CU419" s="502"/>
      <c r="CV419" s="44"/>
      <c r="CW419" s="44"/>
      <c r="CX419" s="44"/>
      <c r="CY419" s="44"/>
      <c r="CZ419" s="44"/>
      <c r="DA419" s="46"/>
      <c r="DB419" s="451"/>
      <c r="DC419" s="44"/>
      <c r="DD419" s="44"/>
      <c r="DE419" s="451"/>
      <c r="DF419" s="35"/>
      <c r="DG419" s="36"/>
      <c r="DH419" s="36"/>
      <c r="DI419" s="38"/>
      <c r="DJ419" s="38"/>
      <c r="DK419" s="38"/>
      <c r="DL419" s="38"/>
      <c r="DM419" s="38"/>
      <c r="DN419" s="46"/>
      <c r="DO419" s="451"/>
      <c r="DP419" s="451"/>
      <c r="DQ419" s="451"/>
      <c r="DR419" s="451"/>
      <c r="DS419" s="451"/>
      <c r="DT419" s="451"/>
      <c r="DU419" s="451"/>
      <c r="DV419" s="35"/>
      <c r="DW419" s="36"/>
      <c r="DX419" s="36"/>
      <c r="DY419" s="38"/>
      <c r="DZ419" s="38"/>
      <c r="EA419" s="46"/>
      <c r="EB419" s="33">
        <f t="shared" si="64"/>
        <v>0</v>
      </c>
      <c r="EC419" s="33">
        <f t="shared" si="65"/>
        <v>0</v>
      </c>
      <c r="ED419" s="75">
        <f t="shared" si="66"/>
        <v>0</v>
      </c>
      <c r="EE419" s="74">
        <f t="shared" si="67"/>
        <v>0</v>
      </c>
      <c r="EF419" s="33">
        <f t="shared" si="68"/>
        <v>0</v>
      </c>
    </row>
    <row r="420" spans="1:136" x14ac:dyDescent="0.25">
      <c r="A420" s="136">
        <v>411</v>
      </c>
      <c r="B420" s="44"/>
      <c r="C420" s="39"/>
      <c r="D420" s="39"/>
      <c r="E420" s="39"/>
      <c r="F420" s="46"/>
      <c r="G420" s="45"/>
      <c r="H420" s="44"/>
      <c r="I420" s="44"/>
      <c r="J420" s="47"/>
      <c r="K420" s="47"/>
      <c r="L420" s="47"/>
      <c r="M420" s="47"/>
      <c r="N420" s="47"/>
      <c r="O420" s="44"/>
      <c r="P420" s="353"/>
      <c r="Q420" s="452"/>
      <c r="R420" s="452"/>
      <c r="S420" s="452"/>
      <c r="T420" s="452"/>
      <c r="U420" s="452"/>
      <c r="V420" s="452"/>
      <c r="W420" s="452"/>
      <c r="X420" s="452"/>
      <c r="Y420" s="452"/>
      <c r="Z420" s="45"/>
      <c r="AA420" s="44"/>
      <c r="AB420" s="44"/>
      <c r="AC420" s="47"/>
      <c r="AD420" s="47"/>
      <c r="AE420" s="47"/>
      <c r="AF420" s="47"/>
      <c r="AG420" s="47"/>
      <c r="AH420" s="47"/>
      <c r="AI420" s="47"/>
      <c r="AJ420" s="44"/>
      <c r="AK420" s="353"/>
      <c r="AL420" s="452"/>
      <c r="AM420" s="452"/>
      <c r="AN420" s="452"/>
      <c r="AO420" s="452"/>
      <c r="AP420" s="452"/>
      <c r="AQ420" s="452"/>
      <c r="AR420" s="452"/>
      <c r="AS420" s="452"/>
      <c r="AT420" s="452"/>
      <c r="AU420" s="452"/>
      <c r="AV420" s="452"/>
      <c r="AW420" s="45"/>
      <c r="AX420" s="44"/>
      <c r="AY420" s="47"/>
      <c r="AZ420" s="47"/>
      <c r="BA420" s="125"/>
      <c r="BB420" s="44"/>
      <c r="BC420" s="44"/>
      <c r="BD420" s="47"/>
      <c r="BE420" s="47"/>
      <c r="BF420" s="45"/>
      <c r="BG420" s="44"/>
      <c r="BH420" s="44"/>
      <c r="BI420" s="44"/>
      <c r="BJ420" s="44"/>
      <c r="BK420" s="44"/>
      <c r="BL420" s="44"/>
      <c r="BM420" s="44"/>
      <c r="BN420" s="47"/>
      <c r="BO420" s="497"/>
      <c r="BP420" s="124"/>
      <c r="BQ420" s="41"/>
      <c r="BR420" s="41"/>
      <c r="BS420" s="41"/>
      <c r="BT420" s="41"/>
      <c r="BU420" s="43"/>
      <c r="BV420" s="43"/>
      <c r="BW420" s="43"/>
      <c r="BX420" s="43"/>
      <c r="BY420" s="43"/>
      <c r="BZ420" s="43"/>
      <c r="CA420" s="499"/>
      <c r="CB420" s="500"/>
      <c r="CC420" s="495"/>
      <c r="CD420" s="495"/>
      <c r="CE420" s="502"/>
      <c r="CF420" s="124"/>
      <c r="CG420" s="41"/>
      <c r="CH420" s="41"/>
      <c r="CI420" s="43"/>
      <c r="CJ420" s="43"/>
      <c r="CK420" s="43"/>
      <c r="CL420" s="43"/>
      <c r="CM420" s="43"/>
      <c r="CN420" s="43"/>
      <c r="CO420" s="43"/>
      <c r="CP420" s="43"/>
      <c r="CQ420" s="43"/>
      <c r="CR420" s="500"/>
      <c r="CS420" s="495"/>
      <c r="CT420" s="495"/>
      <c r="CU420" s="502"/>
      <c r="CV420" s="44"/>
      <c r="CW420" s="44"/>
      <c r="CX420" s="44"/>
      <c r="CY420" s="44"/>
      <c r="CZ420" s="44"/>
      <c r="DA420" s="46"/>
      <c r="DB420" s="451"/>
      <c r="DC420" s="44"/>
      <c r="DD420" s="44"/>
      <c r="DE420" s="451"/>
      <c r="DF420" s="35"/>
      <c r="DG420" s="36"/>
      <c r="DH420" s="36"/>
      <c r="DI420" s="38"/>
      <c r="DJ420" s="38"/>
      <c r="DK420" s="38"/>
      <c r="DL420" s="38"/>
      <c r="DM420" s="38"/>
      <c r="DN420" s="46"/>
      <c r="DO420" s="451"/>
      <c r="DP420" s="451"/>
      <c r="DQ420" s="451"/>
      <c r="DR420" s="451"/>
      <c r="DS420" s="451"/>
      <c r="DT420" s="451"/>
      <c r="DU420" s="451"/>
      <c r="DV420" s="35"/>
      <c r="DW420" s="36"/>
      <c r="DX420" s="36"/>
      <c r="DY420" s="38"/>
      <c r="DZ420" s="38"/>
      <c r="EA420" s="46"/>
      <c r="EB420" s="33">
        <f t="shared" si="64"/>
        <v>0</v>
      </c>
      <c r="EC420" s="33">
        <f t="shared" si="65"/>
        <v>0</v>
      </c>
      <c r="ED420" s="75">
        <f t="shared" si="66"/>
        <v>0</v>
      </c>
      <c r="EE420" s="74">
        <f t="shared" si="67"/>
        <v>0</v>
      </c>
      <c r="EF420" s="33">
        <f t="shared" si="68"/>
        <v>0</v>
      </c>
    </row>
    <row r="421" spans="1:136" x14ac:dyDescent="0.25">
      <c r="A421" s="134">
        <v>412</v>
      </c>
      <c r="B421" s="44"/>
      <c r="C421" s="39"/>
      <c r="D421" s="39"/>
      <c r="E421" s="39"/>
      <c r="F421" s="46"/>
      <c r="G421" s="45"/>
      <c r="H421" s="44"/>
      <c r="I421" s="44"/>
      <c r="J421" s="47"/>
      <c r="K421" s="47"/>
      <c r="L421" s="47"/>
      <c r="M421" s="47"/>
      <c r="N421" s="47"/>
      <c r="O421" s="44"/>
      <c r="P421" s="353"/>
      <c r="Q421" s="452"/>
      <c r="R421" s="452"/>
      <c r="S421" s="452"/>
      <c r="T421" s="452"/>
      <c r="U421" s="452"/>
      <c r="V421" s="452"/>
      <c r="W421" s="452"/>
      <c r="X421" s="452"/>
      <c r="Y421" s="452"/>
      <c r="Z421" s="45"/>
      <c r="AA421" s="44"/>
      <c r="AB421" s="44"/>
      <c r="AC421" s="47"/>
      <c r="AD421" s="47"/>
      <c r="AE421" s="47"/>
      <c r="AF421" s="47"/>
      <c r="AG421" s="47"/>
      <c r="AH421" s="47"/>
      <c r="AI421" s="47"/>
      <c r="AJ421" s="44"/>
      <c r="AK421" s="353"/>
      <c r="AL421" s="452"/>
      <c r="AM421" s="452"/>
      <c r="AN421" s="452"/>
      <c r="AO421" s="452"/>
      <c r="AP421" s="452"/>
      <c r="AQ421" s="452"/>
      <c r="AR421" s="452"/>
      <c r="AS421" s="452"/>
      <c r="AT421" s="452"/>
      <c r="AU421" s="452"/>
      <c r="AV421" s="452"/>
      <c r="AW421" s="45"/>
      <c r="AX421" s="44"/>
      <c r="AY421" s="47"/>
      <c r="AZ421" s="47"/>
      <c r="BA421" s="125"/>
      <c r="BB421" s="44"/>
      <c r="BC421" s="44"/>
      <c r="BD421" s="47"/>
      <c r="BE421" s="47"/>
      <c r="BF421" s="45"/>
      <c r="BG421" s="44"/>
      <c r="BH421" s="44"/>
      <c r="BI421" s="44"/>
      <c r="BJ421" s="44"/>
      <c r="BK421" s="44"/>
      <c r="BL421" s="44"/>
      <c r="BM421" s="44"/>
      <c r="BN421" s="47"/>
      <c r="BO421" s="497"/>
      <c r="BP421" s="124"/>
      <c r="BQ421" s="41"/>
      <c r="BR421" s="41"/>
      <c r="BS421" s="41"/>
      <c r="BT421" s="41"/>
      <c r="BU421" s="43"/>
      <c r="BV421" s="43"/>
      <c r="BW421" s="43"/>
      <c r="BX421" s="43"/>
      <c r="BY421" s="43"/>
      <c r="BZ421" s="43"/>
      <c r="CA421" s="499"/>
      <c r="CB421" s="500"/>
      <c r="CC421" s="495"/>
      <c r="CD421" s="495"/>
      <c r="CE421" s="502"/>
      <c r="CF421" s="124"/>
      <c r="CG421" s="41"/>
      <c r="CH421" s="41"/>
      <c r="CI421" s="43"/>
      <c r="CJ421" s="43"/>
      <c r="CK421" s="43"/>
      <c r="CL421" s="43"/>
      <c r="CM421" s="43"/>
      <c r="CN421" s="43"/>
      <c r="CO421" s="43"/>
      <c r="CP421" s="43"/>
      <c r="CQ421" s="43"/>
      <c r="CR421" s="500"/>
      <c r="CS421" s="495"/>
      <c r="CT421" s="495"/>
      <c r="CU421" s="502"/>
      <c r="CV421" s="44"/>
      <c r="CW421" s="44"/>
      <c r="CX421" s="44"/>
      <c r="CY421" s="44"/>
      <c r="CZ421" s="44"/>
      <c r="DA421" s="46"/>
      <c r="DB421" s="451"/>
      <c r="DC421" s="44"/>
      <c r="DD421" s="44"/>
      <c r="DE421" s="451"/>
      <c r="DF421" s="35"/>
      <c r="DG421" s="36"/>
      <c r="DH421" s="36"/>
      <c r="DI421" s="38"/>
      <c r="DJ421" s="38"/>
      <c r="DK421" s="38"/>
      <c r="DL421" s="38"/>
      <c r="DM421" s="38"/>
      <c r="DN421" s="46"/>
      <c r="DO421" s="451"/>
      <c r="DP421" s="451"/>
      <c r="DQ421" s="451"/>
      <c r="DR421" s="451"/>
      <c r="DS421" s="451"/>
      <c r="DT421" s="451"/>
      <c r="DU421" s="451"/>
      <c r="DV421" s="35"/>
      <c r="DW421" s="36"/>
      <c r="DX421" s="36"/>
      <c r="DY421" s="38"/>
      <c r="DZ421" s="38"/>
      <c r="EA421" s="46"/>
      <c r="EB421" s="33">
        <f t="shared" si="64"/>
        <v>0</v>
      </c>
      <c r="EC421" s="33">
        <f t="shared" si="65"/>
        <v>0</v>
      </c>
      <c r="ED421" s="75">
        <f t="shared" si="66"/>
        <v>0</v>
      </c>
      <c r="EE421" s="74">
        <f t="shared" si="67"/>
        <v>0</v>
      </c>
      <c r="EF421" s="33">
        <f t="shared" si="68"/>
        <v>0</v>
      </c>
    </row>
    <row r="422" spans="1:136" x14ac:dyDescent="0.25">
      <c r="A422" s="136">
        <v>413</v>
      </c>
      <c r="B422" s="44"/>
      <c r="C422" s="39"/>
      <c r="D422" s="39"/>
      <c r="E422" s="39"/>
      <c r="F422" s="46"/>
      <c r="G422" s="45"/>
      <c r="H422" s="44"/>
      <c r="I422" s="44"/>
      <c r="J422" s="47"/>
      <c r="K422" s="47"/>
      <c r="L422" s="47"/>
      <c r="M422" s="47"/>
      <c r="N422" s="47"/>
      <c r="O422" s="44"/>
      <c r="P422" s="353"/>
      <c r="Q422" s="452"/>
      <c r="R422" s="452"/>
      <c r="S422" s="452"/>
      <c r="T422" s="452"/>
      <c r="U422" s="452"/>
      <c r="V422" s="452"/>
      <c r="W422" s="452"/>
      <c r="X422" s="452"/>
      <c r="Y422" s="452"/>
      <c r="Z422" s="45"/>
      <c r="AA422" s="44"/>
      <c r="AB422" s="44"/>
      <c r="AC422" s="47"/>
      <c r="AD422" s="47"/>
      <c r="AE422" s="47"/>
      <c r="AF422" s="47"/>
      <c r="AG422" s="47"/>
      <c r="AH422" s="47"/>
      <c r="AI422" s="47"/>
      <c r="AJ422" s="44"/>
      <c r="AK422" s="353"/>
      <c r="AL422" s="452"/>
      <c r="AM422" s="452"/>
      <c r="AN422" s="452"/>
      <c r="AO422" s="452"/>
      <c r="AP422" s="452"/>
      <c r="AQ422" s="452"/>
      <c r="AR422" s="452"/>
      <c r="AS422" s="452"/>
      <c r="AT422" s="452"/>
      <c r="AU422" s="452"/>
      <c r="AV422" s="452"/>
      <c r="AW422" s="45"/>
      <c r="AX422" s="44"/>
      <c r="AY422" s="47"/>
      <c r="AZ422" s="47"/>
      <c r="BA422" s="125"/>
      <c r="BB422" s="44"/>
      <c r="BC422" s="44"/>
      <c r="BD422" s="47"/>
      <c r="BE422" s="47"/>
      <c r="BF422" s="45"/>
      <c r="BG422" s="44"/>
      <c r="BH422" s="44"/>
      <c r="BI422" s="44"/>
      <c r="BJ422" s="44"/>
      <c r="BK422" s="44"/>
      <c r="BL422" s="44"/>
      <c r="BM422" s="44"/>
      <c r="BN422" s="47"/>
      <c r="BO422" s="497"/>
      <c r="BP422" s="124"/>
      <c r="BQ422" s="41"/>
      <c r="BR422" s="41"/>
      <c r="BS422" s="41"/>
      <c r="BT422" s="41"/>
      <c r="BU422" s="43"/>
      <c r="BV422" s="43"/>
      <c r="BW422" s="43"/>
      <c r="BX422" s="43"/>
      <c r="BY422" s="43"/>
      <c r="BZ422" s="43"/>
      <c r="CA422" s="499"/>
      <c r="CB422" s="500"/>
      <c r="CC422" s="495"/>
      <c r="CD422" s="495"/>
      <c r="CE422" s="502"/>
      <c r="CF422" s="124"/>
      <c r="CG422" s="41"/>
      <c r="CH422" s="41"/>
      <c r="CI422" s="43"/>
      <c r="CJ422" s="43"/>
      <c r="CK422" s="43"/>
      <c r="CL422" s="43"/>
      <c r="CM422" s="43"/>
      <c r="CN422" s="43"/>
      <c r="CO422" s="43"/>
      <c r="CP422" s="43"/>
      <c r="CQ422" s="43"/>
      <c r="CR422" s="500"/>
      <c r="CS422" s="495"/>
      <c r="CT422" s="495"/>
      <c r="CU422" s="502"/>
      <c r="CV422" s="44"/>
      <c r="CW422" s="44"/>
      <c r="CX422" s="44"/>
      <c r="CY422" s="44"/>
      <c r="CZ422" s="44"/>
      <c r="DA422" s="46"/>
      <c r="DB422" s="451"/>
      <c r="DC422" s="44"/>
      <c r="DD422" s="44"/>
      <c r="DE422" s="451"/>
      <c r="DF422" s="35"/>
      <c r="DG422" s="36"/>
      <c r="DH422" s="36"/>
      <c r="DI422" s="38"/>
      <c r="DJ422" s="38"/>
      <c r="DK422" s="38"/>
      <c r="DL422" s="38"/>
      <c r="DM422" s="38"/>
      <c r="DN422" s="46"/>
      <c r="DO422" s="451"/>
      <c r="DP422" s="451"/>
      <c r="DQ422" s="451"/>
      <c r="DR422" s="451"/>
      <c r="DS422" s="451"/>
      <c r="DT422" s="451"/>
      <c r="DU422" s="451"/>
      <c r="DV422" s="35"/>
      <c r="DW422" s="36"/>
      <c r="DX422" s="36"/>
      <c r="DY422" s="38"/>
      <c r="DZ422" s="38"/>
      <c r="EA422" s="46"/>
      <c r="EB422" s="33">
        <f t="shared" si="64"/>
        <v>0</v>
      </c>
      <c r="EC422" s="33">
        <f t="shared" si="65"/>
        <v>0</v>
      </c>
      <c r="ED422" s="75">
        <f t="shared" si="66"/>
        <v>0</v>
      </c>
      <c r="EE422" s="74">
        <f t="shared" si="67"/>
        <v>0</v>
      </c>
      <c r="EF422" s="33">
        <f t="shared" si="68"/>
        <v>0</v>
      </c>
    </row>
    <row r="423" spans="1:136" x14ac:dyDescent="0.25">
      <c r="A423" s="134">
        <v>414</v>
      </c>
      <c r="B423" s="44"/>
      <c r="C423" s="39"/>
      <c r="D423" s="39"/>
      <c r="E423" s="39"/>
      <c r="F423" s="46"/>
      <c r="G423" s="45"/>
      <c r="H423" s="44"/>
      <c r="I423" s="44"/>
      <c r="J423" s="47"/>
      <c r="K423" s="47"/>
      <c r="L423" s="47"/>
      <c r="M423" s="47"/>
      <c r="N423" s="47"/>
      <c r="O423" s="44"/>
      <c r="P423" s="353"/>
      <c r="Q423" s="452"/>
      <c r="R423" s="452"/>
      <c r="S423" s="452"/>
      <c r="T423" s="452"/>
      <c r="U423" s="452"/>
      <c r="V423" s="452"/>
      <c r="W423" s="452"/>
      <c r="X423" s="452"/>
      <c r="Y423" s="452"/>
      <c r="Z423" s="45"/>
      <c r="AA423" s="44"/>
      <c r="AB423" s="44"/>
      <c r="AC423" s="47"/>
      <c r="AD423" s="47"/>
      <c r="AE423" s="47"/>
      <c r="AF423" s="47"/>
      <c r="AG423" s="47"/>
      <c r="AH423" s="47"/>
      <c r="AI423" s="47"/>
      <c r="AJ423" s="44"/>
      <c r="AK423" s="353"/>
      <c r="AL423" s="452"/>
      <c r="AM423" s="452"/>
      <c r="AN423" s="452"/>
      <c r="AO423" s="452"/>
      <c r="AP423" s="452"/>
      <c r="AQ423" s="452"/>
      <c r="AR423" s="452"/>
      <c r="AS423" s="452"/>
      <c r="AT423" s="452"/>
      <c r="AU423" s="452"/>
      <c r="AV423" s="452"/>
      <c r="AW423" s="45"/>
      <c r="AX423" s="44"/>
      <c r="AY423" s="47"/>
      <c r="AZ423" s="47"/>
      <c r="BA423" s="125"/>
      <c r="BB423" s="44"/>
      <c r="BC423" s="44"/>
      <c r="BD423" s="47"/>
      <c r="BE423" s="47"/>
      <c r="BF423" s="45"/>
      <c r="BG423" s="44"/>
      <c r="BH423" s="44"/>
      <c r="BI423" s="44"/>
      <c r="BJ423" s="44"/>
      <c r="BK423" s="44"/>
      <c r="BL423" s="44"/>
      <c r="BM423" s="44"/>
      <c r="BN423" s="47"/>
      <c r="BO423" s="497"/>
      <c r="BP423" s="124"/>
      <c r="BQ423" s="41"/>
      <c r="BR423" s="41"/>
      <c r="BS423" s="41"/>
      <c r="BT423" s="41"/>
      <c r="BU423" s="43"/>
      <c r="BV423" s="43"/>
      <c r="BW423" s="43"/>
      <c r="BX423" s="43"/>
      <c r="BY423" s="43"/>
      <c r="BZ423" s="43"/>
      <c r="CA423" s="499"/>
      <c r="CB423" s="500"/>
      <c r="CC423" s="495"/>
      <c r="CD423" s="495"/>
      <c r="CE423" s="502"/>
      <c r="CF423" s="124"/>
      <c r="CG423" s="41"/>
      <c r="CH423" s="41"/>
      <c r="CI423" s="43"/>
      <c r="CJ423" s="43"/>
      <c r="CK423" s="43"/>
      <c r="CL423" s="43"/>
      <c r="CM423" s="43"/>
      <c r="CN423" s="43"/>
      <c r="CO423" s="43"/>
      <c r="CP423" s="43"/>
      <c r="CQ423" s="43"/>
      <c r="CR423" s="500"/>
      <c r="CS423" s="495"/>
      <c r="CT423" s="495"/>
      <c r="CU423" s="502"/>
      <c r="CV423" s="44"/>
      <c r="CW423" s="44"/>
      <c r="CX423" s="44"/>
      <c r="CY423" s="44"/>
      <c r="CZ423" s="44"/>
      <c r="DA423" s="46"/>
      <c r="DB423" s="451"/>
      <c r="DC423" s="44"/>
      <c r="DD423" s="44"/>
      <c r="DE423" s="451"/>
      <c r="DF423" s="35"/>
      <c r="DG423" s="36"/>
      <c r="DH423" s="36"/>
      <c r="DI423" s="38"/>
      <c r="DJ423" s="38"/>
      <c r="DK423" s="38"/>
      <c r="DL423" s="38"/>
      <c r="DM423" s="38"/>
      <c r="DN423" s="46"/>
      <c r="DO423" s="451"/>
      <c r="DP423" s="451"/>
      <c r="DQ423" s="451"/>
      <c r="DR423" s="451"/>
      <c r="DS423" s="451"/>
      <c r="DT423" s="451"/>
      <c r="DU423" s="451"/>
      <c r="DV423" s="35"/>
      <c r="DW423" s="36"/>
      <c r="DX423" s="36"/>
      <c r="DY423" s="38"/>
      <c r="DZ423" s="38"/>
      <c r="EA423" s="46"/>
      <c r="EB423" s="33">
        <f t="shared" si="64"/>
        <v>0</v>
      </c>
      <c r="EC423" s="33">
        <f t="shared" si="65"/>
        <v>0</v>
      </c>
      <c r="ED423" s="75">
        <f t="shared" si="66"/>
        <v>0</v>
      </c>
      <c r="EE423" s="74">
        <f t="shared" si="67"/>
        <v>0</v>
      </c>
      <c r="EF423" s="33">
        <f t="shared" si="68"/>
        <v>0</v>
      </c>
    </row>
    <row r="424" spans="1:136" x14ac:dyDescent="0.25">
      <c r="A424" s="136">
        <v>415</v>
      </c>
      <c r="B424" s="44"/>
      <c r="C424" s="39"/>
      <c r="D424" s="39"/>
      <c r="E424" s="39"/>
      <c r="F424" s="46"/>
      <c r="G424" s="45"/>
      <c r="H424" s="44"/>
      <c r="I424" s="44"/>
      <c r="J424" s="47"/>
      <c r="K424" s="47"/>
      <c r="L424" s="47"/>
      <c r="M424" s="47"/>
      <c r="N424" s="47"/>
      <c r="O424" s="44"/>
      <c r="P424" s="353"/>
      <c r="Q424" s="452"/>
      <c r="R424" s="452"/>
      <c r="S424" s="452"/>
      <c r="T424" s="452"/>
      <c r="U424" s="452"/>
      <c r="V424" s="452"/>
      <c r="W424" s="452"/>
      <c r="X424" s="452"/>
      <c r="Y424" s="452"/>
      <c r="Z424" s="45"/>
      <c r="AA424" s="44"/>
      <c r="AB424" s="44"/>
      <c r="AC424" s="47"/>
      <c r="AD424" s="47"/>
      <c r="AE424" s="47"/>
      <c r="AF424" s="47"/>
      <c r="AG424" s="47"/>
      <c r="AH424" s="47"/>
      <c r="AI424" s="47"/>
      <c r="AJ424" s="44"/>
      <c r="AK424" s="353"/>
      <c r="AL424" s="452"/>
      <c r="AM424" s="452"/>
      <c r="AN424" s="452"/>
      <c r="AO424" s="452"/>
      <c r="AP424" s="452"/>
      <c r="AQ424" s="452"/>
      <c r="AR424" s="452"/>
      <c r="AS424" s="452"/>
      <c r="AT424" s="452"/>
      <c r="AU424" s="452"/>
      <c r="AV424" s="452"/>
      <c r="AW424" s="45"/>
      <c r="AX424" s="44"/>
      <c r="AY424" s="47"/>
      <c r="AZ424" s="47"/>
      <c r="BA424" s="125"/>
      <c r="BB424" s="44"/>
      <c r="BC424" s="44"/>
      <c r="BD424" s="47"/>
      <c r="BE424" s="47"/>
      <c r="BF424" s="45"/>
      <c r="BG424" s="44"/>
      <c r="BH424" s="44"/>
      <c r="BI424" s="44"/>
      <c r="BJ424" s="44"/>
      <c r="BK424" s="44"/>
      <c r="BL424" s="44"/>
      <c r="BM424" s="44"/>
      <c r="BN424" s="47"/>
      <c r="BO424" s="497"/>
      <c r="BP424" s="124"/>
      <c r="BQ424" s="41"/>
      <c r="BR424" s="41"/>
      <c r="BS424" s="41"/>
      <c r="BT424" s="41"/>
      <c r="BU424" s="43"/>
      <c r="BV424" s="43"/>
      <c r="BW424" s="43"/>
      <c r="BX424" s="43"/>
      <c r="BY424" s="43"/>
      <c r="BZ424" s="43"/>
      <c r="CA424" s="499"/>
      <c r="CB424" s="500"/>
      <c r="CC424" s="495"/>
      <c r="CD424" s="495"/>
      <c r="CE424" s="502"/>
      <c r="CF424" s="124"/>
      <c r="CG424" s="41"/>
      <c r="CH424" s="41"/>
      <c r="CI424" s="43"/>
      <c r="CJ424" s="43"/>
      <c r="CK424" s="43"/>
      <c r="CL424" s="43"/>
      <c r="CM424" s="43"/>
      <c r="CN424" s="43"/>
      <c r="CO424" s="43"/>
      <c r="CP424" s="43"/>
      <c r="CQ424" s="43"/>
      <c r="CR424" s="500"/>
      <c r="CS424" s="495"/>
      <c r="CT424" s="495"/>
      <c r="CU424" s="502"/>
      <c r="CV424" s="44"/>
      <c r="CW424" s="44"/>
      <c r="CX424" s="44"/>
      <c r="CY424" s="44"/>
      <c r="CZ424" s="44"/>
      <c r="DA424" s="46"/>
      <c r="DB424" s="451"/>
      <c r="DC424" s="44"/>
      <c r="DD424" s="44"/>
      <c r="DE424" s="451"/>
      <c r="DF424" s="35"/>
      <c r="DG424" s="36"/>
      <c r="DH424" s="36"/>
      <c r="DI424" s="38"/>
      <c r="DJ424" s="38"/>
      <c r="DK424" s="38"/>
      <c r="DL424" s="38"/>
      <c r="DM424" s="38"/>
      <c r="DN424" s="46"/>
      <c r="DO424" s="451"/>
      <c r="DP424" s="451"/>
      <c r="DQ424" s="451"/>
      <c r="DR424" s="451"/>
      <c r="DS424" s="451"/>
      <c r="DT424" s="451"/>
      <c r="DU424" s="451"/>
      <c r="DV424" s="35"/>
      <c r="DW424" s="36"/>
      <c r="DX424" s="36"/>
      <c r="DY424" s="38"/>
      <c r="DZ424" s="38"/>
      <c r="EA424" s="46"/>
      <c r="EB424" s="33">
        <f t="shared" si="64"/>
        <v>0</v>
      </c>
      <c r="EC424" s="33">
        <f t="shared" si="65"/>
        <v>0</v>
      </c>
      <c r="ED424" s="75">
        <f t="shared" si="66"/>
        <v>0</v>
      </c>
      <c r="EE424" s="74">
        <f t="shared" si="67"/>
        <v>0</v>
      </c>
      <c r="EF424" s="33">
        <f t="shared" si="68"/>
        <v>0</v>
      </c>
    </row>
    <row r="425" spans="1:136" x14ac:dyDescent="0.25">
      <c r="A425" s="134">
        <v>416</v>
      </c>
      <c r="B425" s="44"/>
      <c r="C425" s="39"/>
      <c r="D425" s="39"/>
      <c r="E425" s="39"/>
      <c r="F425" s="46"/>
      <c r="G425" s="45"/>
      <c r="H425" s="44"/>
      <c r="I425" s="44"/>
      <c r="J425" s="47"/>
      <c r="K425" s="47"/>
      <c r="L425" s="47"/>
      <c r="M425" s="47"/>
      <c r="N425" s="47"/>
      <c r="O425" s="44"/>
      <c r="P425" s="353"/>
      <c r="Q425" s="452"/>
      <c r="R425" s="452"/>
      <c r="S425" s="452"/>
      <c r="T425" s="452"/>
      <c r="U425" s="452"/>
      <c r="V425" s="452"/>
      <c r="W425" s="452"/>
      <c r="X425" s="452"/>
      <c r="Y425" s="452"/>
      <c r="Z425" s="45"/>
      <c r="AA425" s="44"/>
      <c r="AB425" s="44"/>
      <c r="AC425" s="47"/>
      <c r="AD425" s="47"/>
      <c r="AE425" s="47"/>
      <c r="AF425" s="47"/>
      <c r="AG425" s="47"/>
      <c r="AH425" s="47"/>
      <c r="AI425" s="47"/>
      <c r="AJ425" s="44"/>
      <c r="AK425" s="353"/>
      <c r="AL425" s="452"/>
      <c r="AM425" s="452"/>
      <c r="AN425" s="452"/>
      <c r="AO425" s="452"/>
      <c r="AP425" s="452"/>
      <c r="AQ425" s="452"/>
      <c r="AR425" s="452"/>
      <c r="AS425" s="452"/>
      <c r="AT425" s="452"/>
      <c r="AU425" s="452"/>
      <c r="AV425" s="452"/>
      <c r="AW425" s="45"/>
      <c r="AX425" s="44"/>
      <c r="AY425" s="47"/>
      <c r="AZ425" s="47"/>
      <c r="BA425" s="125"/>
      <c r="BB425" s="44"/>
      <c r="BC425" s="44"/>
      <c r="BD425" s="47"/>
      <c r="BE425" s="47"/>
      <c r="BF425" s="45"/>
      <c r="BG425" s="44"/>
      <c r="BH425" s="44"/>
      <c r="BI425" s="44"/>
      <c r="BJ425" s="44"/>
      <c r="BK425" s="44"/>
      <c r="BL425" s="44"/>
      <c r="BM425" s="44"/>
      <c r="BN425" s="47"/>
      <c r="BO425" s="497"/>
      <c r="BP425" s="124"/>
      <c r="BQ425" s="41"/>
      <c r="BR425" s="41"/>
      <c r="BS425" s="41"/>
      <c r="BT425" s="41"/>
      <c r="BU425" s="43"/>
      <c r="BV425" s="43"/>
      <c r="BW425" s="43"/>
      <c r="BX425" s="43"/>
      <c r="BY425" s="43"/>
      <c r="BZ425" s="43"/>
      <c r="CA425" s="499"/>
      <c r="CB425" s="500"/>
      <c r="CC425" s="495"/>
      <c r="CD425" s="495"/>
      <c r="CE425" s="502"/>
      <c r="CF425" s="124"/>
      <c r="CG425" s="41"/>
      <c r="CH425" s="41"/>
      <c r="CI425" s="43"/>
      <c r="CJ425" s="43"/>
      <c r="CK425" s="43"/>
      <c r="CL425" s="43"/>
      <c r="CM425" s="43"/>
      <c r="CN425" s="43"/>
      <c r="CO425" s="43"/>
      <c r="CP425" s="43"/>
      <c r="CQ425" s="43"/>
      <c r="CR425" s="500"/>
      <c r="CS425" s="495"/>
      <c r="CT425" s="495"/>
      <c r="CU425" s="502"/>
      <c r="CV425" s="44"/>
      <c r="CW425" s="44"/>
      <c r="CX425" s="44"/>
      <c r="CY425" s="44"/>
      <c r="CZ425" s="44"/>
      <c r="DA425" s="46"/>
      <c r="DB425" s="451"/>
      <c r="DC425" s="44"/>
      <c r="DD425" s="44"/>
      <c r="DE425" s="451"/>
      <c r="DF425" s="35"/>
      <c r="DG425" s="36"/>
      <c r="DH425" s="36"/>
      <c r="DI425" s="38"/>
      <c r="DJ425" s="38"/>
      <c r="DK425" s="38"/>
      <c r="DL425" s="38"/>
      <c r="DM425" s="38"/>
      <c r="DN425" s="46"/>
      <c r="DO425" s="451"/>
      <c r="DP425" s="451"/>
      <c r="DQ425" s="451"/>
      <c r="DR425" s="451"/>
      <c r="DS425" s="451"/>
      <c r="DT425" s="451"/>
      <c r="DU425" s="451"/>
      <c r="DV425" s="35"/>
      <c r="DW425" s="36"/>
      <c r="DX425" s="36"/>
      <c r="DY425" s="38"/>
      <c r="DZ425" s="38"/>
      <c r="EA425" s="46"/>
      <c r="EB425" s="33">
        <f t="shared" si="64"/>
        <v>0</v>
      </c>
      <c r="EC425" s="33">
        <f t="shared" si="65"/>
        <v>0</v>
      </c>
      <c r="ED425" s="75">
        <f t="shared" si="66"/>
        <v>0</v>
      </c>
      <c r="EE425" s="74">
        <f t="shared" si="67"/>
        <v>0</v>
      </c>
      <c r="EF425" s="33">
        <f t="shared" si="68"/>
        <v>0</v>
      </c>
    </row>
    <row r="426" spans="1:136" x14ac:dyDescent="0.25">
      <c r="A426" s="136">
        <v>417</v>
      </c>
      <c r="B426" s="44"/>
      <c r="C426" s="39"/>
      <c r="D426" s="39"/>
      <c r="E426" s="39"/>
      <c r="F426" s="46"/>
      <c r="G426" s="45"/>
      <c r="H426" s="44"/>
      <c r="I426" s="44"/>
      <c r="J426" s="47"/>
      <c r="K426" s="47"/>
      <c r="L426" s="47"/>
      <c r="M426" s="47"/>
      <c r="N426" s="47"/>
      <c r="O426" s="44"/>
      <c r="P426" s="353"/>
      <c r="Q426" s="452"/>
      <c r="R426" s="452"/>
      <c r="S426" s="452"/>
      <c r="T426" s="452"/>
      <c r="U426" s="452"/>
      <c r="V426" s="452"/>
      <c r="W426" s="452"/>
      <c r="X426" s="452"/>
      <c r="Y426" s="452"/>
      <c r="Z426" s="45"/>
      <c r="AA426" s="44"/>
      <c r="AB426" s="44"/>
      <c r="AC426" s="47"/>
      <c r="AD426" s="47"/>
      <c r="AE426" s="47"/>
      <c r="AF426" s="47"/>
      <c r="AG426" s="47"/>
      <c r="AH426" s="47"/>
      <c r="AI426" s="47"/>
      <c r="AJ426" s="44"/>
      <c r="AK426" s="353"/>
      <c r="AL426" s="452"/>
      <c r="AM426" s="452"/>
      <c r="AN426" s="452"/>
      <c r="AO426" s="452"/>
      <c r="AP426" s="452"/>
      <c r="AQ426" s="452"/>
      <c r="AR426" s="452"/>
      <c r="AS426" s="452"/>
      <c r="AT426" s="452"/>
      <c r="AU426" s="452"/>
      <c r="AV426" s="452"/>
      <c r="AW426" s="45"/>
      <c r="AX426" s="44"/>
      <c r="AY426" s="47"/>
      <c r="AZ426" s="47"/>
      <c r="BA426" s="125"/>
      <c r="BB426" s="44"/>
      <c r="BC426" s="44"/>
      <c r="BD426" s="47"/>
      <c r="BE426" s="47"/>
      <c r="BF426" s="45"/>
      <c r="BG426" s="44"/>
      <c r="BH426" s="44"/>
      <c r="BI426" s="44"/>
      <c r="BJ426" s="44"/>
      <c r="BK426" s="44"/>
      <c r="BL426" s="44"/>
      <c r="BM426" s="44"/>
      <c r="BN426" s="47"/>
      <c r="BO426" s="497"/>
      <c r="BP426" s="124"/>
      <c r="BQ426" s="41"/>
      <c r="BR426" s="41"/>
      <c r="BS426" s="41"/>
      <c r="BT426" s="41"/>
      <c r="BU426" s="43"/>
      <c r="BV426" s="43"/>
      <c r="BW426" s="43"/>
      <c r="BX426" s="43"/>
      <c r="BY426" s="43"/>
      <c r="BZ426" s="43"/>
      <c r="CA426" s="499"/>
      <c r="CB426" s="500"/>
      <c r="CC426" s="495"/>
      <c r="CD426" s="495"/>
      <c r="CE426" s="502"/>
      <c r="CF426" s="124"/>
      <c r="CG426" s="41"/>
      <c r="CH426" s="41"/>
      <c r="CI426" s="43"/>
      <c r="CJ426" s="43"/>
      <c r="CK426" s="43"/>
      <c r="CL426" s="43"/>
      <c r="CM426" s="43"/>
      <c r="CN426" s="43"/>
      <c r="CO426" s="43"/>
      <c r="CP426" s="43"/>
      <c r="CQ426" s="43"/>
      <c r="CR426" s="500"/>
      <c r="CS426" s="495"/>
      <c r="CT426" s="495"/>
      <c r="CU426" s="502"/>
      <c r="CV426" s="44"/>
      <c r="CW426" s="44"/>
      <c r="CX426" s="44"/>
      <c r="CY426" s="44"/>
      <c r="CZ426" s="44"/>
      <c r="DA426" s="46"/>
      <c r="DB426" s="451"/>
      <c r="DC426" s="44"/>
      <c r="DD426" s="44"/>
      <c r="DE426" s="451"/>
      <c r="DF426" s="35"/>
      <c r="DG426" s="36"/>
      <c r="DH426" s="36"/>
      <c r="DI426" s="38"/>
      <c r="DJ426" s="38"/>
      <c r="DK426" s="38"/>
      <c r="DL426" s="38"/>
      <c r="DM426" s="38"/>
      <c r="DN426" s="46"/>
      <c r="DO426" s="451"/>
      <c r="DP426" s="451"/>
      <c r="DQ426" s="451"/>
      <c r="DR426" s="451"/>
      <c r="DS426" s="451"/>
      <c r="DT426" s="451"/>
      <c r="DU426" s="451"/>
      <c r="DV426" s="35"/>
      <c r="DW426" s="36"/>
      <c r="DX426" s="36"/>
      <c r="DY426" s="38"/>
      <c r="DZ426" s="38"/>
      <c r="EA426" s="46"/>
      <c r="EB426" s="33">
        <f t="shared" si="64"/>
        <v>0</v>
      </c>
      <c r="EC426" s="33">
        <f t="shared" si="65"/>
        <v>0</v>
      </c>
      <c r="ED426" s="75">
        <f t="shared" si="66"/>
        <v>0</v>
      </c>
      <c r="EE426" s="74">
        <f t="shared" si="67"/>
        <v>0</v>
      </c>
      <c r="EF426" s="33">
        <f t="shared" si="68"/>
        <v>0</v>
      </c>
    </row>
    <row r="427" spans="1:136" x14ac:dyDescent="0.25">
      <c r="A427" s="134">
        <v>418</v>
      </c>
      <c r="B427" s="44"/>
      <c r="C427" s="39"/>
      <c r="D427" s="39"/>
      <c r="E427" s="39"/>
      <c r="F427" s="46"/>
      <c r="G427" s="45"/>
      <c r="H427" s="44"/>
      <c r="I427" s="44"/>
      <c r="J427" s="47"/>
      <c r="K427" s="47"/>
      <c r="L427" s="47"/>
      <c r="M427" s="47"/>
      <c r="N427" s="47"/>
      <c r="O427" s="44"/>
      <c r="P427" s="353"/>
      <c r="Q427" s="452"/>
      <c r="R427" s="452"/>
      <c r="S427" s="452"/>
      <c r="T427" s="452"/>
      <c r="U427" s="452"/>
      <c r="V427" s="452"/>
      <c r="W427" s="452"/>
      <c r="X427" s="452"/>
      <c r="Y427" s="452"/>
      <c r="Z427" s="45"/>
      <c r="AA427" s="44"/>
      <c r="AB427" s="44"/>
      <c r="AC427" s="47"/>
      <c r="AD427" s="47"/>
      <c r="AE427" s="47"/>
      <c r="AF427" s="47"/>
      <c r="AG427" s="47"/>
      <c r="AH427" s="47"/>
      <c r="AI427" s="47"/>
      <c r="AJ427" s="44"/>
      <c r="AK427" s="353"/>
      <c r="AL427" s="452"/>
      <c r="AM427" s="452"/>
      <c r="AN427" s="452"/>
      <c r="AO427" s="452"/>
      <c r="AP427" s="452"/>
      <c r="AQ427" s="452"/>
      <c r="AR427" s="452"/>
      <c r="AS427" s="452"/>
      <c r="AT427" s="452"/>
      <c r="AU427" s="452"/>
      <c r="AV427" s="452"/>
      <c r="AW427" s="45"/>
      <c r="AX427" s="44"/>
      <c r="AY427" s="47"/>
      <c r="AZ427" s="47"/>
      <c r="BA427" s="125"/>
      <c r="BB427" s="44"/>
      <c r="BC427" s="44"/>
      <c r="BD427" s="47"/>
      <c r="BE427" s="47"/>
      <c r="BF427" s="45"/>
      <c r="BG427" s="44"/>
      <c r="BH427" s="44"/>
      <c r="BI427" s="44"/>
      <c r="BJ427" s="44"/>
      <c r="BK427" s="44"/>
      <c r="BL427" s="44"/>
      <c r="BM427" s="44"/>
      <c r="BN427" s="47"/>
      <c r="BO427" s="497"/>
      <c r="BP427" s="124"/>
      <c r="BQ427" s="41"/>
      <c r="BR427" s="41"/>
      <c r="BS427" s="41"/>
      <c r="BT427" s="41"/>
      <c r="BU427" s="43"/>
      <c r="BV427" s="43"/>
      <c r="BW427" s="43"/>
      <c r="BX427" s="43"/>
      <c r="BY427" s="43"/>
      <c r="BZ427" s="43"/>
      <c r="CA427" s="499"/>
      <c r="CB427" s="500"/>
      <c r="CC427" s="495"/>
      <c r="CD427" s="495"/>
      <c r="CE427" s="502"/>
      <c r="CF427" s="124"/>
      <c r="CG427" s="41"/>
      <c r="CH427" s="41"/>
      <c r="CI427" s="43"/>
      <c r="CJ427" s="43"/>
      <c r="CK427" s="43"/>
      <c r="CL427" s="43"/>
      <c r="CM427" s="43"/>
      <c r="CN427" s="43"/>
      <c r="CO427" s="43"/>
      <c r="CP427" s="43"/>
      <c r="CQ427" s="43"/>
      <c r="CR427" s="500"/>
      <c r="CS427" s="495"/>
      <c r="CT427" s="495"/>
      <c r="CU427" s="502"/>
      <c r="CV427" s="44"/>
      <c r="CW427" s="44"/>
      <c r="CX427" s="44"/>
      <c r="CY427" s="44"/>
      <c r="CZ427" s="44"/>
      <c r="DA427" s="46"/>
      <c r="DB427" s="451"/>
      <c r="DC427" s="44"/>
      <c r="DD427" s="44"/>
      <c r="DE427" s="451"/>
      <c r="DF427" s="35"/>
      <c r="DG427" s="36"/>
      <c r="DH427" s="36"/>
      <c r="DI427" s="38"/>
      <c r="DJ427" s="38"/>
      <c r="DK427" s="38"/>
      <c r="DL427" s="38"/>
      <c r="DM427" s="38"/>
      <c r="DN427" s="46"/>
      <c r="DO427" s="451"/>
      <c r="DP427" s="451"/>
      <c r="DQ427" s="451"/>
      <c r="DR427" s="451"/>
      <c r="DS427" s="451"/>
      <c r="DT427" s="451"/>
      <c r="DU427" s="451"/>
      <c r="DV427" s="35"/>
      <c r="DW427" s="36"/>
      <c r="DX427" s="36"/>
      <c r="DY427" s="38"/>
      <c r="DZ427" s="38"/>
      <c r="EA427" s="46"/>
      <c r="EB427" s="33">
        <f t="shared" si="64"/>
        <v>0</v>
      </c>
      <c r="EC427" s="33">
        <f t="shared" si="65"/>
        <v>0</v>
      </c>
      <c r="ED427" s="75">
        <f t="shared" si="66"/>
        <v>0</v>
      </c>
      <c r="EE427" s="74">
        <f t="shared" si="67"/>
        <v>0</v>
      </c>
      <c r="EF427" s="33">
        <f t="shared" si="68"/>
        <v>0</v>
      </c>
    </row>
    <row r="428" spans="1:136" x14ac:dyDescent="0.25">
      <c r="A428" s="136">
        <v>419</v>
      </c>
      <c r="B428" s="44"/>
      <c r="C428" s="39"/>
      <c r="D428" s="39"/>
      <c r="E428" s="39"/>
      <c r="F428" s="46"/>
      <c r="G428" s="45"/>
      <c r="H428" s="44"/>
      <c r="I428" s="44"/>
      <c r="J428" s="47"/>
      <c r="K428" s="47"/>
      <c r="L428" s="47"/>
      <c r="M428" s="47"/>
      <c r="N428" s="47"/>
      <c r="O428" s="44"/>
      <c r="P428" s="353"/>
      <c r="Q428" s="452"/>
      <c r="R428" s="452"/>
      <c r="S428" s="452"/>
      <c r="T428" s="452"/>
      <c r="U428" s="452"/>
      <c r="V428" s="452"/>
      <c r="W428" s="452"/>
      <c r="X428" s="452"/>
      <c r="Y428" s="452"/>
      <c r="Z428" s="45"/>
      <c r="AA428" s="44"/>
      <c r="AB428" s="44"/>
      <c r="AC428" s="47"/>
      <c r="AD428" s="47"/>
      <c r="AE428" s="47"/>
      <c r="AF428" s="47"/>
      <c r="AG428" s="47"/>
      <c r="AH428" s="47"/>
      <c r="AI428" s="47"/>
      <c r="AJ428" s="44"/>
      <c r="AK428" s="353"/>
      <c r="AL428" s="452"/>
      <c r="AM428" s="452"/>
      <c r="AN428" s="452"/>
      <c r="AO428" s="452"/>
      <c r="AP428" s="452"/>
      <c r="AQ428" s="452"/>
      <c r="AR428" s="452"/>
      <c r="AS428" s="452"/>
      <c r="AT428" s="452"/>
      <c r="AU428" s="452"/>
      <c r="AV428" s="452"/>
      <c r="AW428" s="45"/>
      <c r="AX428" s="44"/>
      <c r="AY428" s="47"/>
      <c r="AZ428" s="47"/>
      <c r="BA428" s="125"/>
      <c r="BB428" s="44"/>
      <c r="BC428" s="44"/>
      <c r="BD428" s="47"/>
      <c r="BE428" s="47"/>
      <c r="BF428" s="45"/>
      <c r="BG428" s="44"/>
      <c r="BH428" s="44"/>
      <c r="BI428" s="44"/>
      <c r="BJ428" s="44"/>
      <c r="BK428" s="44"/>
      <c r="BL428" s="44"/>
      <c r="BM428" s="44"/>
      <c r="BN428" s="47"/>
      <c r="BO428" s="497"/>
      <c r="BP428" s="124"/>
      <c r="BQ428" s="41"/>
      <c r="BR428" s="41"/>
      <c r="BS428" s="41"/>
      <c r="BT428" s="41"/>
      <c r="BU428" s="43"/>
      <c r="BV428" s="43"/>
      <c r="BW428" s="43"/>
      <c r="BX428" s="43"/>
      <c r="BY428" s="43"/>
      <c r="BZ428" s="43"/>
      <c r="CA428" s="499"/>
      <c r="CB428" s="500"/>
      <c r="CC428" s="495"/>
      <c r="CD428" s="495"/>
      <c r="CE428" s="502"/>
      <c r="CF428" s="124"/>
      <c r="CG428" s="41"/>
      <c r="CH428" s="41"/>
      <c r="CI428" s="43"/>
      <c r="CJ428" s="43"/>
      <c r="CK428" s="43"/>
      <c r="CL428" s="43"/>
      <c r="CM428" s="43"/>
      <c r="CN428" s="43"/>
      <c r="CO428" s="43"/>
      <c r="CP428" s="43"/>
      <c r="CQ428" s="43"/>
      <c r="CR428" s="500"/>
      <c r="CS428" s="495"/>
      <c r="CT428" s="495"/>
      <c r="CU428" s="502"/>
      <c r="CV428" s="44"/>
      <c r="CW428" s="44"/>
      <c r="CX428" s="44"/>
      <c r="CY428" s="44"/>
      <c r="CZ428" s="44"/>
      <c r="DA428" s="46"/>
      <c r="DB428" s="451"/>
      <c r="DC428" s="44"/>
      <c r="DD428" s="44"/>
      <c r="DE428" s="451"/>
      <c r="DF428" s="35"/>
      <c r="DG428" s="36"/>
      <c r="DH428" s="36"/>
      <c r="DI428" s="38"/>
      <c r="DJ428" s="38"/>
      <c r="DK428" s="38"/>
      <c r="DL428" s="38"/>
      <c r="DM428" s="38"/>
      <c r="DN428" s="46"/>
      <c r="DO428" s="451"/>
      <c r="DP428" s="451"/>
      <c r="DQ428" s="451"/>
      <c r="DR428" s="451"/>
      <c r="DS428" s="451"/>
      <c r="DT428" s="451"/>
      <c r="DU428" s="451"/>
      <c r="DV428" s="35"/>
      <c r="DW428" s="36"/>
      <c r="DX428" s="36"/>
      <c r="DY428" s="38"/>
      <c r="DZ428" s="38"/>
      <c r="EA428" s="46"/>
      <c r="EB428" s="33">
        <f t="shared" si="64"/>
        <v>0</v>
      </c>
      <c r="EC428" s="33">
        <f t="shared" si="65"/>
        <v>0</v>
      </c>
      <c r="ED428" s="75">
        <f t="shared" si="66"/>
        <v>0</v>
      </c>
      <c r="EE428" s="74">
        <f t="shared" si="67"/>
        <v>0</v>
      </c>
      <c r="EF428" s="33">
        <f t="shared" si="68"/>
        <v>0</v>
      </c>
    </row>
    <row r="429" spans="1:136" x14ac:dyDescent="0.25">
      <c r="A429" s="134">
        <v>420</v>
      </c>
      <c r="B429" s="44"/>
      <c r="C429" s="39"/>
      <c r="D429" s="39"/>
      <c r="E429" s="39"/>
      <c r="F429" s="46"/>
      <c r="G429" s="45"/>
      <c r="H429" s="44"/>
      <c r="I429" s="44"/>
      <c r="J429" s="47"/>
      <c r="K429" s="47"/>
      <c r="L429" s="47"/>
      <c r="M429" s="47"/>
      <c r="N429" s="47"/>
      <c r="O429" s="44"/>
      <c r="P429" s="353"/>
      <c r="Q429" s="452"/>
      <c r="R429" s="452"/>
      <c r="S429" s="452"/>
      <c r="T429" s="452"/>
      <c r="U429" s="452"/>
      <c r="V429" s="452"/>
      <c r="W429" s="452"/>
      <c r="X429" s="452"/>
      <c r="Y429" s="452"/>
      <c r="Z429" s="45"/>
      <c r="AA429" s="44"/>
      <c r="AB429" s="44"/>
      <c r="AC429" s="47"/>
      <c r="AD429" s="47"/>
      <c r="AE429" s="47"/>
      <c r="AF429" s="47"/>
      <c r="AG429" s="47"/>
      <c r="AH429" s="47"/>
      <c r="AI429" s="47"/>
      <c r="AJ429" s="44"/>
      <c r="AK429" s="353"/>
      <c r="AL429" s="452"/>
      <c r="AM429" s="452"/>
      <c r="AN429" s="452"/>
      <c r="AO429" s="452"/>
      <c r="AP429" s="452"/>
      <c r="AQ429" s="452"/>
      <c r="AR429" s="452"/>
      <c r="AS429" s="452"/>
      <c r="AT429" s="452"/>
      <c r="AU429" s="452"/>
      <c r="AV429" s="452"/>
      <c r="AW429" s="45"/>
      <c r="AX429" s="44"/>
      <c r="AY429" s="47"/>
      <c r="AZ429" s="47"/>
      <c r="BA429" s="125"/>
      <c r="BB429" s="44"/>
      <c r="BC429" s="44"/>
      <c r="BD429" s="47"/>
      <c r="BE429" s="47"/>
      <c r="BF429" s="45"/>
      <c r="BG429" s="44"/>
      <c r="BH429" s="44"/>
      <c r="BI429" s="44"/>
      <c r="BJ429" s="44"/>
      <c r="BK429" s="44"/>
      <c r="BL429" s="44"/>
      <c r="BM429" s="44"/>
      <c r="BN429" s="47"/>
      <c r="BO429" s="497"/>
      <c r="BP429" s="124"/>
      <c r="BQ429" s="41"/>
      <c r="BR429" s="41"/>
      <c r="BS429" s="41"/>
      <c r="BT429" s="41"/>
      <c r="BU429" s="43"/>
      <c r="BV429" s="43"/>
      <c r="BW429" s="43"/>
      <c r="BX429" s="43"/>
      <c r="BY429" s="43"/>
      <c r="BZ429" s="43"/>
      <c r="CA429" s="499"/>
      <c r="CB429" s="500"/>
      <c r="CC429" s="495"/>
      <c r="CD429" s="495"/>
      <c r="CE429" s="502"/>
      <c r="CF429" s="124"/>
      <c r="CG429" s="41"/>
      <c r="CH429" s="41"/>
      <c r="CI429" s="43"/>
      <c r="CJ429" s="43"/>
      <c r="CK429" s="43"/>
      <c r="CL429" s="43"/>
      <c r="CM429" s="43"/>
      <c r="CN429" s="43"/>
      <c r="CO429" s="43"/>
      <c r="CP429" s="43"/>
      <c r="CQ429" s="43"/>
      <c r="CR429" s="500"/>
      <c r="CS429" s="495"/>
      <c r="CT429" s="495"/>
      <c r="CU429" s="502"/>
      <c r="CV429" s="44"/>
      <c r="CW429" s="44"/>
      <c r="CX429" s="44"/>
      <c r="CY429" s="44"/>
      <c r="CZ429" s="44"/>
      <c r="DA429" s="46"/>
      <c r="DB429" s="451"/>
      <c r="DC429" s="44"/>
      <c r="DD429" s="44"/>
      <c r="DE429" s="451"/>
      <c r="DF429" s="35"/>
      <c r="DG429" s="36"/>
      <c r="DH429" s="36"/>
      <c r="DI429" s="38"/>
      <c r="DJ429" s="38"/>
      <c r="DK429" s="38"/>
      <c r="DL429" s="38"/>
      <c r="DM429" s="38"/>
      <c r="DN429" s="46"/>
      <c r="DO429" s="451"/>
      <c r="DP429" s="451"/>
      <c r="DQ429" s="451"/>
      <c r="DR429" s="451"/>
      <c r="DS429" s="451"/>
      <c r="DT429" s="451"/>
      <c r="DU429" s="451"/>
      <c r="DV429" s="35"/>
      <c r="DW429" s="36"/>
      <c r="DX429" s="36"/>
      <c r="DY429" s="38"/>
      <c r="DZ429" s="38"/>
      <c r="EA429" s="46"/>
      <c r="EB429" s="33">
        <f t="shared" si="64"/>
        <v>0</v>
      </c>
      <c r="EC429" s="33">
        <f t="shared" si="65"/>
        <v>0</v>
      </c>
      <c r="ED429" s="75">
        <f t="shared" si="66"/>
        <v>0</v>
      </c>
      <c r="EE429" s="74">
        <f t="shared" si="67"/>
        <v>0</v>
      </c>
      <c r="EF429" s="33">
        <f t="shared" si="68"/>
        <v>0</v>
      </c>
    </row>
    <row r="430" spans="1:136" x14ac:dyDescent="0.25">
      <c r="A430" s="136">
        <v>421</v>
      </c>
      <c r="B430" s="44"/>
      <c r="C430" s="39"/>
      <c r="D430" s="39"/>
      <c r="E430" s="39"/>
      <c r="F430" s="46"/>
      <c r="G430" s="45"/>
      <c r="H430" s="44"/>
      <c r="I430" s="44"/>
      <c r="J430" s="47"/>
      <c r="K430" s="47"/>
      <c r="L430" s="47"/>
      <c r="M430" s="47"/>
      <c r="N430" s="47"/>
      <c r="O430" s="44"/>
      <c r="P430" s="353"/>
      <c r="Q430" s="452"/>
      <c r="R430" s="452"/>
      <c r="S430" s="452"/>
      <c r="T430" s="452"/>
      <c r="U430" s="452"/>
      <c r="V430" s="452"/>
      <c r="W430" s="452"/>
      <c r="X430" s="452"/>
      <c r="Y430" s="452"/>
      <c r="Z430" s="45"/>
      <c r="AA430" s="44"/>
      <c r="AB430" s="44"/>
      <c r="AC430" s="47"/>
      <c r="AD430" s="47"/>
      <c r="AE430" s="47"/>
      <c r="AF430" s="47"/>
      <c r="AG430" s="47"/>
      <c r="AH430" s="47"/>
      <c r="AI430" s="47"/>
      <c r="AJ430" s="44"/>
      <c r="AK430" s="353"/>
      <c r="AL430" s="452"/>
      <c r="AM430" s="452"/>
      <c r="AN430" s="452"/>
      <c r="AO430" s="452"/>
      <c r="AP430" s="452"/>
      <c r="AQ430" s="452"/>
      <c r="AR430" s="452"/>
      <c r="AS430" s="452"/>
      <c r="AT430" s="452"/>
      <c r="AU430" s="452"/>
      <c r="AV430" s="452"/>
      <c r="AW430" s="45"/>
      <c r="AX430" s="44"/>
      <c r="AY430" s="47"/>
      <c r="AZ430" s="47"/>
      <c r="BA430" s="125"/>
      <c r="BB430" s="44"/>
      <c r="BC430" s="44"/>
      <c r="BD430" s="47"/>
      <c r="BE430" s="47"/>
      <c r="BF430" s="45"/>
      <c r="BG430" s="44"/>
      <c r="BH430" s="44"/>
      <c r="BI430" s="44"/>
      <c r="BJ430" s="44"/>
      <c r="BK430" s="44"/>
      <c r="BL430" s="44"/>
      <c r="BM430" s="44"/>
      <c r="BN430" s="47"/>
      <c r="BO430" s="497"/>
      <c r="BP430" s="124"/>
      <c r="BQ430" s="41"/>
      <c r="BR430" s="41"/>
      <c r="BS430" s="41"/>
      <c r="BT430" s="41"/>
      <c r="BU430" s="43"/>
      <c r="BV430" s="43"/>
      <c r="BW430" s="43"/>
      <c r="BX430" s="43"/>
      <c r="BY430" s="43"/>
      <c r="BZ430" s="43"/>
      <c r="CA430" s="499"/>
      <c r="CB430" s="500"/>
      <c r="CC430" s="495"/>
      <c r="CD430" s="495"/>
      <c r="CE430" s="502"/>
      <c r="CF430" s="124"/>
      <c r="CG430" s="41"/>
      <c r="CH430" s="41"/>
      <c r="CI430" s="43"/>
      <c r="CJ430" s="43"/>
      <c r="CK430" s="43"/>
      <c r="CL430" s="43"/>
      <c r="CM430" s="43"/>
      <c r="CN430" s="43"/>
      <c r="CO430" s="43"/>
      <c r="CP430" s="43"/>
      <c r="CQ430" s="43"/>
      <c r="CR430" s="500"/>
      <c r="CS430" s="495"/>
      <c r="CT430" s="495"/>
      <c r="CU430" s="502"/>
      <c r="CV430" s="44"/>
      <c r="CW430" s="44"/>
      <c r="CX430" s="44"/>
      <c r="CY430" s="44"/>
      <c r="CZ430" s="44"/>
      <c r="DA430" s="46"/>
      <c r="DB430" s="451"/>
      <c r="DC430" s="44"/>
      <c r="DD430" s="44"/>
      <c r="DE430" s="451"/>
      <c r="DF430" s="35"/>
      <c r="DG430" s="36"/>
      <c r="DH430" s="36"/>
      <c r="DI430" s="38"/>
      <c r="DJ430" s="38"/>
      <c r="DK430" s="38"/>
      <c r="DL430" s="38"/>
      <c r="DM430" s="38"/>
      <c r="DN430" s="46"/>
      <c r="DO430" s="451"/>
      <c r="DP430" s="451"/>
      <c r="DQ430" s="451"/>
      <c r="DR430" s="451"/>
      <c r="DS430" s="451"/>
      <c r="DT430" s="451"/>
      <c r="DU430" s="451"/>
      <c r="DV430" s="35"/>
      <c r="DW430" s="36"/>
      <c r="DX430" s="36"/>
      <c r="DY430" s="38"/>
      <c r="DZ430" s="38"/>
      <c r="EA430" s="46"/>
      <c r="EB430" s="33">
        <f t="shared" si="64"/>
        <v>0</v>
      </c>
      <c r="EC430" s="33">
        <f t="shared" si="65"/>
        <v>0</v>
      </c>
      <c r="ED430" s="75">
        <f t="shared" si="66"/>
        <v>0</v>
      </c>
      <c r="EE430" s="74">
        <f t="shared" si="67"/>
        <v>0</v>
      </c>
      <c r="EF430" s="33">
        <f t="shared" si="68"/>
        <v>0</v>
      </c>
    </row>
    <row r="431" spans="1:136" x14ac:dyDescent="0.25">
      <c r="A431" s="134">
        <v>422</v>
      </c>
      <c r="B431" s="44"/>
      <c r="C431" s="39"/>
      <c r="D431" s="39"/>
      <c r="E431" s="39"/>
      <c r="F431" s="46"/>
      <c r="G431" s="45"/>
      <c r="H431" s="44"/>
      <c r="I431" s="44"/>
      <c r="J431" s="47"/>
      <c r="K431" s="47"/>
      <c r="L431" s="47"/>
      <c r="M431" s="47"/>
      <c r="N431" s="47"/>
      <c r="O431" s="44"/>
      <c r="P431" s="353"/>
      <c r="Q431" s="452"/>
      <c r="R431" s="452"/>
      <c r="S431" s="452"/>
      <c r="T431" s="452"/>
      <c r="U431" s="452"/>
      <c r="V431" s="452"/>
      <c r="W431" s="452"/>
      <c r="X431" s="452"/>
      <c r="Y431" s="452"/>
      <c r="Z431" s="45"/>
      <c r="AA431" s="44"/>
      <c r="AB431" s="44"/>
      <c r="AC431" s="47"/>
      <c r="AD431" s="47"/>
      <c r="AE431" s="47"/>
      <c r="AF431" s="47"/>
      <c r="AG431" s="47"/>
      <c r="AH431" s="47"/>
      <c r="AI431" s="47"/>
      <c r="AJ431" s="44"/>
      <c r="AK431" s="353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"/>
      <c r="AX431" s="44"/>
      <c r="AY431" s="47"/>
      <c r="AZ431" s="47"/>
      <c r="BA431" s="125"/>
      <c r="BB431" s="44"/>
      <c r="BC431" s="44"/>
      <c r="BD431" s="47"/>
      <c r="BE431" s="47"/>
      <c r="BF431" s="45"/>
      <c r="BG431" s="44"/>
      <c r="BH431" s="44"/>
      <c r="BI431" s="44"/>
      <c r="BJ431" s="44"/>
      <c r="BK431" s="44"/>
      <c r="BL431" s="44"/>
      <c r="BM431" s="44"/>
      <c r="BN431" s="47"/>
      <c r="BO431" s="497"/>
      <c r="BP431" s="124"/>
      <c r="BQ431" s="41"/>
      <c r="BR431" s="41"/>
      <c r="BS431" s="41"/>
      <c r="BT431" s="41"/>
      <c r="BU431" s="43"/>
      <c r="BV431" s="43"/>
      <c r="BW431" s="43"/>
      <c r="BX431" s="43"/>
      <c r="BY431" s="43"/>
      <c r="BZ431" s="43"/>
      <c r="CA431" s="499"/>
      <c r="CB431" s="500"/>
      <c r="CC431" s="495"/>
      <c r="CD431" s="495"/>
      <c r="CE431" s="502"/>
      <c r="CF431" s="124"/>
      <c r="CG431" s="41"/>
      <c r="CH431" s="41"/>
      <c r="CI431" s="43"/>
      <c r="CJ431" s="43"/>
      <c r="CK431" s="43"/>
      <c r="CL431" s="43"/>
      <c r="CM431" s="43"/>
      <c r="CN431" s="43"/>
      <c r="CO431" s="43"/>
      <c r="CP431" s="43"/>
      <c r="CQ431" s="43"/>
      <c r="CR431" s="500"/>
      <c r="CS431" s="495"/>
      <c r="CT431" s="495"/>
      <c r="CU431" s="502"/>
      <c r="CV431" s="44"/>
      <c r="CW431" s="44"/>
      <c r="CX431" s="44"/>
      <c r="CY431" s="44"/>
      <c r="CZ431" s="44"/>
      <c r="DA431" s="46"/>
      <c r="DB431" s="451"/>
      <c r="DC431" s="44"/>
      <c r="DD431" s="44"/>
      <c r="DE431" s="451"/>
      <c r="DF431" s="35"/>
      <c r="DG431" s="36"/>
      <c r="DH431" s="36"/>
      <c r="DI431" s="38"/>
      <c r="DJ431" s="38"/>
      <c r="DK431" s="38"/>
      <c r="DL431" s="38"/>
      <c r="DM431" s="38"/>
      <c r="DN431" s="46"/>
      <c r="DO431" s="451"/>
      <c r="DP431" s="451"/>
      <c r="DQ431" s="451"/>
      <c r="DR431" s="451"/>
      <c r="DS431" s="451"/>
      <c r="DT431" s="451"/>
      <c r="DU431" s="451"/>
      <c r="DV431" s="35"/>
      <c r="DW431" s="36"/>
      <c r="DX431" s="36"/>
      <c r="DY431" s="38"/>
      <c r="DZ431" s="38"/>
      <c r="EA431" s="46"/>
      <c r="EB431" s="33">
        <f t="shared" si="64"/>
        <v>0</v>
      </c>
      <c r="EC431" s="33">
        <f t="shared" si="65"/>
        <v>0</v>
      </c>
      <c r="ED431" s="75">
        <f t="shared" si="66"/>
        <v>0</v>
      </c>
      <c r="EE431" s="74">
        <f t="shared" si="67"/>
        <v>0</v>
      </c>
      <c r="EF431" s="33">
        <f t="shared" si="68"/>
        <v>0</v>
      </c>
    </row>
    <row r="432" spans="1:136" x14ac:dyDescent="0.25">
      <c r="A432" s="136">
        <v>423</v>
      </c>
      <c r="B432" s="44"/>
      <c r="C432" s="39"/>
      <c r="D432" s="39"/>
      <c r="E432" s="39"/>
      <c r="F432" s="46"/>
      <c r="G432" s="45"/>
      <c r="H432" s="44"/>
      <c r="I432" s="44"/>
      <c r="J432" s="47"/>
      <c r="K432" s="47"/>
      <c r="L432" s="47"/>
      <c r="M432" s="47"/>
      <c r="N432" s="47"/>
      <c r="O432" s="44"/>
      <c r="P432" s="353"/>
      <c r="Q432" s="452"/>
      <c r="R432" s="452"/>
      <c r="S432" s="452"/>
      <c r="T432" s="452"/>
      <c r="U432" s="452"/>
      <c r="V432" s="452"/>
      <c r="W432" s="452"/>
      <c r="X432" s="452"/>
      <c r="Y432" s="452"/>
      <c r="Z432" s="45"/>
      <c r="AA432" s="44"/>
      <c r="AB432" s="44"/>
      <c r="AC432" s="47"/>
      <c r="AD432" s="47"/>
      <c r="AE432" s="47"/>
      <c r="AF432" s="47"/>
      <c r="AG432" s="47"/>
      <c r="AH432" s="47"/>
      <c r="AI432" s="47"/>
      <c r="AJ432" s="44"/>
      <c r="AK432" s="353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"/>
      <c r="AX432" s="44"/>
      <c r="AY432" s="47"/>
      <c r="AZ432" s="47"/>
      <c r="BA432" s="125"/>
      <c r="BB432" s="44"/>
      <c r="BC432" s="44"/>
      <c r="BD432" s="47"/>
      <c r="BE432" s="47"/>
      <c r="BF432" s="45"/>
      <c r="BG432" s="44"/>
      <c r="BH432" s="44"/>
      <c r="BI432" s="44"/>
      <c r="BJ432" s="44"/>
      <c r="BK432" s="44"/>
      <c r="BL432" s="44"/>
      <c r="BM432" s="44"/>
      <c r="BN432" s="47"/>
      <c r="BO432" s="497"/>
      <c r="BP432" s="124"/>
      <c r="BQ432" s="41"/>
      <c r="BR432" s="41"/>
      <c r="BS432" s="41"/>
      <c r="BT432" s="41"/>
      <c r="BU432" s="43"/>
      <c r="BV432" s="43"/>
      <c r="BW432" s="43"/>
      <c r="BX432" s="43"/>
      <c r="BY432" s="43"/>
      <c r="BZ432" s="43"/>
      <c r="CA432" s="499"/>
      <c r="CB432" s="500"/>
      <c r="CC432" s="495"/>
      <c r="CD432" s="495"/>
      <c r="CE432" s="502"/>
      <c r="CF432" s="124"/>
      <c r="CG432" s="41"/>
      <c r="CH432" s="41"/>
      <c r="CI432" s="43"/>
      <c r="CJ432" s="43"/>
      <c r="CK432" s="43"/>
      <c r="CL432" s="43"/>
      <c r="CM432" s="43"/>
      <c r="CN432" s="43"/>
      <c r="CO432" s="43"/>
      <c r="CP432" s="43"/>
      <c r="CQ432" s="43"/>
      <c r="CR432" s="500"/>
      <c r="CS432" s="495"/>
      <c r="CT432" s="495"/>
      <c r="CU432" s="502"/>
      <c r="CV432" s="44"/>
      <c r="CW432" s="44"/>
      <c r="CX432" s="44"/>
      <c r="CY432" s="44"/>
      <c r="CZ432" s="44"/>
      <c r="DA432" s="46"/>
      <c r="DB432" s="451"/>
      <c r="DC432" s="44"/>
      <c r="DD432" s="44"/>
      <c r="DE432" s="451"/>
      <c r="DF432" s="35"/>
      <c r="DG432" s="36"/>
      <c r="DH432" s="36"/>
      <c r="DI432" s="38"/>
      <c r="DJ432" s="38"/>
      <c r="DK432" s="38"/>
      <c r="DL432" s="38"/>
      <c r="DM432" s="38"/>
      <c r="DN432" s="46"/>
      <c r="DO432" s="451"/>
      <c r="DP432" s="451"/>
      <c r="DQ432" s="451"/>
      <c r="DR432" s="451"/>
      <c r="DS432" s="451"/>
      <c r="DT432" s="451"/>
      <c r="DU432" s="451"/>
      <c r="DV432" s="35"/>
      <c r="DW432" s="36"/>
      <c r="DX432" s="36"/>
      <c r="DY432" s="38"/>
      <c r="DZ432" s="38"/>
      <c r="EA432" s="46"/>
      <c r="EB432" s="33">
        <f t="shared" si="64"/>
        <v>0</v>
      </c>
      <c r="EC432" s="33">
        <f t="shared" si="65"/>
        <v>0</v>
      </c>
      <c r="ED432" s="75">
        <f t="shared" si="66"/>
        <v>0</v>
      </c>
      <c r="EE432" s="74">
        <f t="shared" si="67"/>
        <v>0</v>
      </c>
      <c r="EF432" s="33">
        <f t="shared" si="68"/>
        <v>0</v>
      </c>
    </row>
    <row r="433" spans="1:136" x14ac:dyDescent="0.25">
      <c r="A433" s="134">
        <v>424</v>
      </c>
      <c r="B433" s="44"/>
      <c r="C433" s="39"/>
      <c r="D433" s="39"/>
      <c r="E433" s="39"/>
      <c r="F433" s="46"/>
      <c r="G433" s="45"/>
      <c r="H433" s="44"/>
      <c r="I433" s="44"/>
      <c r="J433" s="47"/>
      <c r="K433" s="47"/>
      <c r="L433" s="47"/>
      <c r="M433" s="47"/>
      <c r="N433" s="47"/>
      <c r="O433" s="44"/>
      <c r="P433" s="353"/>
      <c r="Q433" s="452"/>
      <c r="R433" s="452"/>
      <c r="S433" s="452"/>
      <c r="T433" s="452"/>
      <c r="U433" s="452"/>
      <c r="V433" s="452"/>
      <c r="W433" s="452"/>
      <c r="X433" s="452"/>
      <c r="Y433" s="452"/>
      <c r="Z433" s="45"/>
      <c r="AA433" s="44"/>
      <c r="AB433" s="44"/>
      <c r="AC433" s="47"/>
      <c r="AD433" s="47"/>
      <c r="AE433" s="47"/>
      <c r="AF433" s="47"/>
      <c r="AG433" s="47"/>
      <c r="AH433" s="47"/>
      <c r="AI433" s="47"/>
      <c r="AJ433" s="44"/>
      <c r="AK433" s="353"/>
      <c r="AL433" s="452"/>
      <c r="AM433" s="452"/>
      <c r="AN433" s="452"/>
      <c r="AO433" s="452"/>
      <c r="AP433" s="452"/>
      <c r="AQ433" s="452"/>
      <c r="AR433" s="452"/>
      <c r="AS433" s="452"/>
      <c r="AT433" s="452"/>
      <c r="AU433" s="452"/>
      <c r="AV433" s="452"/>
      <c r="AW433" s="45"/>
      <c r="AX433" s="44"/>
      <c r="AY433" s="47"/>
      <c r="AZ433" s="47"/>
      <c r="BA433" s="125"/>
      <c r="BB433" s="44"/>
      <c r="BC433" s="44"/>
      <c r="BD433" s="47"/>
      <c r="BE433" s="47"/>
      <c r="BF433" s="45"/>
      <c r="BG433" s="44"/>
      <c r="BH433" s="44"/>
      <c r="BI433" s="44"/>
      <c r="BJ433" s="44"/>
      <c r="BK433" s="44"/>
      <c r="BL433" s="44"/>
      <c r="BM433" s="44"/>
      <c r="BN433" s="47"/>
      <c r="BO433" s="497"/>
      <c r="BP433" s="124"/>
      <c r="BQ433" s="41"/>
      <c r="BR433" s="41"/>
      <c r="BS433" s="41"/>
      <c r="BT433" s="41"/>
      <c r="BU433" s="43"/>
      <c r="BV433" s="43"/>
      <c r="BW433" s="43"/>
      <c r="BX433" s="43"/>
      <c r="BY433" s="43"/>
      <c r="BZ433" s="43"/>
      <c r="CA433" s="499"/>
      <c r="CB433" s="500"/>
      <c r="CC433" s="495"/>
      <c r="CD433" s="495"/>
      <c r="CE433" s="502"/>
      <c r="CF433" s="124"/>
      <c r="CG433" s="41"/>
      <c r="CH433" s="41"/>
      <c r="CI433" s="43"/>
      <c r="CJ433" s="43"/>
      <c r="CK433" s="43"/>
      <c r="CL433" s="43"/>
      <c r="CM433" s="43"/>
      <c r="CN433" s="43"/>
      <c r="CO433" s="43"/>
      <c r="CP433" s="43"/>
      <c r="CQ433" s="43"/>
      <c r="CR433" s="500"/>
      <c r="CS433" s="495"/>
      <c r="CT433" s="495"/>
      <c r="CU433" s="502"/>
      <c r="CV433" s="44"/>
      <c r="CW433" s="44"/>
      <c r="CX433" s="44"/>
      <c r="CY433" s="44"/>
      <c r="CZ433" s="44"/>
      <c r="DA433" s="46"/>
      <c r="DB433" s="451"/>
      <c r="DC433" s="44"/>
      <c r="DD433" s="44"/>
      <c r="DE433" s="451"/>
      <c r="DF433" s="35"/>
      <c r="DG433" s="36"/>
      <c r="DH433" s="36"/>
      <c r="DI433" s="38"/>
      <c r="DJ433" s="38"/>
      <c r="DK433" s="38"/>
      <c r="DL433" s="38"/>
      <c r="DM433" s="38"/>
      <c r="DN433" s="46"/>
      <c r="DO433" s="451"/>
      <c r="DP433" s="451"/>
      <c r="DQ433" s="451"/>
      <c r="DR433" s="451"/>
      <c r="DS433" s="451"/>
      <c r="DT433" s="451"/>
      <c r="DU433" s="451"/>
      <c r="DV433" s="35"/>
      <c r="DW433" s="36"/>
      <c r="DX433" s="36"/>
      <c r="DY433" s="38"/>
      <c r="DZ433" s="38"/>
      <c r="EA433" s="46"/>
      <c r="EB433" s="33">
        <f t="shared" si="64"/>
        <v>0</v>
      </c>
      <c r="EC433" s="33">
        <f t="shared" si="65"/>
        <v>0</v>
      </c>
      <c r="ED433" s="75">
        <f t="shared" si="66"/>
        <v>0</v>
      </c>
      <c r="EE433" s="74">
        <f t="shared" si="67"/>
        <v>0</v>
      </c>
      <c r="EF433" s="33">
        <f t="shared" si="68"/>
        <v>0</v>
      </c>
    </row>
    <row r="434" spans="1:136" x14ac:dyDescent="0.25">
      <c r="A434" s="136">
        <v>425</v>
      </c>
      <c r="B434" s="44"/>
      <c r="C434" s="39"/>
      <c r="D434" s="39"/>
      <c r="E434" s="39"/>
      <c r="F434" s="46"/>
      <c r="G434" s="45"/>
      <c r="H434" s="44"/>
      <c r="I434" s="44"/>
      <c r="J434" s="47"/>
      <c r="K434" s="47"/>
      <c r="L434" s="47"/>
      <c r="M434" s="47"/>
      <c r="N434" s="47"/>
      <c r="O434" s="44"/>
      <c r="P434" s="353"/>
      <c r="Q434" s="452"/>
      <c r="R434" s="452"/>
      <c r="S434" s="452"/>
      <c r="T434" s="452"/>
      <c r="U434" s="452"/>
      <c r="V434" s="452"/>
      <c r="W434" s="452"/>
      <c r="X434" s="452"/>
      <c r="Y434" s="452"/>
      <c r="Z434" s="45"/>
      <c r="AA434" s="44"/>
      <c r="AB434" s="44"/>
      <c r="AC434" s="47"/>
      <c r="AD434" s="47"/>
      <c r="AE434" s="47"/>
      <c r="AF434" s="47"/>
      <c r="AG434" s="47"/>
      <c r="AH434" s="47"/>
      <c r="AI434" s="47"/>
      <c r="AJ434" s="44"/>
      <c r="AK434" s="353"/>
      <c r="AL434" s="452"/>
      <c r="AM434" s="452"/>
      <c r="AN434" s="452"/>
      <c r="AO434" s="452"/>
      <c r="AP434" s="452"/>
      <c r="AQ434" s="452"/>
      <c r="AR434" s="452"/>
      <c r="AS434" s="452"/>
      <c r="AT434" s="452"/>
      <c r="AU434" s="452"/>
      <c r="AV434" s="452"/>
      <c r="AW434" s="45"/>
      <c r="AX434" s="44"/>
      <c r="AY434" s="47"/>
      <c r="AZ434" s="47"/>
      <c r="BA434" s="125"/>
      <c r="BB434" s="44"/>
      <c r="BC434" s="44"/>
      <c r="BD434" s="47"/>
      <c r="BE434" s="47"/>
      <c r="BF434" s="45"/>
      <c r="BG434" s="44"/>
      <c r="BH434" s="44"/>
      <c r="BI434" s="44"/>
      <c r="BJ434" s="44"/>
      <c r="BK434" s="44"/>
      <c r="BL434" s="44"/>
      <c r="BM434" s="44"/>
      <c r="BN434" s="47"/>
      <c r="BO434" s="497"/>
      <c r="BP434" s="124"/>
      <c r="BQ434" s="41"/>
      <c r="BR434" s="41"/>
      <c r="BS434" s="41"/>
      <c r="BT434" s="41"/>
      <c r="BU434" s="43"/>
      <c r="BV434" s="43"/>
      <c r="BW434" s="43"/>
      <c r="BX434" s="43"/>
      <c r="BY434" s="43"/>
      <c r="BZ434" s="43"/>
      <c r="CA434" s="499"/>
      <c r="CB434" s="500"/>
      <c r="CC434" s="495"/>
      <c r="CD434" s="495"/>
      <c r="CE434" s="502"/>
      <c r="CF434" s="124"/>
      <c r="CG434" s="41"/>
      <c r="CH434" s="41"/>
      <c r="CI434" s="43"/>
      <c r="CJ434" s="43"/>
      <c r="CK434" s="43"/>
      <c r="CL434" s="43"/>
      <c r="CM434" s="43"/>
      <c r="CN434" s="43"/>
      <c r="CO434" s="43"/>
      <c r="CP434" s="43"/>
      <c r="CQ434" s="43"/>
      <c r="CR434" s="500"/>
      <c r="CS434" s="495"/>
      <c r="CT434" s="495"/>
      <c r="CU434" s="502"/>
      <c r="CV434" s="44"/>
      <c r="CW434" s="44"/>
      <c r="CX434" s="44"/>
      <c r="CY434" s="44"/>
      <c r="CZ434" s="44"/>
      <c r="DA434" s="46"/>
      <c r="DB434" s="451"/>
      <c r="DC434" s="44"/>
      <c r="DD434" s="44"/>
      <c r="DE434" s="451"/>
      <c r="DF434" s="35"/>
      <c r="DG434" s="36"/>
      <c r="DH434" s="36"/>
      <c r="DI434" s="38"/>
      <c r="DJ434" s="38"/>
      <c r="DK434" s="38"/>
      <c r="DL434" s="38"/>
      <c r="DM434" s="38"/>
      <c r="DN434" s="46"/>
      <c r="DO434" s="451"/>
      <c r="DP434" s="451"/>
      <c r="DQ434" s="451"/>
      <c r="DR434" s="451"/>
      <c r="DS434" s="451"/>
      <c r="DT434" s="451"/>
      <c r="DU434" s="451"/>
      <c r="DV434" s="35"/>
      <c r="DW434" s="36"/>
      <c r="DX434" s="36"/>
      <c r="DY434" s="38"/>
      <c r="DZ434" s="38"/>
      <c r="EA434" s="46"/>
      <c r="EB434" s="33">
        <f t="shared" si="64"/>
        <v>0</v>
      </c>
      <c r="EC434" s="33">
        <f t="shared" si="65"/>
        <v>0</v>
      </c>
      <c r="ED434" s="75">
        <f t="shared" si="66"/>
        <v>0</v>
      </c>
      <c r="EE434" s="74">
        <f t="shared" si="67"/>
        <v>0</v>
      </c>
      <c r="EF434" s="33">
        <f t="shared" si="68"/>
        <v>0</v>
      </c>
    </row>
    <row r="435" spans="1:136" x14ac:dyDescent="0.25">
      <c r="A435" s="134">
        <v>426</v>
      </c>
      <c r="B435" s="44"/>
      <c r="C435" s="39"/>
      <c r="D435" s="39"/>
      <c r="E435" s="39"/>
      <c r="F435" s="46"/>
      <c r="G435" s="45"/>
      <c r="H435" s="44"/>
      <c r="I435" s="44"/>
      <c r="J435" s="47"/>
      <c r="K435" s="47"/>
      <c r="L435" s="47"/>
      <c r="M435" s="47"/>
      <c r="N435" s="47"/>
      <c r="O435" s="44"/>
      <c r="P435" s="353"/>
      <c r="Q435" s="452"/>
      <c r="R435" s="452"/>
      <c r="S435" s="452"/>
      <c r="T435" s="452"/>
      <c r="U435" s="452"/>
      <c r="V435" s="452"/>
      <c r="W435" s="452"/>
      <c r="X435" s="452"/>
      <c r="Y435" s="452"/>
      <c r="Z435" s="45"/>
      <c r="AA435" s="44"/>
      <c r="AB435" s="44"/>
      <c r="AC435" s="47"/>
      <c r="AD435" s="47"/>
      <c r="AE435" s="47"/>
      <c r="AF435" s="47"/>
      <c r="AG435" s="47"/>
      <c r="AH435" s="47"/>
      <c r="AI435" s="47"/>
      <c r="AJ435" s="44"/>
      <c r="AK435" s="353"/>
      <c r="AL435" s="452"/>
      <c r="AM435" s="452"/>
      <c r="AN435" s="452"/>
      <c r="AO435" s="452"/>
      <c r="AP435" s="452"/>
      <c r="AQ435" s="452"/>
      <c r="AR435" s="452"/>
      <c r="AS435" s="452"/>
      <c r="AT435" s="452"/>
      <c r="AU435" s="452"/>
      <c r="AV435" s="452"/>
      <c r="AW435" s="45"/>
      <c r="AX435" s="44"/>
      <c r="AY435" s="47"/>
      <c r="AZ435" s="47"/>
      <c r="BA435" s="125"/>
      <c r="BB435" s="44"/>
      <c r="BC435" s="44"/>
      <c r="BD435" s="47"/>
      <c r="BE435" s="47"/>
      <c r="BF435" s="45"/>
      <c r="BG435" s="44"/>
      <c r="BH435" s="44"/>
      <c r="BI435" s="44"/>
      <c r="BJ435" s="44"/>
      <c r="BK435" s="44"/>
      <c r="BL435" s="44"/>
      <c r="BM435" s="44"/>
      <c r="BN435" s="47"/>
      <c r="BO435" s="497"/>
      <c r="BP435" s="124"/>
      <c r="BQ435" s="41"/>
      <c r="BR435" s="41"/>
      <c r="BS435" s="41"/>
      <c r="BT435" s="41"/>
      <c r="BU435" s="43"/>
      <c r="BV435" s="43"/>
      <c r="BW435" s="43"/>
      <c r="BX435" s="43"/>
      <c r="BY435" s="43"/>
      <c r="BZ435" s="43"/>
      <c r="CA435" s="499"/>
      <c r="CB435" s="500"/>
      <c r="CC435" s="495"/>
      <c r="CD435" s="495"/>
      <c r="CE435" s="502"/>
      <c r="CF435" s="124"/>
      <c r="CG435" s="41"/>
      <c r="CH435" s="41"/>
      <c r="CI435" s="43"/>
      <c r="CJ435" s="43"/>
      <c r="CK435" s="43"/>
      <c r="CL435" s="43"/>
      <c r="CM435" s="43"/>
      <c r="CN435" s="43"/>
      <c r="CO435" s="43"/>
      <c r="CP435" s="43"/>
      <c r="CQ435" s="43"/>
      <c r="CR435" s="500"/>
      <c r="CS435" s="495"/>
      <c r="CT435" s="495"/>
      <c r="CU435" s="502"/>
      <c r="CV435" s="44"/>
      <c r="CW435" s="44"/>
      <c r="CX435" s="44"/>
      <c r="CY435" s="44"/>
      <c r="CZ435" s="44"/>
      <c r="DA435" s="46"/>
      <c r="DB435" s="451"/>
      <c r="DC435" s="44"/>
      <c r="DD435" s="44"/>
      <c r="DE435" s="451"/>
      <c r="DF435" s="35"/>
      <c r="DG435" s="36"/>
      <c r="DH435" s="36"/>
      <c r="DI435" s="38"/>
      <c r="DJ435" s="38"/>
      <c r="DK435" s="38"/>
      <c r="DL435" s="38"/>
      <c r="DM435" s="38"/>
      <c r="DN435" s="46"/>
      <c r="DO435" s="451"/>
      <c r="DP435" s="451"/>
      <c r="DQ435" s="451"/>
      <c r="DR435" s="451"/>
      <c r="DS435" s="451"/>
      <c r="DT435" s="451"/>
      <c r="DU435" s="451"/>
      <c r="DV435" s="35"/>
      <c r="DW435" s="36"/>
      <c r="DX435" s="36"/>
      <c r="DY435" s="38"/>
      <c r="DZ435" s="38"/>
      <c r="EA435" s="46"/>
      <c r="EB435" s="33">
        <f t="shared" si="64"/>
        <v>0</v>
      </c>
      <c r="EC435" s="33">
        <f t="shared" si="65"/>
        <v>0</v>
      </c>
      <c r="ED435" s="75">
        <f t="shared" si="66"/>
        <v>0</v>
      </c>
      <c r="EE435" s="74">
        <f t="shared" si="67"/>
        <v>0</v>
      </c>
      <c r="EF435" s="33">
        <f t="shared" si="68"/>
        <v>0</v>
      </c>
    </row>
    <row r="436" spans="1:136" x14ac:dyDescent="0.25">
      <c r="A436" s="136">
        <v>427</v>
      </c>
      <c r="B436" s="44"/>
      <c r="C436" s="39"/>
      <c r="D436" s="39"/>
      <c r="E436" s="39"/>
      <c r="F436" s="46"/>
      <c r="G436" s="45"/>
      <c r="H436" s="44"/>
      <c r="I436" s="44"/>
      <c r="J436" s="47"/>
      <c r="K436" s="47"/>
      <c r="L436" s="47"/>
      <c r="M436" s="47"/>
      <c r="N436" s="47"/>
      <c r="O436" s="44"/>
      <c r="P436" s="353"/>
      <c r="Q436" s="452"/>
      <c r="R436" s="452"/>
      <c r="S436" s="452"/>
      <c r="T436" s="452"/>
      <c r="U436" s="452"/>
      <c r="V436" s="452"/>
      <c r="W436" s="452"/>
      <c r="X436" s="452"/>
      <c r="Y436" s="452"/>
      <c r="Z436" s="45"/>
      <c r="AA436" s="44"/>
      <c r="AB436" s="44"/>
      <c r="AC436" s="47"/>
      <c r="AD436" s="47"/>
      <c r="AE436" s="47"/>
      <c r="AF436" s="47"/>
      <c r="AG436" s="47"/>
      <c r="AH436" s="47"/>
      <c r="AI436" s="47"/>
      <c r="AJ436" s="44"/>
      <c r="AK436" s="353"/>
      <c r="AL436" s="452"/>
      <c r="AM436" s="452"/>
      <c r="AN436" s="452"/>
      <c r="AO436" s="452"/>
      <c r="AP436" s="452"/>
      <c r="AQ436" s="452"/>
      <c r="AR436" s="452"/>
      <c r="AS436" s="452"/>
      <c r="AT436" s="452"/>
      <c r="AU436" s="452"/>
      <c r="AV436" s="452"/>
      <c r="AW436" s="45"/>
      <c r="AX436" s="44"/>
      <c r="AY436" s="47"/>
      <c r="AZ436" s="47"/>
      <c r="BA436" s="125"/>
      <c r="BB436" s="44"/>
      <c r="BC436" s="44"/>
      <c r="BD436" s="47"/>
      <c r="BE436" s="47"/>
      <c r="BF436" s="45"/>
      <c r="BG436" s="44"/>
      <c r="BH436" s="44"/>
      <c r="BI436" s="44"/>
      <c r="BJ436" s="44"/>
      <c r="BK436" s="44"/>
      <c r="BL436" s="44"/>
      <c r="BM436" s="44"/>
      <c r="BN436" s="47"/>
      <c r="BO436" s="497"/>
      <c r="BP436" s="124"/>
      <c r="BQ436" s="41"/>
      <c r="BR436" s="41"/>
      <c r="BS436" s="41"/>
      <c r="BT436" s="41"/>
      <c r="BU436" s="43"/>
      <c r="BV436" s="43"/>
      <c r="BW436" s="43"/>
      <c r="BX436" s="43"/>
      <c r="BY436" s="43"/>
      <c r="BZ436" s="43"/>
      <c r="CA436" s="499"/>
      <c r="CB436" s="500"/>
      <c r="CC436" s="495"/>
      <c r="CD436" s="495"/>
      <c r="CE436" s="502"/>
      <c r="CF436" s="124"/>
      <c r="CG436" s="41"/>
      <c r="CH436" s="41"/>
      <c r="CI436" s="43"/>
      <c r="CJ436" s="43"/>
      <c r="CK436" s="43"/>
      <c r="CL436" s="43"/>
      <c r="CM436" s="43"/>
      <c r="CN436" s="43"/>
      <c r="CO436" s="43"/>
      <c r="CP436" s="43"/>
      <c r="CQ436" s="43"/>
      <c r="CR436" s="500"/>
      <c r="CS436" s="495"/>
      <c r="CT436" s="495"/>
      <c r="CU436" s="502"/>
      <c r="CV436" s="44"/>
      <c r="CW436" s="44"/>
      <c r="CX436" s="44"/>
      <c r="CY436" s="44"/>
      <c r="CZ436" s="44"/>
      <c r="DA436" s="46"/>
      <c r="DB436" s="451"/>
      <c r="DC436" s="44"/>
      <c r="DD436" s="44"/>
      <c r="DE436" s="451"/>
      <c r="DF436" s="35"/>
      <c r="DG436" s="36"/>
      <c r="DH436" s="36"/>
      <c r="DI436" s="38"/>
      <c r="DJ436" s="38"/>
      <c r="DK436" s="38"/>
      <c r="DL436" s="38"/>
      <c r="DM436" s="38"/>
      <c r="DN436" s="46"/>
      <c r="DO436" s="451"/>
      <c r="DP436" s="451"/>
      <c r="DQ436" s="451"/>
      <c r="DR436" s="451"/>
      <c r="DS436" s="451"/>
      <c r="DT436" s="451"/>
      <c r="DU436" s="451"/>
      <c r="DV436" s="35"/>
      <c r="DW436" s="36"/>
      <c r="DX436" s="36"/>
      <c r="DY436" s="38"/>
      <c r="DZ436" s="38"/>
      <c r="EA436" s="46"/>
      <c r="EB436" s="33">
        <f t="shared" si="64"/>
        <v>0</v>
      </c>
      <c r="EC436" s="33">
        <f t="shared" si="65"/>
        <v>0</v>
      </c>
      <c r="ED436" s="75">
        <f t="shared" si="66"/>
        <v>0</v>
      </c>
      <c r="EE436" s="74">
        <f t="shared" si="67"/>
        <v>0</v>
      </c>
      <c r="EF436" s="33">
        <f t="shared" si="68"/>
        <v>0</v>
      </c>
    </row>
    <row r="437" spans="1:136" x14ac:dyDescent="0.25">
      <c r="A437" s="134">
        <v>428</v>
      </c>
      <c r="B437" s="44"/>
      <c r="C437" s="39"/>
      <c r="D437" s="39"/>
      <c r="E437" s="39"/>
      <c r="F437" s="46"/>
      <c r="G437" s="45"/>
      <c r="H437" s="44"/>
      <c r="I437" s="44"/>
      <c r="J437" s="47"/>
      <c r="K437" s="47"/>
      <c r="L437" s="47"/>
      <c r="M437" s="47"/>
      <c r="N437" s="47"/>
      <c r="O437" s="44"/>
      <c r="P437" s="353"/>
      <c r="Q437" s="452"/>
      <c r="R437" s="452"/>
      <c r="S437" s="452"/>
      <c r="T437" s="452"/>
      <c r="U437" s="452"/>
      <c r="V437" s="452"/>
      <c r="W437" s="452"/>
      <c r="X437" s="452"/>
      <c r="Y437" s="452"/>
      <c r="Z437" s="45"/>
      <c r="AA437" s="44"/>
      <c r="AB437" s="44"/>
      <c r="AC437" s="47"/>
      <c r="AD437" s="47"/>
      <c r="AE437" s="47"/>
      <c r="AF437" s="47"/>
      <c r="AG437" s="47"/>
      <c r="AH437" s="47"/>
      <c r="AI437" s="47"/>
      <c r="AJ437" s="44"/>
      <c r="AK437" s="353"/>
      <c r="AL437" s="452"/>
      <c r="AM437" s="452"/>
      <c r="AN437" s="452"/>
      <c r="AO437" s="452"/>
      <c r="AP437" s="452"/>
      <c r="AQ437" s="452"/>
      <c r="AR437" s="452"/>
      <c r="AS437" s="452"/>
      <c r="AT437" s="452"/>
      <c r="AU437" s="452"/>
      <c r="AV437" s="452"/>
      <c r="AW437" s="45"/>
      <c r="AX437" s="44"/>
      <c r="AY437" s="47"/>
      <c r="AZ437" s="47"/>
      <c r="BA437" s="125"/>
      <c r="BB437" s="44"/>
      <c r="BC437" s="44"/>
      <c r="BD437" s="47"/>
      <c r="BE437" s="47"/>
      <c r="BF437" s="45"/>
      <c r="BG437" s="44"/>
      <c r="BH437" s="44"/>
      <c r="BI437" s="44"/>
      <c r="BJ437" s="44"/>
      <c r="BK437" s="44"/>
      <c r="BL437" s="44"/>
      <c r="BM437" s="44"/>
      <c r="BN437" s="47"/>
      <c r="BO437" s="497"/>
      <c r="BP437" s="124"/>
      <c r="BQ437" s="41"/>
      <c r="BR437" s="41"/>
      <c r="BS437" s="41"/>
      <c r="BT437" s="41"/>
      <c r="BU437" s="43"/>
      <c r="BV437" s="43"/>
      <c r="BW437" s="43"/>
      <c r="BX437" s="43"/>
      <c r="BY437" s="43"/>
      <c r="BZ437" s="43"/>
      <c r="CA437" s="499"/>
      <c r="CB437" s="500"/>
      <c r="CC437" s="495"/>
      <c r="CD437" s="495"/>
      <c r="CE437" s="502"/>
      <c r="CF437" s="124"/>
      <c r="CG437" s="41"/>
      <c r="CH437" s="41"/>
      <c r="CI437" s="43"/>
      <c r="CJ437" s="43"/>
      <c r="CK437" s="43"/>
      <c r="CL437" s="43"/>
      <c r="CM437" s="43"/>
      <c r="CN437" s="43"/>
      <c r="CO437" s="43"/>
      <c r="CP437" s="43"/>
      <c r="CQ437" s="43"/>
      <c r="CR437" s="500"/>
      <c r="CS437" s="495"/>
      <c r="CT437" s="495"/>
      <c r="CU437" s="502"/>
      <c r="CV437" s="44"/>
      <c r="CW437" s="44"/>
      <c r="CX437" s="44"/>
      <c r="CY437" s="44"/>
      <c r="CZ437" s="44"/>
      <c r="DA437" s="46"/>
      <c r="DB437" s="451"/>
      <c r="DC437" s="44"/>
      <c r="DD437" s="44"/>
      <c r="DE437" s="451"/>
      <c r="DF437" s="35"/>
      <c r="DG437" s="36"/>
      <c r="DH437" s="36"/>
      <c r="DI437" s="38"/>
      <c r="DJ437" s="38"/>
      <c r="DK437" s="38"/>
      <c r="DL437" s="38"/>
      <c r="DM437" s="38"/>
      <c r="DN437" s="46"/>
      <c r="DO437" s="451"/>
      <c r="DP437" s="451"/>
      <c r="DQ437" s="451"/>
      <c r="DR437" s="451"/>
      <c r="DS437" s="451"/>
      <c r="DT437" s="451"/>
      <c r="DU437" s="451"/>
      <c r="DV437" s="35"/>
      <c r="DW437" s="36"/>
      <c r="DX437" s="36"/>
      <c r="DY437" s="38"/>
      <c r="DZ437" s="38"/>
      <c r="EA437" s="46"/>
      <c r="EB437" s="33">
        <f t="shared" si="64"/>
        <v>0</v>
      </c>
      <c r="EC437" s="33">
        <f t="shared" si="65"/>
        <v>0</v>
      </c>
      <c r="ED437" s="75">
        <f t="shared" si="66"/>
        <v>0</v>
      </c>
      <c r="EE437" s="74">
        <f t="shared" si="67"/>
        <v>0</v>
      </c>
      <c r="EF437" s="33">
        <f t="shared" si="68"/>
        <v>0</v>
      </c>
    </row>
    <row r="438" spans="1:136" x14ac:dyDescent="0.25">
      <c r="A438" s="136">
        <v>429</v>
      </c>
      <c r="B438" s="44"/>
      <c r="C438" s="39"/>
      <c r="D438" s="39"/>
      <c r="E438" s="39"/>
      <c r="F438" s="46"/>
      <c r="G438" s="45"/>
      <c r="H438" s="44"/>
      <c r="I438" s="44"/>
      <c r="J438" s="47"/>
      <c r="K438" s="47"/>
      <c r="L438" s="47"/>
      <c r="M438" s="47"/>
      <c r="N438" s="47"/>
      <c r="O438" s="44"/>
      <c r="P438" s="353"/>
      <c r="Q438" s="452"/>
      <c r="R438" s="452"/>
      <c r="S438" s="452"/>
      <c r="T438" s="452"/>
      <c r="U438" s="452"/>
      <c r="V438" s="452"/>
      <c r="W438" s="452"/>
      <c r="X438" s="452"/>
      <c r="Y438" s="452"/>
      <c r="Z438" s="45"/>
      <c r="AA438" s="44"/>
      <c r="AB438" s="44"/>
      <c r="AC438" s="47"/>
      <c r="AD438" s="47"/>
      <c r="AE438" s="47"/>
      <c r="AF438" s="47"/>
      <c r="AG438" s="47"/>
      <c r="AH438" s="47"/>
      <c r="AI438" s="47"/>
      <c r="AJ438" s="44"/>
      <c r="AK438" s="353"/>
      <c r="AL438" s="452"/>
      <c r="AM438" s="452"/>
      <c r="AN438" s="452"/>
      <c r="AO438" s="452"/>
      <c r="AP438" s="452"/>
      <c r="AQ438" s="452"/>
      <c r="AR438" s="452"/>
      <c r="AS438" s="452"/>
      <c r="AT438" s="452"/>
      <c r="AU438" s="452"/>
      <c r="AV438" s="452"/>
      <c r="AW438" s="45"/>
      <c r="AX438" s="44"/>
      <c r="AY438" s="47"/>
      <c r="AZ438" s="47"/>
      <c r="BA438" s="125"/>
      <c r="BB438" s="44"/>
      <c r="BC438" s="44"/>
      <c r="BD438" s="47"/>
      <c r="BE438" s="47"/>
      <c r="BF438" s="45"/>
      <c r="BG438" s="44"/>
      <c r="BH438" s="44"/>
      <c r="BI438" s="44"/>
      <c r="BJ438" s="44"/>
      <c r="BK438" s="44"/>
      <c r="BL438" s="44"/>
      <c r="BM438" s="44"/>
      <c r="BN438" s="47"/>
      <c r="BO438" s="497"/>
      <c r="BP438" s="124"/>
      <c r="BQ438" s="41"/>
      <c r="BR438" s="41"/>
      <c r="BS438" s="41"/>
      <c r="BT438" s="41"/>
      <c r="BU438" s="43"/>
      <c r="BV438" s="43"/>
      <c r="BW438" s="43"/>
      <c r="BX438" s="43"/>
      <c r="BY438" s="43"/>
      <c r="BZ438" s="43"/>
      <c r="CA438" s="499"/>
      <c r="CB438" s="500"/>
      <c r="CC438" s="495"/>
      <c r="CD438" s="495"/>
      <c r="CE438" s="502"/>
      <c r="CF438" s="124"/>
      <c r="CG438" s="41"/>
      <c r="CH438" s="41"/>
      <c r="CI438" s="43"/>
      <c r="CJ438" s="43"/>
      <c r="CK438" s="43"/>
      <c r="CL438" s="43"/>
      <c r="CM438" s="43"/>
      <c r="CN438" s="43"/>
      <c r="CO438" s="43"/>
      <c r="CP438" s="43"/>
      <c r="CQ438" s="43"/>
      <c r="CR438" s="500"/>
      <c r="CS438" s="495"/>
      <c r="CT438" s="495"/>
      <c r="CU438" s="502"/>
      <c r="CV438" s="44"/>
      <c r="CW438" s="44"/>
      <c r="CX438" s="44"/>
      <c r="CY438" s="44"/>
      <c r="CZ438" s="44"/>
      <c r="DA438" s="46"/>
      <c r="DB438" s="451"/>
      <c r="DC438" s="44"/>
      <c r="DD438" s="44"/>
      <c r="DE438" s="451"/>
      <c r="DF438" s="35"/>
      <c r="DG438" s="36"/>
      <c r="DH438" s="36"/>
      <c r="DI438" s="38"/>
      <c r="DJ438" s="38"/>
      <c r="DK438" s="38"/>
      <c r="DL438" s="38"/>
      <c r="DM438" s="38"/>
      <c r="DN438" s="46"/>
      <c r="DO438" s="451"/>
      <c r="DP438" s="451"/>
      <c r="DQ438" s="451"/>
      <c r="DR438" s="451"/>
      <c r="DS438" s="451"/>
      <c r="DT438" s="451"/>
      <c r="DU438" s="451"/>
      <c r="DV438" s="35"/>
      <c r="DW438" s="36"/>
      <c r="DX438" s="36"/>
      <c r="DY438" s="38"/>
      <c r="DZ438" s="38"/>
      <c r="EA438" s="46"/>
      <c r="EB438" s="33">
        <f t="shared" si="64"/>
        <v>0</v>
      </c>
      <c r="EC438" s="33">
        <f t="shared" si="65"/>
        <v>0</v>
      </c>
      <c r="ED438" s="75">
        <f t="shared" si="66"/>
        <v>0</v>
      </c>
      <c r="EE438" s="74">
        <f t="shared" si="67"/>
        <v>0</v>
      </c>
      <c r="EF438" s="33">
        <f t="shared" si="68"/>
        <v>0</v>
      </c>
    </row>
    <row r="439" spans="1:136" x14ac:dyDescent="0.25">
      <c r="A439" s="134">
        <v>430</v>
      </c>
      <c r="B439" s="44"/>
      <c r="C439" s="39"/>
      <c r="D439" s="39"/>
      <c r="E439" s="39"/>
      <c r="F439" s="46"/>
      <c r="G439" s="45"/>
      <c r="H439" s="44"/>
      <c r="I439" s="44"/>
      <c r="J439" s="47"/>
      <c r="K439" s="47"/>
      <c r="L439" s="47"/>
      <c r="M439" s="47"/>
      <c r="N439" s="47"/>
      <c r="O439" s="44"/>
      <c r="P439" s="353"/>
      <c r="Q439" s="452"/>
      <c r="R439" s="452"/>
      <c r="S439" s="452"/>
      <c r="T439" s="452"/>
      <c r="U439" s="452"/>
      <c r="V439" s="452"/>
      <c r="W439" s="452"/>
      <c r="X439" s="452"/>
      <c r="Y439" s="452"/>
      <c r="Z439" s="45"/>
      <c r="AA439" s="44"/>
      <c r="AB439" s="44"/>
      <c r="AC439" s="47"/>
      <c r="AD439" s="47"/>
      <c r="AE439" s="47"/>
      <c r="AF439" s="47"/>
      <c r="AG439" s="47"/>
      <c r="AH439" s="47"/>
      <c r="AI439" s="47"/>
      <c r="AJ439" s="44"/>
      <c r="AK439" s="353"/>
      <c r="AL439" s="452"/>
      <c r="AM439" s="452"/>
      <c r="AN439" s="452"/>
      <c r="AO439" s="452"/>
      <c r="AP439" s="452"/>
      <c r="AQ439" s="452"/>
      <c r="AR439" s="452"/>
      <c r="AS439" s="452"/>
      <c r="AT439" s="452"/>
      <c r="AU439" s="452"/>
      <c r="AV439" s="452"/>
      <c r="AW439" s="45"/>
      <c r="AX439" s="44"/>
      <c r="AY439" s="47"/>
      <c r="AZ439" s="47"/>
      <c r="BA439" s="125"/>
      <c r="BB439" s="44"/>
      <c r="BC439" s="44"/>
      <c r="BD439" s="47"/>
      <c r="BE439" s="47"/>
      <c r="BF439" s="45"/>
      <c r="BG439" s="44"/>
      <c r="BH439" s="44"/>
      <c r="BI439" s="44"/>
      <c r="BJ439" s="44"/>
      <c r="BK439" s="44"/>
      <c r="BL439" s="44"/>
      <c r="BM439" s="44"/>
      <c r="BN439" s="47"/>
      <c r="BO439" s="497"/>
      <c r="BP439" s="124"/>
      <c r="BQ439" s="41"/>
      <c r="BR439" s="41"/>
      <c r="BS439" s="41"/>
      <c r="BT439" s="41"/>
      <c r="BU439" s="43"/>
      <c r="BV439" s="43"/>
      <c r="BW439" s="43"/>
      <c r="BX439" s="43"/>
      <c r="BY439" s="43"/>
      <c r="BZ439" s="43"/>
      <c r="CA439" s="499"/>
      <c r="CB439" s="500"/>
      <c r="CC439" s="495"/>
      <c r="CD439" s="495"/>
      <c r="CE439" s="502"/>
      <c r="CF439" s="124"/>
      <c r="CG439" s="41"/>
      <c r="CH439" s="41"/>
      <c r="CI439" s="43"/>
      <c r="CJ439" s="43"/>
      <c r="CK439" s="43"/>
      <c r="CL439" s="43"/>
      <c r="CM439" s="43"/>
      <c r="CN439" s="43"/>
      <c r="CO439" s="43"/>
      <c r="CP439" s="43"/>
      <c r="CQ439" s="43"/>
      <c r="CR439" s="500"/>
      <c r="CS439" s="495"/>
      <c r="CT439" s="495"/>
      <c r="CU439" s="502"/>
      <c r="CV439" s="44"/>
      <c r="CW439" s="44"/>
      <c r="CX439" s="44"/>
      <c r="CY439" s="44"/>
      <c r="CZ439" s="44"/>
      <c r="DA439" s="46"/>
      <c r="DB439" s="451"/>
      <c r="DC439" s="44"/>
      <c r="DD439" s="44"/>
      <c r="DE439" s="451"/>
      <c r="DF439" s="35"/>
      <c r="DG439" s="36"/>
      <c r="DH439" s="36"/>
      <c r="DI439" s="38"/>
      <c r="DJ439" s="38"/>
      <c r="DK439" s="38"/>
      <c r="DL439" s="38"/>
      <c r="DM439" s="38"/>
      <c r="DN439" s="46"/>
      <c r="DO439" s="451"/>
      <c r="DP439" s="451"/>
      <c r="DQ439" s="451"/>
      <c r="DR439" s="451"/>
      <c r="DS439" s="451"/>
      <c r="DT439" s="451"/>
      <c r="DU439" s="451"/>
      <c r="DV439" s="35"/>
      <c r="DW439" s="36"/>
      <c r="DX439" s="36"/>
      <c r="DY439" s="38"/>
      <c r="DZ439" s="38"/>
      <c r="EA439" s="46"/>
      <c r="EB439" s="33">
        <f t="shared" si="64"/>
        <v>0</v>
      </c>
      <c r="EC439" s="33">
        <f t="shared" si="65"/>
        <v>0</v>
      </c>
      <c r="ED439" s="75">
        <f t="shared" si="66"/>
        <v>0</v>
      </c>
      <c r="EE439" s="74">
        <f t="shared" si="67"/>
        <v>0</v>
      </c>
      <c r="EF439" s="33">
        <f t="shared" si="68"/>
        <v>0</v>
      </c>
    </row>
    <row r="440" spans="1:136" x14ac:dyDescent="0.25">
      <c r="A440" s="136">
        <v>431</v>
      </c>
      <c r="B440" s="44"/>
      <c r="C440" s="39"/>
      <c r="D440" s="39"/>
      <c r="E440" s="39"/>
      <c r="F440" s="46"/>
      <c r="G440" s="45"/>
      <c r="H440" s="44"/>
      <c r="I440" s="44"/>
      <c r="J440" s="47"/>
      <c r="K440" s="47"/>
      <c r="L440" s="47"/>
      <c r="M440" s="47"/>
      <c r="N440" s="47"/>
      <c r="O440" s="44"/>
      <c r="P440" s="353"/>
      <c r="Q440" s="452"/>
      <c r="R440" s="452"/>
      <c r="S440" s="452"/>
      <c r="T440" s="452"/>
      <c r="U440" s="452"/>
      <c r="V440" s="452"/>
      <c r="W440" s="452"/>
      <c r="X440" s="452"/>
      <c r="Y440" s="452"/>
      <c r="Z440" s="45"/>
      <c r="AA440" s="44"/>
      <c r="AB440" s="44"/>
      <c r="AC440" s="47"/>
      <c r="AD440" s="47"/>
      <c r="AE440" s="47"/>
      <c r="AF440" s="47"/>
      <c r="AG440" s="47"/>
      <c r="AH440" s="47"/>
      <c r="AI440" s="47"/>
      <c r="AJ440" s="44"/>
      <c r="AK440" s="353"/>
      <c r="AL440" s="452"/>
      <c r="AM440" s="452"/>
      <c r="AN440" s="452"/>
      <c r="AO440" s="452"/>
      <c r="AP440" s="452"/>
      <c r="AQ440" s="452"/>
      <c r="AR440" s="452"/>
      <c r="AS440" s="452"/>
      <c r="AT440" s="452"/>
      <c r="AU440" s="452"/>
      <c r="AV440" s="452"/>
      <c r="AW440" s="45"/>
      <c r="AX440" s="44"/>
      <c r="AY440" s="47"/>
      <c r="AZ440" s="47"/>
      <c r="BA440" s="125"/>
      <c r="BB440" s="44"/>
      <c r="BC440" s="44"/>
      <c r="BD440" s="47"/>
      <c r="BE440" s="47"/>
      <c r="BF440" s="45"/>
      <c r="BG440" s="44"/>
      <c r="BH440" s="44"/>
      <c r="BI440" s="44"/>
      <c r="BJ440" s="44"/>
      <c r="BK440" s="44"/>
      <c r="BL440" s="44"/>
      <c r="BM440" s="44"/>
      <c r="BN440" s="47"/>
      <c r="BO440" s="497"/>
      <c r="BP440" s="124"/>
      <c r="BQ440" s="41"/>
      <c r="BR440" s="41"/>
      <c r="BS440" s="41"/>
      <c r="BT440" s="41"/>
      <c r="BU440" s="43"/>
      <c r="BV440" s="43"/>
      <c r="BW440" s="43"/>
      <c r="BX440" s="43"/>
      <c r="BY440" s="43"/>
      <c r="BZ440" s="43"/>
      <c r="CA440" s="499"/>
      <c r="CB440" s="500"/>
      <c r="CC440" s="495"/>
      <c r="CD440" s="495"/>
      <c r="CE440" s="502"/>
      <c r="CF440" s="124"/>
      <c r="CG440" s="41"/>
      <c r="CH440" s="41"/>
      <c r="CI440" s="43"/>
      <c r="CJ440" s="43"/>
      <c r="CK440" s="43"/>
      <c r="CL440" s="43"/>
      <c r="CM440" s="43"/>
      <c r="CN440" s="43"/>
      <c r="CO440" s="43"/>
      <c r="CP440" s="43"/>
      <c r="CQ440" s="43"/>
      <c r="CR440" s="500"/>
      <c r="CS440" s="495"/>
      <c r="CT440" s="495"/>
      <c r="CU440" s="502"/>
      <c r="CV440" s="44"/>
      <c r="CW440" s="44"/>
      <c r="CX440" s="44"/>
      <c r="CY440" s="44"/>
      <c r="CZ440" s="44"/>
      <c r="DA440" s="46"/>
      <c r="DB440" s="451"/>
      <c r="DC440" s="44"/>
      <c r="DD440" s="44"/>
      <c r="DE440" s="451"/>
      <c r="DF440" s="35"/>
      <c r="DG440" s="36"/>
      <c r="DH440" s="36"/>
      <c r="DI440" s="38"/>
      <c r="DJ440" s="38"/>
      <c r="DK440" s="38"/>
      <c r="DL440" s="38"/>
      <c r="DM440" s="38"/>
      <c r="DN440" s="46"/>
      <c r="DO440" s="451"/>
      <c r="DP440" s="451"/>
      <c r="DQ440" s="451"/>
      <c r="DR440" s="451"/>
      <c r="DS440" s="451"/>
      <c r="DT440" s="451"/>
      <c r="DU440" s="451"/>
      <c r="DV440" s="35"/>
      <c r="DW440" s="36"/>
      <c r="DX440" s="36"/>
      <c r="DY440" s="38"/>
      <c r="DZ440" s="38"/>
      <c r="EA440" s="46"/>
      <c r="EB440" s="33">
        <f t="shared" si="64"/>
        <v>0</v>
      </c>
      <c r="EC440" s="33">
        <f t="shared" si="65"/>
        <v>0</v>
      </c>
      <c r="ED440" s="75">
        <f t="shared" si="66"/>
        <v>0</v>
      </c>
      <c r="EE440" s="74">
        <f t="shared" si="67"/>
        <v>0</v>
      </c>
      <c r="EF440" s="33">
        <f t="shared" si="68"/>
        <v>0</v>
      </c>
    </row>
    <row r="441" spans="1:136" x14ac:dyDescent="0.25">
      <c r="A441" s="134">
        <v>432</v>
      </c>
      <c r="B441" s="44"/>
      <c r="C441" s="39"/>
      <c r="D441" s="39"/>
      <c r="E441" s="39"/>
      <c r="F441" s="46"/>
      <c r="G441" s="45"/>
      <c r="H441" s="44"/>
      <c r="I441" s="44"/>
      <c r="J441" s="47"/>
      <c r="K441" s="47"/>
      <c r="L441" s="47"/>
      <c r="M441" s="47"/>
      <c r="N441" s="47"/>
      <c r="O441" s="44"/>
      <c r="P441" s="353"/>
      <c r="Q441" s="452"/>
      <c r="R441" s="452"/>
      <c r="S441" s="452"/>
      <c r="T441" s="452"/>
      <c r="U441" s="452"/>
      <c r="V441" s="452"/>
      <c r="W441" s="452"/>
      <c r="X441" s="452"/>
      <c r="Y441" s="452"/>
      <c r="Z441" s="45"/>
      <c r="AA441" s="44"/>
      <c r="AB441" s="44"/>
      <c r="AC441" s="47"/>
      <c r="AD441" s="47"/>
      <c r="AE441" s="47"/>
      <c r="AF441" s="47"/>
      <c r="AG441" s="47"/>
      <c r="AH441" s="47"/>
      <c r="AI441" s="47"/>
      <c r="AJ441" s="44"/>
      <c r="AK441" s="353"/>
      <c r="AL441" s="452"/>
      <c r="AM441" s="452"/>
      <c r="AN441" s="452"/>
      <c r="AO441" s="452"/>
      <c r="AP441" s="452"/>
      <c r="AQ441" s="452"/>
      <c r="AR441" s="452"/>
      <c r="AS441" s="452"/>
      <c r="AT441" s="452"/>
      <c r="AU441" s="452"/>
      <c r="AV441" s="452"/>
      <c r="AW441" s="45"/>
      <c r="AX441" s="44"/>
      <c r="AY441" s="47"/>
      <c r="AZ441" s="47"/>
      <c r="BA441" s="125"/>
      <c r="BB441" s="44"/>
      <c r="BC441" s="44"/>
      <c r="BD441" s="47"/>
      <c r="BE441" s="47"/>
      <c r="BF441" s="45"/>
      <c r="BG441" s="44"/>
      <c r="BH441" s="44"/>
      <c r="BI441" s="44"/>
      <c r="BJ441" s="44"/>
      <c r="BK441" s="44"/>
      <c r="BL441" s="44"/>
      <c r="BM441" s="44"/>
      <c r="BN441" s="47"/>
      <c r="BO441" s="497"/>
      <c r="BP441" s="124"/>
      <c r="BQ441" s="41"/>
      <c r="BR441" s="41"/>
      <c r="BS441" s="41"/>
      <c r="BT441" s="41"/>
      <c r="BU441" s="43"/>
      <c r="BV441" s="43"/>
      <c r="BW441" s="43"/>
      <c r="BX441" s="43"/>
      <c r="BY441" s="43"/>
      <c r="BZ441" s="43"/>
      <c r="CA441" s="499"/>
      <c r="CB441" s="500"/>
      <c r="CC441" s="495"/>
      <c r="CD441" s="495"/>
      <c r="CE441" s="502"/>
      <c r="CF441" s="124"/>
      <c r="CG441" s="41"/>
      <c r="CH441" s="41"/>
      <c r="CI441" s="43"/>
      <c r="CJ441" s="43"/>
      <c r="CK441" s="43"/>
      <c r="CL441" s="43"/>
      <c r="CM441" s="43"/>
      <c r="CN441" s="43"/>
      <c r="CO441" s="43"/>
      <c r="CP441" s="43"/>
      <c r="CQ441" s="43"/>
      <c r="CR441" s="500"/>
      <c r="CS441" s="495"/>
      <c r="CT441" s="495"/>
      <c r="CU441" s="502"/>
      <c r="CV441" s="44"/>
      <c r="CW441" s="44"/>
      <c r="CX441" s="44"/>
      <c r="CY441" s="44"/>
      <c r="CZ441" s="44"/>
      <c r="DA441" s="46"/>
      <c r="DB441" s="451"/>
      <c r="DC441" s="44"/>
      <c r="DD441" s="44"/>
      <c r="DE441" s="451"/>
      <c r="DF441" s="35"/>
      <c r="DG441" s="36"/>
      <c r="DH441" s="36"/>
      <c r="DI441" s="38"/>
      <c r="DJ441" s="38"/>
      <c r="DK441" s="38"/>
      <c r="DL441" s="38"/>
      <c r="DM441" s="38"/>
      <c r="DN441" s="46"/>
      <c r="DO441" s="451"/>
      <c r="DP441" s="451"/>
      <c r="DQ441" s="451"/>
      <c r="DR441" s="451"/>
      <c r="DS441" s="451"/>
      <c r="DT441" s="451"/>
      <c r="DU441" s="451"/>
      <c r="DV441" s="35"/>
      <c r="DW441" s="36"/>
      <c r="DX441" s="36"/>
      <c r="DY441" s="38"/>
      <c r="DZ441" s="38"/>
      <c r="EA441" s="46"/>
      <c r="EB441" s="33">
        <f t="shared" si="64"/>
        <v>0</v>
      </c>
      <c r="EC441" s="33">
        <f t="shared" si="65"/>
        <v>0</v>
      </c>
      <c r="ED441" s="75">
        <f t="shared" si="66"/>
        <v>0</v>
      </c>
      <c r="EE441" s="74">
        <f t="shared" si="67"/>
        <v>0</v>
      </c>
      <c r="EF441" s="33">
        <f t="shared" si="68"/>
        <v>0</v>
      </c>
    </row>
    <row r="442" spans="1:136" x14ac:dyDescent="0.25">
      <c r="A442" s="136">
        <v>433</v>
      </c>
      <c r="B442" s="44"/>
      <c r="C442" s="39"/>
      <c r="D442" s="39"/>
      <c r="E442" s="39"/>
      <c r="F442" s="46"/>
      <c r="G442" s="45"/>
      <c r="H442" s="44"/>
      <c r="I442" s="44"/>
      <c r="J442" s="47"/>
      <c r="K442" s="47"/>
      <c r="L442" s="47"/>
      <c r="M442" s="47"/>
      <c r="N442" s="47"/>
      <c r="O442" s="44"/>
      <c r="P442" s="353"/>
      <c r="Q442" s="452"/>
      <c r="R442" s="452"/>
      <c r="S442" s="452"/>
      <c r="T442" s="452"/>
      <c r="U442" s="452"/>
      <c r="V442" s="452"/>
      <c r="W442" s="452"/>
      <c r="X442" s="452"/>
      <c r="Y442" s="452"/>
      <c r="Z442" s="45"/>
      <c r="AA442" s="44"/>
      <c r="AB442" s="44"/>
      <c r="AC442" s="47"/>
      <c r="AD442" s="47"/>
      <c r="AE442" s="47"/>
      <c r="AF442" s="47"/>
      <c r="AG442" s="47"/>
      <c r="AH442" s="47"/>
      <c r="AI442" s="47"/>
      <c r="AJ442" s="44"/>
      <c r="AK442" s="353"/>
      <c r="AL442" s="452"/>
      <c r="AM442" s="452"/>
      <c r="AN442" s="452"/>
      <c r="AO442" s="452"/>
      <c r="AP442" s="452"/>
      <c r="AQ442" s="452"/>
      <c r="AR442" s="452"/>
      <c r="AS442" s="452"/>
      <c r="AT442" s="452"/>
      <c r="AU442" s="452"/>
      <c r="AV442" s="452"/>
      <c r="AW442" s="45"/>
      <c r="AX442" s="44"/>
      <c r="AY442" s="47"/>
      <c r="AZ442" s="47"/>
      <c r="BA442" s="125"/>
      <c r="BB442" s="44"/>
      <c r="BC442" s="44"/>
      <c r="BD442" s="47"/>
      <c r="BE442" s="47"/>
      <c r="BF442" s="45"/>
      <c r="BG442" s="44"/>
      <c r="BH442" s="44"/>
      <c r="BI442" s="44"/>
      <c r="BJ442" s="44"/>
      <c r="BK442" s="44"/>
      <c r="BL442" s="44"/>
      <c r="BM442" s="44"/>
      <c r="BN442" s="47"/>
      <c r="BO442" s="497"/>
      <c r="BP442" s="124"/>
      <c r="BQ442" s="41"/>
      <c r="BR442" s="41"/>
      <c r="BS442" s="41"/>
      <c r="BT442" s="41"/>
      <c r="BU442" s="43"/>
      <c r="BV442" s="43"/>
      <c r="BW442" s="43"/>
      <c r="BX442" s="43"/>
      <c r="BY442" s="43"/>
      <c r="BZ442" s="43"/>
      <c r="CA442" s="499"/>
      <c r="CB442" s="500"/>
      <c r="CC442" s="495"/>
      <c r="CD442" s="495"/>
      <c r="CE442" s="502"/>
      <c r="CF442" s="124"/>
      <c r="CG442" s="41"/>
      <c r="CH442" s="41"/>
      <c r="CI442" s="43"/>
      <c r="CJ442" s="43"/>
      <c r="CK442" s="43"/>
      <c r="CL442" s="43"/>
      <c r="CM442" s="43"/>
      <c r="CN442" s="43"/>
      <c r="CO442" s="43"/>
      <c r="CP442" s="43"/>
      <c r="CQ442" s="43"/>
      <c r="CR442" s="500"/>
      <c r="CS442" s="495"/>
      <c r="CT442" s="495"/>
      <c r="CU442" s="502"/>
      <c r="CV442" s="44"/>
      <c r="CW442" s="44"/>
      <c r="CX442" s="44"/>
      <c r="CY442" s="44"/>
      <c r="CZ442" s="44"/>
      <c r="DA442" s="46"/>
      <c r="DB442" s="451"/>
      <c r="DC442" s="44"/>
      <c r="DD442" s="44"/>
      <c r="DE442" s="451"/>
      <c r="DF442" s="35"/>
      <c r="DG442" s="36"/>
      <c r="DH442" s="36"/>
      <c r="DI442" s="38"/>
      <c r="DJ442" s="38"/>
      <c r="DK442" s="38"/>
      <c r="DL442" s="38"/>
      <c r="DM442" s="38"/>
      <c r="DN442" s="46"/>
      <c r="DO442" s="451"/>
      <c r="DP442" s="451"/>
      <c r="DQ442" s="451"/>
      <c r="DR442" s="451"/>
      <c r="DS442" s="451"/>
      <c r="DT442" s="451"/>
      <c r="DU442" s="451"/>
      <c r="DV442" s="35"/>
      <c r="DW442" s="36"/>
      <c r="DX442" s="36"/>
      <c r="DY442" s="38"/>
      <c r="DZ442" s="38"/>
      <c r="EA442" s="46"/>
      <c r="EB442" s="33">
        <f t="shared" si="64"/>
        <v>0</v>
      </c>
      <c r="EC442" s="33">
        <f t="shared" si="65"/>
        <v>0</v>
      </c>
      <c r="ED442" s="75">
        <f t="shared" si="66"/>
        <v>0</v>
      </c>
      <c r="EE442" s="74">
        <f t="shared" si="67"/>
        <v>0</v>
      </c>
      <c r="EF442" s="33">
        <f t="shared" si="68"/>
        <v>0</v>
      </c>
    </row>
    <row r="443" spans="1:136" x14ac:dyDescent="0.25">
      <c r="A443" s="134">
        <v>434</v>
      </c>
      <c r="B443" s="44"/>
      <c r="C443" s="39"/>
      <c r="D443" s="39"/>
      <c r="E443" s="39"/>
      <c r="F443" s="46"/>
      <c r="G443" s="45"/>
      <c r="H443" s="44"/>
      <c r="I443" s="44"/>
      <c r="J443" s="47"/>
      <c r="K443" s="47"/>
      <c r="L443" s="47"/>
      <c r="M443" s="47"/>
      <c r="N443" s="47"/>
      <c r="O443" s="44"/>
      <c r="P443" s="353"/>
      <c r="Q443" s="452"/>
      <c r="R443" s="452"/>
      <c r="S443" s="452"/>
      <c r="T443" s="452"/>
      <c r="U443" s="452"/>
      <c r="V443" s="452"/>
      <c r="W443" s="452"/>
      <c r="X443" s="452"/>
      <c r="Y443" s="452"/>
      <c r="Z443" s="45"/>
      <c r="AA443" s="44"/>
      <c r="AB443" s="44"/>
      <c r="AC443" s="47"/>
      <c r="AD443" s="47"/>
      <c r="AE443" s="47"/>
      <c r="AF443" s="47"/>
      <c r="AG443" s="47"/>
      <c r="AH443" s="47"/>
      <c r="AI443" s="47"/>
      <c r="AJ443" s="44"/>
      <c r="AK443" s="353"/>
      <c r="AL443" s="452"/>
      <c r="AM443" s="452"/>
      <c r="AN443" s="452"/>
      <c r="AO443" s="452"/>
      <c r="AP443" s="452"/>
      <c r="AQ443" s="452"/>
      <c r="AR443" s="452"/>
      <c r="AS443" s="452"/>
      <c r="AT443" s="452"/>
      <c r="AU443" s="452"/>
      <c r="AV443" s="452"/>
      <c r="AW443" s="45"/>
      <c r="AX443" s="44"/>
      <c r="AY443" s="47"/>
      <c r="AZ443" s="47"/>
      <c r="BA443" s="125"/>
      <c r="BB443" s="44"/>
      <c r="BC443" s="44"/>
      <c r="BD443" s="47"/>
      <c r="BE443" s="47"/>
      <c r="BF443" s="45"/>
      <c r="BG443" s="44"/>
      <c r="BH443" s="44"/>
      <c r="BI443" s="44"/>
      <c r="BJ443" s="44"/>
      <c r="BK443" s="44"/>
      <c r="BL443" s="44"/>
      <c r="BM443" s="44"/>
      <c r="BN443" s="47"/>
      <c r="BO443" s="497"/>
      <c r="BP443" s="124"/>
      <c r="BQ443" s="41"/>
      <c r="BR443" s="41"/>
      <c r="BS443" s="41"/>
      <c r="BT443" s="41"/>
      <c r="BU443" s="43"/>
      <c r="BV443" s="43"/>
      <c r="BW443" s="43"/>
      <c r="BX443" s="43"/>
      <c r="BY443" s="43"/>
      <c r="BZ443" s="43"/>
      <c r="CA443" s="499"/>
      <c r="CB443" s="500"/>
      <c r="CC443" s="495"/>
      <c r="CD443" s="495"/>
      <c r="CE443" s="502"/>
      <c r="CF443" s="124"/>
      <c r="CG443" s="41"/>
      <c r="CH443" s="41"/>
      <c r="CI443" s="43"/>
      <c r="CJ443" s="43"/>
      <c r="CK443" s="43"/>
      <c r="CL443" s="43"/>
      <c r="CM443" s="43"/>
      <c r="CN443" s="43"/>
      <c r="CO443" s="43"/>
      <c r="CP443" s="43"/>
      <c r="CQ443" s="43"/>
      <c r="CR443" s="500"/>
      <c r="CS443" s="495"/>
      <c r="CT443" s="495"/>
      <c r="CU443" s="502"/>
      <c r="CV443" s="44"/>
      <c r="CW443" s="44"/>
      <c r="CX443" s="44"/>
      <c r="CY443" s="44"/>
      <c r="CZ443" s="44"/>
      <c r="DA443" s="46"/>
      <c r="DB443" s="451"/>
      <c r="DC443" s="44"/>
      <c r="DD443" s="44"/>
      <c r="DE443" s="451"/>
      <c r="DF443" s="35"/>
      <c r="DG443" s="36"/>
      <c r="DH443" s="36"/>
      <c r="DI443" s="38"/>
      <c r="DJ443" s="38"/>
      <c r="DK443" s="38"/>
      <c r="DL443" s="38"/>
      <c r="DM443" s="38"/>
      <c r="DN443" s="46"/>
      <c r="DO443" s="451"/>
      <c r="DP443" s="451"/>
      <c r="DQ443" s="451"/>
      <c r="DR443" s="451"/>
      <c r="DS443" s="451"/>
      <c r="DT443" s="451"/>
      <c r="DU443" s="451"/>
      <c r="DV443" s="35"/>
      <c r="DW443" s="36"/>
      <c r="DX443" s="36"/>
      <c r="DY443" s="38"/>
      <c r="DZ443" s="38"/>
      <c r="EA443" s="46"/>
      <c r="EB443" s="33">
        <f t="shared" si="64"/>
        <v>0</v>
      </c>
      <c r="EC443" s="33">
        <f t="shared" si="65"/>
        <v>0</v>
      </c>
      <c r="ED443" s="75">
        <f t="shared" si="66"/>
        <v>0</v>
      </c>
      <c r="EE443" s="74">
        <f t="shared" si="67"/>
        <v>0</v>
      </c>
      <c r="EF443" s="33">
        <f t="shared" si="68"/>
        <v>0</v>
      </c>
    </row>
    <row r="444" spans="1:136" x14ac:dyDescent="0.25">
      <c r="A444" s="136">
        <v>435</v>
      </c>
      <c r="B444" s="44"/>
      <c r="C444" s="39"/>
      <c r="D444" s="39"/>
      <c r="E444" s="39"/>
      <c r="F444" s="46"/>
      <c r="G444" s="45"/>
      <c r="H444" s="44"/>
      <c r="I444" s="44"/>
      <c r="J444" s="47"/>
      <c r="K444" s="47"/>
      <c r="L444" s="47"/>
      <c r="M444" s="47"/>
      <c r="N444" s="47"/>
      <c r="O444" s="44"/>
      <c r="P444" s="353"/>
      <c r="Q444" s="452"/>
      <c r="R444" s="452"/>
      <c r="S444" s="452"/>
      <c r="T444" s="452"/>
      <c r="U444" s="452"/>
      <c r="V444" s="452"/>
      <c r="W444" s="452"/>
      <c r="X444" s="452"/>
      <c r="Y444" s="452"/>
      <c r="Z444" s="45"/>
      <c r="AA444" s="44"/>
      <c r="AB444" s="44"/>
      <c r="AC444" s="47"/>
      <c r="AD444" s="47"/>
      <c r="AE444" s="47"/>
      <c r="AF444" s="47"/>
      <c r="AG444" s="47"/>
      <c r="AH444" s="47"/>
      <c r="AI444" s="47"/>
      <c r="AJ444" s="44"/>
      <c r="AK444" s="353"/>
      <c r="AL444" s="452"/>
      <c r="AM444" s="452"/>
      <c r="AN444" s="452"/>
      <c r="AO444" s="452"/>
      <c r="AP444" s="452"/>
      <c r="AQ444" s="452"/>
      <c r="AR444" s="452"/>
      <c r="AS444" s="452"/>
      <c r="AT444" s="452"/>
      <c r="AU444" s="452"/>
      <c r="AV444" s="452"/>
      <c r="AW444" s="45"/>
      <c r="AX444" s="44"/>
      <c r="AY444" s="47"/>
      <c r="AZ444" s="47"/>
      <c r="BA444" s="125"/>
      <c r="BB444" s="44"/>
      <c r="BC444" s="44"/>
      <c r="BD444" s="47"/>
      <c r="BE444" s="47"/>
      <c r="BF444" s="45"/>
      <c r="BG444" s="44"/>
      <c r="BH444" s="44"/>
      <c r="BI444" s="44"/>
      <c r="BJ444" s="44"/>
      <c r="BK444" s="44"/>
      <c r="BL444" s="44"/>
      <c r="BM444" s="44"/>
      <c r="BN444" s="47"/>
      <c r="BO444" s="497"/>
      <c r="BP444" s="124"/>
      <c r="BQ444" s="41"/>
      <c r="BR444" s="41"/>
      <c r="BS444" s="41"/>
      <c r="BT444" s="41"/>
      <c r="BU444" s="43"/>
      <c r="BV444" s="43"/>
      <c r="BW444" s="43"/>
      <c r="BX444" s="43"/>
      <c r="BY444" s="43"/>
      <c r="BZ444" s="43"/>
      <c r="CA444" s="499"/>
      <c r="CB444" s="500"/>
      <c r="CC444" s="495"/>
      <c r="CD444" s="495"/>
      <c r="CE444" s="502"/>
      <c r="CF444" s="124"/>
      <c r="CG444" s="41"/>
      <c r="CH444" s="41"/>
      <c r="CI444" s="43"/>
      <c r="CJ444" s="43"/>
      <c r="CK444" s="43"/>
      <c r="CL444" s="43"/>
      <c r="CM444" s="43"/>
      <c r="CN444" s="43"/>
      <c r="CO444" s="43"/>
      <c r="CP444" s="43"/>
      <c r="CQ444" s="43"/>
      <c r="CR444" s="500"/>
      <c r="CS444" s="495"/>
      <c r="CT444" s="495"/>
      <c r="CU444" s="502"/>
      <c r="CV444" s="44"/>
      <c r="CW444" s="44"/>
      <c r="CX444" s="44"/>
      <c r="CY444" s="44"/>
      <c r="CZ444" s="44"/>
      <c r="DA444" s="46"/>
      <c r="DB444" s="451"/>
      <c r="DC444" s="44"/>
      <c r="DD444" s="44"/>
      <c r="DE444" s="451"/>
      <c r="DF444" s="35"/>
      <c r="DG444" s="36"/>
      <c r="DH444" s="36"/>
      <c r="DI444" s="38"/>
      <c r="DJ444" s="38"/>
      <c r="DK444" s="38"/>
      <c r="DL444" s="38"/>
      <c r="DM444" s="38"/>
      <c r="DN444" s="46"/>
      <c r="DO444" s="451"/>
      <c r="DP444" s="451"/>
      <c r="DQ444" s="451"/>
      <c r="DR444" s="451"/>
      <c r="DS444" s="451"/>
      <c r="DT444" s="451"/>
      <c r="DU444" s="451"/>
      <c r="DV444" s="35"/>
      <c r="DW444" s="36"/>
      <c r="DX444" s="36"/>
      <c r="DY444" s="38"/>
      <c r="DZ444" s="38"/>
      <c r="EA444" s="46"/>
      <c r="EB444" s="33">
        <f t="shared" si="64"/>
        <v>0</v>
      </c>
      <c r="EC444" s="33">
        <f t="shared" si="65"/>
        <v>0</v>
      </c>
      <c r="ED444" s="75">
        <f t="shared" si="66"/>
        <v>0</v>
      </c>
      <c r="EE444" s="74">
        <f t="shared" si="67"/>
        <v>0</v>
      </c>
      <c r="EF444" s="33">
        <f t="shared" si="68"/>
        <v>0</v>
      </c>
    </row>
    <row r="445" spans="1:136" x14ac:dyDescent="0.25">
      <c r="A445" s="134">
        <v>436</v>
      </c>
      <c r="B445" s="44"/>
      <c r="C445" s="39"/>
      <c r="D445" s="39"/>
      <c r="E445" s="39"/>
      <c r="F445" s="46"/>
      <c r="G445" s="45"/>
      <c r="H445" s="44"/>
      <c r="I445" s="44"/>
      <c r="J445" s="47"/>
      <c r="K445" s="47"/>
      <c r="L445" s="47"/>
      <c r="M445" s="47"/>
      <c r="N445" s="47"/>
      <c r="O445" s="44"/>
      <c r="P445" s="353"/>
      <c r="Q445" s="452"/>
      <c r="R445" s="452"/>
      <c r="S445" s="452"/>
      <c r="T445" s="452"/>
      <c r="U445" s="452"/>
      <c r="V445" s="452"/>
      <c r="W445" s="452"/>
      <c r="X445" s="452"/>
      <c r="Y445" s="452"/>
      <c r="Z445" s="45"/>
      <c r="AA445" s="44"/>
      <c r="AB445" s="44"/>
      <c r="AC445" s="47"/>
      <c r="AD445" s="47"/>
      <c r="AE445" s="47"/>
      <c r="AF445" s="47"/>
      <c r="AG445" s="47"/>
      <c r="AH445" s="47"/>
      <c r="AI445" s="47"/>
      <c r="AJ445" s="44"/>
      <c r="AK445" s="353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"/>
      <c r="AX445" s="44"/>
      <c r="AY445" s="47"/>
      <c r="AZ445" s="47"/>
      <c r="BA445" s="125"/>
      <c r="BB445" s="44"/>
      <c r="BC445" s="44"/>
      <c r="BD445" s="47"/>
      <c r="BE445" s="47"/>
      <c r="BF445" s="45"/>
      <c r="BG445" s="44"/>
      <c r="BH445" s="44"/>
      <c r="BI445" s="44"/>
      <c r="BJ445" s="44"/>
      <c r="BK445" s="44"/>
      <c r="BL445" s="44"/>
      <c r="BM445" s="44"/>
      <c r="BN445" s="47"/>
      <c r="BO445" s="497"/>
      <c r="BP445" s="124"/>
      <c r="BQ445" s="41"/>
      <c r="BR445" s="41"/>
      <c r="BS445" s="41"/>
      <c r="BT445" s="41"/>
      <c r="BU445" s="43"/>
      <c r="BV445" s="43"/>
      <c r="BW445" s="43"/>
      <c r="BX445" s="43"/>
      <c r="BY445" s="43"/>
      <c r="BZ445" s="43"/>
      <c r="CA445" s="499"/>
      <c r="CB445" s="500"/>
      <c r="CC445" s="495"/>
      <c r="CD445" s="495"/>
      <c r="CE445" s="502"/>
      <c r="CF445" s="124"/>
      <c r="CG445" s="41"/>
      <c r="CH445" s="41"/>
      <c r="CI445" s="43"/>
      <c r="CJ445" s="43"/>
      <c r="CK445" s="43"/>
      <c r="CL445" s="43"/>
      <c r="CM445" s="43"/>
      <c r="CN445" s="43"/>
      <c r="CO445" s="43"/>
      <c r="CP445" s="43"/>
      <c r="CQ445" s="43"/>
      <c r="CR445" s="500"/>
      <c r="CS445" s="495"/>
      <c r="CT445" s="495"/>
      <c r="CU445" s="502"/>
      <c r="CV445" s="44"/>
      <c r="CW445" s="44"/>
      <c r="CX445" s="44"/>
      <c r="CY445" s="44"/>
      <c r="CZ445" s="44"/>
      <c r="DA445" s="46"/>
      <c r="DB445" s="451"/>
      <c r="DC445" s="44"/>
      <c r="DD445" s="44"/>
      <c r="DE445" s="451"/>
      <c r="DF445" s="35"/>
      <c r="DG445" s="36"/>
      <c r="DH445" s="36"/>
      <c r="DI445" s="38"/>
      <c r="DJ445" s="38"/>
      <c r="DK445" s="38"/>
      <c r="DL445" s="38"/>
      <c r="DM445" s="38"/>
      <c r="DN445" s="46"/>
      <c r="DO445" s="451"/>
      <c r="DP445" s="451"/>
      <c r="DQ445" s="451"/>
      <c r="DR445" s="451"/>
      <c r="DS445" s="451"/>
      <c r="DT445" s="451"/>
      <c r="DU445" s="451"/>
      <c r="DV445" s="35"/>
      <c r="DW445" s="36"/>
      <c r="DX445" s="36"/>
      <c r="DY445" s="38"/>
      <c r="DZ445" s="38"/>
      <c r="EA445" s="46"/>
      <c r="EB445" s="33">
        <f t="shared" si="64"/>
        <v>0</v>
      </c>
      <c r="EC445" s="33">
        <f t="shared" si="65"/>
        <v>0</v>
      </c>
      <c r="ED445" s="75">
        <f t="shared" si="66"/>
        <v>0</v>
      </c>
      <c r="EE445" s="74">
        <f t="shared" si="67"/>
        <v>0</v>
      </c>
      <c r="EF445" s="33">
        <f t="shared" si="68"/>
        <v>0</v>
      </c>
    </row>
    <row r="446" spans="1:136" x14ac:dyDescent="0.25">
      <c r="A446" s="136">
        <v>437</v>
      </c>
      <c r="B446" s="44"/>
      <c r="C446" s="39"/>
      <c r="D446" s="39"/>
      <c r="E446" s="39"/>
      <c r="F446" s="46"/>
      <c r="G446" s="45"/>
      <c r="H446" s="44"/>
      <c r="I446" s="44"/>
      <c r="J446" s="47"/>
      <c r="K446" s="47"/>
      <c r="L446" s="47"/>
      <c r="M446" s="47"/>
      <c r="N446" s="47"/>
      <c r="O446" s="44"/>
      <c r="P446" s="353"/>
      <c r="Q446" s="452"/>
      <c r="R446" s="452"/>
      <c r="S446" s="452"/>
      <c r="T446" s="452"/>
      <c r="U446" s="452"/>
      <c r="V446" s="452"/>
      <c r="W446" s="452"/>
      <c r="X446" s="452"/>
      <c r="Y446" s="452"/>
      <c r="Z446" s="45"/>
      <c r="AA446" s="44"/>
      <c r="AB446" s="44"/>
      <c r="AC446" s="47"/>
      <c r="AD446" s="47"/>
      <c r="AE446" s="47"/>
      <c r="AF446" s="47"/>
      <c r="AG446" s="47"/>
      <c r="AH446" s="47"/>
      <c r="AI446" s="47"/>
      <c r="AJ446" s="44"/>
      <c r="AK446" s="353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"/>
      <c r="AX446" s="44"/>
      <c r="AY446" s="47"/>
      <c r="AZ446" s="47"/>
      <c r="BA446" s="125"/>
      <c r="BB446" s="44"/>
      <c r="BC446" s="44"/>
      <c r="BD446" s="47"/>
      <c r="BE446" s="47"/>
      <c r="BF446" s="45"/>
      <c r="BG446" s="44"/>
      <c r="BH446" s="44"/>
      <c r="BI446" s="44"/>
      <c r="BJ446" s="44"/>
      <c r="BK446" s="44"/>
      <c r="BL446" s="44"/>
      <c r="BM446" s="44"/>
      <c r="BN446" s="47"/>
      <c r="BO446" s="497"/>
      <c r="BP446" s="124"/>
      <c r="BQ446" s="41"/>
      <c r="BR446" s="41"/>
      <c r="BS446" s="41"/>
      <c r="BT446" s="41"/>
      <c r="BU446" s="43"/>
      <c r="BV446" s="43"/>
      <c r="BW446" s="43"/>
      <c r="BX446" s="43"/>
      <c r="BY446" s="43"/>
      <c r="BZ446" s="43"/>
      <c r="CA446" s="499"/>
      <c r="CB446" s="500"/>
      <c r="CC446" s="495"/>
      <c r="CD446" s="495"/>
      <c r="CE446" s="502"/>
      <c r="CF446" s="124"/>
      <c r="CG446" s="41"/>
      <c r="CH446" s="41"/>
      <c r="CI446" s="43"/>
      <c r="CJ446" s="43"/>
      <c r="CK446" s="43"/>
      <c r="CL446" s="43"/>
      <c r="CM446" s="43"/>
      <c r="CN446" s="43"/>
      <c r="CO446" s="43"/>
      <c r="CP446" s="43"/>
      <c r="CQ446" s="43"/>
      <c r="CR446" s="500"/>
      <c r="CS446" s="495"/>
      <c r="CT446" s="495"/>
      <c r="CU446" s="502"/>
      <c r="CV446" s="44"/>
      <c r="CW446" s="44"/>
      <c r="CX446" s="44"/>
      <c r="CY446" s="44"/>
      <c r="CZ446" s="44"/>
      <c r="DA446" s="46"/>
      <c r="DB446" s="451"/>
      <c r="DC446" s="44"/>
      <c r="DD446" s="44"/>
      <c r="DE446" s="451"/>
      <c r="DF446" s="35"/>
      <c r="DG446" s="36"/>
      <c r="DH446" s="36"/>
      <c r="DI446" s="38"/>
      <c r="DJ446" s="38"/>
      <c r="DK446" s="38"/>
      <c r="DL446" s="38"/>
      <c r="DM446" s="38"/>
      <c r="DN446" s="46"/>
      <c r="DO446" s="451"/>
      <c r="DP446" s="451"/>
      <c r="DQ446" s="451"/>
      <c r="DR446" s="451"/>
      <c r="DS446" s="451"/>
      <c r="DT446" s="451"/>
      <c r="DU446" s="451"/>
      <c r="DV446" s="35"/>
      <c r="DW446" s="36"/>
      <c r="DX446" s="36"/>
      <c r="DY446" s="38"/>
      <c r="DZ446" s="38"/>
      <c r="EA446" s="46"/>
      <c r="EB446" s="33">
        <f t="shared" si="64"/>
        <v>0</v>
      </c>
      <c r="EC446" s="33">
        <f t="shared" si="65"/>
        <v>0</v>
      </c>
      <c r="ED446" s="75">
        <f t="shared" si="66"/>
        <v>0</v>
      </c>
      <c r="EE446" s="74">
        <f t="shared" si="67"/>
        <v>0</v>
      </c>
      <c r="EF446" s="33">
        <f t="shared" si="68"/>
        <v>0</v>
      </c>
    </row>
    <row r="447" spans="1:136" x14ac:dyDescent="0.25">
      <c r="A447" s="134">
        <v>438</v>
      </c>
      <c r="B447" s="44"/>
      <c r="C447" s="39"/>
      <c r="D447" s="39"/>
      <c r="E447" s="39"/>
      <c r="F447" s="46"/>
      <c r="G447" s="45"/>
      <c r="H447" s="44"/>
      <c r="I447" s="44"/>
      <c r="J447" s="47"/>
      <c r="K447" s="47"/>
      <c r="L447" s="47"/>
      <c r="M447" s="47"/>
      <c r="N447" s="47"/>
      <c r="O447" s="44"/>
      <c r="P447" s="353"/>
      <c r="Q447" s="452"/>
      <c r="R447" s="452"/>
      <c r="S447" s="452"/>
      <c r="T447" s="452"/>
      <c r="U447" s="452"/>
      <c r="V447" s="452"/>
      <c r="W447" s="452"/>
      <c r="X447" s="452"/>
      <c r="Y447" s="452"/>
      <c r="Z447" s="45"/>
      <c r="AA447" s="44"/>
      <c r="AB447" s="44"/>
      <c r="AC447" s="47"/>
      <c r="AD447" s="47"/>
      <c r="AE447" s="47"/>
      <c r="AF447" s="47"/>
      <c r="AG447" s="47"/>
      <c r="AH447" s="47"/>
      <c r="AI447" s="47"/>
      <c r="AJ447" s="44"/>
      <c r="AK447" s="353"/>
      <c r="AL447" s="452"/>
      <c r="AM447" s="452"/>
      <c r="AN447" s="452"/>
      <c r="AO447" s="452"/>
      <c r="AP447" s="452"/>
      <c r="AQ447" s="452"/>
      <c r="AR447" s="452"/>
      <c r="AS447" s="452"/>
      <c r="AT447" s="452"/>
      <c r="AU447" s="452"/>
      <c r="AV447" s="452"/>
      <c r="AW447" s="45"/>
      <c r="AX447" s="44"/>
      <c r="AY447" s="47"/>
      <c r="AZ447" s="47"/>
      <c r="BA447" s="125"/>
      <c r="BB447" s="44"/>
      <c r="BC447" s="44"/>
      <c r="BD447" s="47"/>
      <c r="BE447" s="47"/>
      <c r="BF447" s="45"/>
      <c r="BG447" s="44"/>
      <c r="BH447" s="44"/>
      <c r="BI447" s="44"/>
      <c r="BJ447" s="44"/>
      <c r="BK447" s="44"/>
      <c r="BL447" s="44"/>
      <c r="BM447" s="44"/>
      <c r="BN447" s="47"/>
      <c r="BO447" s="497"/>
      <c r="BP447" s="124"/>
      <c r="BQ447" s="41"/>
      <c r="BR447" s="41"/>
      <c r="BS447" s="41"/>
      <c r="BT447" s="41"/>
      <c r="BU447" s="43"/>
      <c r="BV447" s="43"/>
      <c r="BW447" s="43"/>
      <c r="BX447" s="43"/>
      <c r="BY447" s="43"/>
      <c r="BZ447" s="43"/>
      <c r="CA447" s="499"/>
      <c r="CB447" s="500"/>
      <c r="CC447" s="495"/>
      <c r="CD447" s="495"/>
      <c r="CE447" s="502"/>
      <c r="CF447" s="124"/>
      <c r="CG447" s="41"/>
      <c r="CH447" s="41"/>
      <c r="CI447" s="43"/>
      <c r="CJ447" s="43"/>
      <c r="CK447" s="43"/>
      <c r="CL447" s="43"/>
      <c r="CM447" s="43"/>
      <c r="CN447" s="43"/>
      <c r="CO447" s="43"/>
      <c r="CP447" s="43"/>
      <c r="CQ447" s="43"/>
      <c r="CR447" s="500"/>
      <c r="CS447" s="495"/>
      <c r="CT447" s="495"/>
      <c r="CU447" s="502"/>
      <c r="CV447" s="44"/>
      <c r="CW447" s="44"/>
      <c r="CX447" s="44"/>
      <c r="CY447" s="44"/>
      <c r="CZ447" s="44"/>
      <c r="DA447" s="46"/>
      <c r="DB447" s="451"/>
      <c r="DC447" s="44"/>
      <c r="DD447" s="44"/>
      <c r="DE447" s="451"/>
      <c r="DF447" s="35"/>
      <c r="DG447" s="36"/>
      <c r="DH447" s="36"/>
      <c r="DI447" s="38"/>
      <c r="DJ447" s="38"/>
      <c r="DK447" s="38"/>
      <c r="DL447" s="38"/>
      <c r="DM447" s="38"/>
      <c r="DN447" s="46"/>
      <c r="DO447" s="451"/>
      <c r="DP447" s="451"/>
      <c r="DQ447" s="451"/>
      <c r="DR447" s="451"/>
      <c r="DS447" s="451"/>
      <c r="DT447" s="451"/>
      <c r="DU447" s="451"/>
      <c r="DV447" s="35"/>
      <c r="DW447" s="36"/>
      <c r="DX447" s="36"/>
      <c r="DY447" s="38"/>
      <c r="DZ447" s="38"/>
      <c r="EA447" s="46"/>
      <c r="EB447" s="33">
        <f t="shared" si="64"/>
        <v>0</v>
      </c>
      <c r="EC447" s="33">
        <f t="shared" si="65"/>
        <v>0</v>
      </c>
      <c r="ED447" s="75">
        <f t="shared" si="66"/>
        <v>0</v>
      </c>
      <c r="EE447" s="74">
        <f t="shared" si="67"/>
        <v>0</v>
      </c>
      <c r="EF447" s="33">
        <f t="shared" si="68"/>
        <v>0</v>
      </c>
    </row>
    <row r="448" spans="1:136" x14ac:dyDescent="0.25">
      <c r="A448" s="136">
        <v>439</v>
      </c>
      <c r="B448" s="44"/>
      <c r="C448" s="39"/>
      <c r="D448" s="39"/>
      <c r="E448" s="39"/>
      <c r="F448" s="46"/>
      <c r="G448" s="45"/>
      <c r="H448" s="44"/>
      <c r="I448" s="44"/>
      <c r="J448" s="47"/>
      <c r="K448" s="47"/>
      <c r="L448" s="47"/>
      <c r="M448" s="47"/>
      <c r="N448" s="47"/>
      <c r="O448" s="44"/>
      <c r="P448" s="353"/>
      <c r="Q448" s="452"/>
      <c r="R448" s="452"/>
      <c r="S448" s="452"/>
      <c r="T448" s="452"/>
      <c r="U448" s="452"/>
      <c r="V448" s="452"/>
      <c r="W448" s="452"/>
      <c r="X448" s="452"/>
      <c r="Y448" s="452"/>
      <c r="Z448" s="45"/>
      <c r="AA448" s="44"/>
      <c r="AB448" s="44"/>
      <c r="AC448" s="47"/>
      <c r="AD448" s="47"/>
      <c r="AE448" s="47"/>
      <c r="AF448" s="47"/>
      <c r="AG448" s="47"/>
      <c r="AH448" s="47"/>
      <c r="AI448" s="47"/>
      <c r="AJ448" s="44"/>
      <c r="AK448" s="353"/>
      <c r="AL448" s="452"/>
      <c r="AM448" s="452"/>
      <c r="AN448" s="452"/>
      <c r="AO448" s="452"/>
      <c r="AP448" s="452"/>
      <c r="AQ448" s="452"/>
      <c r="AR448" s="452"/>
      <c r="AS448" s="452"/>
      <c r="AT448" s="452"/>
      <c r="AU448" s="452"/>
      <c r="AV448" s="452"/>
      <c r="AW448" s="45"/>
      <c r="AX448" s="44"/>
      <c r="AY448" s="47"/>
      <c r="AZ448" s="47"/>
      <c r="BA448" s="125"/>
      <c r="BB448" s="44"/>
      <c r="BC448" s="44"/>
      <c r="BD448" s="47"/>
      <c r="BE448" s="47"/>
      <c r="BF448" s="45"/>
      <c r="BG448" s="44"/>
      <c r="BH448" s="44"/>
      <c r="BI448" s="44"/>
      <c r="BJ448" s="44"/>
      <c r="BK448" s="44"/>
      <c r="BL448" s="44"/>
      <c r="BM448" s="44"/>
      <c r="BN448" s="47"/>
      <c r="BO448" s="497"/>
      <c r="BP448" s="124"/>
      <c r="BQ448" s="41"/>
      <c r="BR448" s="41"/>
      <c r="BS448" s="41"/>
      <c r="BT448" s="41"/>
      <c r="BU448" s="43"/>
      <c r="BV448" s="43"/>
      <c r="BW448" s="43"/>
      <c r="BX448" s="43"/>
      <c r="BY448" s="43"/>
      <c r="BZ448" s="43"/>
      <c r="CA448" s="499"/>
      <c r="CB448" s="500"/>
      <c r="CC448" s="495"/>
      <c r="CD448" s="495"/>
      <c r="CE448" s="502"/>
      <c r="CF448" s="124"/>
      <c r="CG448" s="41"/>
      <c r="CH448" s="41"/>
      <c r="CI448" s="43"/>
      <c r="CJ448" s="43"/>
      <c r="CK448" s="43"/>
      <c r="CL448" s="43"/>
      <c r="CM448" s="43"/>
      <c r="CN448" s="43"/>
      <c r="CO448" s="43"/>
      <c r="CP448" s="43"/>
      <c r="CQ448" s="43"/>
      <c r="CR448" s="500"/>
      <c r="CS448" s="495"/>
      <c r="CT448" s="495"/>
      <c r="CU448" s="502"/>
      <c r="CV448" s="44"/>
      <c r="CW448" s="44"/>
      <c r="CX448" s="44"/>
      <c r="CY448" s="44"/>
      <c r="CZ448" s="44"/>
      <c r="DA448" s="46"/>
      <c r="DB448" s="451"/>
      <c r="DC448" s="44"/>
      <c r="DD448" s="44"/>
      <c r="DE448" s="451"/>
      <c r="DF448" s="35"/>
      <c r="DG448" s="36"/>
      <c r="DH448" s="36"/>
      <c r="DI448" s="38"/>
      <c r="DJ448" s="38"/>
      <c r="DK448" s="38"/>
      <c r="DL448" s="38"/>
      <c r="DM448" s="38"/>
      <c r="DN448" s="46"/>
      <c r="DO448" s="451"/>
      <c r="DP448" s="451"/>
      <c r="DQ448" s="451"/>
      <c r="DR448" s="451"/>
      <c r="DS448" s="451"/>
      <c r="DT448" s="451"/>
      <c r="DU448" s="451"/>
      <c r="DV448" s="35"/>
      <c r="DW448" s="36"/>
      <c r="DX448" s="36"/>
      <c r="DY448" s="38"/>
      <c r="DZ448" s="38"/>
      <c r="EA448" s="46"/>
      <c r="EB448" s="33">
        <f t="shared" si="64"/>
        <v>0</v>
      </c>
      <c r="EC448" s="33">
        <f t="shared" si="65"/>
        <v>0</v>
      </c>
      <c r="ED448" s="75">
        <f t="shared" si="66"/>
        <v>0</v>
      </c>
      <c r="EE448" s="74">
        <f t="shared" si="67"/>
        <v>0</v>
      </c>
      <c r="EF448" s="33">
        <f t="shared" si="68"/>
        <v>0</v>
      </c>
    </row>
    <row r="449" spans="1:136" x14ac:dyDescent="0.25">
      <c r="A449" s="134">
        <v>440</v>
      </c>
      <c r="B449" s="44"/>
      <c r="C449" s="39"/>
      <c r="D449" s="39"/>
      <c r="E449" s="39"/>
      <c r="F449" s="46"/>
      <c r="G449" s="45"/>
      <c r="H449" s="44"/>
      <c r="I449" s="44"/>
      <c r="J449" s="47"/>
      <c r="K449" s="47"/>
      <c r="L449" s="47"/>
      <c r="M449" s="47"/>
      <c r="N449" s="47"/>
      <c r="O449" s="44"/>
      <c r="P449" s="353"/>
      <c r="Q449" s="452"/>
      <c r="R449" s="452"/>
      <c r="S449" s="452"/>
      <c r="T449" s="452"/>
      <c r="U449" s="452"/>
      <c r="V449" s="452"/>
      <c r="W449" s="452"/>
      <c r="X449" s="452"/>
      <c r="Y449" s="452"/>
      <c r="Z449" s="45"/>
      <c r="AA449" s="44"/>
      <c r="AB449" s="44"/>
      <c r="AC449" s="47"/>
      <c r="AD449" s="47"/>
      <c r="AE449" s="47"/>
      <c r="AF449" s="47"/>
      <c r="AG449" s="47"/>
      <c r="AH449" s="47"/>
      <c r="AI449" s="47"/>
      <c r="AJ449" s="44"/>
      <c r="AK449" s="353"/>
      <c r="AL449" s="452"/>
      <c r="AM449" s="452"/>
      <c r="AN449" s="452"/>
      <c r="AO449" s="452"/>
      <c r="AP449" s="452"/>
      <c r="AQ449" s="452"/>
      <c r="AR449" s="452"/>
      <c r="AS449" s="452"/>
      <c r="AT449" s="452"/>
      <c r="AU449" s="452"/>
      <c r="AV449" s="452"/>
      <c r="AW449" s="45"/>
      <c r="AX449" s="44"/>
      <c r="AY449" s="47"/>
      <c r="AZ449" s="47"/>
      <c r="BA449" s="125"/>
      <c r="BB449" s="44"/>
      <c r="BC449" s="44"/>
      <c r="BD449" s="47"/>
      <c r="BE449" s="47"/>
      <c r="BF449" s="45"/>
      <c r="BG449" s="44"/>
      <c r="BH449" s="44"/>
      <c r="BI449" s="44"/>
      <c r="BJ449" s="44"/>
      <c r="BK449" s="44"/>
      <c r="BL449" s="44"/>
      <c r="BM449" s="44"/>
      <c r="BN449" s="47"/>
      <c r="BO449" s="497"/>
      <c r="BP449" s="124"/>
      <c r="BQ449" s="41"/>
      <c r="BR449" s="41"/>
      <c r="BS449" s="41"/>
      <c r="BT449" s="41"/>
      <c r="BU449" s="43"/>
      <c r="BV449" s="43"/>
      <c r="BW449" s="43"/>
      <c r="BX449" s="43"/>
      <c r="BY449" s="43"/>
      <c r="BZ449" s="43"/>
      <c r="CA449" s="499"/>
      <c r="CB449" s="500"/>
      <c r="CC449" s="495"/>
      <c r="CD449" s="495"/>
      <c r="CE449" s="502"/>
      <c r="CF449" s="124"/>
      <c r="CG449" s="41"/>
      <c r="CH449" s="41"/>
      <c r="CI449" s="43"/>
      <c r="CJ449" s="43"/>
      <c r="CK449" s="43"/>
      <c r="CL449" s="43"/>
      <c r="CM449" s="43"/>
      <c r="CN449" s="43"/>
      <c r="CO449" s="43"/>
      <c r="CP449" s="43"/>
      <c r="CQ449" s="43"/>
      <c r="CR449" s="500"/>
      <c r="CS449" s="495"/>
      <c r="CT449" s="495"/>
      <c r="CU449" s="502"/>
      <c r="CV449" s="44"/>
      <c r="CW449" s="44"/>
      <c r="CX449" s="44"/>
      <c r="CY449" s="44"/>
      <c r="CZ449" s="44"/>
      <c r="DA449" s="46"/>
      <c r="DB449" s="451"/>
      <c r="DC449" s="44"/>
      <c r="DD449" s="44"/>
      <c r="DE449" s="451"/>
      <c r="DF449" s="35"/>
      <c r="DG449" s="36"/>
      <c r="DH449" s="36"/>
      <c r="DI449" s="38"/>
      <c r="DJ449" s="38"/>
      <c r="DK449" s="38"/>
      <c r="DL449" s="38"/>
      <c r="DM449" s="38"/>
      <c r="DN449" s="46"/>
      <c r="DO449" s="451"/>
      <c r="DP449" s="451"/>
      <c r="DQ449" s="451"/>
      <c r="DR449" s="451"/>
      <c r="DS449" s="451"/>
      <c r="DT449" s="451"/>
      <c r="DU449" s="451"/>
      <c r="DV449" s="35"/>
      <c r="DW449" s="36"/>
      <c r="DX449" s="36"/>
      <c r="DY449" s="38"/>
      <c r="DZ449" s="38"/>
      <c r="EA449" s="46"/>
      <c r="EB449" s="33">
        <f t="shared" si="64"/>
        <v>0</v>
      </c>
      <c r="EC449" s="33">
        <f t="shared" si="65"/>
        <v>0</v>
      </c>
      <c r="ED449" s="75">
        <f t="shared" si="66"/>
        <v>0</v>
      </c>
      <c r="EE449" s="74">
        <f t="shared" si="67"/>
        <v>0</v>
      </c>
      <c r="EF449" s="33">
        <f t="shared" si="68"/>
        <v>0</v>
      </c>
    </row>
    <row r="450" spans="1:136" x14ac:dyDescent="0.25">
      <c r="A450" s="136">
        <v>441</v>
      </c>
      <c r="B450" s="44"/>
      <c r="C450" s="39"/>
      <c r="D450" s="39"/>
      <c r="E450" s="39"/>
      <c r="F450" s="46"/>
      <c r="G450" s="45"/>
      <c r="H450" s="44"/>
      <c r="I450" s="44"/>
      <c r="J450" s="47"/>
      <c r="K450" s="47"/>
      <c r="L450" s="47"/>
      <c r="M450" s="47"/>
      <c r="N450" s="47"/>
      <c r="O450" s="44"/>
      <c r="P450" s="353"/>
      <c r="Q450" s="452"/>
      <c r="R450" s="452"/>
      <c r="S450" s="452"/>
      <c r="T450" s="452"/>
      <c r="U450" s="452"/>
      <c r="V450" s="452"/>
      <c r="W450" s="452"/>
      <c r="X450" s="452"/>
      <c r="Y450" s="452"/>
      <c r="Z450" s="45"/>
      <c r="AA450" s="44"/>
      <c r="AB450" s="44"/>
      <c r="AC450" s="47"/>
      <c r="AD450" s="47"/>
      <c r="AE450" s="47"/>
      <c r="AF450" s="47"/>
      <c r="AG450" s="47"/>
      <c r="AH450" s="47"/>
      <c r="AI450" s="47"/>
      <c r="AJ450" s="44"/>
      <c r="AK450" s="353"/>
      <c r="AL450" s="452"/>
      <c r="AM450" s="452"/>
      <c r="AN450" s="452"/>
      <c r="AO450" s="452"/>
      <c r="AP450" s="452"/>
      <c r="AQ450" s="452"/>
      <c r="AR450" s="452"/>
      <c r="AS450" s="452"/>
      <c r="AT450" s="452"/>
      <c r="AU450" s="452"/>
      <c r="AV450" s="452"/>
      <c r="AW450" s="45"/>
      <c r="AX450" s="44"/>
      <c r="AY450" s="47"/>
      <c r="AZ450" s="47"/>
      <c r="BA450" s="125"/>
      <c r="BB450" s="44"/>
      <c r="BC450" s="44"/>
      <c r="BD450" s="47"/>
      <c r="BE450" s="47"/>
      <c r="BF450" s="45"/>
      <c r="BG450" s="44"/>
      <c r="BH450" s="44"/>
      <c r="BI450" s="44"/>
      <c r="BJ450" s="44"/>
      <c r="BK450" s="44"/>
      <c r="BL450" s="44"/>
      <c r="BM450" s="44"/>
      <c r="BN450" s="47"/>
      <c r="BO450" s="497"/>
      <c r="BP450" s="124"/>
      <c r="BQ450" s="41"/>
      <c r="BR450" s="41"/>
      <c r="BS450" s="41"/>
      <c r="BT450" s="41"/>
      <c r="BU450" s="43"/>
      <c r="BV450" s="43"/>
      <c r="BW450" s="43"/>
      <c r="BX450" s="43"/>
      <c r="BY450" s="43"/>
      <c r="BZ450" s="43"/>
      <c r="CA450" s="499"/>
      <c r="CB450" s="500"/>
      <c r="CC450" s="495"/>
      <c r="CD450" s="495"/>
      <c r="CE450" s="502"/>
      <c r="CF450" s="124"/>
      <c r="CG450" s="41"/>
      <c r="CH450" s="41"/>
      <c r="CI450" s="43"/>
      <c r="CJ450" s="43"/>
      <c r="CK450" s="43"/>
      <c r="CL450" s="43"/>
      <c r="CM450" s="43"/>
      <c r="CN450" s="43"/>
      <c r="CO450" s="43"/>
      <c r="CP450" s="43"/>
      <c r="CQ450" s="43"/>
      <c r="CR450" s="500"/>
      <c r="CS450" s="495"/>
      <c r="CT450" s="495"/>
      <c r="CU450" s="502"/>
      <c r="CV450" s="44"/>
      <c r="CW450" s="44"/>
      <c r="CX450" s="44"/>
      <c r="CY450" s="44"/>
      <c r="CZ450" s="44"/>
      <c r="DA450" s="46"/>
      <c r="DB450" s="451"/>
      <c r="DC450" s="44"/>
      <c r="DD450" s="44"/>
      <c r="DE450" s="451"/>
      <c r="DF450" s="35"/>
      <c r="DG450" s="36"/>
      <c r="DH450" s="36"/>
      <c r="DI450" s="38"/>
      <c r="DJ450" s="38"/>
      <c r="DK450" s="38"/>
      <c r="DL450" s="38"/>
      <c r="DM450" s="38"/>
      <c r="DN450" s="46"/>
      <c r="DO450" s="451"/>
      <c r="DP450" s="451"/>
      <c r="DQ450" s="451"/>
      <c r="DR450" s="451"/>
      <c r="DS450" s="451"/>
      <c r="DT450" s="451"/>
      <c r="DU450" s="451"/>
      <c r="DV450" s="35"/>
      <c r="DW450" s="36"/>
      <c r="DX450" s="36"/>
      <c r="DY450" s="38"/>
      <c r="DZ450" s="38"/>
      <c r="EA450" s="46"/>
      <c r="EB450" s="33">
        <f t="shared" si="64"/>
        <v>0</v>
      </c>
      <c r="EC450" s="33">
        <f t="shared" si="65"/>
        <v>0</v>
      </c>
      <c r="ED450" s="75">
        <f t="shared" si="66"/>
        <v>0</v>
      </c>
      <c r="EE450" s="74">
        <f t="shared" si="67"/>
        <v>0</v>
      </c>
      <c r="EF450" s="33">
        <f t="shared" si="68"/>
        <v>0</v>
      </c>
    </row>
    <row r="451" spans="1:136" x14ac:dyDescent="0.25">
      <c r="A451" s="134">
        <v>442</v>
      </c>
      <c r="B451" s="44"/>
      <c r="C451" s="39"/>
      <c r="D451" s="39"/>
      <c r="E451" s="39"/>
      <c r="F451" s="46"/>
      <c r="G451" s="45"/>
      <c r="H451" s="44"/>
      <c r="I451" s="44"/>
      <c r="J451" s="47"/>
      <c r="K451" s="47"/>
      <c r="L451" s="47"/>
      <c r="M451" s="47"/>
      <c r="N451" s="47"/>
      <c r="O451" s="44"/>
      <c r="P451" s="353"/>
      <c r="Q451" s="452"/>
      <c r="R451" s="452"/>
      <c r="S451" s="452"/>
      <c r="T451" s="452"/>
      <c r="U451" s="452"/>
      <c r="V451" s="452"/>
      <c r="W451" s="452"/>
      <c r="X451" s="452"/>
      <c r="Y451" s="452"/>
      <c r="Z451" s="45"/>
      <c r="AA451" s="44"/>
      <c r="AB451" s="44"/>
      <c r="AC451" s="47"/>
      <c r="AD451" s="47"/>
      <c r="AE451" s="47"/>
      <c r="AF451" s="47"/>
      <c r="AG451" s="47"/>
      <c r="AH451" s="47"/>
      <c r="AI451" s="47"/>
      <c r="AJ451" s="44"/>
      <c r="AK451" s="353"/>
      <c r="AL451" s="452"/>
      <c r="AM451" s="452"/>
      <c r="AN451" s="452"/>
      <c r="AO451" s="452"/>
      <c r="AP451" s="452"/>
      <c r="AQ451" s="452"/>
      <c r="AR451" s="452"/>
      <c r="AS451" s="452"/>
      <c r="AT451" s="452"/>
      <c r="AU451" s="452"/>
      <c r="AV451" s="452"/>
      <c r="AW451" s="45"/>
      <c r="AX451" s="44"/>
      <c r="AY451" s="47"/>
      <c r="AZ451" s="47"/>
      <c r="BA451" s="125"/>
      <c r="BB451" s="44"/>
      <c r="BC451" s="44"/>
      <c r="BD451" s="47"/>
      <c r="BE451" s="47"/>
      <c r="BF451" s="45"/>
      <c r="BG451" s="44"/>
      <c r="BH451" s="44"/>
      <c r="BI451" s="44"/>
      <c r="BJ451" s="44"/>
      <c r="BK451" s="44"/>
      <c r="BL451" s="44"/>
      <c r="BM451" s="44"/>
      <c r="BN451" s="47"/>
      <c r="BO451" s="497"/>
      <c r="BP451" s="124"/>
      <c r="BQ451" s="41"/>
      <c r="BR451" s="41"/>
      <c r="BS451" s="41"/>
      <c r="BT451" s="41"/>
      <c r="BU451" s="43"/>
      <c r="BV451" s="43"/>
      <c r="BW451" s="43"/>
      <c r="BX451" s="43"/>
      <c r="BY451" s="43"/>
      <c r="BZ451" s="43"/>
      <c r="CA451" s="499"/>
      <c r="CB451" s="500"/>
      <c r="CC451" s="495"/>
      <c r="CD451" s="495"/>
      <c r="CE451" s="502"/>
      <c r="CF451" s="124"/>
      <c r="CG451" s="41"/>
      <c r="CH451" s="41"/>
      <c r="CI451" s="43"/>
      <c r="CJ451" s="43"/>
      <c r="CK451" s="43"/>
      <c r="CL451" s="43"/>
      <c r="CM451" s="43"/>
      <c r="CN451" s="43"/>
      <c r="CO451" s="43"/>
      <c r="CP451" s="43"/>
      <c r="CQ451" s="43"/>
      <c r="CR451" s="500"/>
      <c r="CS451" s="495"/>
      <c r="CT451" s="495"/>
      <c r="CU451" s="502"/>
      <c r="CV451" s="44"/>
      <c r="CW451" s="44"/>
      <c r="CX451" s="44"/>
      <c r="CY451" s="44"/>
      <c r="CZ451" s="44"/>
      <c r="DA451" s="46"/>
      <c r="DB451" s="451"/>
      <c r="DC451" s="44"/>
      <c r="DD451" s="44"/>
      <c r="DE451" s="451"/>
      <c r="DF451" s="35"/>
      <c r="DG451" s="36"/>
      <c r="DH451" s="36"/>
      <c r="DI451" s="38"/>
      <c r="DJ451" s="38"/>
      <c r="DK451" s="38"/>
      <c r="DL451" s="38"/>
      <c r="DM451" s="38"/>
      <c r="DN451" s="46"/>
      <c r="DO451" s="451"/>
      <c r="DP451" s="451"/>
      <c r="DQ451" s="451"/>
      <c r="DR451" s="451"/>
      <c r="DS451" s="451"/>
      <c r="DT451" s="451"/>
      <c r="DU451" s="451"/>
      <c r="DV451" s="35"/>
      <c r="DW451" s="36"/>
      <c r="DX451" s="36"/>
      <c r="DY451" s="38"/>
      <c r="DZ451" s="38"/>
      <c r="EA451" s="46"/>
      <c r="EB451" s="33">
        <f t="shared" si="64"/>
        <v>0</v>
      </c>
      <c r="EC451" s="33">
        <f t="shared" si="65"/>
        <v>0</v>
      </c>
      <c r="ED451" s="75">
        <f t="shared" si="66"/>
        <v>0</v>
      </c>
      <c r="EE451" s="74">
        <f t="shared" si="67"/>
        <v>0</v>
      </c>
      <c r="EF451" s="33">
        <f t="shared" si="68"/>
        <v>0</v>
      </c>
    </row>
    <row r="452" spans="1:136" x14ac:dyDescent="0.25">
      <c r="A452" s="136">
        <v>443</v>
      </c>
      <c r="B452" s="44"/>
      <c r="C452" s="39"/>
      <c r="D452" s="39"/>
      <c r="E452" s="39"/>
      <c r="F452" s="46"/>
      <c r="G452" s="45"/>
      <c r="H452" s="44"/>
      <c r="I452" s="44"/>
      <c r="J452" s="47"/>
      <c r="K452" s="47"/>
      <c r="L452" s="47"/>
      <c r="M452" s="47"/>
      <c r="N452" s="47"/>
      <c r="O452" s="44"/>
      <c r="P452" s="353"/>
      <c r="Q452" s="452"/>
      <c r="R452" s="452"/>
      <c r="S452" s="452"/>
      <c r="T452" s="452"/>
      <c r="U452" s="452"/>
      <c r="V452" s="452"/>
      <c r="W452" s="452"/>
      <c r="X452" s="452"/>
      <c r="Y452" s="452"/>
      <c r="Z452" s="45"/>
      <c r="AA452" s="44"/>
      <c r="AB452" s="44"/>
      <c r="AC452" s="47"/>
      <c r="AD452" s="47"/>
      <c r="AE452" s="47"/>
      <c r="AF452" s="47"/>
      <c r="AG452" s="47"/>
      <c r="AH452" s="47"/>
      <c r="AI452" s="47"/>
      <c r="AJ452" s="44"/>
      <c r="AK452" s="353"/>
      <c r="AL452" s="452"/>
      <c r="AM452" s="452"/>
      <c r="AN452" s="452"/>
      <c r="AO452" s="452"/>
      <c r="AP452" s="452"/>
      <c r="AQ452" s="452"/>
      <c r="AR452" s="452"/>
      <c r="AS452" s="452"/>
      <c r="AT452" s="452"/>
      <c r="AU452" s="452"/>
      <c r="AV452" s="452"/>
      <c r="AW452" s="45"/>
      <c r="AX452" s="44"/>
      <c r="AY452" s="47"/>
      <c r="AZ452" s="47"/>
      <c r="BA452" s="125"/>
      <c r="BB452" s="44"/>
      <c r="BC452" s="44"/>
      <c r="BD452" s="47"/>
      <c r="BE452" s="47"/>
      <c r="BF452" s="45"/>
      <c r="BG452" s="44"/>
      <c r="BH452" s="44"/>
      <c r="BI452" s="44"/>
      <c r="BJ452" s="44"/>
      <c r="BK452" s="44"/>
      <c r="BL452" s="44"/>
      <c r="BM452" s="44"/>
      <c r="BN452" s="47"/>
      <c r="BO452" s="497"/>
      <c r="BP452" s="124"/>
      <c r="BQ452" s="41"/>
      <c r="BR452" s="41"/>
      <c r="BS452" s="41"/>
      <c r="BT452" s="41"/>
      <c r="BU452" s="43"/>
      <c r="BV452" s="43"/>
      <c r="BW452" s="43"/>
      <c r="BX452" s="43"/>
      <c r="BY452" s="43"/>
      <c r="BZ452" s="43"/>
      <c r="CA452" s="499"/>
      <c r="CB452" s="500"/>
      <c r="CC452" s="495"/>
      <c r="CD452" s="495"/>
      <c r="CE452" s="502"/>
      <c r="CF452" s="124"/>
      <c r="CG452" s="41"/>
      <c r="CH452" s="41"/>
      <c r="CI452" s="43"/>
      <c r="CJ452" s="43"/>
      <c r="CK452" s="43"/>
      <c r="CL452" s="43"/>
      <c r="CM452" s="43"/>
      <c r="CN452" s="43"/>
      <c r="CO452" s="43"/>
      <c r="CP452" s="43"/>
      <c r="CQ452" s="43"/>
      <c r="CR452" s="500"/>
      <c r="CS452" s="495"/>
      <c r="CT452" s="495"/>
      <c r="CU452" s="502"/>
      <c r="CV452" s="44"/>
      <c r="CW452" s="44"/>
      <c r="CX452" s="44"/>
      <c r="CY452" s="44"/>
      <c r="CZ452" s="44"/>
      <c r="DA452" s="46"/>
      <c r="DB452" s="451"/>
      <c r="DC452" s="44"/>
      <c r="DD452" s="44"/>
      <c r="DE452" s="451"/>
      <c r="DF452" s="35"/>
      <c r="DG452" s="36"/>
      <c r="DH452" s="36"/>
      <c r="DI452" s="38"/>
      <c r="DJ452" s="38"/>
      <c r="DK452" s="38"/>
      <c r="DL452" s="38"/>
      <c r="DM452" s="38"/>
      <c r="DN452" s="46"/>
      <c r="DO452" s="451"/>
      <c r="DP452" s="451"/>
      <c r="DQ452" s="451"/>
      <c r="DR452" s="451"/>
      <c r="DS452" s="451"/>
      <c r="DT452" s="451"/>
      <c r="DU452" s="451"/>
      <c r="DV452" s="35"/>
      <c r="DW452" s="36"/>
      <c r="DX452" s="36"/>
      <c r="DY452" s="38"/>
      <c r="DZ452" s="38"/>
      <c r="EA452" s="46"/>
      <c r="EB452" s="33">
        <f t="shared" si="64"/>
        <v>0</v>
      </c>
      <c r="EC452" s="33">
        <f t="shared" si="65"/>
        <v>0</v>
      </c>
      <c r="ED452" s="75">
        <f t="shared" si="66"/>
        <v>0</v>
      </c>
      <c r="EE452" s="74">
        <f t="shared" si="67"/>
        <v>0</v>
      </c>
      <c r="EF452" s="33">
        <f t="shared" si="68"/>
        <v>0</v>
      </c>
    </row>
    <row r="453" spans="1:136" x14ac:dyDescent="0.25">
      <c r="A453" s="134">
        <v>444</v>
      </c>
      <c r="B453" s="44"/>
      <c r="C453" s="39"/>
      <c r="D453" s="39"/>
      <c r="E453" s="39"/>
      <c r="F453" s="46"/>
      <c r="G453" s="45"/>
      <c r="H453" s="44"/>
      <c r="I453" s="44"/>
      <c r="J453" s="47"/>
      <c r="K453" s="47"/>
      <c r="L453" s="47"/>
      <c r="M453" s="47"/>
      <c r="N453" s="47"/>
      <c r="O453" s="44"/>
      <c r="P453" s="353"/>
      <c r="Q453" s="452"/>
      <c r="R453" s="452"/>
      <c r="S453" s="452"/>
      <c r="T453" s="452"/>
      <c r="U453" s="452"/>
      <c r="V453" s="452"/>
      <c r="W453" s="452"/>
      <c r="X453" s="452"/>
      <c r="Y453" s="452"/>
      <c r="Z453" s="45"/>
      <c r="AA453" s="44"/>
      <c r="AB453" s="44"/>
      <c r="AC453" s="47"/>
      <c r="AD453" s="47"/>
      <c r="AE453" s="47"/>
      <c r="AF453" s="47"/>
      <c r="AG453" s="47"/>
      <c r="AH453" s="47"/>
      <c r="AI453" s="47"/>
      <c r="AJ453" s="44"/>
      <c r="AK453" s="353"/>
      <c r="AL453" s="452"/>
      <c r="AM453" s="452"/>
      <c r="AN453" s="452"/>
      <c r="AO453" s="452"/>
      <c r="AP453" s="452"/>
      <c r="AQ453" s="452"/>
      <c r="AR453" s="452"/>
      <c r="AS453" s="452"/>
      <c r="AT453" s="452"/>
      <c r="AU453" s="452"/>
      <c r="AV453" s="452"/>
      <c r="AW453" s="45"/>
      <c r="AX453" s="44"/>
      <c r="AY453" s="47"/>
      <c r="AZ453" s="47"/>
      <c r="BA453" s="125"/>
      <c r="BB453" s="44"/>
      <c r="BC453" s="44"/>
      <c r="BD453" s="47"/>
      <c r="BE453" s="47"/>
      <c r="BF453" s="45"/>
      <c r="BG453" s="44"/>
      <c r="BH453" s="44"/>
      <c r="BI453" s="44"/>
      <c r="BJ453" s="44"/>
      <c r="BK453" s="44"/>
      <c r="BL453" s="44"/>
      <c r="BM453" s="44"/>
      <c r="BN453" s="47"/>
      <c r="BO453" s="497"/>
      <c r="BP453" s="124"/>
      <c r="BQ453" s="41"/>
      <c r="BR453" s="41"/>
      <c r="BS453" s="41"/>
      <c r="BT453" s="41"/>
      <c r="BU453" s="43"/>
      <c r="BV453" s="43"/>
      <c r="BW453" s="43"/>
      <c r="BX453" s="43"/>
      <c r="BY453" s="43"/>
      <c r="BZ453" s="43"/>
      <c r="CA453" s="499"/>
      <c r="CB453" s="500"/>
      <c r="CC453" s="495"/>
      <c r="CD453" s="495"/>
      <c r="CE453" s="502"/>
      <c r="CF453" s="124"/>
      <c r="CG453" s="41"/>
      <c r="CH453" s="41"/>
      <c r="CI453" s="43"/>
      <c r="CJ453" s="43"/>
      <c r="CK453" s="43"/>
      <c r="CL453" s="43"/>
      <c r="CM453" s="43"/>
      <c r="CN453" s="43"/>
      <c r="CO453" s="43"/>
      <c r="CP453" s="43"/>
      <c r="CQ453" s="43"/>
      <c r="CR453" s="500"/>
      <c r="CS453" s="495"/>
      <c r="CT453" s="495"/>
      <c r="CU453" s="502"/>
      <c r="CV453" s="44"/>
      <c r="CW453" s="44"/>
      <c r="CX453" s="44"/>
      <c r="CY453" s="44"/>
      <c r="CZ453" s="44"/>
      <c r="DA453" s="46"/>
      <c r="DB453" s="451"/>
      <c r="DC453" s="44"/>
      <c r="DD453" s="44"/>
      <c r="DE453" s="451"/>
      <c r="DF453" s="35"/>
      <c r="DG453" s="36"/>
      <c r="DH453" s="36"/>
      <c r="DI453" s="38"/>
      <c r="DJ453" s="38"/>
      <c r="DK453" s="38"/>
      <c r="DL453" s="38"/>
      <c r="DM453" s="38"/>
      <c r="DN453" s="46"/>
      <c r="DO453" s="451"/>
      <c r="DP453" s="451"/>
      <c r="DQ453" s="451"/>
      <c r="DR453" s="451"/>
      <c r="DS453" s="451"/>
      <c r="DT453" s="451"/>
      <c r="DU453" s="451"/>
      <c r="DV453" s="35"/>
      <c r="DW453" s="36"/>
      <c r="DX453" s="36"/>
      <c r="DY453" s="38"/>
      <c r="DZ453" s="38"/>
      <c r="EA453" s="46"/>
      <c r="EB453" s="33">
        <f t="shared" si="64"/>
        <v>0</v>
      </c>
      <c r="EC453" s="33">
        <f t="shared" si="65"/>
        <v>0</v>
      </c>
      <c r="ED453" s="75">
        <f t="shared" si="66"/>
        <v>0</v>
      </c>
      <c r="EE453" s="74">
        <f t="shared" si="67"/>
        <v>0</v>
      </c>
      <c r="EF453" s="33">
        <f t="shared" si="68"/>
        <v>0</v>
      </c>
    </row>
    <row r="454" spans="1:136" x14ac:dyDescent="0.25">
      <c r="A454" s="136">
        <v>445</v>
      </c>
      <c r="B454" s="44"/>
      <c r="C454" s="39"/>
      <c r="D454" s="39"/>
      <c r="E454" s="39"/>
      <c r="F454" s="46"/>
      <c r="G454" s="45"/>
      <c r="H454" s="44"/>
      <c r="I454" s="44"/>
      <c r="J454" s="47"/>
      <c r="K454" s="47"/>
      <c r="L454" s="47"/>
      <c r="M454" s="47"/>
      <c r="N454" s="47"/>
      <c r="O454" s="44"/>
      <c r="P454" s="353"/>
      <c r="Q454" s="452"/>
      <c r="R454" s="452"/>
      <c r="S454" s="452"/>
      <c r="T454" s="452"/>
      <c r="U454" s="452"/>
      <c r="V454" s="452"/>
      <c r="W454" s="452"/>
      <c r="X454" s="452"/>
      <c r="Y454" s="452"/>
      <c r="Z454" s="45"/>
      <c r="AA454" s="44"/>
      <c r="AB454" s="44"/>
      <c r="AC454" s="47"/>
      <c r="AD454" s="47"/>
      <c r="AE454" s="47"/>
      <c r="AF454" s="47"/>
      <c r="AG454" s="47"/>
      <c r="AH454" s="47"/>
      <c r="AI454" s="47"/>
      <c r="AJ454" s="44"/>
      <c r="AK454" s="353"/>
      <c r="AL454" s="452"/>
      <c r="AM454" s="452"/>
      <c r="AN454" s="452"/>
      <c r="AO454" s="452"/>
      <c r="AP454" s="452"/>
      <c r="AQ454" s="452"/>
      <c r="AR454" s="452"/>
      <c r="AS454" s="452"/>
      <c r="AT454" s="452"/>
      <c r="AU454" s="452"/>
      <c r="AV454" s="452"/>
      <c r="AW454" s="45"/>
      <c r="AX454" s="44"/>
      <c r="AY454" s="47"/>
      <c r="AZ454" s="47"/>
      <c r="BA454" s="125"/>
      <c r="BB454" s="44"/>
      <c r="BC454" s="44"/>
      <c r="BD454" s="47"/>
      <c r="BE454" s="47"/>
      <c r="BF454" s="45"/>
      <c r="BG454" s="44"/>
      <c r="BH454" s="44"/>
      <c r="BI454" s="44"/>
      <c r="BJ454" s="44"/>
      <c r="BK454" s="44"/>
      <c r="BL454" s="44"/>
      <c r="BM454" s="44"/>
      <c r="BN454" s="47"/>
      <c r="BO454" s="497"/>
      <c r="BP454" s="124"/>
      <c r="BQ454" s="41"/>
      <c r="BR454" s="41"/>
      <c r="BS454" s="41"/>
      <c r="BT454" s="41"/>
      <c r="BU454" s="43"/>
      <c r="BV454" s="43"/>
      <c r="BW454" s="43"/>
      <c r="BX454" s="43"/>
      <c r="BY454" s="43"/>
      <c r="BZ454" s="43"/>
      <c r="CA454" s="499"/>
      <c r="CB454" s="500"/>
      <c r="CC454" s="495"/>
      <c r="CD454" s="495"/>
      <c r="CE454" s="502"/>
      <c r="CF454" s="124"/>
      <c r="CG454" s="41"/>
      <c r="CH454" s="41"/>
      <c r="CI454" s="43"/>
      <c r="CJ454" s="43"/>
      <c r="CK454" s="43"/>
      <c r="CL454" s="43"/>
      <c r="CM454" s="43"/>
      <c r="CN454" s="43"/>
      <c r="CO454" s="43"/>
      <c r="CP454" s="43"/>
      <c r="CQ454" s="43"/>
      <c r="CR454" s="500"/>
      <c r="CS454" s="495"/>
      <c r="CT454" s="495"/>
      <c r="CU454" s="502"/>
      <c r="CV454" s="44"/>
      <c r="CW454" s="44"/>
      <c r="CX454" s="44"/>
      <c r="CY454" s="44"/>
      <c r="CZ454" s="44"/>
      <c r="DA454" s="46"/>
      <c r="DB454" s="451"/>
      <c r="DC454" s="44"/>
      <c r="DD454" s="44"/>
      <c r="DE454" s="451"/>
      <c r="DF454" s="35"/>
      <c r="DG454" s="36"/>
      <c r="DH454" s="36"/>
      <c r="DI454" s="38"/>
      <c r="DJ454" s="38"/>
      <c r="DK454" s="38"/>
      <c r="DL454" s="38"/>
      <c r="DM454" s="38"/>
      <c r="DN454" s="46"/>
      <c r="DO454" s="451"/>
      <c r="DP454" s="451"/>
      <c r="DQ454" s="451"/>
      <c r="DR454" s="451"/>
      <c r="DS454" s="451"/>
      <c r="DT454" s="451"/>
      <c r="DU454" s="451"/>
      <c r="DV454" s="35"/>
      <c r="DW454" s="36"/>
      <c r="DX454" s="36"/>
      <c r="DY454" s="38"/>
      <c r="DZ454" s="38"/>
      <c r="EA454" s="46"/>
      <c r="EB454" s="33">
        <f t="shared" si="64"/>
        <v>0</v>
      </c>
      <c r="EC454" s="33">
        <f t="shared" si="65"/>
        <v>0</v>
      </c>
      <c r="ED454" s="75">
        <f t="shared" si="66"/>
        <v>0</v>
      </c>
      <c r="EE454" s="74">
        <f t="shared" si="67"/>
        <v>0</v>
      </c>
      <c r="EF454" s="33">
        <f t="shared" si="68"/>
        <v>0</v>
      </c>
    </row>
    <row r="455" spans="1:136" x14ac:dyDescent="0.25">
      <c r="A455" s="134">
        <v>446</v>
      </c>
      <c r="B455" s="44"/>
      <c r="C455" s="39"/>
      <c r="D455" s="39"/>
      <c r="E455" s="39"/>
      <c r="F455" s="46"/>
      <c r="G455" s="45"/>
      <c r="H455" s="44"/>
      <c r="I455" s="44"/>
      <c r="J455" s="47"/>
      <c r="K455" s="47"/>
      <c r="L455" s="47"/>
      <c r="M455" s="47"/>
      <c r="N455" s="47"/>
      <c r="O455" s="44"/>
      <c r="P455" s="353"/>
      <c r="Q455" s="452"/>
      <c r="R455" s="452"/>
      <c r="S455" s="452"/>
      <c r="T455" s="452"/>
      <c r="U455" s="452"/>
      <c r="V455" s="452"/>
      <c r="W455" s="452"/>
      <c r="X455" s="452"/>
      <c r="Y455" s="452"/>
      <c r="Z455" s="45"/>
      <c r="AA455" s="44"/>
      <c r="AB455" s="44"/>
      <c r="AC455" s="47"/>
      <c r="AD455" s="47"/>
      <c r="AE455" s="47"/>
      <c r="AF455" s="47"/>
      <c r="AG455" s="47"/>
      <c r="AH455" s="47"/>
      <c r="AI455" s="47"/>
      <c r="AJ455" s="44"/>
      <c r="AK455" s="353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"/>
      <c r="AX455" s="44"/>
      <c r="AY455" s="47"/>
      <c r="AZ455" s="47"/>
      <c r="BA455" s="125"/>
      <c r="BB455" s="44"/>
      <c r="BC455" s="44"/>
      <c r="BD455" s="47"/>
      <c r="BE455" s="47"/>
      <c r="BF455" s="45"/>
      <c r="BG455" s="44"/>
      <c r="BH455" s="44"/>
      <c r="BI455" s="44"/>
      <c r="BJ455" s="44"/>
      <c r="BK455" s="44"/>
      <c r="BL455" s="44"/>
      <c r="BM455" s="44"/>
      <c r="BN455" s="47"/>
      <c r="BO455" s="497"/>
      <c r="BP455" s="124"/>
      <c r="BQ455" s="41"/>
      <c r="BR455" s="41"/>
      <c r="BS455" s="41"/>
      <c r="BT455" s="41"/>
      <c r="BU455" s="43"/>
      <c r="BV455" s="43"/>
      <c r="BW455" s="43"/>
      <c r="BX455" s="43"/>
      <c r="BY455" s="43"/>
      <c r="BZ455" s="43"/>
      <c r="CA455" s="499"/>
      <c r="CB455" s="500"/>
      <c r="CC455" s="495"/>
      <c r="CD455" s="495"/>
      <c r="CE455" s="502"/>
      <c r="CF455" s="124"/>
      <c r="CG455" s="41"/>
      <c r="CH455" s="41"/>
      <c r="CI455" s="43"/>
      <c r="CJ455" s="43"/>
      <c r="CK455" s="43"/>
      <c r="CL455" s="43"/>
      <c r="CM455" s="43"/>
      <c r="CN455" s="43"/>
      <c r="CO455" s="43"/>
      <c r="CP455" s="43"/>
      <c r="CQ455" s="43"/>
      <c r="CR455" s="500"/>
      <c r="CS455" s="495"/>
      <c r="CT455" s="495"/>
      <c r="CU455" s="502"/>
      <c r="CV455" s="44"/>
      <c r="CW455" s="44"/>
      <c r="CX455" s="44"/>
      <c r="CY455" s="44"/>
      <c r="CZ455" s="44"/>
      <c r="DA455" s="46"/>
      <c r="DB455" s="451"/>
      <c r="DC455" s="44"/>
      <c r="DD455" s="44"/>
      <c r="DE455" s="451"/>
      <c r="DF455" s="35"/>
      <c r="DG455" s="36"/>
      <c r="DH455" s="36"/>
      <c r="DI455" s="38"/>
      <c r="DJ455" s="38"/>
      <c r="DK455" s="38"/>
      <c r="DL455" s="38"/>
      <c r="DM455" s="38"/>
      <c r="DN455" s="46"/>
      <c r="DO455" s="451"/>
      <c r="DP455" s="451"/>
      <c r="DQ455" s="451"/>
      <c r="DR455" s="451"/>
      <c r="DS455" s="451"/>
      <c r="DT455" s="451"/>
      <c r="DU455" s="451"/>
      <c r="DV455" s="35"/>
      <c r="DW455" s="36"/>
      <c r="DX455" s="36"/>
      <c r="DY455" s="38"/>
      <c r="DZ455" s="38"/>
      <c r="EA455" s="46"/>
      <c r="EB455" s="33">
        <f t="shared" si="64"/>
        <v>0</v>
      </c>
      <c r="EC455" s="33">
        <f t="shared" si="65"/>
        <v>0</v>
      </c>
      <c r="ED455" s="75">
        <f t="shared" si="66"/>
        <v>0</v>
      </c>
      <c r="EE455" s="74">
        <f t="shared" si="67"/>
        <v>0</v>
      </c>
      <c r="EF455" s="33">
        <f t="shared" si="68"/>
        <v>0</v>
      </c>
    </row>
    <row r="456" spans="1:136" x14ac:dyDescent="0.25">
      <c r="A456" s="136">
        <v>447</v>
      </c>
      <c r="B456" s="44"/>
      <c r="C456" s="39"/>
      <c r="D456" s="39"/>
      <c r="E456" s="39"/>
      <c r="F456" s="46"/>
      <c r="G456" s="45"/>
      <c r="H456" s="44"/>
      <c r="I456" s="44"/>
      <c r="J456" s="47"/>
      <c r="K456" s="47"/>
      <c r="L456" s="47"/>
      <c r="M456" s="47"/>
      <c r="N456" s="47"/>
      <c r="O456" s="44"/>
      <c r="P456" s="353"/>
      <c r="Q456" s="452"/>
      <c r="R456" s="452"/>
      <c r="S456" s="452"/>
      <c r="T456" s="452"/>
      <c r="U456" s="452"/>
      <c r="V456" s="452"/>
      <c r="W456" s="452"/>
      <c r="X456" s="452"/>
      <c r="Y456" s="452"/>
      <c r="Z456" s="45"/>
      <c r="AA456" s="44"/>
      <c r="AB456" s="44"/>
      <c r="AC456" s="47"/>
      <c r="AD456" s="47"/>
      <c r="AE456" s="47"/>
      <c r="AF456" s="47"/>
      <c r="AG456" s="47"/>
      <c r="AH456" s="47"/>
      <c r="AI456" s="47"/>
      <c r="AJ456" s="44"/>
      <c r="AK456" s="353"/>
      <c r="AL456" s="452"/>
      <c r="AM456" s="452"/>
      <c r="AN456" s="452"/>
      <c r="AO456" s="452"/>
      <c r="AP456" s="452"/>
      <c r="AQ456" s="452"/>
      <c r="AR456" s="452"/>
      <c r="AS456" s="452"/>
      <c r="AT456" s="452"/>
      <c r="AU456" s="452"/>
      <c r="AV456" s="452"/>
      <c r="AW456" s="45"/>
      <c r="AX456" s="44"/>
      <c r="AY456" s="47"/>
      <c r="AZ456" s="47"/>
      <c r="BA456" s="125"/>
      <c r="BB456" s="44"/>
      <c r="BC456" s="44"/>
      <c r="BD456" s="47"/>
      <c r="BE456" s="47"/>
      <c r="BF456" s="45"/>
      <c r="BG456" s="44"/>
      <c r="BH456" s="44"/>
      <c r="BI456" s="44"/>
      <c r="BJ456" s="44"/>
      <c r="BK456" s="44"/>
      <c r="BL456" s="44"/>
      <c r="BM456" s="44"/>
      <c r="BN456" s="47"/>
      <c r="BO456" s="497"/>
      <c r="BP456" s="124"/>
      <c r="BQ456" s="41"/>
      <c r="BR456" s="41"/>
      <c r="BS456" s="41"/>
      <c r="BT456" s="41"/>
      <c r="BU456" s="43"/>
      <c r="BV456" s="43"/>
      <c r="BW456" s="43"/>
      <c r="BX456" s="43"/>
      <c r="BY456" s="43"/>
      <c r="BZ456" s="43"/>
      <c r="CA456" s="499"/>
      <c r="CB456" s="500"/>
      <c r="CC456" s="495"/>
      <c r="CD456" s="495"/>
      <c r="CE456" s="502"/>
      <c r="CF456" s="124"/>
      <c r="CG456" s="41"/>
      <c r="CH456" s="41"/>
      <c r="CI456" s="43"/>
      <c r="CJ456" s="43"/>
      <c r="CK456" s="43"/>
      <c r="CL456" s="43"/>
      <c r="CM456" s="43"/>
      <c r="CN456" s="43"/>
      <c r="CO456" s="43"/>
      <c r="CP456" s="43"/>
      <c r="CQ456" s="43"/>
      <c r="CR456" s="500"/>
      <c r="CS456" s="495"/>
      <c r="CT456" s="495"/>
      <c r="CU456" s="502"/>
      <c r="CV456" s="44"/>
      <c r="CW456" s="44"/>
      <c r="CX456" s="44"/>
      <c r="CY456" s="44"/>
      <c r="CZ456" s="44"/>
      <c r="DA456" s="46"/>
      <c r="DB456" s="451"/>
      <c r="DC456" s="44"/>
      <c r="DD456" s="44"/>
      <c r="DE456" s="451"/>
      <c r="DF456" s="35"/>
      <c r="DG456" s="36"/>
      <c r="DH456" s="36"/>
      <c r="DI456" s="38"/>
      <c r="DJ456" s="38"/>
      <c r="DK456" s="38"/>
      <c r="DL456" s="38"/>
      <c r="DM456" s="38"/>
      <c r="DN456" s="46"/>
      <c r="DO456" s="451"/>
      <c r="DP456" s="451"/>
      <c r="DQ456" s="451"/>
      <c r="DR456" s="451"/>
      <c r="DS456" s="451"/>
      <c r="DT456" s="451"/>
      <c r="DU456" s="451"/>
      <c r="DV456" s="35"/>
      <c r="DW456" s="36"/>
      <c r="DX456" s="36"/>
      <c r="DY456" s="38"/>
      <c r="DZ456" s="38"/>
      <c r="EA456" s="46"/>
      <c r="EB456" s="33">
        <f t="shared" si="64"/>
        <v>0</v>
      </c>
      <c r="EC456" s="33">
        <f t="shared" si="65"/>
        <v>0</v>
      </c>
      <c r="ED456" s="75">
        <f t="shared" si="66"/>
        <v>0</v>
      </c>
      <c r="EE456" s="74">
        <f t="shared" si="67"/>
        <v>0</v>
      </c>
      <c r="EF456" s="33">
        <f t="shared" si="68"/>
        <v>0</v>
      </c>
    </row>
    <row r="457" spans="1:136" x14ac:dyDescent="0.25">
      <c r="A457" s="134">
        <v>448</v>
      </c>
      <c r="B457" s="44"/>
      <c r="C457" s="39"/>
      <c r="D457" s="39"/>
      <c r="E457" s="39"/>
      <c r="F457" s="46"/>
      <c r="G457" s="45"/>
      <c r="H457" s="44"/>
      <c r="I457" s="44"/>
      <c r="J457" s="47"/>
      <c r="K457" s="47"/>
      <c r="L457" s="47"/>
      <c r="M457" s="47"/>
      <c r="N457" s="47"/>
      <c r="O457" s="44"/>
      <c r="P457" s="353"/>
      <c r="Q457" s="452"/>
      <c r="R457" s="452"/>
      <c r="S457" s="452"/>
      <c r="T457" s="452"/>
      <c r="U457" s="452"/>
      <c r="V457" s="452"/>
      <c r="W457" s="452"/>
      <c r="X457" s="452"/>
      <c r="Y457" s="452"/>
      <c r="Z457" s="45"/>
      <c r="AA457" s="44"/>
      <c r="AB457" s="44"/>
      <c r="AC457" s="47"/>
      <c r="AD457" s="47"/>
      <c r="AE457" s="47"/>
      <c r="AF457" s="47"/>
      <c r="AG457" s="47"/>
      <c r="AH457" s="47"/>
      <c r="AI457" s="47"/>
      <c r="AJ457" s="44"/>
      <c r="AK457" s="353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"/>
      <c r="AX457" s="44"/>
      <c r="AY457" s="47"/>
      <c r="AZ457" s="47"/>
      <c r="BA457" s="125"/>
      <c r="BB457" s="44"/>
      <c r="BC457" s="44"/>
      <c r="BD457" s="47"/>
      <c r="BE457" s="47"/>
      <c r="BF457" s="45"/>
      <c r="BG457" s="44"/>
      <c r="BH457" s="44"/>
      <c r="BI457" s="44"/>
      <c r="BJ457" s="44"/>
      <c r="BK457" s="44"/>
      <c r="BL457" s="44"/>
      <c r="BM457" s="44"/>
      <c r="BN457" s="47"/>
      <c r="BO457" s="497"/>
      <c r="BP457" s="124"/>
      <c r="BQ457" s="41"/>
      <c r="BR457" s="41"/>
      <c r="BS457" s="41"/>
      <c r="BT457" s="41"/>
      <c r="BU457" s="43"/>
      <c r="BV457" s="43"/>
      <c r="BW457" s="43"/>
      <c r="BX457" s="43"/>
      <c r="BY457" s="43"/>
      <c r="BZ457" s="43"/>
      <c r="CA457" s="499"/>
      <c r="CB457" s="500"/>
      <c r="CC457" s="495"/>
      <c r="CD457" s="495"/>
      <c r="CE457" s="502"/>
      <c r="CF457" s="124"/>
      <c r="CG457" s="41"/>
      <c r="CH457" s="41"/>
      <c r="CI457" s="43"/>
      <c r="CJ457" s="43"/>
      <c r="CK457" s="43"/>
      <c r="CL457" s="43"/>
      <c r="CM457" s="43"/>
      <c r="CN457" s="43"/>
      <c r="CO457" s="43"/>
      <c r="CP457" s="43"/>
      <c r="CQ457" s="43"/>
      <c r="CR457" s="500"/>
      <c r="CS457" s="495"/>
      <c r="CT457" s="495"/>
      <c r="CU457" s="502"/>
      <c r="CV457" s="44"/>
      <c r="CW457" s="44"/>
      <c r="CX457" s="44"/>
      <c r="CY457" s="44"/>
      <c r="CZ457" s="44"/>
      <c r="DA457" s="46"/>
      <c r="DB457" s="451"/>
      <c r="DC457" s="44"/>
      <c r="DD457" s="44"/>
      <c r="DE457" s="451"/>
      <c r="DF457" s="35"/>
      <c r="DG457" s="36"/>
      <c r="DH457" s="36"/>
      <c r="DI457" s="38"/>
      <c r="DJ457" s="38"/>
      <c r="DK457" s="38"/>
      <c r="DL457" s="38"/>
      <c r="DM457" s="38"/>
      <c r="DN457" s="46"/>
      <c r="DO457" s="451"/>
      <c r="DP457" s="451"/>
      <c r="DQ457" s="451"/>
      <c r="DR457" s="451"/>
      <c r="DS457" s="451"/>
      <c r="DT457" s="451"/>
      <c r="DU457" s="451"/>
      <c r="DV457" s="35"/>
      <c r="DW457" s="36"/>
      <c r="DX457" s="36"/>
      <c r="DY457" s="38"/>
      <c r="DZ457" s="38"/>
      <c r="EA457" s="46"/>
      <c r="EB457" s="33">
        <f t="shared" si="64"/>
        <v>0</v>
      </c>
      <c r="EC457" s="33">
        <f t="shared" si="65"/>
        <v>0</v>
      </c>
      <c r="ED457" s="75">
        <f t="shared" si="66"/>
        <v>0</v>
      </c>
      <c r="EE457" s="74">
        <f t="shared" si="67"/>
        <v>0</v>
      </c>
      <c r="EF457" s="33">
        <f t="shared" si="68"/>
        <v>0</v>
      </c>
    </row>
    <row r="458" spans="1:136" x14ac:dyDescent="0.25">
      <c r="A458" s="136">
        <v>449</v>
      </c>
      <c r="B458" s="44"/>
      <c r="C458" s="39"/>
      <c r="D458" s="39"/>
      <c r="E458" s="39"/>
      <c r="F458" s="46"/>
      <c r="G458" s="45"/>
      <c r="H458" s="44"/>
      <c r="I458" s="44"/>
      <c r="J458" s="47"/>
      <c r="K458" s="47"/>
      <c r="L458" s="47"/>
      <c r="M458" s="47"/>
      <c r="N458" s="47"/>
      <c r="O458" s="44"/>
      <c r="P458" s="353"/>
      <c r="Q458" s="452"/>
      <c r="R458" s="452"/>
      <c r="S458" s="452"/>
      <c r="T458" s="452"/>
      <c r="U458" s="452"/>
      <c r="V458" s="452"/>
      <c r="W458" s="452"/>
      <c r="X458" s="452"/>
      <c r="Y458" s="452"/>
      <c r="Z458" s="45"/>
      <c r="AA458" s="44"/>
      <c r="AB458" s="44"/>
      <c r="AC458" s="47"/>
      <c r="AD458" s="47"/>
      <c r="AE458" s="47"/>
      <c r="AF458" s="47"/>
      <c r="AG458" s="47"/>
      <c r="AH458" s="47"/>
      <c r="AI458" s="47"/>
      <c r="AJ458" s="44"/>
      <c r="AK458" s="353"/>
      <c r="AL458" s="452"/>
      <c r="AM458" s="452"/>
      <c r="AN458" s="452"/>
      <c r="AO458" s="452"/>
      <c r="AP458" s="452"/>
      <c r="AQ458" s="452"/>
      <c r="AR458" s="452"/>
      <c r="AS458" s="452"/>
      <c r="AT458" s="452"/>
      <c r="AU458" s="452"/>
      <c r="AV458" s="452"/>
      <c r="AW458" s="45"/>
      <c r="AX458" s="44"/>
      <c r="AY458" s="47"/>
      <c r="AZ458" s="47"/>
      <c r="BA458" s="125"/>
      <c r="BB458" s="44"/>
      <c r="BC458" s="44"/>
      <c r="BD458" s="47"/>
      <c r="BE458" s="47"/>
      <c r="BF458" s="45"/>
      <c r="BG458" s="44"/>
      <c r="BH458" s="44"/>
      <c r="BI458" s="44"/>
      <c r="BJ458" s="44"/>
      <c r="BK458" s="44"/>
      <c r="BL458" s="44"/>
      <c r="BM458" s="44"/>
      <c r="BN458" s="47"/>
      <c r="BO458" s="497"/>
      <c r="BP458" s="124"/>
      <c r="BQ458" s="41"/>
      <c r="BR458" s="41"/>
      <c r="BS458" s="41"/>
      <c r="BT458" s="41"/>
      <c r="BU458" s="43"/>
      <c r="BV458" s="43"/>
      <c r="BW458" s="43"/>
      <c r="BX458" s="43"/>
      <c r="BY458" s="43"/>
      <c r="BZ458" s="43"/>
      <c r="CA458" s="499"/>
      <c r="CB458" s="500"/>
      <c r="CC458" s="495"/>
      <c r="CD458" s="495"/>
      <c r="CE458" s="502"/>
      <c r="CF458" s="124"/>
      <c r="CG458" s="41"/>
      <c r="CH458" s="41"/>
      <c r="CI458" s="43"/>
      <c r="CJ458" s="43"/>
      <c r="CK458" s="43"/>
      <c r="CL458" s="43"/>
      <c r="CM458" s="43"/>
      <c r="CN458" s="43"/>
      <c r="CO458" s="43"/>
      <c r="CP458" s="43"/>
      <c r="CQ458" s="43"/>
      <c r="CR458" s="500"/>
      <c r="CS458" s="495"/>
      <c r="CT458" s="495"/>
      <c r="CU458" s="502"/>
      <c r="CV458" s="44"/>
      <c r="CW458" s="44"/>
      <c r="CX458" s="44"/>
      <c r="CY458" s="44"/>
      <c r="CZ458" s="44"/>
      <c r="DA458" s="46"/>
      <c r="DB458" s="451"/>
      <c r="DC458" s="44"/>
      <c r="DD458" s="44"/>
      <c r="DE458" s="451"/>
      <c r="DF458" s="35"/>
      <c r="DG458" s="36"/>
      <c r="DH458" s="36"/>
      <c r="DI458" s="38"/>
      <c r="DJ458" s="38"/>
      <c r="DK458" s="38"/>
      <c r="DL458" s="38"/>
      <c r="DM458" s="38"/>
      <c r="DN458" s="46"/>
      <c r="DO458" s="451"/>
      <c r="DP458" s="451"/>
      <c r="DQ458" s="451"/>
      <c r="DR458" s="451"/>
      <c r="DS458" s="451"/>
      <c r="DT458" s="451"/>
      <c r="DU458" s="451"/>
      <c r="DV458" s="35"/>
      <c r="DW458" s="36"/>
      <c r="DX458" s="36"/>
      <c r="DY458" s="38"/>
      <c r="DZ458" s="38"/>
      <c r="EA458" s="46"/>
      <c r="EB458" s="33">
        <f t="shared" ref="EB458:EB521" si="69">SUM(G458:AZ458)</f>
        <v>0</v>
      </c>
      <c r="EC458" s="33">
        <f t="shared" si="65"/>
        <v>0</v>
      </c>
      <c r="ED458" s="75">
        <f t="shared" si="66"/>
        <v>0</v>
      </c>
      <c r="EE458" s="74">
        <f t="shared" si="67"/>
        <v>0</v>
      </c>
      <c r="EF458" s="33">
        <f t="shared" si="68"/>
        <v>0</v>
      </c>
    </row>
    <row r="459" spans="1:136" x14ac:dyDescent="0.25">
      <c r="A459" s="134">
        <v>450</v>
      </c>
      <c r="B459" s="44"/>
      <c r="C459" s="39"/>
      <c r="D459" s="39"/>
      <c r="E459" s="39"/>
      <c r="F459" s="46"/>
      <c r="G459" s="45"/>
      <c r="H459" s="44"/>
      <c r="I459" s="44"/>
      <c r="J459" s="47"/>
      <c r="K459" s="47"/>
      <c r="L459" s="47"/>
      <c r="M459" s="47"/>
      <c r="N459" s="47"/>
      <c r="O459" s="44"/>
      <c r="P459" s="353"/>
      <c r="Q459" s="452"/>
      <c r="R459" s="452"/>
      <c r="S459" s="452"/>
      <c r="T459" s="452"/>
      <c r="U459" s="452"/>
      <c r="V459" s="452"/>
      <c r="W459" s="452"/>
      <c r="X459" s="452"/>
      <c r="Y459" s="452"/>
      <c r="Z459" s="45"/>
      <c r="AA459" s="44"/>
      <c r="AB459" s="44"/>
      <c r="AC459" s="47"/>
      <c r="AD459" s="47"/>
      <c r="AE459" s="47"/>
      <c r="AF459" s="47"/>
      <c r="AG459" s="47"/>
      <c r="AH459" s="47"/>
      <c r="AI459" s="47"/>
      <c r="AJ459" s="44"/>
      <c r="AK459" s="353"/>
      <c r="AL459" s="452"/>
      <c r="AM459" s="452"/>
      <c r="AN459" s="452"/>
      <c r="AO459" s="452"/>
      <c r="AP459" s="452"/>
      <c r="AQ459" s="452"/>
      <c r="AR459" s="452"/>
      <c r="AS459" s="452"/>
      <c r="AT459" s="452"/>
      <c r="AU459" s="452"/>
      <c r="AV459" s="452"/>
      <c r="AW459" s="45"/>
      <c r="AX459" s="44"/>
      <c r="AY459" s="47"/>
      <c r="AZ459" s="47"/>
      <c r="BA459" s="125"/>
      <c r="BB459" s="44"/>
      <c r="BC459" s="44"/>
      <c r="BD459" s="47"/>
      <c r="BE459" s="47"/>
      <c r="BF459" s="45"/>
      <c r="BG459" s="44"/>
      <c r="BH459" s="44"/>
      <c r="BI459" s="44"/>
      <c r="BJ459" s="44"/>
      <c r="BK459" s="44"/>
      <c r="BL459" s="44"/>
      <c r="BM459" s="44"/>
      <c r="BN459" s="47"/>
      <c r="BO459" s="497"/>
      <c r="BP459" s="124"/>
      <c r="BQ459" s="41"/>
      <c r="BR459" s="41"/>
      <c r="BS459" s="41"/>
      <c r="BT459" s="41"/>
      <c r="BU459" s="43"/>
      <c r="BV459" s="43"/>
      <c r="BW459" s="43"/>
      <c r="BX459" s="43"/>
      <c r="BY459" s="43"/>
      <c r="BZ459" s="43"/>
      <c r="CA459" s="499"/>
      <c r="CB459" s="500"/>
      <c r="CC459" s="495"/>
      <c r="CD459" s="495"/>
      <c r="CE459" s="502"/>
      <c r="CF459" s="124"/>
      <c r="CG459" s="41"/>
      <c r="CH459" s="41"/>
      <c r="CI459" s="43"/>
      <c r="CJ459" s="43"/>
      <c r="CK459" s="43"/>
      <c r="CL459" s="43"/>
      <c r="CM459" s="43"/>
      <c r="CN459" s="43"/>
      <c r="CO459" s="43"/>
      <c r="CP459" s="43"/>
      <c r="CQ459" s="43"/>
      <c r="CR459" s="500"/>
      <c r="CS459" s="495"/>
      <c r="CT459" s="495"/>
      <c r="CU459" s="502"/>
      <c r="CV459" s="44"/>
      <c r="CW459" s="44"/>
      <c r="CX459" s="44"/>
      <c r="CY459" s="44"/>
      <c r="CZ459" s="44"/>
      <c r="DA459" s="46"/>
      <c r="DB459" s="451"/>
      <c r="DC459" s="44"/>
      <c r="DD459" s="44"/>
      <c r="DE459" s="451"/>
      <c r="DF459" s="35"/>
      <c r="DG459" s="36"/>
      <c r="DH459" s="36"/>
      <c r="DI459" s="38"/>
      <c r="DJ459" s="38"/>
      <c r="DK459" s="38"/>
      <c r="DL459" s="38"/>
      <c r="DM459" s="38"/>
      <c r="DN459" s="46"/>
      <c r="DO459" s="451"/>
      <c r="DP459" s="451"/>
      <c r="DQ459" s="451"/>
      <c r="DR459" s="451"/>
      <c r="DS459" s="451"/>
      <c r="DT459" s="451"/>
      <c r="DU459" s="451"/>
      <c r="DV459" s="35"/>
      <c r="DW459" s="36"/>
      <c r="DX459" s="36"/>
      <c r="DY459" s="38"/>
      <c r="DZ459" s="38"/>
      <c r="EA459" s="46"/>
      <c r="EB459" s="33">
        <f t="shared" si="69"/>
        <v>0</v>
      </c>
      <c r="EC459" s="33">
        <f t="shared" ref="EC459:EC522" si="70">SUM(BA459:BO459)</f>
        <v>0</v>
      </c>
      <c r="ED459" s="75">
        <f t="shared" ref="ED459:ED522" si="71">SUM(BP459:DE459)</f>
        <v>0</v>
      </c>
      <c r="EE459" s="74">
        <f t="shared" ref="EE459:EE522" si="72">SUM(DF459:EA459)</f>
        <v>0</v>
      </c>
      <c r="EF459" s="33">
        <f t="shared" ref="EF459:EF522" si="73">SUM(EB459:EE459)</f>
        <v>0</v>
      </c>
    </row>
    <row r="460" spans="1:136" x14ac:dyDescent="0.25">
      <c r="A460" s="136">
        <v>451</v>
      </c>
      <c r="B460" s="44"/>
      <c r="C460" s="39"/>
      <c r="D460" s="39"/>
      <c r="E460" s="39"/>
      <c r="F460" s="46"/>
      <c r="G460" s="45"/>
      <c r="H460" s="44"/>
      <c r="I460" s="44"/>
      <c r="J460" s="47"/>
      <c r="K460" s="47"/>
      <c r="L460" s="47"/>
      <c r="M460" s="47"/>
      <c r="N460" s="47"/>
      <c r="O460" s="44"/>
      <c r="P460" s="353"/>
      <c r="Q460" s="452"/>
      <c r="R460" s="452"/>
      <c r="S460" s="452"/>
      <c r="T460" s="452"/>
      <c r="U460" s="452"/>
      <c r="V460" s="452"/>
      <c r="W460" s="452"/>
      <c r="X460" s="452"/>
      <c r="Y460" s="452"/>
      <c r="Z460" s="45"/>
      <c r="AA460" s="44"/>
      <c r="AB460" s="44"/>
      <c r="AC460" s="47"/>
      <c r="AD460" s="47"/>
      <c r="AE460" s="47"/>
      <c r="AF460" s="47"/>
      <c r="AG460" s="47"/>
      <c r="AH460" s="47"/>
      <c r="AI460" s="47"/>
      <c r="AJ460" s="44"/>
      <c r="AK460" s="353"/>
      <c r="AL460" s="452"/>
      <c r="AM460" s="452"/>
      <c r="AN460" s="452"/>
      <c r="AO460" s="452"/>
      <c r="AP460" s="452"/>
      <c r="AQ460" s="452"/>
      <c r="AR460" s="452"/>
      <c r="AS460" s="452"/>
      <c r="AT460" s="452"/>
      <c r="AU460" s="452"/>
      <c r="AV460" s="452"/>
      <c r="AW460" s="45"/>
      <c r="AX460" s="44"/>
      <c r="AY460" s="47"/>
      <c r="AZ460" s="47"/>
      <c r="BA460" s="125"/>
      <c r="BB460" s="44"/>
      <c r="BC460" s="44"/>
      <c r="BD460" s="47"/>
      <c r="BE460" s="47"/>
      <c r="BF460" s="45"/>
      <c r="BG460" s="44"/>
      <c r="BH460" s="44"/>
      <c r="BI460" s="44"/>
      <c r="BJ460" s="44"/>
      <c r="BK460" s="44"/>
      <c r="BL460" s="44"/>
      <c r="BM460" s="44"/>
      <c r="BN460" s="47"/>
      <c r="BO460" s="497"/>
      <c r="BP460" s="124"/>
      <c r="BQ460" s="41"/>
      <c r="BR460" s="41"/>
      <c r="BS460" s="41"/>
      <c r="BT460" s="41"/>
      <c r="BU460" s="43"/>
      <c r="BV460" s="43"/>
      <c r="BW460" s="43"/>
      <c r="BX460" s="43"/>
      <c r="BY460" s="43"/>
      <c r="BZ460" s="43"/>
      <c r="CA460" s="499"/>
      <c r="CB460" s="500"/>
      <c r="CC460" s="495"/>
      <c r="CD460" s="495"/>
      <c r="CE460" s="502"/>
      <c r="CF460" s="124"/>
      <c r="CG460" s="41"/>
      <c r="CH460" s="41"/>
      <c r="CI460" s="43"/>
      <c r="CJ460" s="43"/>
      <c r="CK460" s="43"/>
      <c r="CL460" s="43"/>
      <c r="CM460" s="43"/>
      <c r="CN460" s="43"/>
      <c r="CO460" s="43"/>
      <c r="CP460" s="43"/>
      <c r="CQ460" s="43"/>
      <c r="CR460" s="500"/>
      <c r="CS460" s="495"/>
      <c r="CT460" s="495"/>
      <c r="CU460" s="502"/>
      <c r="CV460" s="44"/>
      <c r="CW460" s="44"/>
      <c r="CX460" s="44"/>
      <c r="CY460" s="44"/>
      <c r="CZ460" s="44"/>
      <c r="DA460" s="46"/>
      <c r="DB460" s="451"/>
      <c r="DC460" s="44"/>
      <c r="DD460" s="44"/>
      <c r="DE460" s="451"/>
      <c r="DF460" s="35"/>
      <c r="DG460" s="36"/>
      <c r="DH460" s="36"/>
      <c r="DI460" s="38"/>
      <c r="DJ460" s="38"/>
      <c r="DK460" s="38"/>
      <c r="DL460" s="38"/>
      <c r="DM460" s="38"/>
      <c r="DN460" s="46"/>
      <c r="DO460" s="451"/>
      <c r="DP460" s="451"/>
      <c r="DQ460" s="451"/>
      <c r="DR460" s="451"/>
      <c r="DS460" s="451"/>
      <c r="DT460" s="451"/>
      <c r="DU460" s="451"/>
      <c r="DV460" s="35"/>
      <c r="DW460" s="36"/>
      <c r="DX460" s="36"/>
      <c r="DY460" s="38"/>
      <c r="DZ460" s="38"/>
      <c r="EA460" s="46"/>
      <c r="EB460" s="33">
        <f t="shared" si="69"/>
        <v>0</v>
      </c>
      <c r="EC460" s="33">
        <f t="shared" si="70"/>
        <v>0</v>
      </c>
      <c r="ED460" s="75">
        <f t="shared" si="71"/>
        <v>0</v>
      </c>
      <c r="EE460" s="74">
        <f t="shared" si="72"/>
        <v>0</v>
      </c>
      <c r="EF460" s="33">
        <f t="shared" si="73"/>
        <v>0</v>
      </c>
    </row>
    <row r="461" spans="1:136" x14ac:dyDescent="0.25">
      <c r="A461" s="134">
        <v>452</v>
      </c>
      <c r="B461" s="44"/>
      <c r="C461" s="39"/>
      <c r="D461" s="39"/>
      <c r="E461" s="39"/>
      <c r="F461" s="46"/>
      <c r="G461" s="45"/>
      <c r="H461" s="44"/>
      <c r="I461" s="44"/>
      <c r="J461" s="47"/>
      <c r="K461" s="47"/>
      <c r="L461" s="47"/>
      <c r="M461" s="47"/>
      <c r="N461" s="47"/>
      <c r="O461" s="44"/>
      <c r="P461" s="353"/>
      <c r="Q461" s="452"/>
      <c r="R461" s="452"/>
      <c r="S461" s="452"/>
      <c r="T461" s="452"/>
      <c r="U461" s="452"/>
      <c r="V461" s="452"/>
      <c r="W461" s="452"/>
      <c r="X461" s="452"/>
      <c r="Y461" s="452"/>
      <c r="Z461" s="45"/>
      <c r="AA461" s="44"/>
      <c r="AB461" s="44"/>
      <c r="AC461" s="47"/>
      <c r="AD461" s="47"/>
      <c r="AE461" s="47"/>
      <c r="AF461" s="47"/>
      <c r="AG461" s="47"/>
      <c r="AH461" s="47"/>
      <c r="AI461" s="47"/>
      <c r="AJ461" s="44"/>
      <c r="AK461" s="353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"/>
      <c r="AX461" s="44"/>
      <c r="AY461" s="47"/>
      <c r="AZ461" s="47"/>
      <c r="BA461" s="125"/>
      <c r="BB461" s="44"/>
      <c r="BC461" s="44"/>
      <c r="BD461" s="47"/>
      <c r="BE461" s="47"/>
      <c r="BF461" s="45"/>
      <c r="BG461" s="44"/>
      <c r="BH461" s="44"/>
      <c r="BI461" s="44"/>
      <c r="BJ461" s="44"/>
      <c r="BK461" s="44"/>
      <c r="BL461" s="44"/>
      <c r="BM461" s="44"/>
      <c r="BN461" s="47"/>
      <c r="BO461" s="497"/>
      <c r="BP461" s="124"/>
      <c r="BQ461" s="41"/>
      <c r="BR461" s="41"/>
      <c r="BS461" s="41"/>
      <c r="BT461" s="41"/>
      <c r="BU461" s="43"/>
      <c r="BV461" s="43"/>
      <c r="BW461" s="43"/>
      <c r="BX461" s="43"/>
      <c r="BY461" s="43"/>
      <c r="BZ461" s="43"/>
      <c r="CA461" s="499"/>
      <c r="CB461" s="500"/>
      <c r="CC461" s="495"/>
      <c r="CD461" s="495"/>
      <c r="CE461" s="502"/>
      <c r="CF461" s="124"/>
      <c r="CG461" s="41"/>
      <c r="CH461" s="41"/>
      <c r="CI461" s="43"/>
      <c r="CJ461" s="43"/>
      <c r="CK461" s="43"/>
      <c r="CL461" s="43"/>
      <c r="CM461" s="43"/>
      <c r="CN461" s="43"/>
      <c r="CO461" s="43"/>
      <c r="CP461" s="43"/>
      <c r="CQ461" s="43"/>
      <c r="CR461" s="500"/>
      <c r="CS461" s="495"/>
      <c r="CT461" s="495"/>
      <c r="CU461" s="502"/>
      <c r="CV461" s="44"/>
      <c r="CW461" s="44"/>
      <c r="CX461" s="44"/>
      <c r="CY461" s="44"/>
      <c r="CZ461" s="44"/>
      <c r="DA461" s="46"/>
      <c r="DB461" s="451"/>
      <c r="DC461" s="44"/>
      <c r="DD461" s="44"/>
      <c r="DE461" s="451"/>
      <c r="DF461" s="35"/>
      <c r="DG461" s="36"/>
      <c r="DH461" s="36"/>
      <c r="DI461" s="38"/>
      <c r="DJ461" s="38"/>
      <c r="DK461" s="38"/>
      <c r="DL461" s="38"/>
      <c r="DM461" s="38"/>
      <c r="DN461" s="46"/>
      <c r="DO461" s="451"/>
      <c r="DP461" s="451"/>
      <c r="DQ461" s="451"/>
      <c r="DR461" s="451"/>
      <c r="DS461" s="451"/>
      <c r="DT461" s="451"/>
      <c r="DU461" s="451"/>
      <c r="DV461" s="35"/>
      <c r="DW461" s="36"/>
      <c r="DX461" s="36"/>
      <c r="DY461" s="38"/>
      <c r="DZ461" s="38"/>
      <c r="EA461" s="46"/>
      <c r="EB461" s="33">
        <f t="shared" si="69"/>
        <v>0</v>
      </c>
      <c r="EC461" s="33">
        <f t="shared" si="70"/>
        <v>0</v>
      </c>
      <c r="ED461" s="75">
        <f t="shared" si="71"/>
        <v>0</v>
      </c>
      <c r="EE461" s="74">
        <f t="shared" si="72"/>
        <v>0</v>
      </c>
      <c r="EF461" s="33">
        <f t="shared" si="73"/>
        <v>0</v>
      </c>
    </row>
    <row r="462" spans="1:136" x14ac:dyDescent="0.25">
      <c r="A462" s="136">
        <v>453</v>
      </c>
      <c r="B462" s="44"/>
      <c r="C462" s="39"/>
      <c r="D462" s="39"/>
      <c r="E462" s="39"/>
      <c r="F462" s="46"/>
      <c r="G462" s="45"/>
      <c r="H462" s="44"/>
      <c r="I462" s="44"/>
      <c r="J462" s="47"/>
      <c r="K462" s="47"/>
      <c r="L462" s="47"/>
      <c r="M462" s="47"/>
      <c r="N462" s="47"/>
      <c r="O462" s="44"/>
      <c r="P462" s="353"/>
      <c r="Q462" s="452"/>
      <c r="R462" s="452"/>
      <c r="S462" s="452"/>
      <c r="T462" s="452"/>
      <c r="U462" s="452"/>
      <c r="V462" s="452"/>
      <c r="W462" s="452"/>
      <c r="X462" s="452"/>
      <c r="Y462" s="452"/>
      <c r="Z462" s="45"/>
      <c r="AA462" s="44"/>
      <c r="AB462" s="44"/>
      <c r="AC462" s="47"/>
      <c r="AD462" s="47"/>
      <c r="AE462" s="47"/>
      <c r="AF462" s="47"/>
      <c r="AG462" s="47"/>
      <c r="AH462" s="47"/>
      <c r="AI462" s="47"/>
      <c r="AJ462" s="44"/>
      <c r="AK462" s="353"/>
      <c r="AL462" s="452"/>
      <c r="AM462" s="452"/>
      <c r="AN462" s="452"/>
      <c r="AO462" s="452"/>
      <c r="AP462" s="452"/>
      <c r="AQ462" s="452"/>
      <c r="AR462" s="452"/>
      <c r="AS462" s="452"/>
      <c r="AT462" s="452"/>
      <c r="AU462" s="452"/>
      <c r="AV462" s="452"/>
      <c r="AW462" s="45"/>
      <c r="AX462" s="44"/>
      <c r="AY462" s="47"/>
      <c r="AZ462" s="47"/>
      <c r="BA462" s="125"/>
      <c r="BB462" s="44"/>
      <c r="BC462" s="44"/>
      <c r="BD462" s="47"/>
      <c r="BE462" s="47"/>
      <c r="BF462" s="45"/>
      <c r="BG462" s="44"/>
      <c r="BH462" s="44"/>
      <c r="BI462" s="44"/>
      <c r="BJ462" s="44"/>
      <c r="BK462" s="44"/>
      <c r="BL462" s="44"/>
      <c r="BM462" s="44"/>
      <c r="BN462" s="47"/>
      <c r="BO462" s="497"/>
      <c r="BP462" s="124"/>
      <c r="BQ462" s="41"/>
      <c r="BR462" s="41"/>
      <c r="BS462" s="41"/>
      <c r="BT462" s="41"/>
      <c r="BU462" s="43"/>
      <c r="BV462" s="43"/>
      <c r="BW462" s="43"/>
      <c r="BX462" s="43"/>
      <c r="BY462" s="43"/>
      <c r="BZ462" s="43"/>
      <c r="CA462" s="499"/>
      <c r="CB462" s="500"/>
      <c r="CC462" s="495"/>
      <c r="CD462" s="495"/>
      <c r="CE462" s="502"/>
      <c r="CF462" s="124"/>
      <c r="CG462" s="41"/>
      <c r="CH462" s="41"/>
      <c r="CI462" s="43"/>
      <c r="CJ462" s="43"/>
      <c r="CK462" s="43"/>
      <c r="CL462" s="43"/>
      <c r="CM462" s="43"/>
      <c r="CN462" s="43"/>
      <c r="CO462" s="43"/>
      <c r="CP462" s="43"/>
      <c r="CQ462" s="43"/>
      <c r="CR462" s="500"/>
      <c r="CS462" s="495"/>
      <c r="CT462" s="495"/>
      <c r="CU462" s="502"/>
      <c r="CV462" s="44"/>
      <c r="CW462" s="44"/>
      <c r="CX462" s="44"/>
      <c r="CY462" s="44"/>
      <c r="CZ462" s="44"/>
      <c r="DA462" s="46"/>
      <c r="DB462" s="451"/>
      <c r="DC462" s="44"/>
      <c r="DD462" s="44"/>
      <c r="DE462" s="451"/>
      <c r="DF462" s="35"/>
      <c r="DG462" s="36"/>
      <c r="DH462" s="36"/>
      <c r="DI462" s="38"/>
      <c r="DJ462" s="38"/>
      <c r="DK462" s="38"/>
      <c r="DL462" s="38"/>
      <c r="DM462" s="38"/>
      <c r="DN462" s="46"/>
      <c r="DO462" s="451"/>
      <c r="DP462" s="451"/>
      <c r="DQ462" s="451"/>
      <c r="DR462" s="451"/>
      <c r="DS462" s="451"/>
      <c r="DT462" s="451"/>
      <c r="DU462" s="451"/>
      <c r="DV462" s="35"/>
      <c r="DW462" s="36"/>
      <c r="DX462" s="36"/>
      <c r="DY462" s="38"/>
      <c r="DZ462" s="38"/>
      <c r="EA462" s="46"/>
      <c r="EB462" s="33">
        <f t="shared" si="69"/>
        <v>0</v>
      </c>
      <c r="EC462" s="33">
        <f t="shared" si="70"/>
        <v>0</v>
      </c>
      <c r="ED462" s="75">
        <f t="shared" si="71"/>
        <v>0</v>
      </c>
      <c r="EE462" s="74">
        <f t="shared" si="72"/>
        <v>0</v>
      </c>
      <c r="EF462" s="33">
        <f t="shared" si="73"/>
        <v>0</v>
      </c>
    </row>
    <row r="463" spans="1:136" x14ac:dyDescent="0.25">
      <c r="A463" s="134">
        <v>454</v>
      </c>
      <c r="B463" s="44"/>
      <c r="C463" s="39"/>
      <c r="D463" s="39"/>
      <c r="E463" s="39"/>
      <c r="F463" s="46"/>
      <c r="G463" s="45"/>
      <c r="H463" s="44"/>
      <c r="I463" s="44"/>
      <c r="J463" s="47"/>
      <c r="K463" s="47"/>
      <c r="L463" s="47"/>
      <c r="M463" s="47"/>
      <c r="N463" s="47"/>
      <c r="O463" s="44"/>
      <c r="P463" s="353"/>
      <c r="Q463" s="452"/>
      <c r="R463" s="452"/>
      <c r="S463" s="452"/>
      <c r="T463" s="452"/>
      <c r="U463" s="452"/>
      <c r="V463" s="452"/>
      <c r="W463" s="452"/>
      <c r="X463" s="452"/>
      <c r="Y463" s="452"/>
      <c r="Z463" s="45"/>
      <c r="AA463" s="44"/>
      <c r="AB463" s="44"/>
      <c r="AC463" s="47"/>
      <c r="AD463" s="47"/>
      <c r="AE463" s="47"/>
      <c r="AF463" s="47"/>
      <c r="AG463" s="47"/>
      <c r="AH463" s="47"/>
      <c r="AI463" s="47"/>
      <c r="AJ463" s="44"/>
      <c r="AK463" s="353"/>
      <c r="AL463" s="452"/>
      <c r="AM463" s="452"/>
      <c r="AN463" s="452"/>
      <c r="AO463" s="452"/>
      <c r="AP463" s="452"/>
      <c r="AQ463" s="452"/>
      <c r="AR463" s="452"/>
      <c r="AS463" s="452"/>
      <c r="AT463" s="452"/>
      <c r="AU463" s="452"/>
      <c r="AV463" s="452"/>
      <c r="AW463" s="45"/>
      <c r="AX463" s="44"/>
      <c r="AY463" s="47"/>
      <c r="AZ463" s="47"/>
      <c r="BA463" s="125"/>
      <c r="BB463" s="44"/>
      <c r="BC463" s="44"/>
      <c r="BD463" s="47"/>
      <c r="BE463" s="47"/>
      <c r="BF463" s="45"/>
      <c r="BG463" s="44"/>
      <c r="BH463" s="44"/>
      <c r="BI463" s="44"/>
      <c r="BJ463" s="44"/>
      <c r="BK463" s="44"/>
      <c r="BL463" s="44"/>
      <c r="BM463" s="44"/>
      <c r="BN463" s="47"/>
      <c r="BO463" s="497"/>
      <c r="BP463" s="124"/>
      <c r="BQ463" s="41"/>
      <c r="BR463" s="41"/>
      <c r="BS463" s="41"/>
      <c r="BT463" s="41"/>
      <c r="BU463" s="43"/>
      <c r="BV463" s="43"/>
      <c r="BW463" s="43"/>
      <c r="BX463" s="43"/>
      <c r="BY463" s="43"/>
      <c r="BZ463" s="43"/>
      <c r="CA463" s="499"/>
      <c r="CB463" s="500"/>
      <c r="CC463" s="495"/>
      <c r="CD463" s="495"/>
      <c r="CE463" s="502"/>
      <c r="CF463" s="124"/>
      <c r="CG463" s="41"/>
      <c r="CH463" s="41"/>
      <c r="CI463" s="43"/>
      <c r="CJ463" s="43"/>
      <c r="CK463" s="43"/>
      <c r="CL463" s="43"/>
      <c r="CM463" s="43"/>
      <c r="CN463" s="43"/>
      <c r="CO463" s="43"/>
      <c r="CP463" s="43"/>
      <c r="CQ463" s="43"/>
      <c r="CR463" s="500"/>
      <c r="CS463" s="495"/>
      <c r="CT463" s="495"/>
      <c r="CU463" s="502"/>
      <c r="CV463" s="44"/>
      <c r="CW463" s="44"/>
      <c r="CX463" s="44"/>
      <c r="CY463" s="44"/>
      <c r="CZ463" s="44"/>
      <c r="DA463" s="46"/>
      <c r="DB463" s="451"/>
      <c r="DC463" s="44"/>
      <c r="DD463" s="44"/>
      <c r="DE463" s="451"/>
      <c r="DF463" s="35"/>
      <c r="DG463" s="36"/>
      <c r="DH463" s="36"/>
      <c r="DI463" s="38"/>
      <c r="DJ463" s="38"/>
      <c r="DK463" s="38"/>
      <c r="DL463" s="38"/>
      <c r="DM463" s="38"/>
      <c r="DN463" s="46"/>
      <c r="DO463" s="451"/>
      <c r="DP463" s="451"/>
      <c r="DQ463" s="451"/>
      <c r="DR463" s="451"/>
      <c r="DS463" s="451"/>
      <c r="DT463" s="451"/>
      <c r="DU463" s="451"/>
      <c r="DV463" s="35"/>
      <c r="DW463" s="36"/>
      <c r="DX463" s="36"/>
      <c r="DY463" s="38"/>
      <c r="DZ463" s="38"/>
      <c r="EA463" s="46"/>
      <c r="EB463" s="33">
        <f t="shared" si="69"/>
        <v>0</v>
      </c>
      <c r="EC463" s="33">
        <f t="shared" si="70"/>
        <v>0</v>
      </c>
      <c r="ED463" s="75">
        <f t="shared" si="71"/>
        <v>0</v>
      </c>
      <c r="EE463" s="74">
        <f t="shared" si="72"/>
        <v>0</v>
      </c>
      <c r="EF463" s="33">
        <f t="shared" si="73"/>
        <v>0</v>
      </c>
    </row>
    <row r="464" spans="1:136" x14ac:dyDescent="0.25">
      <c r="A464" s="136">
        <v>455</v>
      </c>
      <c r="B464" s="44"/>
      <c r="C464" s="39"/>
      <c r="D464" s="39"/>
      <c r="E464" s="39"/>
      <c r="F464" s="46"/>
      <c r="G464" s="45"/>
      <c r="H464" s="44"/>
      <c r="I464" s="44"/>
      <c r="J464" s="47"/>
      <c r="K464" s="47"/>
      <c r="L464" s="47"/>
      <c r="M464" s="47"/>
      <c r="N464" s="47"/>
      <c r="O464" s="44"/>
      <c r="P464" s="353"/>
      <c r="Q464" s="452"/>
      <c r="R464" s="452"/>
      <c r="S464" s="452"/>
      <c r="T464" s="452"/>
      <c r="U464" s="452"/>
      <c r="V464" s="452"/>
      <c r="W464" s="452"/>
      <c r="X464" s="452"/>
      <c r="Y464" s="452"/>
      <c r="Z464" s="45"/>
      <c r="AA464" s="44"/>
      <c r="AB464" s="44"/>
      <c r="AC464" s="47"/>
      <c r="AD464" s="47"/>
      <c r="AE464" s="47"/>
      <c r="AF464" s="47"/>
      <c r="AG464" s="47"/>
      <c r="AH464" s="47"/>
      <c r="AI464" s="47"/>
      <c r="AJ464" s="44"/>
      <c r="AK464" s="353"/>
      <c r="AL464" s="452"/>
      <c r="AM464" s="452"/>
      <c r="AN464" s="452"/>
      <c r="AO464" s="452"/>
      <c r="AP464" s="452"/>
      <c r="AQ464" s="452"/>
      <c r="AR464" s="452"/>
      <c r="AS464" s="452"/>
      <c r="AT464" s="452"/>
      <c r="AU464" s="452"/>
      <c r="AV464" s="452"/>
      <c r="AW464" s="45"/>
      <c r="AX464" s="44"/>
      <c r="AY464" s="47"/>
      <c r="AZ464" s="47"/>
      <c r="BA464" s="125"/>
      <c r="BB464" s="44"/>
      <c r="BC464" s="44"/>
      <c r="BD464" s="47"/>
      <c r="BE464" s="47"/>
      <c r="BF464" s="45"/>
      <c r="BG464" s="44"/>
      <c r="BH464" s="44"/>
      <c r="BI464" s="44"/>
      <c r="BJ464" s="44"/>
      <c r="BK464" s="44"/>
      <c r="BL464" s="44"/>
      <c r="BM464" s="44"/>
      <c r="BN464" s="47"/>
      <c r="BO464" s="497"/>
      <c r="BP464" s="124"/>
      <c r="BQ464" s="41"/>
      <c r="BR464" s="41"/>
      <c r="BS464" s="41"/>
      <c r="BT464" s="41"/>
      <c r="BU464" s="43"/>
      <c r="BV464" s="43"/>
      <c r="BW464" s="43"/>
      <c r="BX464" s="43"/>
      <c r="BY464" s="43"/>
      <c r="BZ464" s="43"/>
      <c r="CA464" s="499"/>
      <c r="CB464" s="500"/>
      <c r="CC464" s="495"/>
      <c r="CD464" s="495"/>
      <c r="CE464" s="502"/>
      <c r="CF464" s="124"/>
      <c r="CG464" s="41"/>
      <c r="CH464" s="41"/>
      <c r="CI464" s="43"/>
      <c r="CJ464" s="43"/>
      <c r="CK464" s="43"/>
      <c r="CL464" s="43"/>
      <c r="CM464" s="43"/>
      <c r="CN464" s="43"/>
      <c r="CO464" s="43"/>
      <c r="CP464" s="43"/>
      <c r="CQ464" s="43"/>
      <c r="CR464" s="500"/>
      <c r="CS464" s="495"/>
      <c r="CT464" s="495"/>
      <c r="CU464" s="502"/>
      <c r="CV464" s="44"/>
      <c r="CW464" s="44"/>
      <c r="CX464" s="44"/>
      <c r="CY464" s="44"/>
      <c r="CZ464" s="44"/>
      <c r="DA464" s="46"/>
      <c r="DB464" s="451"/>
      <c r="DC464" s="44"/>
      <c r="DD464" s="44"/>
      <c r="DE464" s="451"/>
      <c r="DF464" s="35"/>
      <c r="DG464" s="36"/>
      <c r="DH464" s="36"/>
      <c r="DI464" s="38"/>
      <c r="DJ464" s="38"/>
      <c r="DK464" s="38"/>
      <c r="DL464" s="38"/>
      <c r="DM464" s="38"/>
      <c r="DN464" s="46"/>
      <c r="DO464" s="451"/>
      <c r="DP464" s="451"/>
      <c r="DQ464" s="451"/>
      <c r="DR464" s="451"/>
      <c r="DS464" s="451"/>
      <c r="DT464" s="451"/>
      <c r="DU464" s="451"/>
      <c r="DV464" s="35"/>
      <c r="DW464" s="36"/>
      <c r="DX464" s="36"/>
      <c r="DY464" s="38"/>
      <c r="DZ464" s="38"/>
      <c r="EA464" s="46"/>
      <c r="EB464" s="33">
        <f t="shared" si="69"/>
        <v>0</v>
      </c>
      <c r="EC464" s="33">
        <f t="shared" si="70"/>
        <v>0</v>
      </c>
      <c r="ED464" s="75">
        <f t="shared" si="71"/>
        <v>0</v>
      </c>
      <c r="EE464" s="74">
        <f t="shared" si="72"/>
        <v>0</v>
      </c>
      <c r="EF464" s="33">
        <f t="shared" si="73"/>
        <v>0</v>
      </c>
    </row>
    <row r="465" spans="1:136" x14ac:dyDescent="0.25">
      <c r="A465" s="134">
        <v>456</v>
      </c>
      <c r="B465" s="44"/>
      <c r="C465" s="39"/>
      <c r="D465" s="39"/>
      <c r="E465" s="39"/>
      <c r="F465" s="46"/>
      <c r="G465" s="45"/>
      <c r="H465" s="44"/>
      <c r="I465" s="44"/>
      <c r="J465" s="47"/>
      <c r="K465" s="47"/>
      <c r="L465" s="47"/>
      <c r="M465" s="47"/>
      <c r="N465" s="47"/>
      <c r="O465" s="44"/>
      <c r="P465" s="353"/>
      <c r="Q465" s="452"/>
      <c r="R465" s="452"/>
      <c r="S465" s="452"/>
      <c r="T465" s="452"/>
      <c r="U465" s="452"/>
      <c r="V465" s="452"/>
      <c r="W465" s="452"/>
      <c r="X465" s="452"/>
      <c r="Y465" s="452"/>
      <c r="Z465" s="45"/>
      <c r="AA465" s="44"/>
      <c r="AB465" s="44"/>
      <c r="AC465" s="47"/>
      <c r="AD465" s="47"/>
      <c r="AE465" s="47"/>
      <c r="AF465" s="47"/>
      <c r="AG465" s="47"/>
      <c r="AH465" s="47"/>
      <c r="AI465" s="47"/>
      <c r="AJ465" s="44"/>
      <c r="AK465" s="353"/>
      <c r="AL465" s="452"/>
      <c r="AM465" s="452"/>
      <c r="AN465" s="452"/>
      <c r="AO465" s="452"/>
      <c r="AP465" s="452"/>
      <c r="AQ465" s="452"/>
      <c r="AR465" s="452"/>
      <c r="AS465" s="452"/>
      <c r="AT465" s="452"/>
      <c r="AU465" s="452"/>
      <c r="AV465" s="452"/>
      <c r="AW465" s="45"/>
      <c r="AX465" s="44"/>
      <c r="AY465" s="47"/>
      <c r="AZ465" s="47"/>
      <c r="BA465" s="125"/>
      <c r="BB465" s="44"/>
      <c r="BC465" s="44"/>
      <c r="BD465" s="47"/>
      <c r="BE465" s="47"/>
      <c r="BF465" s="45"/>
      <c r="BG465" s="44"/>
      <c r="BH465" s="44"/>
      <c r="BI465" s="44"/>
      <c r="BJ465" s="44"/>
      <c r="BK465" s="44"/>
      <c r="BL465" s="44"/>
      <c r="BM465" s="44"/>
      <c r="BN465" s="47"/>
      <c r="BO465" s="497"/>
      <c r="BP465" s="124"/>
      <c r="BQ465" s="41"/>
      <c r="BR465" s="41"/>
      <c r="BS465" s="41"/>
      <c r="BT465" s="41"/>
      <c r="BU465" s="43"/>
      <c r="BV465" s="43"/>
      <c r="BW465" s="43"/>
      <c r="BX465" s="43"/>
      <c r="BY465" s="43"/>
      <c r="BZ465" s="43"/>
      <c r="CA465" s="499"/>
      <c r="CB465" s="500"/>
      <c r="CC465" s="495"/>
      <c r="CD465" s="495"/>
      <c r="CE465" s="502"/>
      <c r="CF465" s="124"/>
      <c r="CG465" s="41"/>
      <c r="CH465" s="41"/>
      <c r="CI465" s="43"/>
      <c r="CJ465" s="43"/>
      <c r="CK465" s="43"/>
      <c r="CL465" s="43"/>
      <c r="CM465" s="43"/>
      <c r="CN465" s="43"/>
      <c r="CO465" s="43"/>
      <c r="CP465" s="43"/>
      <c r="CQ465" s="43"/>
      <c r="CR465" s="500"/>
      <c r="CS465" s="495"/>
      <c r="CT465" s="495"/>
      <c r="CU465" s="502"/>
      <c r="CV465" s="44"/>
      <c r="CW465" s="44"/>
      <c r="CX465" s="44"/>
      <c r="CY465" s="44"/>
      <c r="CZ465" s="44"/>
      <c r="DA465" s="46"/>
      <c r="DB465" s="451"/>
      <c r="DC465" s="44"/>
      <c r="DD465" s="44"/>
      <c r="DE465" s="451"/>
      <c r="DF465" s="35"/>
      <c r="DG465" s="36"/>
      <c r="DH465" s="36"/>
      <c r="DI465" s="38"/>
      <c r="DJ465" s="38"/>
      <c r="DK465" s="38"/>
      <c r="DL465" s="38"/>
      <c r="DM465" s="38"/>
      <c r="DN465" s="46"/>
      <c r="DO465" s="451"/>
      <c r="DP465" s="451"/>
      <c r="DQ465" s="451"/>
      <c r="DR465" s="451"/>
      <c r="DS465" s="451"/>
      <c r="DT465" s="451"/>
      <c r="DU465" s="451"/>
      <c r="DV465" s="35"/>
      <c r="DW465" s="36"/>
      <c r="DX465" s="36"/>
      <c r="DY465" s="38"/>
      <c r="DZ465" s="38"/>
      <c r="EA465" s="46"/>
      <c r="EB465" s="33">
        <f t="shared" si="69"/>
        <v>0</v>
      </c>
      <c r="EC465" s="33">
        <f t="shared" si="70"/>
        <v>0</v>
      </c>
      <c r="ED465" s="75">
        <f t="shared" si="71"/>
        <v>0</v>
      </c>
      <c r="EE465" s="74">
        <f t="shared" si="72"/>
        <v>0</v>
      </c>
      <c r="EF465" s="33">
        <f t="shared" si="73"/>
        <v>0</v>
      </c>
    </row>
    <row r="466" spans="1:136" x14ac:dyDescent="0.25">
      <c r="A466" s="136">
        <v>457</v>
      </c>
      <c r="B466" s="44"/>
      <c r="C466" s="39"/>
      <c r="D466" s="39"/>
      <c r="E466" s="39"/>
      <c r="F466" s="46"/>
      <c r="G466" s="45"/>
      <c r="H466" s="44"/>
      <c r="I466" s="44"/>
      <c r="J466" s="47"/>
      <c r="K466" s="47"/>
      <c r="L466" s="47"/>
      <c r="M466" s="47"/>
      <c r="N466" s="47"/>
      <c r="O466" s="44"/>
      <c r="P466" s="353"/>
      <c r="Q466" s="452"/>
      <c r="R466" s="452"/>
      <c r="S466" s="452"/>
      <c r="T466" s="452"/>
      <c r="U466" s="452"/>
      <c r="V466" s="452"/>
      <c r="W466" s="452"/>
      <c r="X466" s="452"/>
      <c r="Y466" s="452"/>
      <c r="Z466" s="45"/>
      <c r="AA466" s="44"/>
      <c r="AB466" s="44"/>
      <c r="AC466" s="47"/>
      <c r="AD466" s="47"/>
      <c r="AE466" s="47"/>
      <c r="AF466" s="47"/>
      <c r="AG466" s="47"/>
      <c r="AH466" s="47"/>
      <c r="AI466" s="47"/>
      <c r="AJ466" s="44"/>
      <c r="AK466" s="353"/>
      <c r="AL466" s="452"/>
      <c r="AM466" s="452"/>
      <c r="AN466" s="452"/>
      <c r="AO466" s="452"/>
      <c r="AP466" s="452"/>
      <c r="AQ466" s="452"/>
      <c r="AR466" s="452"/>
      <c r="AS466" s="452"/>
      <c r="AT466" s="452"/>
      <c r="AU466" s="452"/>
      <c r="AV466" s="452"/>
      <c r="AW466" s="45"/>
      <c r="AX466" s="44"/>
      <c r="AY466" s="47"/>
      <c r="AZ466" s="47"/>
      <c r="BA466" s="125"/>
      <c r="BB466" s="44"/>
      <c r="BC466" s="44"/>
      <c r="BD466" s="47"/>
      <c r="BE466" s="47"/>
      <c r="BF466" s="45"/>
      <c r="BG466" s="44"/>
      <c r="BH466" s="44"/>
      <c r="BI466" s="44"/>
      <c r="BJ466" s="44"/>
      <c r="BK466" s="44"/>
      <c r="BL466" s="44"/>
      <c r="BM466" s="44"/>
      <c r="BN466" s="47"/>
      <c r="BO466" s="497"/>
      <c r="BP466" s="124"/>
      <c r="BQ466" s="41"/>
      <c r="BR466" s="41"/>
      <c r="BS466" s="41"/>
      <c r="BT466" s="41"/>
      <c r="BU466" s="43"/>
      <c r="BV466" s="43"/>
      <c r="BW466" s="43"/>
      <c r="BX466" s="43"/>
      <c r="BY466" s="43"/>
      <c r="BZ466" s="43"/>
      <c r="CA466" s="499"/>
      <c r="CB466" s="500"/>
      <c r="CC466" s="495"/>
      <c r="CD466" s="495"/>
      <c r="CE466" s="502"/>
      <c r="CF466" s="124"/>
      <c r="CG466" s="41"/>
      <c r="CH466" s="41"/>
      <c r="CI466" s="43"/>
      <c r="CJ466" s="43"/>
      <c r="CK466" s="43"/>
      <c r="CL466" s="43"/>
      <c r="CM466" s="43"/>
      <c r="CN466" s="43"/>
      <c r="CO466" s="43"/>
      <c r="CP466" s="43"/>
      <c r="CQ466" s="43"/>
      <c r="CR466" s="500"/>
      <c r="CS466" s="495"/>
      <c r="CT466" s="495"/>
      <c r="CU466" s="502"/>
      <c r="CV466" s="44"/>
      <c r="CW466" s="44"/>
      <c r="CX466" s="44"/>
      <c r="CY466" s="44"/>
      <c r="CZ466" s="44"/>
      <c r="DA466" s="46"/>
      <c r="DB466" s="451"/>
      <c r="DC466" s="44"/>
      <c r="DD466" s="44"/>
      <c r="DE466" s="451"/>
      <c r="DF466" s="35"/>
      <c r="DG466" s="36"/>
      <c r="DH466" s="36"/>
      <c r="DI466" s="38"/>
      <c r="DJ466" s="38"/>
      <c r="DK466" s="38"/>
      <c r="DL466" s="38"/>
      <c r="DM466" s="38"/>
      <c r="DN466" s="46"/>
      <c r="DO466" s="451"/>
      <c r="DP466" s="451"/>
      <c r="DQ466" s="451"/>
      <c r="DR466" s="451"/>
      <c r="DS466" s="451"/>
      <c r="DT466" s="451"/>
      <c r="DU466" s="451"/>
      <c r="DV466" s="35"/>
      <c r="DW466" s="36"/>
      <c r="DX466" s="36"/>
      <c r="DY466" s="38"/>
      <c r="DZ466" s="38"/>
      <c r="EA466" s="46"/>
      <c r="EB466" s="33">
        <f t="shared" si="69"/>
        <v>0</v>
      </c>
      <c r="EC466" s="33">
        <f t="shared" si="70"/>
        <v>0</v>
      </c>
      <c r="ED466" s="75">
        <f t="shared" si="71"/>
        <v>0</v>
      </c>
      <c r="EE466" s="74">
        <f t="shared" si="72"/>
        <v>0</v>
      </c>
      <c r="EF466" s="33">
        <f t="shared" si="73"/>
        <v>0</v>
      </c>
    </row>
    <row r="467" spans="1:136" x14ac:dyDescent="0.25">
      <c r="A467" s="134">
        <v>458</v>
      </c>
      <c r="B467" s="44"/>
      <c r="C467" s="39"/>
      <c r="D467" s="39"/>
      <c r="E467" s="39"/>
      <c r="F467" s="46"/>
      <c r="G467" s="45"/>
      <c r="H467" s="44"/>
      <c r="I467" s="44"/>
      <c r="J467" s="47"/>
      <c r="K467" s="47"/>
      <c r="L467" s="47"/>
      <c r="M467" s="47"/>
      <c r="N467" s="47"/>
      <c r="O467" s="44"/>
      <c r="P467" s="353"/>
      <c r="Q467" s="452"/>
      <c r="R467" s="452"/>
      <c r="S467" s="452"/>
      <c r="T467" s="452"/>
      <c r="U467" s="452"/>
      <c r="V467" s="452"/>
      <c r="W467" s="452"/>
      <c r="X467" s="452"/>
      <c r="Y467" s="452"/>
      <c r="Z467" s="45"/>
      <c r="AA467" s="44"/>
      <c r="AB467" s="44"/>
      <c r="AC467" s="47"/>
      <c r="AD467" s="47"/>
      <c r="AE467" s="47"/>
      <c r="AF467" s="47"/>
      <c r="AG467" s="47"/>
      <c r="AH467" s="47"/>
      <c r="AI467" s="47"/>
      <c r="AJ467" s="44"/>
      <c r="AK467" s="353"/>
      <c r="AL467" s="452"/>
      <c r="AM467" s="452"/>
      <c r="AN467" s="452"/>
      <c r="AO467" s="452"/>
      <c r="AP467" s="452"/>
      <c r="AQ467" s="452"/>
      <c r="AR467" s="452"/>
      <c r="AS467" s="452"/>
      <c r="AT467" s="452"/>
      <c r="AU467" s="452"/>
      <c r="AV467" s="452"/>
      <c r="AW467" s="45"/>
      <c r="AX467" s="44"/>
      <c r="AY467" s="47"/>
      <c r="AZ467" s="47"/>
      <c r="BA467" s="125"/>
      <c r="BB467" s="44"/>
      <c r="BC467" s="44"/>
      <c r="BD467" s="47"/>
      <c r="BE467" s="47"/>
      <c r="BF467" s="45"/>
      <c r="BG467" s="44"/>
      <c r="BH467" s="44"/>
      <c r="BI467" s="44"/>
      <c r="BJ467" s="44"/>
      <c r="BK467" s="44"/>
      <c r="BL467" s="44"/>
      <c r="BM467" s="44"/>
      <c r="BN467" s="47"/>
      <c r="BO467" s="497"/>
      <c r="BP467" s="124"/>
      <c r="BQ467" s="41"/>
      <c r="BR467" s="41"/>
      <c r="BS467" s="41"/>
      <c r="BT467" s="41"/>
      <c r="BU467" s="43"/>
      <c r="BV467" s="43"/>
      <c r="BW467" s="43"/>
      <c r="BX467" s="43"/>
      <c r="BY467" s="43"/>
      <c r="BZ467" s="43"/>
      <c r="CA467" s="499"/>
      <c r="CB467" s="500"/>
      <c r="CC467" s="495"/>
      <c r="CD467" s="495"/>
      <c r="CE467" s="502"/>
      <c r="CF467" s="124"/>
      <c r="CG467" s="41"/>
      <c r="CH467" s="41"/>
      <c r="CI467" s="43"/>
      <c r="CJ467" s="43"/>
      <c r="CK467" s="43"/>
      <c r="CL467" s="43"/>
      <c r="CM467" s="43"/>
      <c r="CN467" s="43"/>
      <c r="CO467" s="43"/>
      <c r="CP467" s="43"/>
      <c r="CQ467" s="43"/>
      <c r="CR467" s="500"/>
      <c r="CS467" s="495"/>
      <c r="CT467" s="495"/>
      <c r="CU467" s="502"/>
      <c r="CV467" s="44"/>
      <c r="CW467" s="44"/>
      <c r="CX467" s="44"/>
      <c r="CY467" s="44"/>
      <c r="CZ467" s="44"/>
      <c r="DA467" s="46"/>
      <c r="DB467" s="451"/>
      <c r="DC467" s="44"/>
      <c r="DD467" s="44"/>
      <c r="DE467" s="451"/>
      <c r="DF467" s="35"/>
      <c r="DG467" s="36"/>
      <c r="DH467" s="36"/>
      <c r="DI467" s="38"/>
      <c r="DJ467" s="38"/>
      <c r="DK467" s="38"/>
      <c r="DL467" s="38"/>
      <c r="DM467" s="38"/>
      <c r="DN467" s="46"/>
      <c r="DO467" s="451"/>
      <c r="DP467" s="451"/>
      <c r="DQ467" s="451"/>
      <c r="DR467" s="451"/>
      <c r="DS467" s="451"/>
      <c r="DT467" s="451"/>
      <c r="DU467" s="451"/>
      <c r="DV467" s="35"/>
      <c r="DW467" s="36"/>
      <c r="DX467" s="36"/>
      <c r="DY467" s="38"/>
      <c r="DZ467" s="38"/>
      <c r="EA467" s="46"/>
      <c r="EB467" s="33">
        <f t="shared" si="69"/>
        <v>0</v>
      </c>
      <c r="EC467" s="33">
        <f t="shared" si="70"/>
        <v>0</v>
      </c>
      <c r="ED467" s="75">
        <f t="shared" si="71"/>
        <v>0</v>
      </c>
      <c r="EE467" s="74">
        <f t="shared" si="72"/>
        <v>0</v>
      </c>
      <c r="EF467" s="33">
        <f t="shared" si="73"/>
        <v>0</v>
      </c>
    </row>
    <row r="468" spans="1:136" x14ac:dyDescent="0.25">
      <c r="A468" s="136">
        <v>459</v>
      </c>
      <c r="B468" s="44"/>
      <c r="C468" s="39"/>
      <c r="D468" s="39"/>
      <c r="E468" s="39"/>
      <c r="F468" s="46"/>
      <c r="G468" s="45"/>
      <c r="H468" s="44"/>
      <c r="I468" s="44"/>
      <c r="J468" s="47"/>
      <c r="K468" s="47"/>
      <c r="L468" s="47"/>
      <c r="M468" s="47"/>
      <c r="N468" s="47"/>
      <c r="O468" s="44"/>
      <c r="P468" s="353"/>
      <c r="Q468" s="452"/>
      <c r="R468" s="452"/>
      <c r="S468" s="452"/>
      <c r="T468" s="452"/>
      <c r="U468" s="452"/>
      <c r="V468" s="452"/>
      <c r="W468" s="452"/>
      <c r="X468" s="452"/>
      <c r="Y468" s="452"/>
      <c r="Z468" s="45"/>
      <c r="AA468" s="44"/>
      <c r="AB468" s="44"/>
      <c r="AC468" s="47"/>
      <c r="AD468" s="47"/>
      <c r="AE468" s="47"/>
      <c r="AF468" s="47"/>
      <c r="AG468" s="47"/>
      <c r="AH468" s="47"/>
      <c r="AI468" s="47"/>
      <c r="AJ468" s="44"/>
      <c r="AK468" s="353"/>
      <c r="AL468" s="452"/>
      <c r="AM468" s="452"/>
      <c r="AN468" s="452"/>
      <c r="AO468" s="452"/>
      <c r="AP468" s="452"/>
      <c r="AQ468" s="452"/>
      <c r="AR468" s="452"/>
      <c r="AS468" s="452"/>
      <c r="AT468" s="452"/>
      <c r="AU468" s="452"/>
      <c r="AV468" s="452"/>
      <c r="AW468" s="45"/>
      <c r="AX468" s="44"/>
      <c r="AY468" s="47"/>
      <c r="AZ468" s="47"/>
      <c r="BA468" s="125"/>
      <c r="BB468" s="44"/>
      <c r="BC468" s="44"/>
      <c r="BD468" s="47"/>
      <c r="BE468" s="47"/>
      <c r="BF468" s="45"/>
      <c r="BG468" s="44"/>
      <c r="BH468" s="44"/>
      <c r="BI468" s="44"/>
      <c r="BJ468" s="44"/>
      <c r="BK468" s="44"/>
      <c r="BL468" s="44"/>
      <c r="BM468" s="44"/>
      <c r="BN468" s="47"/>
      <c r="BO468" s="497"/>
      <c r="BP468" s="124"/>
      <c r="BQ468" s="41"/>
      <c r="BR468" s="41"/>
      <c r="BS468" s="41"/>
      <c r="BT468" s="41"/>
      <c r="BU468" s="43"/>
      <c r="BV468" s="43"/>
      <c r="BW468" s="43"/>
      <c r="BX468" s="43"/>
      <c r="BY468" s="43"/>
      <c r="BZ468" s="43"/>
      <c r="CA468" s="499"/>
      <c r="CB468" s="500"/>
      <c r="CC468" s="495"/>
      <c r="CD468" s="495"/>
      <c r="CE468" s="502"/>
      <c r="CF468" s="124"/>
      <c r="CG468" s="41"/>
      <c r="CH468" s="41"/>
      <c r="CI468" s="43"/>
      <c r="CJ468" s="43"/>
      <c r="CK468" s="43"/>
      <c r="CL468" s="43"/>
      <c r="CM468" s="43"/>
      <c r="CN468" s="43"/>
      <c r="CO468" s="43"/>
      <c r="CP468" s="43"/>
      <c r="CQ468" s="43"/>
      <c r="CR468" s="500"/>
      <c r="CS468" s="495"/>
      <c r="CT468" s="495"/>
      <c r="CU468" s="502"/>
      <c r="CV468" s="44"/>
      <c r="CW468" s="44"/>
      <c r="CX468" s="44"/>
      <c r="CY468" s="44"/>
      <c r="CZ468" s="44"/>
      <c r="DA468" s="46"/>
      <c r="DB468" s="451"/>
      <c r="DC468" s="44"/>
      <c r="DD468" s="44"/>
      <c r="DE468" s="451"/>
      <c r="DF468" s="35"/>
      <c r="DG468" s="36"/>
      <c r="DH468" s="36"/>
      <c r="DI468" s="38"/>
      <c r="DJ468" s="38"/>
      <c r="DK468" s="38"/>
      <c r="DL468" s="38"/>
      <c r="DM468" s="38"/>
      <c r="DN468" s="46"/>
      <c r="DO468" s="451"/>
      <c r="DP468" s="451"/>
      <c r="DQ468" s="451"/>
      <c r="DR468" s="451"/>
      <c r="DS468" s="451"/>
      <c r="DT468" s="451"/>
      <c r="DU468" s="451"/>
      <c r="DV468" s="35"/>
      <c r="DW468" s="36"/>
      <c r="DX468" s="36"/>
      <c r="DY468" s="38"/>
      <c r="DZ468" s="38"/>
      <c r="EA468" s="46"/>
      <c r="EB468" s="33">
        <f t="shared" si="69"/>
        <v>0</v>
      </c>
      <c r="EC468" s="33">
        <f t="shared" si="70"/>
        <v>0</v>
      </c>
      <c r="ED468" s="75">
        <f t="shared" si="71"/>
        <v>0</v>
      </c>
      <c r="EE468" s="74">
        <f t="shared" si="72"/>
        <v>0</v>
      </c>
      <c r="EF468" s="33">
        <f t="shared" si="73"/>
        <v>0</v>
      </c>
    </row>
    <row r="469" spans="1:136" x14ac:dyDescent="0.25">
      <c r="A469" s="134">
        <v>460</v>
      </c>
      <c r="B469" s="44"/>
      <c r="C469" s="39"/>
      <c r="D469" s="39"/>
      <c r="E469" s="39"/>
      <c r="F469" s="46"/>
      <c r="G469" s="45"/>
      <c r="H469" s="44"/>
      <c r="I469" s="44"/>
      <c r="J469" s="47"/>
      <c r="K469" s="47"/>
      <c r="L469" s="47"/>
      <c r="M469" s="47"/>
      <c r="N469" s="47"/>
      <c r="O469" s="44"/>
      <c r="P469" s="353"/>
      <c r="Q469" s="452"/>
      <c r="R469" s="452"/>
      <c r="S469" s="452"/>
      <c r="T469" s="452"/>
      <c r="U469" s="452"/>
      <c r="V469" s="452"/>
      <c r="W469" s="452"/>
      <c r="X469" s="452"/>
      <c r="Y469" s="452"/>
      <c r="Z469" s="45"/>
      <c r="AA469" s="44"/>
      <c r="AB469" s="44"/>
      <c r="AC469" s="47"/>
      <c r="AD469" s="47"/>
      <c r="AE469" s="47"/>
      <c r="AF469" s="47"/>
      <c r="AG469" s="47"/>
      <c r="AH469" s="47"/>
      <c r="AI469" s="47"/>
      <c r="AJ469" s="44"/>
      <c r="AK469" s="353"/>
      <c r="AL469" s="452"/>
      <c r="AM469" s="452"/>
      <c r="AN469" s="452"/>
      <c r="AO469" s="452"/>
      <c r="AP469" s="452"/>
      <c r="AQ469" s="452"/>
      <c r="AR469" s="452"/>
      <c r="AS469" s="452"/>
      <c r="AT469" s="452"/>
      <c r="AU469" s="452"/>
      <c r="AV469" s="452"/>
      <c r="AW469" s="45"/>
      <c r="AX469" s="44"/>
      <c r="AY469" s="47"/>
      <c r="AZ469" s="47"/>
      <c r="BA469" s="125"/>
      <c r="BB469" s="44"/>
      <c r="BC469" s="44"/>
      <c r="BD469" s="47"/>
      <c r="BE469" s="47"/>
      <c r="BF469" s="45"/>
      <c r="BG469" s="44"/>
      <c r="BH469" s="44"/>
      <c r="BI469" s="44"/>
      <c r="BJ469" s="44"/>
      <c r="BK469" s="44"/>
      <c r="BL469" s="44"/>
      <c r="BM469" s="44"/>
      <c r="BN469" s="47"/>
      <c r="BO469" s="497"/>
      <c r="BP469" s="124"/>
      <c r="BQ469" s="41"/>
      <c r="BR469" s="41"/>
      <c r="BS469" s="41"/>
      <c r="BT469" s="41"/>
      <c r="BU469" s="43"/>
      <c r="BV469" s="43"/>
      <c r="BW469" s="43"/>
      <c r="BX469" s="43"/>
      <c r="BY469" s="43"/>
      <c r="BZ469" s="43"/>
      <c r="CA469" s="499"/>
      <c r="CB469" s="500"/>
      <c r="CC469" s="495"/>
      <c r="CD469" s="495"/>
      <c r="CE469" s="502"/>
      <c r="CF469" s="124"/>
      <c r="CG469" s="41"/>
      <c r="CH469" s="41"/>
      <c r="CI469" s="43"/>
      <c r="CJ469" s="43"/>
      <c r="CK469" s="43"/>
      <c r="CL469" s="43"/>
      <c r="CM469" s="43"/>
      <c r="CN469" s="43"/>
      <c r="CO469" s="43"/>
      <c r="CP469" s="43"/>
      <c r="CQ469" s="43"/>
      <c r="CR469" s="500"/>
      <c r="CS469" s="495"/>
      <c r="CT469" s="495"/>
      <c r="CU469" s="502"/>
      <c r="CV469" s="44"/>
      <c r="CW469" s="44"/>
      <c r="CX469" s="44"/>
      <c r="CY469" s="44"/>
      <c r="CZ469" s="44"/>
      <c r="DA469" s="46"/>
      <c r="DB469" s="451"/>
      <c r="DC469" s="44"/>
      <c r="DD469" s="44"/>
      <c r="DE469" s="451"/>
      <c r="DF469" s="35"/>
      <c r="DG469" s="36"/>
      <c r="DH469" s="36"/>
      <c r="DI469" s="38"/>
      <c r="DJ469" s="38"/>
      <c r="DK469" s="38"/>
      <c r="DL469" s="38"/>
      <c r="DM469" s="38"/>
      <c r="DN469" s="46"/>
      <c r="DO469" s="451"/>
      <c r="DP469" s="451"/>
      <c r="DQ469" s="451"/>
      <c r="DR469" s="451"/>
      <c r="DS469" s="451"/>
      <c r="DT469" s="451"/>
      <c r="DU469" s="451"/>
      <c r="DV469" s="35"/>
      <c r="DW469" s="36"/>
      <c r="DX469" s="36"/>
      <c r="DY469" s="38"/>
      <c r="DZ469" s="38"/>
      <c r="EA469" s="46"/>
      <c r="EB469" s="33">
        <f t="shared" si="69"/>
        <v>0</v>
      </c>
      <c r="EC469" s="33">
        <f t="shared" si="70"/>
        <v>0</v>
      </c>
      <c r="ED469" s="75">
        <f t="shared" si="71"/>
        <v>0</v>
      </c>
      <c r="EE469" s="74">
        <f t="shared" si="72"/>
        <v>0</v>
      </c>
      <c r="EF469" s="33">
        <f t="shared" si="73"/>
        <v>0</v>
      </c>
    </row>
    <row r="470" spans="1:136" x14ac:dyDescent="0.25">
      <c r="A470" s="136">
        <v>461</v>
      </c>
      <c r="B470" s="44"/>
      <c r="C470" s="39"/>
      <c r="D470" s="39"/>
      <c r="E470" s="39"/>
      <c r="F470" s="46"/>
      <c r="G470" s="45"/>
      <c r="H470" s="44"/>
      <c r="I470" s="44"/>
      <c r="J470" s="47"/>
      <c r="K470" s="47"/>
      <c r="L470" s="47"/>
      <c r="M470" s="47"/>
      <c r="N470" s="47"/>
      <c r="O470" s="44"/>
      <c r="P470" s="353"/>
      <c r="Q470" s="452"/>
      <c r="R470" s="452"/>
      <c r="S470" s="452"/>
      <c r="T470" s="452"/>
      <c r="U470" s="452"/>
      <c r="V470" s="452"/>
      <c r="W470" s="452"/>
      <c r="X470" s="452"/>
      <c r="Y470" s="452"/>
      <c r="Z470" s="45"/>
      <c r="AA470" s="44"/>
      <c r="AB470" s="44"/>
      <c r="AC470" s="47"/>
      <c r="AD470" s="47"/>
      <c r="AE470" s="47"/>
      <c r="AF470" s="47"/>
      <c r="AG470" s="47"/>
      <c r="AH470" s="47"/>
      <c r="AI470" s="47"/>
      <c r="AJ470" s="44"/>
      <c r="AK470" s="353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"/>
      <c r="AX470" s="44"/>
      <c r="AY470" s="47"/>
      <c r="AZ470" s="47"/>
      <c r="BA470" s="125"/>
      <c r="BB470" s="44"/>
      <c r="BC470" s="44"/>
      <c r="BD470" s="47"/>
      <c r="BE470" s="47"/>
      <c r="BF470" s="45"/>
      <c r="BG470" s="44"/>
      <c r="BH470" s="44"/>
      <c r="BI470" s="44"/>
      <c r="BJ470" s="44"/>
      <c r="BK470" s="44"/>
      <c r="BL470" s="44"/>
      <c r="BM470" s="44"/>
      <c r="BN470" s="47"/>
      <c r="BO470" s="497"/>
      <c r="BP470" s="124"/>
      <c r="BQ470" s="41"/>
      <c r="BR470" s="41"/>
      <c r="BS470" s="41"/>
      <c r="BT470" s="41"/>
      <c r="BU470" s="43"/>
      <c r="BV470" s="43"/>
      <c r="BW470" s="43"/>
      <c r="BX470" s="43"/>
      <c r="BY470" s="43"/>
      <c r="BZ470" s="43"/>
      <c r="CA470" s="499"/>
      <c r="CB470" s="500"/>
      <c r="CC470" s="495"/>
      <c r="CD470" s="495"/>
      <c r="CE470" s="502"/>
      <c r="CF470" s="124"/>
      <c r="CG470" s="41"/>
      <c r="CH470" s="41"/>
      <c r="CI470" s="43"/>
      <c r="CJ470" s="43"/>
      <c r="CK470" s="43"/>
      <c r="CL470" s="43"/>
      <c r="CM470" s="43"/>
      <c r="CN470" s="43"/>
      <c r="CO470" s="43"/>
      <c r="CP470" s="43"/>
      <c r="CQ470" s="43"/>
      <c r="CR470" s="500"/>
      <c r="CS470" s="495"/>
      <c r="CT470" s="495"/>
      <c r="CU470" s="502"/>
      <c r="CV470" s="44"/>
      <c r="CW470" s="44"/>
      <c r="CX470" s="44"/>
      <c r="CY470" s="44"/>
      <c r="CZ470" s="44"/>
      <c r="DA470" s="46"/>
      <c r="DB470" s="451"/>
      <c r="DC470" s="44"/>
      <c r="DD470" s="44"/>
      <c r="DE470" s="451"/>
      <c r="DF470" s="35"/>
      <c r="DG470" s="36"/>
      <c r="DH470" s="36"/>
      <c r="DI470" s="38"/>
      <c r="DJ470" s="38"/>
      <c r="DK470" s="38"/>
      <c r="DL470" s="38"/>
      <c r="DM470" s="38"/>
      <c r="DN470" s="46"/>
      <c r="DO470" s="451"/>
      <c r="DP470" s="451"/>
      <c r="DQ470" s="451"/>
      <c r="DR470" s="451"/>
      <c r="DS470" s="451"/>
      <c r="DT470" s="451"/>
      <c r="DU470" s="451"/>
      <c r="DV470" s="35"/>
      <c r="DW470" s="36"/>
      <c r="DX470" s="36"/>
      <c r="DY470" s="38"/>
      <c r="DZ470" s="38"/>
      <c r="EA470" s="46"/>
      <c r="EB470" s="33">
        <f t="shared" si="69"/>
        <v>0</v>
      </c>
      <c r="EC470" s="33">
        <f t="shared" si="70"/>
        <v>0</v>
      </c>
      <c r="ED470" s="75">
        <f t="shared" si="71"/>
        <v>0</v>
      </c>
      <c r="EE470" s="74">
        <f t="shared" si="72"/>
        <v>0</v>
      </c>
      <c r="EF470" s="33">
        <f t="shared" si="73"/>
        <v>0</v>
      </c>
    </row>
    <row r="471" spans="1:136" x14ac:dyDescent="0.25">
      <c r="A471" s="134">
        <v>462</v>
      </c>
      <c r="B471" s="44"/>
      <c r="C471" s="39"/>
      <c r="D471" s="39"/>
      <c r="E471" s="39"/>
      <c r="F471" s="46"/>
      <c r="G471" s="45"/>
      <c r="H471" s="44"/>
      <c r="I471" s="44"/>
      <c r="J471" s="47"/>
      <c r="K471" s="47"/>
      <c r="L471" s="47"/>
      <c r="M471" s="47"/>
      <c r="N471" s="47"/>
      <c r="O471" s="44"/>
      <c r="P471" s="353"/>
      <c r="Q471" s="452"/>
      <c r="R471" s="452"/>
      <c r="S471" s="452"/>
      <c r="T471" s="452"/>
      <c r="U471" s="452"/>
      <c r="V471" s="452"/>
      <c r="W471" s="452"/>
      <c r="X471" s="452"/>
      <c r="Y471" s="452"/>
      <c r="Z471" s="45"/>
      <c r="AA471" s="44"/>
      <c r="AB471" s="44"/>
      <c r="AC471" s="47"/>
      <c r="AD471" s="47"/>
      <c r="AE471" s="47"/>
      <c r="AF471" s="47"/>
      <c r="AG471" s="47"/>
      <c r="AH471" s="47"/>
      <c r="AI471" s="47"/>
      <c r="AJ471" s="44"/>
      <c r="AK471" s="353"/>
      <c r="AL471" s="452"/>
      <c r="AM471" s="452"/>
      <c r="AN471" s="452"/>
      <c r="AO471" s="452"/>
      <c r="AP471" s="452"/>
      <c r="AQ471" s="452"/>
      <c r="AR471" s="452"/>
      <c r="AS471" s="452"/>
      <c r="AT471" s="452"/>
      <c r="AU471" s="452"/>
      <c r="AV471" s="452"/>
      <c r="AW471" s="45"/>
      <c r="AX471" s="44"/>
      <c r="AY471" s="47"/>
      <c r="AZ471" s="47"/>
      <c r="BA471" s="125"/>
      <c r="BB471" s="44"/>
      <c r="BC471" s="44"/>
      <c r="BD471" s="47"/>
      <c r="BE471" s="47"/>
      <c r="BF471" s="45"/>
      <c r="BG471" s="44"/>
      <c r="BH471" s="44"/>
      <c r="BI471" s="44"/>
      <c r="BJ471" s="44"/>
      <c r="BK471" s="44"/>
      <c r="BL471" s="44"/>
      <c r="BM471" s="44"/>
      <c r="BN471" s="47"/>
      <c r="BO471" s="497"/>
      <c r="BP471" s="124"/>
      <c r="BQ471" s="41"/>
      <c r="BR471" s="41"/>
      <c r="BS471" s="41"/>
      <c r="BT471" s="41"/>
      <c r="BU471" s="43"/>
      <c r="BV471" s="43"/>
      <c r="BW471" s="43"/>
      <c r="BX471" s="43"/>
      <c r="BY471" s="43"/>
      <c r="BZ471" s="43"/>
      <c r="CA471" s="499"/>
      <c r="CB471" s="500"/>
      <c r="CC471" s="495"/>
      <c r="CD471" s="495"/>
      <c r="CE471" s="502"/>
      <c r="CF471" s="124"/>
      <c r="CG471" s="41"/>
      <c r="CH471" s="41"/>
      <c r="CI471" s="43"/>
      <c r="CJ471" s="43"/>
      <c r="CK471" s="43"/>
      <c r="CL471" s="43"/>
      <c r="CM471" s="43"/>
      <c r="CN471" s="43"/>
      <c r="CO471" s="43"/>
      <c r="CP471" s="43"/>
      <c r="CQ471" s="43"/>
      <c r="CR471" s="500"/>
      <c r="CS471" s="495"/>
      <c r="CT471" s="495"/>
      <c r="CU471" s="502"/>
      <c r="CV471" s="44"/>
      <c r="CW471" s="44"/>
      <c r="CX471" s="44"/>
      <c r="CY471" s="44"/>
      <c r="CZ471" s="44"/>
      <c r="DA471" s="46"/>
      <c r="DB471" s="451"/>
      <c r="DC471" s="44"/>
      <c r="DD471" s="44"/>
      <c r="DE471" s="451"/>
      <c r="DF471" s="35"/>
      <c r="DG471" s="36"/>
      <c r="DH471" s="36"/>
      <c r="DI471" s="38"/>
      <c r="DJ471" s="38"/>
      <c r="DK471" s="38"/>
      <c r="DL471" s="38"/>
      <c r="DM471" s="38"/>
      <c r="DN471" s="46"/>
      <c r="DO471" s="451"/>
      <c r="DP471" s="451"/>
      <c r="DQ471" s="451"/>
      <c r="DR471" s="451"/>
      <c r="DS471" s="451"/>
      <c r="DT471" s="451"/>
      <c r="DU471" s="451"/>
      <c r="DV471" s="35"/>
      <c r="DW471" s="36"/>
      <c r="DX471" s="36"/>
      <c r="DY471" s="38"/>
      <c r="DZ471" s="38"/>
      <c r="EA471" s="46"/>
      <c r="EB471" s="33">
        <f t="shared" si="69"/>
        <v>0</v>
      </c>
      <c r="EC471" s="33">
        <f t="shared" si="70"/>
        <v>0</v>
      </c>
      <c r="ED471" s="75">
        <f t="shared" si="71"/>
        <v>0</v>
      </c>
      <c r="EE471" s="74">
        <f t="shared" si="72"/>
        <v>0</v>
      </c>
      <c r="EF471" s="33">
        <f t="shared" si="73"/>
        <v>0</v>
      </c>
    </row>
    <row r="472" spans="1:136" x14ac:dyDescent="0.25">
      <c r="A472" s="136">
        <v>463</v>
      </c>
      <c r="B472" s="44"/>
      <c r="C472" s="39"/>
      <c r="D472" s="39"/>
      <c r="E472" s="39"/>
      <c r="F472" s="46"/>
      <c r="G472" s="45"/>
      <c r="H472" s="44"/>
      <c r="I472" s="44"/>
      <c r="J472" s="47"/>
      <c r="K472" s="47"/>
      <c r="L472" s="47"/>
      <c r="M472" s="47"/>
      <c r="N472" s="47"/>
      <c r="O472" s="44"/>
      <c r="P472" s="353"/>
      <c r="Q472" s="452"/>
      <c r="R472" s="452"/>
      <c r="S472" s="452"/>
      <c r="T472" s="452"/>
      <c r="U472" s="452"/>
      <c r="V472" s="452"/>
      <c r="W472" s="452"/>
      <c r="X472" s="452"/>
      <c r="Y472" s="452"/>
      <c r="Z472" s="45"/>
      <c r="AA472" s="44"/>
      <c r="AB472" s="44"/>
      <c r="AC472" s="47"/>
      <c r="AD472" s="47"/>
      <c r="AE472" s="47"/>
      <c r="AF472" s="47"/>
      <c r="AG472" s="47"/>
      <c r="AH472" s="47"/>
      <c r="AI472" s="47"/>
      <c r="AJ472" s="44"/>
      <c r="AK472" s="353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"/>
      <c r="AX472" s="44"/>
      <c r="AY472" s="47"/>
      <c r="AZ472" s="47"/>
      <c r="BA472" s="125"/>
      <c r="BB472" s="44"/>
      <c r="BC472" s="44"/>
      <c r="BD472" s="47"/>
      <c r="BE472" s="47"/>
      <c r="BF472" s="45"/>
      <c r="BG472" s="44"/>
      <c r="BH472" s="44"/>
      <c r="BI472" s="44"/>
      <c r="BJ472" s="44"/>
      <c r="BK472" s="44"/>
      <c r="BL472" s="44"/>
      <c r="BM472" s="44"/>
      <c r="BN472" s="47"/>
      <c r="BO472" s="497"/>
      <c r="BP472" s="124"/>
      <c r="BQ472" s="41"/>
      <c r="BR472" s="41"/>
      <c r="BS472" s="41"/>
      <c r="BT472" s="41"/>
      <c r="BU472" s="43"/>
      <c r="BV472" s="43"/>
      <c r="BW472" s="43"/>
      <c r="BX472" s="43"/>
      <c r="BY472" s="43"/>
      <c r="BZ472" s="43"/>
      <c r="CA472" s="499"/>
      <c r="CB472" s="500"/>
      <c r="CC472" s="495"/>
      <c r="CD472" s="495"/>
      <c r="CE472" s="502"/>
      <c r="CF472" s="124"/>
      <c r="CG472" s="41"/>
      <c r="CH472" s="41"/>
      <c r="CI472" s="43"/>
      <c r="CJ472" s="43"/>
      <c r="CK472" s="43"/>
      <c r="CL472" s="43"/>
      <c r="CM472" s="43"/>
      <c r="CN472" s="43"/>
      <c r="CO472" s="43"/>
      <c r="CP472" s="43"/>
      <c r="CQ472" s="43"/>
      <c r="CR472" s="500"/>
      <c r="CS472" s="495"/>
      <c r="CT472" s="495"/>
      <c r="CU472" s="502"/>
      <c r="CV472" s="44"/>
      <c r="CW472" s="44"/>
      <c r="CX472" s="44"/>
      <c r="CY472" s="44"/>
      <c r="CZ472" s="44"/>
      <c r="DA472" s="46"/>
      <c r="DB472" s="451"/>
      <c r="DC472" s="44"/>
      <c r="DD472" s="44"/>
      <c r="DE472" s="451"/>
      <c r="DF472" s="35"/>
      <c r="DG472" s="36"/>
      <c r="DH472" s="36"/>
      <c r="DI472" s="38"/>
      <c r="DJ472" s="38"/>
      <c r="DK472" s="38"/>
      <c r="DL472" s="38"/>
      <c r="DM472" s="38"/>
      <c r="DN472" s="46"/>
      <c r="DO472" s="451"/>
      <c r="DP472" s="451"/>
      <c r="DQ472" s="451"/>
      <c r="DR472" s="451"/>
      <c r="DS472" s="451"/>
      <c r="DT472" s="451"/>
      <c r="DU472" s="451"/>
      <c r="DV472" s="35"/>
      <c r="DW472" s="36"/>
      <c r="DX472" s="36"/>
      <c r="DY472" s="38"/>
      <c r="DZ472" s="38"/>
      <c r="EA472" s="46"/>
      <c r="EB472" s="33">
        <f t="shared" si="69"/>
        <v>0</v>
      </c>
      <c r="EC472" s="33">
        <f t="shared" si="70"/>
        <v>0</v>
      </c>
      <c r="ED472" s="75">
        <f t="shared" si="71"/>
        <v>0</v>
      </c>
      <c r="EE472" s="74">
        <f t="shared" si="72"/>
        <v>0</v>
      </c>
      <c r="EF472" s="33">
        <f t="shared" si="73"/>
        <v>0</v>
      </c>
    </row>
    <row r="473" spans="1:136" x14ac:dyDescent="0.25">
      <c r="A473" s="134">
        <v>464</v>
      </c>
      <c r="B473" s="44"/>
      <c r="C473" s="39"/>
      <c r="D473" s="39"/>
      <c r="E473" s="39"/>
      <c r="F473" s="46"/>
      <c r="G473" s="45"/>
      <c r="H473" s="44"/>
      <c r="I473" s="44"/>
      <c r="J473" s="47"/>
      <c r="K473" s="47"/>
      <c r="L473" s="47"/>
      <c r="M473" s="47"/>
      <c r="N473" s="47"/>
      <c r="O473" s="44"/>
      <c r="P473" s="353"/>
      <c r="Q473" s="452"/>
      <c r="R473" s="452"/>
      <c r="S473" s="452"/>
      <c r="T473" s="452"/>
      <c r="U473" s="452"/>
      <c r="V473" s="452"/>
      <c r="W473" s="452"/>
      <c r="X473" s="452"/>
      <c r="Y473" s="452"/>
      <c r="Z473" s="45"/>
      <c r="AA473" s="44"/>
      <c r="AB473" s="44"/>
      <c r="AC473" s="47"/>
      <c r="AD473" s="47"/>
      <c r="AE473" s="47"/>
      <c r="AF473" s="47"/>
      <c r="AG473" s="47"/>
      <c r="AH473" s="47"/>
      <c r="AI473" s="47"/>
      <c r="AJ473" s="44"/>
      <c r="AK473" s="353"/>
      <c r="AL473" s="452"/>
      <c r="AM473" s="452"/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"/>
      <c r="AX473" s="44"/>
      <c r="AY473" s="47"/>
      <c r="AZ473" s="47"/>
      <c r="BA473" s="125"/>
      <c r="BB473" s="44"/>
      <c r="BC473" s="44"/>
      <c r="BD473" s="47"/>
      <c r="BE473" s="47"/>
      <c r="BF473" s="45"/>
      <c r="BG473" s="44"/>
      <c r="BH473" s="44"/>
      <c r="BI473" s="44"/>
      <c r="BJ473" s="44"/>
      <c r="BK473" s="44"/>
      <c r="BL473" s="44"/>
      <c r="BM473" s="44"/>
      <c r="BN473" s="47"/>
      <c r="BO473" s="497"/>
      <c r="BP473" s="124"/>
      <c r="BQ473" s="41"/>
      <c r="BR473" s="41"/>
      <c r="BS473" s="41"/>
      <c r="BT473" s="41"/>
      <c r="BU473" s="43"/>
      <c r="BV473" s="43"/>
      <c r="BW473" s="43"/>
      <c r="BX473" s="43"/>
      <c r="BY473" s="43"/>
      <c r="BZ473" s="43"/>
      <c r="CA473" s="499"/>
      <c r="CB473" s="500"/>
      <c r="CC473" s="495"/>
      <c r="CD473" s="495"/>
      <c r="CE473" s="502"/>
      <c r="CF473" s="124"/>
      <c r="CG473" s="41"/>
      <c r="CH473" s="41"/>
      <c r="CI473" s="43"/>
      <c r="CJ473" s="43"/>
      <c r="CK473" s="43"/>
      <c r="CL473" s="43"/>
      <c r="CM473" s="43"/>
      <c r="CN473" s="43"/>
      <c r="CO473" s="43"/>
      <c r="CP473" s="43"/>
      <c r="CQ473" s="43"/>
      <c r="CR473" s="500"/>
      <c r="CS473" s="495"/>
      <c r="CT473" s="495"/>
      <c r="CU473" s="502"/>
      <c r="CV473" s="44"/>
      <c r="CW473" s="44"/>
      <c r="CX473" s="44"/>
      <c r="CY473" s="44"/>
      <c r="CZ473" s="44"/>
      <c r="DA473" s="46"/>
      <c r="DB473" s="451"/>
      <c r="DC473" s="44"/>
      <c r="DD473" s="44"/>
      <c r="DE473" s="451"/>
      <c r="DF473" s="35"/>
      <c r="DG473" s="36"/>
      <c r="DH473" s="36"/>
      <c r="DI473" s="38"/>
      <c r="DJ473" s="38"/>
      <c r="DK473" s="38"/>
      <c r="DL473" s="38"/>
      <c r="DM473" s="38"/>
      <c r="DN473" s="46"/>
      <c r="DO473" s="451"/>
      <c r="DP473" s="451"/>
      <c r="DQ473" s="451"/>
      <c r="DR473" s="451"/>
      <c r="DS473" s="451"/>
      <c r="DT473" s="451"/>
      <c r="DU473" s="451"/>
      <c r="DV473" s="35"/>
      <c r="DW473" s="36"/>
      <c r="DX473" s="36"/>
      <c r="DY473" s="38"/>
      <c r="DZ473" s="38"/>
      <c r="EA473" s="46"/>
      <c r="EB473" s="33">
        <f t="shared" si="69"/>
        <v>0</v>
      </c>
      <c r="EC473" s="33">
        <f t="shared" si="70"/>
        <v>0</v>
      </c>
      <c r="ED473" s="75">
        <f t="shared" si="71"/>
        <v>0</v>
      </c>
      <c r="EE473" s="74">
        <f t="shared" si="72"/>
        <v>0</v>
      </c>
      <c r="EF473" s="33">
        <f t="shared" si="73"/>
        <v>0</v>
      </c>
    </row>
    <row r="474" spans="1:136" x14ac:dyDescent="0.25">
      <c r="A474" s="136">
        <v>465</v>
      </c>
      <c r="B474" s="44"/>
      <c r="C474" s="39"/>
      <c r="D474" s="39"/>
      <c r="E474" s="39"/>
      <c r="F474" s="46"/>
      <c r="G474" s="45"/>
      <c r="H474" s="44"/>
      <c r="I474" s="44"/>
      <c r="J474" s="47"/>
      <c r="K474" s="47"/>
      <c r="L474" s="47"/>
      <c r="M474" s="47"/>
      <c r="N474" s="47"/>
      <c r="O474" s="44"/>
      <c r="P474" s="353"/>
      <c r="Q474" s="452"/>
      <c r="R474" s="452"/>
      <c r="S474" s="452"/>
      <c r="T474" s="452"/>
      <c r="U474" s="452"/>
      <c r="V474" s="452"/>
      <c r="W474" s="452"/>
      <c r="X474" s="452"/>
      <c r="Y474" s="452"/>
      <c r="Z474" s="45"/>
      <c r="AA474" s="44"/>
      <c r="AB474" s="44"/>
      <c r="AC474" s="47"/>
      <c r="AD474" s="47"/>
      <c r="AE474" s="47"/>
      <c r="AF474" s="47"/>
      <c r="AG474" s="47"/>
      <c r="AH474" s="47"/>
      <c r="AI474" s="47"/>
      <c r="AJ474" s="44"/>
      <c r="AK474" s="353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"/>
      <c r="AX474" s="44"/>
      <c r="AY474" s="47"/>
      <c r="AZ474" s="47"/>
      <c r="BA474" s="125"/>
      <c r="BB474" s="44"/>
      <c r="BC474" s="44"/>
      <c r="BD474" s="47"/>
      <c r="BE474" s="47"/>
      <c r="BF474" s="45"/>
      <c r="BG474" s="44"/>
      <c r="BH474" s="44"/>
      <c r="BI474" s="44"/>
      <c r="BJ474" s="44"/>
      <c r="BK474" s="44"/>
      <c r="BL474" s="44"/>
      <c r="BM474" s="44"/>
      <c r="BN474" s="47"/>
      <c r="BO474" s="497"/>
      <c r="BP474" s="124"/>
      <c r="BQ474" s="41"/>
      <c r="BR474" s="41"/>
      <c r="BS474" s="41"/>
      <c r="BT474" s="41"/>
      <c r="BU474" s="43"/>
      <c r="BV474" s="43"/>
      <c r="BW474" s="43"/>
      <c r="BX474" s="43"/>
      <c r="BY474" s="43"/>
      <c r="BZ474" s="43"/>
      <c r="CA474" s="499"/>
      <c r="CB474" s="500"/>
      <c r="CC474" s="495"/>
      <c r="CD474" s="495"/>
      <c r="CE474" s="502"/>
      <c r="CF474" s="124"/>
      <c r="CG474" s="41"/>
      <c r="CH474" s="41"/>
      <c r="CI474" s="43"/>
      <c r="CJ474" s="43"/>
      <c r="CK474" s="43"/>
      <c r="CL474" s="43"/>
      <c r="CM474" s="43"/>
      <c r="CN474" s="43"/>
      <c r="CO474" s="43"/>
      <c r="CP474" s="43"/>
      <c r="CQ474" s="43"/>
      <c r="CR474" s="500"/>
      <c r="CS474" s="495"/>
      <c r="CT474" s="495"/>
      <c r="CU474" s="502"/>
      <c r="CV474" s="44"/>
      <c r="CW474" s="44"/>
      <c r="CX474" s="44"/>
      <c r="CY474" s="44"/>
      <c r="CZ474" s="44"/>
      <c r="DA474" s="46"/>
      <c r="DB474" s="451"/>
      <c r="DC474" s="44"/>
      <c r="DD474" s="44"/>
      <c r="DE474" s="451"/>
      <c r="DF474" s="35"/>
      <c r="DG474" s="36"/>
      <c r="DH474" s="36"/>
      <c r="DI474" s="38"/>
      <c r="DJ474" s="38"/>
      <c r="DK474" s="38"/>
      <c r="DL474" s="38"/>
      <c r="DM474" s="38"/>
      <c r="DN474" s="46"/>
      <c r="DO474" s="451"/>
      <c r="DP474" s="451"/>
      <c r="DQ474" s="451"/>
      <c r="DR474" s="451"/>
      <c r="DS474" s="451"/>
      <c r="DT474" s="451"/>
      <c r="DU474" s="451"/>
      <c r="DV474" s="35"/>
      <c r="DW474" s="36"/>
      <c r="DX474" s="36"/>
      <c r="DY474" s="38"/>
      <c r="DZ474" s="38"/>
      <c r="EA474" s="46"/>
      <c r="EB474" s="33">
        <f t="shared" si="69"/>
        <v>0</v>
      </c>
      <c r="EC474" s="33">
        <f t="shared" si="70"/>
        <v>0</v>
      </c>
      <c r="ED474" s="75">
        <f t="shared" si="71"/>
        <v>0</v>
      </c>
      <c r="EE474" s="74">
        <f t="shared" si="72"/>
        <v>0</v>
      </c>
      <c r="EF474" s="33">
        <f t="shared" si="73"/>
        <v>0</v>
      </c>
    </row>
    <row r="475" spans="1:136" x14ac:dyDescent="0.25">
      <c r="A475" s="134">
        <v>466</v>
      </c>
      <c r="B475" s="44"/>
      <c r="C475" s="39"/>
      <c r="D475" s="39"/>
      <c r="E475" s="39"/>
      <c r="F475" s="46"/>
      <c r="G475" s="45"/>
      <c r="H475" s="44"/>
      <c r="I475" s="44"/>
      <c r="J475" s="47"/>
      <c r="K475" s="47"/>
      <c r="L475" s="47"/>
      <c r="M475" s="47"/>
      <c r="N475" s="47"/>
      <c r="O475" s="44"/>
      <c r="P475" s="353"/>
      <c r="Q475" s="452"/>
      <c r="R475" s="452"/>
      <c r="S475" s="452"/>
      <c r="T475" s="452"/>
      <c r="U475" s="452"/>
      <c r="V475" s="452"/>
      <c r="W475" s="452"/>
      <c r="X475" s="452"/>
      <c r="Y475" s="452"/>
      <c r="Z475" s="45"/>
      <c r="AA475" s="44"/>
      <c r="AB475" s="44"/>
      <c r="AC475" s="47"/>
      <c r="AD475" s="47"/>
      <c r="AE475" s="47"/>
      <c r="AF475" s="47"/>
      <c r="AG475" s="47"/>
      <c r="AH475" s="47"/>
      <c r="AI475" s="47"/>
      <c r="AJ475" s="44"/>
      <c r="AK475" s="353"/>
      <c r="AL475" s="452"/>
      <c r="AM475" s="452"/>
      <c r="AN475" s="452"/>
      <c r="AO475" s="452"/>
      <c r="AP475" s="452"/>
      <c r="AQ475" s="452"/>
      <c r="AR475" s="452"/>
      <c r="AS475" s="452"/>
      <c r="AT475" s="452"/>
      <c r="AU475" s="452"/>
      <c r="AV475" s="452"/>
      <c r="AW475" s="45"/>
      <c r="AX475" s="44"/>
      <c r="AY475" s="47"/>
      <c r="AZ475" s="47"/>
      <c r="BA475" s="125"/>
      <c r="BB475" s="44"/>
      <c r="BC475" s="44"/>
      <c r="BD475" s="47"/>
      <c r="BE475" s="47"/>
      <c r="BF475" s="45"/>
      <c r="BG475" s="44"/>
      <c r="BH475" s="44"/>
      <c r="BI475" s="44"/>
      <c r="BJ475" s="44"/>
      <c r="BK475" s="44"/>
      <c r="BL475" s="44"/>
      <c r="BM475" s="44"/>
      <c r="BN475" s="47"/>
      <c r="BO475" s="497"/>
      <c r="BP475" s="124"/>
      <c r="BQ475" s="41"/>
      <c r="BR475" s="41"/>
      <c r="BS475" s="41"/>
      <c r="BT475" s="41"/>
      <c r="BU475" s="43"/>
      <c r="BV475" s="43"/>
      <c r="BW475" s="43"/>
      <c r="BX475" s="43"/>
      <c r="BY475" s="43"/>
      <c r="BZ475" s="43"/>
      <c r="CA475" s="499"/>
      <c r="CB475" s="500"/>
      <c r="CC475" s="495"/>
      <c r="CD475" s="495"/>
      <c r="CE475" s="502"/>
      <c r="CF475" s="124"/>
      <c r="CG475" s="41"/>
      <c r="CH475" s="41"/>
      <c r="CI475" s="43"/>
      <c r="CJ475" s="43"/>
      <c r="CK475" s="43"/>
      <c r="CL475" s="43"/>
      <c r="CM475" s="43"/>
      <c r="CN475" s="43"/>
      <c r="CO475" s="43"/>
      <c r="CP475" s="43"/>
      <c r="CQ475" s="43"/>
      <c r="CR475" s="500"/>
      <c r="CS475" s="495"/>
      <c r="CT475" s="495"/>
      <c r="CU475" s="502"/>
      <c r="CV475" s="44"/>
      <c r="CW475" s="44"/>
      <c r="CX475" s="44"/>
      <c r="CY475" s="44"/>
      <c r="CZ475" s="44"/>
      <c r="DA475" s="46"/>
      <c r="DB475" s="451"/>
      <c r="DC475" s="44"/>
      <c r="DD475" s="44"/>
      <c r="DE475" s="451"/>
      <c r="DF475" s="35"/>
      <c r="DG475" s="36"/>
      <c r="DH475" s="36"/>
      <c r="DI475" s="38"/>
      <c r="DJ475" s="38"/>
      <c r="DK475" s="38"/>
      <c r="DL475" s="38"/>
      <c r="DM475" s="38"/>
      <c r="DN475" s="46"/>
      <c r="DO475" s="451"/>
      <c r="DP475" s="451"/>
      <c r="DQ475" s="451"/>
      <c r="DR475" s="451"/>
      <c r="DS475" s="451"/>
      <c r="DT475" s="451"/>
      <c r="DU475" s="451"/>
      <c r="DV475" s="35"/>
      <c r="DW475" s="36"/>
      <c r="DX475" s="36"/>
      <c r="DY475" s="38"/>
      <c r="DZ475" s="38"/>
      <c r="EA475" s="46"/>
      <c r="EB475" s="33">
        <f t="shared" si="69"/>
        <v>0</v>
      </c>
      <c r="EC475" s="33">
        <f t="shared" si="70"/>
        <v>0</v>
      </c>
      <c r="ED475" s="75">
        <f t="shared" si="71"/>
        <v>0</v>
      </c>
      <c r="EE475" s="74">
        <f t="shared" si="72"/>
        <v>0</v>
      </c>
      <c r="EF475" s="33">
        <f t="shared" si="73"/>
        <v>0</v>
      </c>
    </row>
    <row r="476" spans="1:136" x14ac:dyDescent="0.25">
      <c r="A476" s="136">
        <v>467</v>
      </c>
      <c r="B476" s="44"/>
      <c r="C476" s="39"/>
      <c r="D476" s="39"/>
      <c r="E476" s="39"/>
      <c r="F476" s="46"/>
      <c r="G476" s="45"/>
      <c r="H476" s="44"/>
      <c r="I476" s="44"/>
      <c r="J476" s="47"/>
      <c r="K476" s="47"/>
      <c r="L476" s="47"/>
      <c r="M476" s="47"/>
      <c r="N476" s="47"/>
      <c r="O476" s="44"/>
      <c r="P476" s="353"/>
      <c r="Q476" s="452"/>
      <c r="R476" s="452"/>
      <c r="S476" s="452"/>
      <c r="T476" s="452"/>
      <c r="U476" s="452"/>
      <c r="V476" s="452"/>
      <c r="W476" s="452"/>
      <c r="X476" s="452"/>
      <c r="Y476" s="452"/>
      <c r="Z476" s="45"/>
      <c r="AA476" s="44"/>
      <c r="AB476" s="44"/>
      <c r="AC476" s="47"/>
      <c r="AD476" s="47"/>
      <c r="AE476" s="47"/>
      <c r="AF476" s="47"/>
      <c r="AG476" s="47"/>
      <c r="AH476" s="47"/>
      <c r="AI476" s="47"/>
      <c r="AJ476" s="44"/>
      <c r="AK476" s="353"/>
      <c r="AL476" s="452"/>
      <c r="AM476" s="452"/>
      <c r="AN476" s="452"/>
      <c r="AO476" s="452"/>
      <c r="AP476" s="452"/>
      <c r="AQ476" s="452"/>
      <c r="AR476" s="452"/>
      <c r="AS476" s="452"/>
      <c r="AT476" s="452"/>
      <c r="AU476" s="452"/>
      <c r="AV476" s="452"/>
      <c r="AW476" s="45"/>
      <c r="AX476" s="44"/>
      <c r="AY476" s="47"/>
      <c r="AZ476" s="47"/>
      <c r="BA476" s="125"/>
      <c r="BB476" s="44"/>
      <c r="BC476" s="44"/>
      <c r="BD476" s="47"/>
      <c r="BE476" s="47"/>
      <c r="BF476" s="45"/>
      <c r="BG476" s="44"/>
      <c r="BH476" s="44"/>
      <c r="BI476" s="44"/>
      <c r="BJ476" s="44"/>
      <c r="BK476" s="44"/>
      <c r="BL476" s="44"/>
      <c r="BM476" s="44"/>
      <c r="BN476" s="47"/>
      <c r="BO476" s="497"/>
      <c r="BP476" s="124"/>
      <c r="BQ476" s="41"/>
      <c r="BR476" s="41"/>
      <c r="BS476" s="41"/>
      <c r="BT476" s="41"/>
      <c r="BU476" s="43"/>
      <c r="BV476" s="43"/>
      <c r="BW476" s="43"/>
      <c r="BX476" s="43"/>
      <c r="BY476" s="43"/>
      <c r="BZ476" s="43"/>
      <c r="CA476" s="499"/>
      <c r="CB476" s="500"/>
      <c r="CC476" s="495"/>
      <c r="CD476" s="495"/>
      <c r="CE476" s="502"/>
      <c r="CF476" s="124"/>
      <c r="CG476" s="41"/>
      <c r="CH476" s="41"/>
      <c r="CI476" s="43"/>
      <c r="CJ476" s="43"/>
      <c r="CK476" s="43"/>
      <c r="CL476" s="43"/>
      <c r="CM476" s="43"/>
      <c r="CN476" s="43"/>
      <c r="CO476" s="43"/>
      <c r="CP476" s="43"/>
      <c r="CQ476" s="43"/>
      <c r="CR476" s="500"/>
      <c r="CS476" s="495"/>
      <c r="CT476" s="495"/>
      <c r="CU476" s="502"/>
      <c r="CV476" s="44"/>
      <c r="CW476" s="44"/>
      <c r="CX476" s="44"/>
      <c r="CY476" s="44"/>
      <c r="CZ476" s="44"/>
      <c r="DA476" s="46"/>
      <c r="DB476" s="451"/>
      <c r="DC476" s="44"/>
      <c r="DD476" s="44"/>
      <c r="DE476" s="451"/>
      <c r="DF476" s="35"/>
      <c r="DG476" s="36"/>
      <c r="DH476" s="36"/>
      <c r="DI476" s="38"/>
      <c r="DJ476" s="38"/>
      <c r="DK476" s="38"/>
      <c r="DL476" s="38"/>
      <c r="DM476" s="38"/>
      <c r="DN476" s="46"/>
      <c r="DO476" s="451"/>
      <c r="DP476" s="451"/>
      <c r="DQ476" s="451"/>
      <c r="DR476" s="451"/>
      <c r="DS476" s="451"/>
      <c r="DT476" s="451"/>
      <c r="DU476" s="451"/>
      <c r="DV476" s="35"/>
      <c r="DW476" s="36"/>
      <c r="DX476" s="36"/>
      <c r="DY476" s="38"/>
      <c r="DZ476" s="38"/>
      <c r="EA476" s="46"/>
      <c r="EB476" s="33">
        <f t="shared" si="69"/>
        <v>0</v>
      </c>
      <c r="EC476" s="33">
        <f t="shared" si="70"/>
        <v>0</v>
      </c>
      <c r="ED476" s="75">
        <f t="shared" si="71"/>
        <v>0</v>
      </c>
      <c r="EE476" s="74">
        <f t="shared" si="72"/>
        <v>0</v>
      </c>
      <c r="EF476" s="33">
        <f t="shared" si="73"/>
        <v>0</v>
      </c>
    </row>
    <row r="477" spans="1:136" x14ac:dyDescent="0.25">
      <c r="A477" s="134">
        <v>468</v>
      </c>
      <c r="B477" s="44"/>
      <c r="C477" s="39"/>
      <c r="D477" s="39"/>
      <c r="E477" s="39"/>
      <c r="F477" s="46"/>
      <c r="G477" s="45"/>
      <c r="H477" s="44"/>
      <c r="I477" s="44"/>
      <c r="J477" s="47"/>
      <c r="K477" s="47"/>
      <c r="L477" s="47"/>
      <c r="M477" s="47"/>
      <c r="N477" s="47"/>
      <c r="O477" s="44"/>
      <c r="P477" s="353"/>
      <c r="Q477" s="452"/>
      <c r="R477" s="452"/>
      <c r="S477" s="452"/>
      <c r="T477" s="452"/>
      <c r="U477" s="452"/>
      <c r="V477" s="452"/>
      <c r="W477" s="452"/>
      <c r="X477" s="452"/>
      <c r="Y477" s="452"/>
      <c r="Z477" s="45"/>
      <c r="AA477" s="44"/>
      <c r="AB477" s="44"/>
      <c r="AC477" s="47"/>
      <c r="AD477" s="47"/>
      <c r="AE477" s="47"/>
      <c r="AF477" s="47"/>
      <c r="AG477" s="47"/>
      <c r="AH477" s="47"/>
      <c r="AI477" s="47"/>
      <c r="AJ477" s="44"/>
      <c r="AK477" s="353"/>
      <c r="AL477" s="452"/>
      <c r="AM477" s="452"/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"/>
      <c r="AX477" s="44"/>
      <c r="AY477" s="47"/>
      <c r="AZ477" s="47"/>
      <c r="BA477" s="125"/>
      <c r="BB477" s="44"/>
      <c r="BC477" s="44"/>
      <c r="BD477" s="47"/>
      <c r="BE477" s="47"/>
      <c r="BF477" s="45"/>
      <c r="BG477" s="44"/>
      <c r="BH477" s="44"/>
      <c r="BI477" s="44"/>
      <c r="BJ477" s="44"/>
      <c r="BK477" s="44"/>
      <c r="BL477" s="44"/>
      <c r="BM477" s="44"/>
      <c r="BN477" s="47"/>
      <c r="BO477" s="497"/>
      <c r="BP477" s="124"/>
      <c r="BQ477" s="41"/>
      <c r="BR477" s="41"/>
      <c r="BS477" s="41"/>
      <c r="BT477" s="41"/>
      <c r="BU477" s="43"/>
      <c r="BV477" s="43"/>
      <c r="BW477" s="43"/>
      <c r="BX477" s="43"/>
      <c r="BY477" s="43"/>
      <c r="BZ477" s="43"/>
      <c r="CA477" s="499"/>
      <c r="CB477" s="500"/>
      <c r="CC477" s="495"/>
      <c r="CD477" s="495"/>
      <c r="CE477" s="502"/>
      <c r="CF477" s="124"/>
      <c r="CG477" s="41"/>
      <c r="CH477" s="41"/>
      <c r="CI477" s="43"/>
      <c r="CJ477" s="43"/>
      <c r="CK477" s="43"/>
      <c r="CL477" s="43"/>
      <c r="CM477" s="43"/>
      <c r="CN477" s="43"/>
      <c r="CO477" s="43"/>
      <c r="CP477" s="43"/>
      <c r="CQ477" s="43"/>
      <c r="CR477" s="500"/>
      <c r="CS477" s="495"/>
      <c r="CT477" s="495"/>
      <c r="CU477" s="502"/>
      <c r="CV477" s="44"/>
      <c r="CW477" s="44"/>
      <c r="CX477" s="44"/>
      <c r="CY477" s="44"/>
      <c r="CZ477" s="44"/>
      <c r="DA477" s="46"/>
      <c r="DB477" s="451"/>
      <c r="DC477" s="44"/>
      <c r="DD477" s="44"/>
      <c r="DE477" s="451"/>
      <c r="DF477" s="35"/>
      <c r="DG477" s="36"/>
      <c r="DH477" s="36"/>
      <c r="DI477" s="38"/>
      <c r="DJ477" s="38"/>
      <c r="DK477" s="38"/>
      <c r="DL477" s="38"/>
      <c r="DM477" s="38"/>
      <c r="DN477" s="46"/>
      <c r="DO477" s="451"/>
      <c r="DP477" s="451"/>
      <c r="DQ477" s="451"/>
      <c r="DR477" s="451"/>
      <c r="DS477" s="451"/>
      <c r="DT477" s="451"/>
      <c r="DU477" s="451"/>
      <c r="DV477" s="35"/>
      <c r="DW477" s="36"/>
      <c r="DX477" s="36"/>
      <c r="DY477" s="38"/>
      <c r="DZ477" s="38"/>
      <c r="EA477" s="46"/>
      <c r="EB477" s="33">
        <f t="shared" si="69"/>
        <v>0</v>
      </c>
      <c r="EC477" s="33">
        <f t="shared" si="70"/>
        <v>0</v>
      </c>
      <c r="ED477" s="75">
        <f t="shared" si="71"/>
        <v>0</v>
      </c>
      <c r="EE477" s="74">
        <f t="shared" si="72"/>
        <v>0</v>
      </c>
      <c r="EF477" s="33">
        <f t="shared" si="73"/>
        <v>0</v>
      </c>
    </row>
    <row r="478" spans="1:136" x14ac:dyDescent="0.25">
      <c r="A478" s="136">
        <v>469</v>
      </c>
      <c r="B478" s="44"/>
      <c r="C478" s="39"/>
      <c r="D478" s="39"/>
      <c r="E478" s="39"/>
      <c r="F478" s="46"/>
      <c r="G478" s="45"/>
      <c r="H478" s="44"/>
      <c r="I478" s="44"/>
      <c r="J478" s="47"/>
      <c r="K478" s="47"/>
      <c r="L478" s="47"/>
      <c r="M478" s="47"/>
      <c r="N478" s="47"/>
      <c r="O478" s="44"/>
      <c r="P478" s="353"/>
      <c r="Q478" s="452"/>
      <c r="R478" s="452"/>
      <c r="S478" s="452"/>
      <c r="T478" s="452"/>
      <c r="U478" s="452"/>
      <c r="V478" s="452"/>
      <c r="W478" s="452"/>
      <c r="X478" s="452"/>
      <c r="Y478" s="452"/>
      <c r="Z478" s="45"/>
      <c r="AA478" s="44"/>
      <c r="AB478" s="44"/>
      <c r="AC478" s="47"/>
      <c r="AD478" s="47"/>
      <c r="AE478" s="47"/>
      <c r="AF478" s="47"/>
      <c r="AG478" s="47"/>
      <c r="AH478" s="47"/>
      <c r="AI478" s="47"/>
      <c r="AJ478" s="44"/>
      <c r="AK478" s="353"/>
      <c r="AL478" s="452"/>
      <c r="AM478" s="452"/>
      <c r="AN478" s="452"/>
      <c r="AO478" s="452"/>
      <c r="AP478" s="452"/>
      <c r="AQ478" s="452"/>
      <c r="AR478" s="452"/>
      <c r="AS478" s="452"/>
      <c r="AT478" s="452"/>
      <c r="AU478" s="452"/>
      <c r="AV478" s="452"/>
      <c r="AW478" s="45"/>
      <c r="AX478" s="44"/>
      <c r="AY478" s="47"/>
      <c r="AZ478" s="47"/>
      <c r="BA478" s="125"/>
      <c r="BB478" s="44"/>
      <c r="BC478" s="44"/>
      <c r="BD478" s="47"/>
      <c r="BE478" s="47"/>
      <c r="BF478" s="45"/>
      <c r="BG478" s="44"/>
      <c r="BH478" s="44"/>
      <c r="BI478" s="44"/>
      <c r="BJ478" s="44"/>
      <c r="BK478" s="44"/>
      <c r="BL478" s="44"/>
      <c r="BM478" s="44"/>
      <c r="BN478" s="47"/>
      <c r="BO478" s="497"/>
      <c r="BP478" s="124"/>
      <c r="BQ478" s="41"/>
      <c r="BR478" s="41"/>
      <c r="BS478" s="41"/>
      <c r="BT478" s="41"/>
      <c r="BU478" s="43"/>
      <c r="BV478" s="43"/>
      <c r="BW478" s="43"/>
      <c r="BX478" s="43"/>
      <c r="BY478" s="43"/>
      <c r="BZ478" s="43"/>
      <c r="CA478" s="499"/>
      <c r="CB478" s="500"/>
      <c r="CC478" s="495"/>
      <c r="CD478" s="495"/>
      <c r="CE478" s="502"/>
      <c r="CF478" s="124"/>
      <c r="CG478" s="41"/>
      <c r="CH478" s="41"/>
      <c r="CI478" s="43"/>
      <c r="CJ478" s="43"/>
      <c r="CK478" s="43"/>
      <c r="CL478" s="43"/>
      <c r="CM478" s="43"/>
      <c r="CN478" s="43"/>
      <c r="CO478" s="43"/>
      <c r="CP478" s="43"/>
      <c r="CQ478" s="43"/>
      <c r="CR478" s="500"/>
      <c r="CS478" s="495"/>
      <c r="CT478" s="495"/>
      <c r="CU478" s="502"/>
      <c r="CV478" s="44"/>
      <c r="CW478" s="44"/>
      <c r="CX478" s="44"/>
      <c r="CY478" s="44"/>
      <c r="CZ478" s="44"/>
      <c r="DA478" s="46"/>
      <c r="DB478" s="451"/>
      <c r="DC478" s="44"/>
      <c r="DD478" s="44"/>
      <c r="DE478" s="451"/>
      <c r="DF478" s="35"/>
      <c r="DG478" s="36"/>
      <c r="DH478" s="36"/>
      <c r="DI478" s="38"/>
      <c r="DJ478" s="38"/>
      <c r="DK478" s="38"/>
      <c r="DL478" s="38"/>
      <c r="DM478" s="38"/>
      <c r="DN478" s="46"/>
      <c r="DO478" s="451"/>
      <c r="DP478" s="451"/>
      <c r="DQ478" s="451"/>
      <c r="DR478" s="451"/>
      <c r="DS478" s="451"/>
      <c r="DT478" s="451"/>
      <c r="DU478" s="451"/>
      <c r="DV478" s="35"/>
      <c r="DW478" s="36"/>
      <c r="DX478" s="36"/>
      <c r="DY478" s="38"/>
      <c r="DZ478" s="38"/>
      <c r="EA478" s="46"/>
      <c r="EB478" s="33">
        <f t="shared" si="69"/>
        <v>0</v>
      </c>
      <c r="EC478" s="33">
        <f t="shared" si="70"/>
        <v>0</v>
      </c>
      <c r="ED478" s="75">
        <f t="shared" si="71"/>
        <v>0</v>
      </c>
      <c r="EE478" s="74">
        <f t="shared" si="72"/>
        <v>0</v>
      </c>
      <c r="EF478" s="33">
        <f t="shared" si="73"/>
        <v>0</v>
      </c>
    </row>
    <row r="479" spans="1:136" x14ac:dyDescent="0.25">
      <c r="A479" s="134">
        <v>470</v>
      </c>
      <c r="B479" s="44"/>
      <c r="C479" s="39"/>
      <c r="D479" s="39"/>
      <c r="E479" s="39"/>
      <c r="F479" s="46"/>
      <c r="G479" s="45"/>
      <c r="H479" s="44"/>
      <c r="I479" s="44"/>
      <c r="J479" s="47"/>
      <c r="K479" s="47"/>
      <c r="L479" s="47"/>
      <c r="M479" s="47"/>
      <c r="N479" s="47"/>
      <c r="O479" s="44"/>
      <c r="P479" s="353"/>
      <c r="Q479" s="452"/>
      <c r="R479" s="452"/>
      <c r="S479" s="452"/>
      <c r="T479" s="452"/>
      <c r="U479" s="452"/>
      <c r="V479" s="452"/>
      <c r="W479" s="452"/>
      <c r="X479" s="452"/>
      <c r="Y479" s="452"/>
      <c r="Z479" s="45"/>
      <c r="AA479" s="44"/>
      <c r="AB479" s="44"/>
      <c r="AC479" s="47"/>
      <c r="AD479" s="47"/>
      <c r="AE479" s="47"/>
      <c r="AF479" s="47"/>
      <c r="AG479" s="47"/>
      <c r="AH479" s="47"/>
      <c r="AI479" s="47"/>
      <c r="AJ479" s="44"/>
      <c r="AK479" s="353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"/>
      <c r="AX479" s="44"/>
      <c r="AY479" s="47"/>
      <c r="AZ479" s="47"/>
      <c r="BA479" s="125"/>
      <c r="BB479" s="44"/>
      <c r="BC479" s="44"/>
      <c r="BD479" s="47"/>
      <c r="BE479" s="47"/>
      <c r="BF479" s="45"/>
      <c r="BG479" s="44"/>
      <c r="BH479" s="44"/>
      <c r="BI479" s="44"/>
      <c r="BJ479" s="44"/>
      <c r="BK479" s="44"/>
      <c r="BL479" s="44"/>
      <c r="BM479" s="44"/>
      <c r="BN479" s="47"/>
      <c r="BO479" s="497"/>
      <c r="BP479" s="124"/>
      <c r="BQ479" s="41"/>
      <c r="BR479" s="41"/>
      <c r="BS479" s="41"/>
      <c r="BT479" s="41"/>
      <c r="BU479" s="43"/>
      <c r="BV479" s="43"/>
      <c r="BW479" s="43"/>
      <c r="BX479" s="43"/>
      <c r="BY479" s="43"/>
      <c r="BZ479" s="43"/>
      <c r="CA479" s="499"/>
      <c r="CB479" s="500"/>
      <c r="CC479" s="495"/>
      <c r="CD479" s="495"/>
      <c r="CE479" s="502"/>
      <c r="CF479" s="124"/>
      <c r="CG479" s="41"/>
      <c r="CH479" s="41"/>
      <c r="CI479" s="43"/>
      <c r="CJ479" s="43"/>
      <c r="CK479" s="43"/>
      <c r="CL479" s="43"/>
      <c r="CM479" s="43"/>
      <c r="CN479" s="43"/>
      <c r="CO479" s="43"/>
      <c r="CP479" s="43"/>
      <c r="CQ479" s="43"/>
      <c r="CR479" s="500"/>
      <c r="CS479" s="495"/>
      <c r="CT479" s="495"/>
      <c r="CU479" s="502"/>
      <c r="CV479" s="44"/>
      <c r="CW479" s="44"/>
      <c r="CX479" s="44"/>
      <c r="CY479" s="44"/>
      <c r="CZ479" s="44"/>
      <c r="DA479" s="46"/>
      <c r="DB479" s="451"/>
      <c r="DC479" s="44"/>
      <c r="DD479" s="44"/>
      <c r="DE479" s="451"/>
      <c r="DF479" s="35"/>
      <c r="DG479" s="36"/>
      <c r="DH479" s="36"/>
      <c r="DI479" s="38"/>
      <c r="DJ479" s="38"/>
      <c r="DK479" s="38"/>
      <c r="DL479" s="38"/>
      <c r="DM479" s="38"/>
      <c r="DN479" s="46"/>
      <c r="DO479" s="451"/>
      <c r="DP479" s="451"/>
      <c r="DQ479" s="451"/>
      <c r="DR479" s="451"/>
      <c r="DS479" s="451"/>
      <c r="DT479" s="451"/>
      <c r="DU479" s="451"/>
      <c r="DV479" s="35"/>
      <c r="DW479" s="36"/>
      <c r="DX479" s="36"/>
      <c r="DY479" s="38"/>
      <c r="DZ479" s="38"/>
      <c r="EA479" s="46"/>
      <c r="EB479" s="33">
        <f t="shared" si="69"/>
        <v>0</v>
      </c>
      <c r="EC479" s="33">
        <f t="shared" si="70"/>
        <v>0</v>
      </c>
      <c r="ED479" s="75">
        <f t="shared" si="71"/>
        <v>0</v>
      </c>
      <c r="EE479" s="74">
        <f t="shared" si="72"/>
        <v>0</v>
      </c>
      <c r="EF479" s="33">
        <f t="shared" si="73"/>
        <v>0</v>
      </c>
    </row>
    <row r="480" spans="1:136" x14ac:dyDescent="0.25">
      <c r="A480" s="136">
        <v>471</v>
      </c>
      <c r="B480" s="44"/>
      <c r="C480" s="39"/>
      <c r="D480" s="39"/>
      <c r="E480" s="39"/>
      <c r="F480" s="46"/>
      <c r="G480" s="45"/>
      <c r="H480" s="44"/>
      <c r="I480" s="44"/>
      <c r="J480" s="47"/>
      <c r="K480" s="47"/>
      <c r="L480" s="47"/>
      <c r="M480" s="47"/>
      <c r="N480" s="47"/>
      <c r="O480" s="44"/>
      <c r="P480" s="353"/>
      <c r="Q480" s="452"/>
      <c r="R480" s="452"/>
      <c r="S480" s="452"/>
      <c r="T480" s="452"/>
      <c r="U480" s="452"/>
      <c r="V480" s="452"/>
      <c r="W480" s="452"/>
      <c r="X480" s="452"/>
      <c r="Y480" s="452"/>
      <c r="Z480" s="45"/>
      <c r="AA480" s="44"/>
      <c r="AB480" s="44"/>
      <c r="AC480" s="47"/>
      <c r="AD480" s="47"/>
      <c r="AE480" s="47"/>
      <c r="AF480" s="47"/>
      <c r="AG480" s="47"/>
      <c r="AH480" s="47"/>
      <c r="AI480" s="47"/>
      <c r="AJ480" s="44"/>
      <c r="AK480" s="353"/>
      <c r="AL480" s="452"/>
      <c r="AM480" s="452"/>
      <c r="AN480" s="452"/>
      <c r="AO480" s="452"/>
      <c r="AP480" s="452"/>
      <c r="AQ480" s="452"/>
      <c r="AR480" s="452"/>
      <c r="AS480" s="452"/>
      <c r="AT480" s="452"/>
      <c r="AU480" s="452"/>
      <c r="AV480" s="452"/>
      <c r="AW480" s="45"/>
      <c r="AX480" s="44"/>
      <c r="AY480" s="47"/>
      <c r="AZ480" s="47"/>
      <c r="BA480" s="125"/>
      <c r="BB480" s="44"/>
      <c r="BC480" s="44"/>
      <c r="BD480" s="47"/>
      <c r="BE480" s="47"/>
      <c r="BF480" s="45"/>
      <c r="BG480" s="44"/>
      <c r="BH480" s="44"/>
      <c r="BI480" s="44"/>
      <c r="BJ480" s="44"/>
      <c r="BK480" s="44"/>
      <c r="BL480" s="44"/>
      <c r="BM480" s="44"/>
      <c r="BN480" s="47"/>
      <c r="BO480" s="497"/>
      <c r="BP480" s="124"/>
      <c r="BQ480" s="41"/>
      <c r="BR480" s="41"/>
      <c r="BS480" s="41"/>
      <c r="BT480" s="41"/>
      <c r="BU480" s="43"/>
      <c r="BV480" s="43"/>
      <c r="BW480" s="43"/>
      <c r="BX480" s="43"/>
      <c r="BY480" s="43"/>
      <c r="BZ480" s="43"/>
      <c r="CA480" s="499"/>
      <c r="CB480" s="500"/>
      <c r="CC480" s="495"/>
      <c r="CD480" s="495"/>
      <c r="CE480" s="502"/>
      <c r="CF480" s="124"/>
      <c r="CG480" s="41"/>
      <c r="CH480" s="41"/>
      <c r="CI480" s="43"/>
      <c r="CJ480" s="43"/>
      <c r="CK480" s="43"/>
      <c r="CL480" s="43"/>
      <c r="CM480" s="43"/>
      <c r="CN480" s="43"/>
      <c r="CO480" s="43"/>
      <c r="CP480" s="43"/>
      <c r="CQ480" s="43"/>
      <c r="CR480" s="500"/>
      <c r="CS480" s="495"/>
      <c r="CT480" s="495"/>
      <c r="CU480" s="502"/>
      <c r="CV480" s="44"/>
      <c r="CW480" s="44"/>
      <c r="CX480" s="44"/>
      <c r="CY480" s="44"/>
      <c r="CZ480" s="44"/>
      <c r="DA480" s="46"/>
      <c r="DB480" s="451"/>
      <c r="DC480" s="44"/>
      <c r="DD480" s="44"/>
      <c r="DE480" s="451"/>
      <c r="DF480" s="35"/>
      <c r="DG480" s="36"/>
      <c r="DH480" s="36"/>
      <c r="DI480" s="38"/>
      <c r="DJ480" s="38"/>
      <c r="DK480" s="38"/>
      <c r="DL480" s="38"/>
      <c r="DM480" s="38"/>
      <c r="DN480" s="46"/>
      <c r="DO480" s="451"/>
      <c r="DP480" s="451"/>
      <c r="DQ480" s="451"/>
      <c r="DR480" s="451"/>
      <c r="DS480" s="451"/>
      <c r="DT480" s="451"/>
      <c r="DU480" s="451"/>
      <c r="DV480" s="35"/>
      <c r="DW480" s="36"/>
      <c r="DX480" s="36"/>
      <c r="DY480" s="38"/>
      <c r="DZ480" s="38"/>
      <c r="EA480" s="46"/>
      <c r="EB480" s="33">
        <f t="shared" si="69"/>
        <v>0</v>
      </c>
      <c r="EC480" s="33">
        <f t="shared" si="70"/>
        <v>0</v>
      </c>
      <c r="ED480" s="75">
        <f t="shared" si="71"/>
        <v>0</v>
      </c>
      <c r="EE480" s="74">
        <f t="shared" si="72"/>
        <v>0</v>
      </c>
      <c r="EF480" s="33">
        <f t="shared" si="73"/>
        <v>0</v>
      </c>
    </row>
    <row r="481" spans="1:136" x14ac:dyDescent="0.25">
      <c r="A481" s="134">
        <v>472</v>
      </c>
      <c r="B481" s="44"/>
      <c r="C481" s="39"/>
      <c r="D481" s="39"/>
      <c r="E481" s="39"/>
      <c r="F481" s="46"/>
      <c r="G481" s="45"/>
      <c r="H481" s="44"/>
      <c r="I481" s="44"/>
      <c r="J481" s="47"/>
      <c r="K481" s="47"/>
      <c r="L481" s="47"/>
      <c r="M481" s="47"/>
      <c r="N481" s="47"/>
      <c r="O481" s="44"/>
      <c r="P481" s="353"/>
      <c r="Q481" s="452"/>
      <c r="R481" s="452"/>
      <c r="S481" s="452"/>
      <c r="T481" s="452"/>
      <c r="U481" s="452"/>
      <c r="V481" s="452"/>
      <c r="W481" s="452"/>
      <c r="X481" s="452"/>
      <c r="Y481" s="452"/>
      <c r="Z481" s="45"/>
      <c r="AA481" s="44"/>
      <c r="AB481" s="44"/>
      <c r="AC481" s="47"/>
      <c r="AD481" s="47"/>
      <c r="AE481" s="47"/>
      <c r="AF481" s="47"/>
      <c r="AG481" s="47"/>
      <c r="AH481" s="47"/>
      <c r="AI481" s="47"/>
      <c r="AJ481" s="44"/>
      <c r="AK481" s="353"/>
      <c r="AL481" s="452"/>
      <c r="AM481" s="452"/>
      <c r="AN481" s="452"/>
      <c r="AO481" s="452"/>
      <c r="AP481" s="452"/>
      <c r="AQ481" s="452"/>
      <c r="AR481" s="452"/>
      <c r="AS481" s="452"/>
      <c r="AT481" s="452"/>
      <c r="AU481" s="452"/>
      <c r="AV481" s="452"/>
      <c r="AW481" s="45"/>
      <c r="AX481" s="44"/>
      <c r="AY481" s="47"/>
      <c r="AZ481" s="47"/>
      <c r="BA481" s="125"/>
      <c r="BB481" s="44"/>
      <c r="BC481" s="44"/>
      <c r="BD481" s="47"/>
      <c r="BE481" s="47"/>
      <c r="BF481" s="45"/>
      <c r="BG481" s="44"/>
      <c r="BH481" s="44"/>
      <c r="BI481" s="44"/>
      <c r="BJ481" s="44"/>
      <c r="BK481" s="44"/>
      <c r="BL481" s="44"/>
      <c r="BM481" s="44"/>
      <c r="BN481" s="47"/>
      <c r="BO481" s="497"/>
      <c r="BP481" s="124"/>
      <c r="BQ481" s="41"/>
      <c r="BR481" s="41"/>
      <c r="BS481" s="41"/>
      <c r="BT481" s="41"/>
      <c r="BU481" s="43"/>
      <c r="BV481" s="43"/>
      <c r="BW481" s="43"/>
      <c r="BX481" s="43"/>
      <c r="BY481" s="43"/>
      <c r="BZ481" s="43"/>
      <c r="CA481" s="499"/>
      <c r="CB481" s="500"/>
      <c r="CC481" s="495"/>
      <c r="CD481" s="495"/>
      <c r="CE481" s="502"/>
      <c r="CF481" s="124"/>
      <c r="CG481" s="41"/>
      <c r="CH481" s="41"/>
      <c r="CI481" s="43"/>
      <c r="CJ481" s="43"/>
      <c r="CK481" s="43"/>
      <c r="CL481" s="43"/>
      <c r="CM481" s="43"/>
      <c r="CN481" s="43"/>
      <c r="CO481" s="43"/>
      <c r="CP481" s="43"/>
      <c r="CQ481" s="43"/>
      <c r="CR481" s="500"/>
      <c r="CS481" s="495"/>
      <c r="CT481" s="495"/>
      <c r="CU481" s="502"/>
      <c r="CV481" s="44"/>
      <c r="CW481" s="44"/>
      <c r="CX481" s="44"/>
      <c r="CY481" s="44"/>
      <c r="CZ481" s="44"/>
      <c r="DA481" s="46"/>
      <c r="DB481" s="451"/>
      <c r="DC481" s="44"/>
      <c r="DD481" s="44"/>
      <c r="DE481" s="451"/>
      <c r="DF481" s="35"/>
      <c r="DG481" s="36"/>
      <c r="DH481" s="36"/>
      <c r="DI481" s="38"/>
      <c r="DJ481" s="38"/>
      <c r="DK481" s="38"/>
      <c r="DL481" s="38"/>
      <c r="DM481" s="38"/>
      <c r="DN481" s="46"/>
      <c r="DO481" s="451"/>
      <c r="DP481" s="451"/>
      <c r="DQ481" s="451"/>
      <c r="DR481" s="451"/>
      <c r="DS481" s="451"/>
      <c r="DT481" s="451"/>
      <c r="DU481" s="451"/>
      <c r="DV481" s="35"/>
      <c r="DW481" s="36"/>
      <c r="DX481" s="36"/>
      <c r="DY481" s="38"/>
      <c r="DZ481" s="38"/>
      <c r="EA481" s="46"/>
      <c r="EB481" s="33">
        <f t="shared" si="69"/>
        <v>0</v>
      </c>
      <c r="EC481" s="33">
        <f t="shared" si="70"/>
        <v>0</v>
      </c>
      <c r="ED481" s="75">
        <f t="shared" si="71"/>
        <v>0</v>
      </c>
      <c r="EE481" s="74">
        <f t="shared" si="72"/>
        <v>0</v>
      </c>
      <c r="EF481" s="33">
        <f t="shared" si="73"/>
        <v>0</v>
      </c>
    </row>
    <row r="482" spans="1:136" x14ac:dyDescent="0.25">
      <c r="A482" s="136">
        <v>473</v>
      </c>
      <c r="B482" s="44"/>
      <c r="C482" s="39"/>
      <c r="D482" s="39"/>
      <c r="E482" s="39"/>
      <c r="F482" s="46"/>
      <c r="G482" s="45"/>
      <c r="H482" s="44"/>
      <c r="I482" s="44"/>
      <c r="J482" s="47"/>
      <c r="K482" s="47"/>
      <c r="L482" s="47"/>
      <c r="M482" s="47"/>
      <c r="N482" s="47"/>
      <c r="O482" s="44"/>
      <c r="P482" s="353"/>
      <c r="Q482" s="452"/>
      <c r="R482" s="452"/>
      <c r="S482" s="452"/>
      <c r="T482" s="452"/>
      <c r="U482" s="452"/>
      <c r="V482" s="452"/>
      <c r="W482" s="452"/>
      <c r="X482" s="452"/>
      <c r="Y482" s="452"/>
      <c r="Z482" s="45"/>
      <c r="AA482" s="44"/>
      <c r="AB482" s="44"/>
      <c r="AC482" s="47"/>
      <c r="AD482" s="47"/>
      <c r="AE482" s="47"/>
      <c r="AF482" s="47"/>
      <c r="AG482" s="47"/>
      <c r="AH482" s="47"/>
      <c r="AI482" s="47"/>
      <c r="AJ482" s="44"/>
      <c r="AK482" s="353"/>
      <c r="AL482" s="452"/>
      <c r="AM482" s="452"/>
      <c r="AN482" s="452"/>
      <c r="AO482" s="452"/>
      <c r="AP482" s="452"/>
      <c r="AQ482" s="452"/>
      <c r="AR482" s="452"/>
      <c r="AS482" s="452"/>
      <c r="AT482" s="452"/>
      <c r="AU482" s="452"/>
      <c r="AV482" s="452"/>
      <c r="AW482" s="45"/>
      <c r="AX482" s="44"/>
      <c r="AY482" s="47"/>
      <c r="AZ482" s="47"/>
      <c r="BA482" s="125"/>
      <c r="BB482" s="44"/>
      <c r="BC482" s="44"/>
      <c r="BD482" s="47"/>
      <c r="BE482" s="47"/>
      <c r="BF482" s="45"/>
      <c r="BG482" s="44"/>
      <c r="BH482" s="44"/>
      <c r="BI482" s="44"/>
      <c r="BJ482" s="44"/>
      <c r="BK482" s="44"/>
      <c r="BL482" s="44"/>
      <c r="BM482" s="44"/>
      <c r="BN482" s="47"/>
      <c r="BO482" s="497"/>
      <c r="BP482" s="124"/>
      <c r="BQ482" s="41"/>
      <c r="BR482" s="41"/>
      <c r="BS482" s="41"/>
      <c r="BT482" s="41"/>
      <c r="BU482" s="43"/>
      <c r="BV482" s="43"/>
      <c r="BW482" s="43"/>
      <c r="BX482" s="43"/>
      <c r="BY482" s="43"/>
      <c r="BZ482" s="43"/>
      <c r="CA482" s="499"/>
      <c r="CB482" s="500"/>
      <c r="CC482" s="495"/>
      <c r="CD482" s="495"/>
      <c r="CE482" s="502"/>
      <c r="CF482" s="124"/>
      <c r="CG482" s="41"/>
      <c r="CH482" s="41"/>
      <c r="CI482" s="43"/>
      <c r="CJ482" s="43"/>
      <c r="CK482" s="43"/>
      <c r="CL482" s="43"/>
      <c r="CM482" s="43"/>
      <c r="CN482" s="43"/>
      <c r="CO482" s="43"/>
      <c r="CP482" s="43"/>
      <c r="CQ482" s="43"/>
      <c r="CR482" s="500"/>
      <c r="CS482" s="495"/>
      <c r="CT482" s="495"/>
      <c r="CU482" s="502"/>
      <c r="CV482" s="44"/>
      <c r="CW482" s="44"/>
      <c r="CX482" s="44"/>
      <c r="CY482" s="44"/>
      <c r="CZ482" s="44"/>
      <c r="DA482" s="46"/>
      <c r="DB482" s="451"/>
      <c r="DC482" s="44"/>
      <c r="DD482" s="44"/>
      <c r="DE482" s="451"/>
      <c r="DF482" s="35"/>
      <c r="DG482" s="36"/>
      <c r="DH482" s="36"/>
      <c r="DI482" s="38"/>
      <c r="DJ482" s="38"/>
      <c r="DK482" s="38"/>
      <c r="DL482" s="38"/>
      <c r="DM482" s="38"/>
      <c r="DN482" s="46"/>
      <c r="DO482" s="451"/>
      <c r="DP482" s="451"/>
      <c r="DQ482" s="451"/>
      <c r="DR482" s="451"/>
      <c r="DS482" s="451"/>
      <c r="DT482" s="451"/>
      <c r="DU482" s="451"/>
      <c r="DV482" s="35"/>
      <c r="DW482" s="36"/>
      <c r="DX482" s="36"/>
      <c r="DY482" s="38"/>
      <c r="DZ482" s="38"/>
      <c r="EA482" s="46"/>
      <c r="EB482" s="33">
        <f t="shared" si="69"/>
        <v>0</v>
      </c>
      <c r="EC482" s="33">
        <f t="shared" si="70"/>
        <v>0</v>
      </c>
      <c r="ED482" s="75">
        <f t="shared" si="71"/>
        <v>0</v>
      </c>
      <c r="EE482" s="74">
        <f t="shared" si="72"/>
        <v>0</v>
      </c>
      <c r="EF482" s="33">
        <f t="shared" si="73"/>
        <v>0</v>
      </c>
    </row>
    <row r="483" spans="1:136" x14ac:dyDescent="0.25">
      <c r="A483" s="134">
        <v>474</v>
      </c>
      <c r="B483" s="44"/>
      <c r="C483" s="39"/>
      <c r="D483" s="39"/>
      <c r="E483" s="39"/>
      <c r="F483" s="46"/>
      <c r="G483" s="45"/>
      <c r="H483" s="44"/>
      <c r="I483" s="44"/>
      <c r="J483" s="47"/>
      <c r="K483" s="47"/>
      <c r="L483" s="47"/>
      <c r="M483" s="47"/>
      <c r="N483" s="47"/>
      <c r="O483" s="44"/>
      <c r="P483" s="353"/>
      <c r="Q483" s="452"/>
      <c r="R483" s="452"/>
      <c r="S483" s="452"/>
      <c r="T483" s="452"/>
      <c r="U483" s="452"/>
      <c r="V483" s="452"/>
      <c r="W483" s="452"/>
      <c r="X483" s="452"/>
      <c r="Y483" s="452"/>
      <c r="Z483" s="45"/>
      <c r="AA483" s="44"/>
      <c r="AB483" s="44"/>
      <c r="AC483" s="47"/>
      <c r="AD483" s="47"/>
      <c r="AE483" s="47"/>
      <c r="AF483" s="47"/>
      <c r="AG483" s="47"/>
      <c r="AH483" s="47"/>
      <c r="AI483" s="47"/>
      <c r="AJ483" s="44"/>
      <c r="AK483" s="353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"/>
      <c r="AX483" s="44"/>
      <c r="AY483" s="47"/>
      <c r="AZ483" s="47"/>
      <c r="BA483" s="125"/>
      <c r="BB483" s="44"/>
      <c r="BC483" s="44"/>
      <c r="BD483" s="47"/>
      <c r="BE483" s="47"/>
      <c r="BF483" s="45"/>
      <c r="BG483" s="44"/>
      <c r="BH483" s="44"/>
      <c r="BI483" s="44"/>
      <c r="BJ483" s="44"/>
      <c r="BK483" s="44"/>
      <c r="BL483" s="44"/>
      <c r="BM483" s="44"/>
      <c r="BN483" s="47"/>
      <c r="BO483" s="497"/>
      <c r="BP483" s="124"/>
      <c r="BQ483" s="41"/>
      <c r="BR483" s="41"/>
      <c r="BS483" s="41"/>
      <c r="BT483" s="41"/>
      <c r="BU483" s="43"/>
      <c r="BV483" s="43"/>
      <c r="BW483" s="43"/>
      <c r="BX483" s="43"/>
      <c r="BY483" s="43"/>
      <c r="BZ483" s="43"/>
      <c r="CA483" s="499"/>
      <c r="CB483" s="500"/>
      <c r="CC483" s="495"/>
      <c r="CD483" s="495"/>
      <c r="CE483" s="502"/>
      <c r="CF483" s="124"/>
      <c r="CG483" s="41"/>
      <c r="CH483" s="41"/>
      <c r="CI483" s="43"/>
      <c r="CJ483" s="43"/>
      <c r="CK483" s="43"/>
      <c r="CL483" s="43"/>
      <c r="CM483" s="43"/>
      <c r="CN483" s="43"/>
      <c r="CO483" s="43"/>
      <c r="CP483" s="43"/>
      <c r="CQ483" s="43"/>
      <c r="CR483" s="500"/>
      <c r="CS483" s="495"/>
      <c r="CT483" s="495"/>
      <c r="CU483" s="502"/>
      <c r="CV483" s="44"/>
      <c r="CW483" s="44"/>
      <c r="CX483" s="44"/>
      <c r="CY483" s="44"/>
      <c r="CZ483" s="44"/>
      <c r="DA483" s="46"/>
      <c r="DB483" s="451"/>
      <c r="DC483" s="44"/>
      <c r="DD483" s="44"/>
      <c r="DE483" s="451"/>
      <c r="DF483" s="35"/>
      <c r="DG483" s="36"/>
      <c r="DH483" s="36"/>
      <c r="DI483" s="38"/>
      <c r="DJ483" s="38"/>
      <c r="DK483" s="38"/>
      <c r="DL483" s="38"/>
      <c r="DM483" s="38"/>
      <c r="DN483" s="46"/>
      <c r="DO483" s="451"/>
      <c r="DP483" s="451"/>
      <c r="DQ483" s="451"/>
      <c r="DR483" s="451"/>
      <c r="DS483" s="451"/>
      <c r="DT483" s="451"/>
      <c r="DU483" s="451"/>
      <c r="DV483" s="35"/>
      <c r="DW483" s="36"/>
      <c r="DX483" s="36"/>
      <c r="DY483" s="38"/>
      <c r="DZ483" s="38"/>
      <c r="EA483" s="46"/>
      <c r="EB483" s="33">
        <f t="shared" si="69"/>
        <v>0</v>
      </c>
      <c r="EC483" s="33">
        <f t="shared" si="70"/>
        <v>0</v>
      </c>
      <c r="ED483" s="75">
        <f t="shared" si="71"/>
        <v>0</v>
      </c>
      <c r="EE483" s="74">
        <f t="shared" si="72"/>
        <v>0</v>
      </c>
      <c r="EF483" s="33">
        <f t="shared" si="73"/>
        <v>0</v>
      </c>
    </row>
    <row r="484" spans="1:136" x14ac:dyDescent="0.25">
      <c r="A484" s="136">
        <v>475</v>
      </c>
      <c r="B484" s="44"/>
      <c r="C484" s="39"/>
      <c r="D484" s="39"/>
      <c r="E484" s="39"/>
      <c r="F484" s="46"/>
      <c r="G484" s="45"/>
      <c r="H484" s="44"/>
      <c r="I484" s="44"/>
      <c r="J484" s="47"/>
      <c r="K484" s="47"/>
      <c r="L484" s="47"/>
      <c r="M484" s="47"/>
      <c r="N484" s="47"/>
      <c r="O484" s="44"/>
      <c r="P484" s="353"/>
      <c r="Q484" s="452"/>
      <c r="R484" s="452"/>
      <c r="S484" s="452"/>
      <c r="T484" s="452"/>
      <c r="U484" s="452"/>
      <c r="V484" s="452"/>
      <c r="W484" s="452"/>
      <c r="X484" s="452"/>
      <c r="Y484" s="452"/>
      <c r="Z484" s="45"/>
      <c r="AA484" s="44"/>
      <c r="AB484" s="44"/>
      <c r="AC484" s="47"/>
      <c r="AD484" s="47"/>
      <c r="AE484" s="47"/>
      <c r="AF484" s="47"/>
      <c r="AG484" s="47"/>
      <c r="AH484" s="47"/>
      <c r="AI484" s="47"/>
      <c r="AJ484" s="44"/>
      <c r="AK484" s="353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"/>
      <c r="AX484" s="44"/>
      <c r="AY484" s="47"/>
      <c r="AZ484" s="47"/>
      <c r="BA484" s="125"/>
      <c r="BB484" s="44"/>
      <c r="BC484" s="44"/>
      <c r="BD484" s="47"/>
      <c r="BE484" s="47"/>
      <c r="BF484" s="45"/>
      <c r="BG484" s="44"/>
      <c r="BH484" s="44"/>
      <c r="BI484" s="44"/>
      <c r="BJ484" s="44"/>
      <c r="BK484" s="44"/>
      <c r="BL484" s="44"/>
      <c r="BM484" s="44"/>
      <c r="BN484" s="47"/>
      <c r="BO484" s="497"/>
      <c r="BP484" s="124"/>
      <c r="BQ484" s="41"/>
      <c r="BR484" s="41"/>
      <c r="BS484" s="41"/>
      <c r="BT484" s="41"/>
      <c r="BU484" s="43"/>
      <c r="BV484" s="43"/>
      <c r="BW484" s="43"/>
      <c r="BX484" s="43"/>
      <c r="BY484" s="43"/>
      <c r="BZ484" s="43"/>
      <c r="CA484" s="499"/>
      <c r="CB484" s="500"/>
      <c r="CC484" s="495"/>
      <c r="CD484" s="495"/>
      <c r="CE484" s="502"/>
      <c r="CF484" s="124"/>
      <c r="CG484" s="41"/>
      <c r="CH484" s="41"/>
      <c r="CI484" s="43"/>
      <c r="CJ484" s="43"/>
      <c r="CK484" s="43"/>
      <c r="CL484" s="43"/>
      <c r="CM484" s="43"/>
      <c r="CN484" s="43"/>
      <c r="CO484" s="43"/>
      <c r="CP484" s="43"/>
      <c r="CQ484" s="43"/>
      <c r="CR484" s="500"/>
      <c r="CS484" s="495"/>
      <c r="CT484" s="495"/>
      <c r="CU484" s="502"/>
      <c r="CV484" s="44"/>
      <c r="CW484" s="44"/>
      <c r="CX484" s="44"/>
      <c r="CY484" s="44"/>
      <c r="CZ484" s="44"/>
      <c r="DA484" s="46"/>
      <c r="DB484" s="451"/>
      <c r="DC484" s="44"/>
      <c r="DD484" s="44"/>
      <c r="DE484" s="451"/>
      <c r="DF484" s="35"/>
      <c r="DG484" s="36"/>
      <c r="DH484" s="36"/>
      <c r="DI484" s="38"/>
      <c r="DJ484" s="38"/>
      <c r="DK484" s="38"/>
      <c r="DL484" s="38"/>
      <c r="DM484" s="38"/>
      <c r="DN484" s="46"/>
      <c r="DO484" s="451"/>
      <c r="DP484" s="451"/>
      <c r="DQ484" s="451"/>
      <c r="DR484" s="451"/>
      <c r="DS484" s="451"/>
      <c r="DT484" s="451"/>
      <c r="DU484" s="451"/>
      <c r="DV484" s="35"/>
      <c r="DW484" s="36"/>
      <c r="DX484" s="36"/>
      <c r="DY484" s="38"/>
      <c r="DZ484" s="38"/>
      <c r="EA484" s="46"/>
      <c r="EB484" s="33">
        <f t="shared" si="69"/>
        <v>0</v>
      </c>
      <c r="EC484" s="33">
        <f t="shared" si="70"/>
        <v>0</v>
      </c>
      <c r="ED484" s="75">
        <f t="shared" si="71"/>
        <v>0</v>
      </c>
      <c r="EE484" s="74">
        <f t="shared" si="72"/>
        <v>0</v>
      </c>
      <c r="EF484" s="33">
        <f t="shared" si="73"/>
        <v>0</v>
      </c>
    </row>
    <row r="485" spans="1:136" x14ac:dyDescent="0.25">
      <c r="A485" s="134">
        <v>476</v>
      </c>
      <c r="B485" s="44"/>
      <c r="C485" s="39"/>
      <c r="D485" s="39"/>
      <c r="E485" s="39"/>
      <c r="F485" s="46"/>
      <c r="G485" s="45"/>
      <c r="H485" s="44"/>
      <c r="I485" s="44"/>
      <c r="J485" s="47"/>
      <c r="K485" s="47"/>
      <c r="L485" s="47"/>
      <c r="M485" s="47"/>
      <c r="N485" s="47"/>
      <c r="O485" s="44"/>
      <c r="P485" s="353"/>
      <c r="Q485" s="452"/>
      <c r="R485" s="452"/>
      <c r="S485" s="452"/>
      <c r="T485" s="452"/>
      <c r="U485" s="452"/>
      <c r="V485" s="452"/>
      <c r="W485" s="452"/>
      <c r="X485" s="452"/>
      <c r="Y485" s="452"/>
      <c r="Z485" s="45"/>
      <c r="AA485" s="44"/>
      <c r="AB485" s="44"/>
      <c r="AC485" s="47"/>
      <c r="AD485" s="47"/>
      <c r="AE485" s="47"/>
      <c r="AF485" s="47"/>
      <c r="AG485" s="47"/>
      <c r="AH485" s="47"/>
      <c r="AI485" s="47"/>
      <c r="AJ485" s="44"/>
      <c r="AK485" s="353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"/>
      <c r="AX485" s="44"/>
      <c r="AY485" s="47"/>
      <c r="AZ485" s="47"/>
      <c r="BA485" s="125"/>
      <c r="BB485" s="44"/>
      <c r="BC485" s="44"/>
      <c r="BD485" s="47"/>
      <c r="BE485" s="47"/>
      <c r="BF485" s="45"/>
      <c r="BG485" s="44"/>
      <c r="BH485" s="44"/>
      <c r="BI485" s="44"/>
      <c r="BJ485" s="44"/>
      <c r="BK485" s="44"/>
      <c r="BL485" s="44"/>
      <c r="BM485" s="44"/>
      <c r="BN485" s="47"/>
      <c r="BO485" s="497"/>
      <c r="BP485" s="124"/>
      <c r="BQ485" s="41"/>
      <c r="BR485" s="41"/>
      <c r="BS485" s="41"/>
      <c r="BT485" s="41"/>
      <c r="BU485" s="43"/>
      <c r="BV485" s="43"/>
      <c r="BW485" s="43"/>
      <c r="BX485" s="43"/>
      <c r="BY485" s="43"/>
      <c r="BZ485" s="43"/>
      <c r="CA485" s="499"/>
      <c r="CB485" s="500"/>
      <c r="CC485" s="495"/>
      <c r="CD485" s="495"/>
      <c r="CE485" s="502"/>
      <c r="CF485" s="124"/>
      <c r="CG485" s="41"/>
      <c r="CH485" s="41"/>
      <c r="CI485" s="43"/>
      <c r="CJ485" s="43"/>
      <c r="CK485" s="43"/>
      <c r="CL485" s="43"/>
      <c r="CM485" s="43"/>
      <c r="CN485" s="43"/>
      <c r="CO485" s="43"/>
      <c r="CP485" s="43"/>
      <c r="CQ485" s="43"/>
      <c r="CR485" s="500"/>
      <c r="CS485" s="495"/>
      <c r="CT485" s="495"/>
      <c r="CU485" s="502"/>
      <c r="CV485" s="44"/>
      <c r="CW485" s="44"/>
      <c r="CX485" s="44"/>
      <c r="CY485" s="44"/>
      <c r="CZ485" s="44"/>
      <c r="DA485" s="46"/>
      <c r="DB485" s="451"/>
      <c r="DC485" s="44"/>
      <c r="DD485" s="44"/>
      <c r="DE485" s="451"/>
      <c r="DF485" s="35"/>
      <c r="DG485" s="36"/>
      <c r="DH485" s="36"/>
      <c r="DI485" s="38"/>
      <c r="DJ485" s="38"/>
      <c r="DK485" s="38"/>
      <c r="DL485" s="38"/>
      <c r="DM485" s="38"/>
      <c r="DN485" s="46"/>
      <c r="DO485" s="451"/>
      <c r="DP485" s="451"/>
      <c r="DQ485" s="451"/>
      <c r="DR485" s="451"/>
      <c r="DS485" s="451"/>
      <c r="DT485" s="451"/>
      <c r="DU485" s="451"/>
      <c r="DV485" s="35"/>
      <c r="DW485" s="36"/>
      <c r="DX485" s="36"/>
      <c r="DY485" s="38"/>
      <c r="DZ485" s="38"/>
      <c r="EA485" s="46"/>
      <c r="EB485" s="33">
        <f t="shared" si="69"/>
        <v>0</v>
      </c>
      <c r="EC485" s="33">
        <f t="shared" si="70"/>
        <v>0</v>
      </c>
      <c r="ED485" s="75">
        <f t="shared" si="71"/>
        <v>0</v>
      </c>
      <c r="EE485" s="74">
        <f t="shared" si="72"/>
        <v>0</v>
      </c>
      <c r="EF485" s="33">
        <f t="shared" si="73"/>
        <v>0</v>
      </c>
    </row>
    <row r="486" spans="1:136" x14ac:dyDescent="0.25">
      <c r="A486" s="136">
        <v>477</v>
      </c>
      <c r="B486" s="44"/>
      <c r="C486" s="39"/>
      <c r="D486" s="39"/>
      <c r="E486" s="39"/>
      <c r="F486" s="46"/>
      <c r="G486" s="45"/>
      <c r="H486" s="44"/>
      <c r="I486" s="44"/>
      <c r="J486" s="47"/>
      <c r="K486" s="47"/>
      <c r="L486" s="47"/>
      <c r="M486" s="47"/>
      <c r="N486" s="47"/>
      <c r="O486" s="44"/>
      <c r="P486" s="353"/>
      <c r="Q486" s="452"/>
      <c r="R486" s="452"/>
      <c r="S486" s="452"/>
      <c r="T486" s="452"/>
      <c r="U486" s="452"/>
      <c r="V486" s="452"/>
      <c r="W486" s="452"/>
      <c r="X486" s="452"/>
      <c r="Y486" s="452"/>
      <c r="Z486" s="45"/>
      <c r="AA486" s="44"/>
      <c r="AB486" s="44"/>
      <c r="AC486" s="47"/>
      <c r="AD486" s="47"/>
      <c r="AE486" s="47"/>
      <c r="AF486" s="47"/>
      <c r="AG486" s="47"/>
      <c r="AH486" s="47"/>
      <c r="AI486" s="47"/>
      <c r="AJ486" s="44"/>
      <c r="AK486" s="353"/>
      <c r="AL486" s="452"/>
      <c r="AM486" s="452"/>
      <c r="AN486" s="452"/>
      <c r="AO486" s="452"/>
      <c r="AP486" s="452"/>
      <c r="AQ486" s="452"/>
      <c r="AR486" s="452"/>
      <c r="AS486" s="452"/>
      <c r="AT486" s="452"/>
      <c r="AU486" s="452"/>
      <c r="AV486" s="452"/>
      <c r="AW486" s="45"/>
      <c r="AX486" s="44"/>
      <c r="AY486" s="47"/>
      <c r="AZ486" s="47"/>
      <c r="BA486" s="125"/>
      <c r="BB486" s="44"/>
      <c r="BC486" s="44"/>
      <c r="BD486" s="47"/>
      <c r="BE486" s="47"/>
      <c r="BF486" s="45"/>
      <c r="BG486" s="44"/>
      <c r="BH486" s="44"/>
      <c r="BI486" s="44"/>
      <c r="BJ486" s="44"/>
      <c r="BK486" s="44"/>
      <c r="BL486" s="44"/>
      <c r="BM486" s="44"/>
      <c r="BN486" s="47"/>
      <c r="BO486" s="497"/>
      <c r="BP486" s="124"/>
      <c r="BQ486" s="41"/>
      <c r="BR486" s="41"/>
      <c r="BS486" s="41"/>
      <c r="BT486" s="41"/>
      <c r="BU486" s="43"/>
      <c r="BV486" s="43"/>
      <c r="BW486" s="43"/>
      <c r="BX486" s="43"/>
      <c r="BY486" s="43"/>
      <c r="BZ486" s="43"/>
      <c r="CA486" s="499"/>
      <c r="CB486" s="500"/>
      <c r="CC486" s="495"/>
      <c r="CD486" s="495"/>
      <c r="CE486" s="502"/>
      <c r="CF486" s="124"/>
      <c r="CG486" s="41"/>
      <c r="CH486" s="41"/>
      <c r="CI486" s="43"/>
      <c r="CJ486" s="43"/>
      <c r="CK486" s="43"/>
      <c r="CL486" s="43"/>
      <c r="CM486" s="43"/>
      <c r="CN486" s="43"/>
      <c r="CO486" s="43"/>
      <c r="CP486" s="43"/>
      <c r="CQ486" s="43"/>
      <c r="CR486" s="500"/>
      <c r="CS486" s="495"/>
      <c r="CT486" s="495"/>
      <c r="CU486" s="502"/>
      <c r="CV486" s="44"/>
      <c r="CW486" s="44"/>
      <c r="CX486" s="44"/>
      <c r="CY486" s="44"/>
      <c r="CZ486" s="44"/>
      <c r="DA486" s="46"/>
      <c r="DB486" s="451"/>
      <c r="DC486" s="44"/>
      <c r="DD486" s="44"/>
      <c r="DE486" s="451"/>
      <c r="DF486" s="35"/>
      <c r="DG486" s="36"/>
      <c r="DH486" s="36"/>
      <c r="DI486" s="38"/>
      <c r="DJ486" s="38"/>
      <c r="DK486" s="38"/>
      <c r="DL486" s="38"/>
      <c r="DM486" s="38"/>
      <c r="DN486" s="46"/>
      <c r="DO486" s="451"/>
      <c r="DP486" s="451"/>
      <c r="DQ486" s="451"/>
      <c r="DR486" s="451"/>
      <c r="DS486" s="451"/>
      <c r="DT486" s="451"/>
      <c r="DU486" s="451"/>
      <c r="DV486" s="35"/>
      <c r="DW486" s="36"/>
      <c r="DX486" s="36"/>
      <c r="DY486" s="38"/>
      <c r="DZ486" s="38"/>
      <c r="EA486" s="46"/>
      <c r="EB486" s="33">
        <f t="shared" si="69"/>
        <v>0</v>
      </c>
      <c r="EC486" s="33">
        <f t="shared" si="70"/>
        <v>0</v>
      </c>
      <c r="ED486" s="75">
        <f t="shared" si="71"/>
        <v>0</v>
      </c>
      <c r="EE486" s="74">
        <f t="shared" si="72"/>
        <v>0</v>
      </c>
      <c r="EF486" s="33">
        <f t="shared" si="73"/>
        <v>0</v>
      </c>
    </row>
    <row r="487" spans="1:136" x14ac:dyDescent="0.25">
      <c r="A487" s="134">
        <v>478</v>
      </c>
      <c r="B487" s="44"/>
      <c r="C487" s="39"/>
      <c r="D487" s="39"/>
      <c r="E487" s="39"/>
      <c r="F487" s="46"/>
      <c r="G487" s="45"/>
      <c r="H487" s="44"/>
      <c r="I487" s="44"/>
      <c r="J487" s="47"/>
      <c r="K487" s="47"/>
      <c r="L487" s="47"/>
      <c r="M487" s="47"/>
      <c r="N487" s="47"/>
      <c r="O487" s="44"/>
      <c r="P487" s="353"/>
      <c r="Q487" s="452"/>
      <c r="R487" s="452"/>
      <c r="S487" s="452"/>
      <c r="T487" s="452"/>
      <c r="U487" s="452"/>
      <c r="V487" s="452"/>
      <c r="W487" s="452"/>
      <c r="X487" s="452"/>
      <c r="Y487" s="452"/>
      <c r="Z487" s="45"/>
      <c r="AA487" s="44"/>
      <c r="AB487" s="44"/>
      <c r="AC487" s="47"/>
      <c r="AD487" s="47"/>
      <c r="AE487" s="47"/>
      <c r="AF487" s="47"/>
      <c r="AG487" s="47"/>
      <c r="AH487" s="47"/>
      <c r="AI487" s="47"/>
      <c r="AJ487" s="44"/>
      <c r="AK487" s="353"/>
      <c r="AL487" s="452"/>
      <c r="AM487" s="452"/>
      <c r="AN487" s="452"/>
      <c r="AO487" s="452"/>
      <c r="AP487" s="452"/>
      <c r="AQ487" s="452"/>
      <c r="AR487" s="452"/>
      <c r="AS487" s="452"/>
      <c r="AT487" s="452"/>
      <c r="AU487" s="452"/>
      <c r="AV487" s="452"/>
      <c r="AW487" s="45"/>
      <c r="AX487" s="44"/>
      <c r="AY487" s="47"/>
      <c r="AZ487" s="47"/>
      <c r="BA487" s="125"/>
      <c r="BB487" s="44"/>
      <c r="BC487" s="44"/>
      <c r="BD487" s="47"/>
      <c r="BE487" s="47"/>
      <c r="BF487" s="45"/>
      <c r="BG487" s="44"/>
      <c r="BH487" s="44"/>
      <c r="BI487" s="44"/>
      <c r="BJ487" s="44"/>
      <c r="BK487" s="44"/>
      <c r="BL487" s="44"/>
      <c r="BM487" s="44"/>
      <c r="BN487" s="47"/>
      <c r="BO487" s="497"/>
      <c r="BP487" s="124"/>
      <c r="BQ487" s="41"/>
      <c r="BR487" s="41"/>
      <c r="BS487" s="41"/>
      <c r="BT487" s="41"/>
      <c r="BU487" s="43"/>
      <c r="BV487" s="43"/>
      <c r="BW487" s="43"/>
      <c r="BX487" s="43"/>
      <c r="BY487" s="43"/>
      <c r="BZ487" s="43"/>
      <c r="CA487" s="499"/>
      <c r="CB487" s="500"/>
      <c r="CC487" s="495"/>
      <c r="CD487" s="495"/>
      <c r="CE487" s="502"/>
      <c r="CF487" s="124"/>
      <c r="CG487" s="41"/>
      <c r="CH487" s="41"/>
      <c r="CI487" s="43"/>
      <c r="CJ487" s="43"/>
      <c r="CK487" s="43"/>
      <c r="CL487" s="43"/>
      <c r="CM487" s="43"/>
      <c r="CN487" s="43"/>
      <c r="CO487" s="43"/>
      <c r="CP487" s="43"/>
      <c r="CQ487" s="43"/>
      <c r="CR487" s="500"/>
      <c r="CS487" s="495"/>
      <c r="CT487" s="495"/>
      <c r="CU487" s="502"/>
      <c r="CV487" s="44"/>
      <c r="CW487" s="44"/>
      <c r="CX487" s="44"/>
      <c r="CY487" s="44"/>
      <c r="CZ487" s="44"/>
      <c r="DA487" s="46"/>
      <c r="DB487" s="451"/>
      <c r="DC487" s="44"/>
      <c r="DD487" s="44"/>
      <c r="DE487" s="451"/>
      <c r="DF487" s="35"/>
      <c r="DG487" s="36"/>
      <c r="DH487" s="36"/>
      <c r="DI487" s="38"/>
      <c r="DJ487" s="38"/>
      <c r="DK487" s="38"/>
      <c r="DL487" s="38"/>
      <c r="DM487" s="38"/>
      <c r="DN487" s="46"/>
      <c r="DO487" s="451"/>
      <c r="DP487" s="451"/>
      <c r="DQ487" s="451"/>
      <c r="DR487" s="451"/>
      <c r="DS487" s="451"/>
      <c r="DT487" s="451"/>
      <c r="DU487" s="451"/>
      <c r="DV487" s="35"/>
      <c r="DW487" s="36"/>
      <c r="DX487" s="36"/>
      <c r="DY487" s="38"/>
      <c r="DZ487" s="38"/>
      <c r="EA487" s="46"/>
      <c r="EB487" s="33">
        <f t="shared" si="69"/>
        <v>0</v>
      </c>
      <c r="EC487" s="33">
        <f t="shared" si="70"/>
        <v>0</v>
      </c>
      <c r="ED487" s="75">
        <f t="shared" si="71"/>
        <v>0</v>
      </c>
      <c r="EE487" s="74">
        <f t="shared" si="72"/>
        <v>0</v>
      </c>
      <c r="EF487" s="33">
        <f t="shared" si="73"/>
        <v>0</v>
      </c>
    </row>
    <row r="488" spans="1:136" x14ac:dyDescent="0.25">
      <c r="A488" s="136">
        <v>479</v>
      </c>
      <c r="B488" s="44"/>
      <c r="C488" s="39"/>
      <c r="D488" s="39"/>
      <c r="E488" s="39"/>
      <c r="F488" s="46"/>
      <c r="G488" s="45"/>
      <c r="H488" s="44"/>
      <c r="I488" s="44"/>
      <c r="J488" s="47"/>
      <c r="K488" s="47"/>
      <c r="L488" s="47"/>
      <c r="M488" s="47"/>
      <c r="N488" s="47"/>
      <c r="O488" s="44"/>
      <c r="P488" s="353"/>
      <c r="Q488" s="452"/>
      <c r="R488" s="452"/>
      <c r="S488" s="452"/>
      <c r="T488" s="452"/>
      <c r="U488" s="452"/>
      <c r="V488" s="452"/>
      <c r="W488" s="452"/>
      <c r="X488" s="452"/>
      <c r="Y488" s="452"/>
      <c r="Z488" s="45"/>
      <c r="AA488" s="44"/>
      <c r="AB488" s="44"/>
      <c r="AC488" s="47"/>
      <c r="AD488" s="47"/>
      <c r="AE488" s="47"/>
      <c r="AF488" s="47"/>
      <c r="AG488" s="47"/>
      <c r="AH488" s="47"/>
      <c r="AI488" s="47"/>
      <c r="AJ488" s="44"/>
      <c r="AK488" s="353"/>
      <c r="AL488" s="452"/>
      <c r="AM488" s="452"/>
      <c r="AN488" s="452"/>
      <c r="AO488" s="452"/>
      <c r="AP488" s="452"/>
      <c r="AQ488" s="452"/>
      <c r="AR488" s="452"/>
      <c r="AS488" s="452"/>
      <c r="AT488" s="452"/>
      <c r="AU488" s="452"/>
      <c r="AV488" s="452"/>
      <c r="AW488" s="45"/>
      <c r="AX488" s="44"/>
      <c r="AY488" s="47"/>
      <c r="AZ488" s="47"/>
      <c r="BA488" s="125"/>
      <c r="BB488" s="44"/>
      <c r="BC488" s="44"/>
      <c r="BD488" s="47"/>
      <c r="BE488" s="47"/>
      <c r="BF488" s="45"/>
      <c r="BG488" s="44"/>
      <c r="BH488" s="44"/>
      <c r="BI488" s="44"/>
      <c r="BJ488" s="44"/>
      <c r="BK488" s="44"/>
      <c r="BL488" s="44"/>
      <c r="BM488" s="44"/>
      <c r="BN488" s="47"/>
      <c r="BO488" s="497"/>
      <c r="BP488" s="124"/>
      <c r="BQ488" s="41"/>
      <c r="BR488" s="41"/>
      <c r="BS488" s="41"/>
      <c r="BT488" s="41"/>
      <c r="BU488" s="43"/>
      <c r="BV488" s="43"/>
      <c r="BW488" s="43"/>
      <c r="BX488" s="43"/>
      <c r="BY488" s="43"/>
      <c r="BZ488" s="43"/>
      <c r="CA488" s="499"/>
      <c r="CB488" s="500"/>
      <c r="CC488" s="495"/>
      <c r="CD488" s="495"/>
      <c r="CE488" s="502"/>
      <c r="CF488" s="124"/>
      <c r="CG488" s="41"/>
      <c r="CH488" s="41"/>
      <c r="CI488" s="43"/>
      <c r="CJ488" s="43"/>
      <c r="CK488" s="43"/>
      <c r="CL488" s="43"/>
      <c r="CM488" s="43"/>
      <c r="CN488" s="43"/>
      <c r="CO488" s="43"/>
      <c r="CP488" s="43"/>
      <c r="CQ488" s="43"/>
      <c r="CR488" s="500"/>
      <c r="CS488" s="495"/>
      <c r="CT488" s="495"/>
      <c r="CU488" s="502"/>
      <c r="CV488" s="44"/>
      <c r="CW488" s="44"/>
      <c r="CX488" s="44"/>
      <c r="CY488" s="44"/>
      <c r="CZ488" s="44"/>
      <c r="DA488" s="46"/>
      <c r="DB488" s="451"/>
      <c r="DC488" s="44"/>
      <c r="DD488" s="44"/>
      <c r="DE488" s="451"/>
      <c r="DF488" s="35"/>
      <c r="DG488" s="36"/>
      <c r="DH488" s="36"/>
      <c r="DI488" s="38"/>
      <c r="DJ488" s="38"/>
      <c r="DK488" s="38"/>
      <c r="DL488" s="38"/>
      <c r="DM488" s="38"/>
      <c r="DN488" s="46"/>
      <c r="DO488" s="451"/>
      <c r="DP488" s="451"/>
      <c r="DQ488" s="451"/>
      <c r="DR488" s="451"/>
      <c r="DS488" s="451"/>
      <c r="DT488" s="451"/>
      <c r="DU488" s="451"/>
      <c r="DV488" s="35"/>
      <c r="DW488" s="36"/>
      <c r="DX488" s="36"/>
      <c r="DY488" s="38"/>
      <c r="DZ488" s="38"/>
      <c r="EA488" s="46"/>
      <c r="EB488" s="33">
        <f t="shared" si="69"/>
        <v>0</v>
      </c>
      <c r="EC488" s="33">
        <f t="shared" si="70"/>
        <v>0</v>
      </c>
      <c r="ED488" s="75">
        <f t="shared" si="71"/>
        <v>0</v>
      </c>
      <c r="EE488" s="74">
        <f t="shared" si="72"/>
        <v>0</v>
      </c>
      <c r="EF488" s="33">
        <f t="shared" si="73"/>
        <v>0</v>
      </c>
    </row>
    <row r="489" spans="1:136" x14ac:dyDescent="0.25">
      <c r="A489" s="134">
        <v>480</v>
      </c>
      <c r="B489" s="44"/>
      <c r="C489" s="39"/>
      <c r="D489" s="39"/>
      <c r="E489" s="39"/>
      <c r="F489" s="46"/>
      <c r="G489" s="45"/>
      <c r="H489" s="44"/>
      <c r="I489" s="44"/>
      <c r="J489" s="47"/>
      <c r="K489" s="47"/>
      <c r="L489" s="47"/>
      <c r="M489" s="47"/>
      <c r="N489" s="47"/>
      <c r="O489" s="44"/>
      <c r="P489" s="353"/>
      <c r="Q489" s="452"/>
      <c r="R489" s="452"/>
      <c r="S489" s="452"/>
      <c r="T489" s="452"/>
      <c r="U489" s="452"/>
      <c r="V489" s="452"/>
      <c r="W489" s="452"/>
      <c r="X489" s="452"/>
      <c r="Y489" s="452"/>
      <c r="Z489" s="45"/>
      <c r="AA489" s="44"/>
      <c r="AB489" s="44"/>
      <c r="AC489" s="47"/>
      <c r="AD489" s="47"/>
      <c r="AE489" s="47"/>
      <c r="AF489" s="47"/>
      <c r="AG489" s="47"/>
      <c r="AH489" s="47"/>
      <c r="AI489" s="47"/>
      <c r="AJ489" s="44"/>
      <c r="AK489" s="353"/>
      <c r="AL489" s="452"/>
      <c r="AM489" s="452"/>
      <c r="AN489" s="452"/>
      <c r="AO489" s="452"/>
      <c r="AP489" s="452"/>
      <c r="AQ489" s="452"/>
      <c r="AR489" s="452"/>
      <c r="AS489" s="452"/>
      <c r="AT489" s="452"/>
      <c r="AU489" s="452"/>
      <c r="AV489" s="452"/>
      <c r="AW489" s="45"/>
      <c r="AX489" s="44"/>
      <c r="AY489" s="47"/>
      <c r="AZ489" s="47"/>
      <c r="BA489" s="125"/>
      <c r="BB489" s="44"/>
      <c r="BC489" s="44"/>
      <c r="BD489" s="47"/>
      <c r="BE489" s="47"/>
      <c r="BF489" s="45"/>
      <c r="BG489" s="44"/>
      <c r="BH489" s="44"/>
      <c r="BI489" s="44"/>
      <c r="BJ489" s="44"/>
      <c r="BK489" s="44"/>
      <c r="BL489" s="44"/>
      <c r="BM489" s="44"/>
      <c r="BN489" s="47"/>
      <c r="BO489" s="497"/>
      <c r="BP489" s="124"/>
      <c r="BQ489" s="41"/>
      <c r="BR489" s="41"/>
      <c r="BS489" s="41"/>
      <c r="BT489" s="41"/>
      <c r="BU489" s="43"/>
      <c r="BV489" s="43"/>
      <c r="BW489" s="43"/>
      <c r="BX489" s="43"/>
      <c r="BY489" s="43"/>
      <c r="BZ489" s="43"/>
      <c r="CA489" s="499"/>
      <c r="CB489" s="500"/>
      <c r="CC489" s="495"/>
      <c r="CD489" s="495"/>
      <c r="CE489" s="502"/>
      <c r="CF489" s="124"/>
      <c r="CG489" s="41"/>
      <c r="CH489" s="41"/>
      <c r="CI489" s="43"/>
      <c r="CJ489" s="43"/>
      <c r="CK489" s="43"/>
      <c r="CL489" s="43"/>
      <c r="CM489" s="43"/>
      <c r="CN489" s="43"/>
      <c r="CO489" s="43"/>
      <c r="CP489" s="43"/>
      <c r="CQ489" s="43"/>
      <c r="CR489" s="500"/>
      <c r="CS489" s="495"/>
      <c r="CT489" s="495"/>
      <c r="CU489" s="502"/>
      <c r="CV489" s="44"/>
      <c r="CW489" s="44"/>
      <c r="CX489" s="44"/>
      <c r="CY489" s="44"/>
      <c r="CZ489" s="44"/>
      <c r="DA489" s="46"/>
      <c r="DB489" s="451"/>
      <c r="DC489" s="44"/>
      <c r="DD489" s="44"/>
      <c r="DE489" s="451"/>
      <c r="DF489" s="35"/>
      <c r="DG489" s="36"/>
      <c r="DH489" s="36"/>
      <c r="DI489" s="38"/>
      <c r="DJ489" s="38"/>
      <c r="DK489" s="38"/>
      <c r="DL489" s="38"/>
      <c r="DM489" s="38"/>
      <c r="DN489" s="46"/>
      <c r="DO489" s="451"/>
      <c r="DP489" s="451"/>
      <c r="DQ489" s="451"/>
      <c r="DR489" s="451"/>
      <c r="DS489" s="451"/>
      <c r="DT489" s="451"/>
      <c r="DU489" s="451"/>
      <c r="DV489" s="35"/>
      <c r="DW489" s="36"/>
      <c r="DX489" s="36"/>
      <c r="DY489" s="38"/>
      <c r="DZ489" s="38"/>
      <c r="EA489" s="46"/>
      <c r="EB489" s="33">
        <f t="shared" si="69"/>
        <v>0</v>
      </c>
      <c r="EC489" s="33">
        <f t="shared" si="70"/>
        <v>0</v>
      </c>
      <c r="ED489" s="75">
        <f t="shared" si="71"/>
        <v>0</v>
      </c>
      <c r="EE489" s="74">
        <f t="shared" si="72"/>
        <v>0</v>
      </c>
      <c r="EF489" s="33">
        <f t="shared" si="73"/>
        <v>0</v>
      </c>
    </row>
    <row r="490" spans="1:136" x14ac:dyDescent="0.25">
      <c r="A490" s="136">
        <v>481</v>
      </c>
      <c r="B490" s="44"/>
      <c r="C490" s="39"/>
      <c r="D490" s="39"/>
      <c r="E490" s="39"/>
      <c r="F490" s="46"/>
      <c r="G490" s="45"/>
      <c r="H490" s="44"/>
      <c r="I490" s="44"/>
      <c r="J490" s="47"/>
      <c r="K490" s="47"/>
      <c r="L490" s="47"/>
      <c r="M490" s="47"/>
      <c r="N490" s="47"/>
      <c r="O490" s="44"/>
      <c r="P490" s="353"/>
      <c r="Q490" s="452"/>
      <c r="R490" s="452"/>
      <c r="S490" s="452"/>
      <c r="T490" s="452"/>
      <c r="U490" s="452"/>
      <c r="V490" s="452"/>
      <c r="W490" s="452"/>
      <c r="X490" s="452"/>
      <c r="Y490" s="452"/>
      <c r="Z490" s="45"/>
      <c r="AA490" s="44"/>
      <c r="AB490" s="44"/>
      <c r="AC490" s="47"/>
      <c r="AD490" s="47"/>
      <c r="AE490" s="47"/>
      <c r="AF490" s="47"/>
      <c r="AG490" s="47"/>
      <c r="AH490" s="47"/>
      <c r="AI490" s="47"/>
      <c r="AJ490" s="44"/>
      <c r="AK490" s="353"/>
      <c r="AL490" s="452"/>
      <c r="AM490" s="452"/>
      <c r="AN490" s="452"/>
      <c r="AO490" s="452"/>
      <c r="AP490" s="452"/>
      <c r="AQ490" s="452"/>
      <c r="AR490" s="452"/>
      <c r="AS490" s="452"/>
      <c r="AT490" s="452"/>
      <c r="AU490" s="452"/>
      <c r="AV490" s="452"/>
      <c r="AW490" s="45"/>
      <c r="AX490" s="44"/>
      <c r="AY490" s="47"/>
      <c r="AZ490" s="47"/>
      <c r="BA490" s="125"/>
      <c r="BB490" s="44"/>
      <c r="BC490" s="44"/>
      <c r="BD490" s="47"/>
      <c r="BE490" s="47"/>
      <c r="BF490" s="45"/>
      <c r="BG490" s="44"/>
      <c r="BH490" s="44"/>
      <c r="BI490" s="44"/>
      <c r="BJ490" s="44"/>
      <c r="BK490" s="44"/>
      <c r="BL490" s="44"/>
      <c r="BM490" s="44"/>
      <c r="BN490" s="47"/>
      <c r="BO490" s="497"/>
      <c r="BP490" s="124"/>
      <c r="BQ490" s="41"/>
      <c r="BR490" s="41"/>
      <c r="BS490" s="41"/>
      <c r="BT490" s="41"/>
      <c r="BU490" s="43"/>
      <c r="BV490" s="43"/>
      <c r="BW490" s="43"/>
      <c r="BX490" s="43"/>
      <c r="BY490" s="43"/>
      <c r="BZ490" s="43"/>
      <c r="CA490" s="499"/>
      <c r="CB490" s="500"/>
      <c r="CC490" s="495"/>
      <c r="CD490" s="495"/>
      <c r="CE490" s="502"/>
      <c r="CF490" s="124"/>
      <c r="CG490" s="41"/>
      <c r="CH490" s="41"/>
      <c r="CI490" s="43"/>
      <c r="CJ490" s="43"/>
      <c r="CK490" s="43"/>
      <c r="CL490" s="43"/>
      <c r="CM490" s="43"/>
      <c r="CN490" s="43"/>
      <c r="CO490" s="43"/>
      <c r="CP490" s="43"/>
      <c r="CQ490" s="43"/>
      <c r="CR490" s="500"/>
      <c r="CS490" s="495"/>
      <c r="CT490" s="495"/>
      <c r="CU490" s="502"/>
      <c r="CV490" s="44"/>
      <c r="CW490" s="44"/>
      <c r="CX490" s="44"/>
      <c r="CY490" s="44"/>
      <c r="CZ490" s="44"/>
      <c r="DA490" s="46"/>
      <c r="DB490" s="451"/>
      <c r="DC490" s="44"/>
      <c r="DD490" s="44"/>
      <c r="DE490" s="451"/>
      <c r="DF490" s="35"/>
      <c r="DG490" s="36"/>
      <c r="DH490" s="36"/>
      <c r="DI490" s="38"/>
      <c r="DJ490" s="38"/>
      <c r="DK490" s="38"/>
      <c r="DL490" s="38"/>
      <c r="DM490" s="38"/>
      <c r="DN490" s="46"/>
      <c r="DO490" s="451"/>
      <c r="DP490" s="451"/>
      <c r="DQ490" s="451"/>
      <c r="DR490" s="451"/>
      <c r="DS490" s="451"/>
      <c r="DT490" s="451"/>
      <c r="DU490" s="451"/>
      <c r="DV490" s="35"/>
      <c r="DW490" s="36"/>
      <c r="DX490" s="36"/>
      <c r="DY490" s="38"/>
      <c r="DZ490" s="38"/>
      <c r="EA490" s="46"/>
      <c r="EB490" s="33">
        <f t="shared" si="69"/>
        <v>0</v>
      </c>
      <c r="EC490" s="33">
        <f t="shared" si="70"/>
        <v>0</v>
      </c>
      <c r="ED490" s="75">
        <f t="shared" si="71"/>
        <v>0</v>
      </c>
      <c r="EE490" s="74">
        <f t="shared" si="72"/>
        <v>0</v>
      </c>
      <c r="EF490" s="33">
        <f t="shared" si="73"/>
        <v>0</v>
      </c>
    </row>
    <row r="491" spans="1:136" x14ac:dyDescent="0.25">
      <c r="A491" s="134">
        <v>482</v>
      </c>
      <c r="B491" s="44"/>
      <c r="C491" s="39"/>
      <c r="D491" s="39"/>
      <c r="E491" s="39"/>
      <c r="F491" s="46"/>
      <c r="G491" s="45"/>
      <c r="H491" s="44"/>
      <c r="I491" s="44"/>
      <c r="J491" s="47"/>
      <c r="K491" s="47"/>
      <c r="L491" s="47"/>
      <c r="M491" s="47"/>
      <c r="N491" s="47"/>
      <c r="O491" s="44"/>
      <c r="P491" s="353"/>
      <c r="Q491" s="452"/>
      <c r="R491" s="452"/>
      <c r="S491" s="452"/>
      <c r="T491" s="452"/>
      <c r="U491" s="452"/>
      <c r="V491" s="452"/>
      <c r="W491" s="452"/>
      <c r="X491" s="452"/>
      <c r="Y491" s="452"/>
      <c r="Z491" s="45"/>
      <c r="AA491" s="44"/>
      <c r="AB491" s="44"/>
      <c r="AC491" s="47"/>
      <c r="AD491" s="47"/>
      <c r="AE491" s="47"/>
      <c r="AF491" s="47"/>
      <c r="AG491" s="47"/>
      <c r="AH491" s="47"/>
      <c r="AI491" s="47"/>
      <c r="AJ491" s="44"/>
      <c r="AK491" s="353"/>
      <c r="AL491" s="452"/>
      <c r="AM491" s="452"/>
      <c r="AN491" s="452"/>
      <c r="AO491" s="452"/>
      <c r="AP491" s="452"/>
      <c r="AQ491" s="452"/>
      <c r="AR491" s="452"/>
      <c r="AS491" s="452"/>
      <c r="AT491" s="452"/>
      <c r="AU491" s="452"/>
      <c r="AV491" s="452"/>
      <c r="AW491" s="45"/>
      <c r="AX491" s="44"/>
      <c r="AY491" s="47"/>
      <c r="AZ491" s="47"/>
      <c r="BA491" s="125"/>
      <c r="BB491" s="44"/>
      <c r="BC491" s="44"/>
      <c r="BD491" s="47"/>
      <c r="BE491" s="47"/>
      <c r="BF491" s="45"/>
      <c r="BG491" s="44"/>
      <c r="BH491" s="44"/>
      <c r="BI491" s="44"/>
      <c r="BJ491" s="44"/>
      <c r="BK491" s="44"/>
      <c r="BL491" s="44"/>
      <c r="BM491" s="44"/>
      <c r="BN491" s="47"/>
      <c r="BO491" s="497"/>
      <c r="BP491" s="124"/>
      <c r="BQ491" s="41"/>
      <c r="BR491" s="41"/>
      <c r="BS491" s="41"/>
      <c r="BT491" s="41"/>
      <c r="BU491" s="43"/>
      <c r="BV491" s="43"/>
      <c r="BW491" s="43"/>
      <c r="BX491" s="43"/>
      <c r="BY491" s="43"/>
      <c r="BZ491" s="43"/>
      <c r="CA491" s="499"/>
      <c r="CB491" s="500"/>
      <c r="CC491" s="495"/>
      <c r="CD491" s="495"/>
      <c r="CE491" s="502"/>
      <c r="CF491" s="124"/>
      <c r="CG491" s="41"/>
      <c r="CH491" s="41"/>
      <c r="CI491" s="43"/>
      <c r="CJ491" s="43"/>
      <c r="CK491" s="43"/>
      <c r="CL491" s="43"/>
      <c r="CM491" s="43"/>
      <c r="CN491" s="43"/>
      <c r="CO491" s="43"/>
      <c r="CP491" s="43"/>
      <c r="CQ491" s="43"/>
      <c r="CR491" s="500"/>
      <c r="CS491" s="495"/>
      <c r="CT491" s="495"/>
      <c r="CU491" s="502"/>
      <c r="CV491" s="44"/>
      <c r="CW491" s="44"/>
      <c r="CX491" s="44"/>
      <c r="CY491" s="44"/>
      <c r="CZ491" s="44"/>
      <c r="DA491" s="46"/>
      <c r="DB491" s="451"/>
      <c r="DC491" s="44"/>
      <c r="DD491" s="44"/>
      <c r="DE491" s="451"/>
      <c r="DF491" s="35"/>
      <c r="DG491" s="36"/>
      <c r="DH491" s="36"/>
      <c r="DI491" s="38"/>
      <c r="DJ491" s="38"/>
      <c r="DK491" s="38"/>
      <c r="DL491" s="38"/>
      <c r="DM491" s="38"/>
      <c r="DN491" s="46"/>
      <c r="DO491" s="451"/>
      <c r="DP491" s="451"/>
      <c r="DQ491" s="451"/>
      <c r="DR491" s="451"/>
      <c r="DS491" s="451"/>
      <c r="DT491" s="451"/>
      <c r="DU491" s="451"/>
      <c r="DV491" s="35"/>
      <c r="DW491" s="36"/>
      <c r="DX491" s="36"/>
      <c r="DY491" s="38"/>
      <c r="DZ491" s="38"/>
      <c r="EA491" s="46"/>
      <c r="EB491" s="33">
        <f t="shared" si="69"/>
        <v>0</v>
      </c>
      <c r="EC491" s="33">
        <f t="shared" si="70"/>
        <v>0</v>
      </c>
      <c r="ED491" s="75">
        <f t="shared" si="71"/>
        <v>0</v>
      </c>
      <c r="EE491" s="74">
        <f t="shared" si="72"/>
        <v>0</v>
      </c>
      <c r="EF491" s="33">
        <f t="shared" si="73"/>
        <v>0</v>
      </c>
    </row>
    <row r="492" spans="1:136" x14ac:dyDescent="0.25">
      <c r="A492" s="136">
        <v>483</v>
      </c>
      <c r="B492" s="44"/>
      <c r="C492" s="39"/>
      <c r="D492" s="39"/>
      <c r="E492" s="39"/>
      <c r="F492" s="46"/>
      <c r="G492" s="45"/>
      <c r="H492" s="44"/>
      <c r="I492" s="44"/>
      <c r="J492" s="47"/>
      <c r="K492" s="47"/>
      <c r="L492" s="47"/>
      <c r="M492" s="47"/>
      <c r="N492" s="47"/>
      <c r="O492" s="44"/>
      <c r="P492" s="353"/>
      <c r="Q492" s="452"/>
      <c r="R492" s="452"/>
      <c r="S492" s="452"/>
      <c r="T492" s="452"/>
      <c r="U492" s="452"/>
      <c r="V492" s="452"/>
      <c r="W492" s="452"/>
      <c r="X492" s="452"/>
      <c r="Y492" s="452"/>
      <c r="Z492" s="45"/>
      <c r="AA492" s="44"/>
      <c r="AB492" s="44"/>
      <c r="AC492" s="47"/>
      <c r="AD492" s="47"/>
      <c r="AE492" s="47"/>
      <c r="AF492" s="47"/>
      <c r="AG492" s="47"/>
      <c r="AH492" s="47"/>
      <c r="AI492" s="47"/>
      <c r="AJ492" s="44"/>
      <c r="AK492" s="353"/>
      <c r="AL492" s="452"/>
      <c r="AM492" s="452"/>
      <c r="AN492" s="452"/>
      <c r="AO492" s="452"/>
      <c r="AP492" s="452"/>
      <c r="AQ492" s="452"/>
      <c r="AR492" s="452"/>
      <c r="AS492" s="452"/>
      <c r="AT492" s="452"/>
      <c r="AU492" s="452"/>
      <c r="AV492" s="452"/>
      <c r="AW492" s="45"/>
      <c r="AX492" s="44"/>
      <c r="AY492" s="47"/>
      <c r="AZ492" s="47"/>
      <c r="BA492" s="125"/>
      <c r="BB492" s="44"/>
      <c r="BC492" s="44"/>
      <c r="BD492" s="47"/>
      <c r="BE492" s="47"/>
      <c r="BF492" s="45"/>
      <c r="BG492" s="44"/>
      <c r="BH492" s="44"/>
      <c r="BI492" s="44"/>
      <c r="BJ492" s="44"/>
      <c r="BK492" s="44"/>
      <c r="BL492" s="44"/>
      <c r="BM492" s="44"/>
      <c r="BN492" s="47"/>
      <c r="BO492" s="497"/>
      <c r="BP492" s="124"/>
      <c r="BQ492" s="41"/>
      <c r="BR492" s="41"/>
      <c r="BS492" s="41"/>
      <c r="BT492" s="41"/>
      <c r="BU492" s="43"/>
      <c r="BV492" s="43"/>
      <c r="BW492" s="43"/>
      <c r="BX492" s="43"/>
      <c r="BY492" s="43"/>
      <c r="BZ492" s="43"/>
      <c r="CA492" s="499"/>
      <c r="CB492" s="500"/>
      <c r="CC492" s="495"/>
      <c r="CD492" s="495"/>
      <c r="CE492" s="502"/>
      <c r="CF492" s="124"/>
      <c r="CG492" s="41"/>
      <c r="CH492" s="41"/>
      <c r="CI492" s="43"/>
      <c r="CJ492" s="43"/>
      <c r="CK492" s="43"/>
      <c r="CL492" s="43"/>
      <c r="CM492" s="43"/>
      <c r="CN492" s="43"/>
      <c r="CO492" s="43"/>
      <c r="CP492" s="43"/>
      <c r="CQ492" s="43"/>
      <c r="CR492" s="500"/>
      <c r="CS492" s="495"/>
      <c r="CT492" s="495"/>
      <c r="CU492" s="502"/>
      <c r="CV492" s="44"/>
      <c r="CW492" s="44"/>
      <c r="CX492" s="44"/>
      <c r="CY492" s="44"/>
      <c r="CZ492" s="44"/>
      <c r="DA492" s="46"/>
      <c r="DB492" s="451"/>
      <c r="DC492" s="44"/>
      <c r="DD492" s="44"/>
      <c r="DE492" s="451"/>
      <c r="DF492" s="35"/>
      <c r="DG492" s="36"/>
      <c r="DH492" s="36"/>
      <c r="DI492" s="38"/>
      <c r="DJ492" s="38"/>
      <c r="DK492" s="38"/>
      <c r="DL492" s="38"/>
      <c r="DM492" s="38"/>
      <c r="DN492" s="46"/>
      <c r="DO492" s="451"/>
      <c r="DP492" s="451"/>
      <c r="DQ492" s="451"/>
      <c r="DR492" s="451"/>
      <c r="DS492" s="451"/>
      <c r="DT492" s="451"/>
      <c r="DU492" s="451"/>
      <c r="DV492" s="35"/>
      <c r="DW492" s="36"/>
      <c r="DX492" s="36"/>
      <c r="DY492" s="38"/>
      <c r="DZ492" s="38"/>
      <c r="EA492" s="46"/>
      <c r="EB492" s="33">
        <f t="shared" si="69"/>
        <v>0</v>
      </c>
      <c r="EC492" s="33">
        <f t="shared" si="70"/>
        <v>0</v>
      </c>
      <c r="ED492" s="75">
        <f t="shared" si="71"/>
        <v>0</v>
      </c>
      <c r="EE492" s="74">
        <f t="shared" si="72"/>
        <v>0</v>
      </c>
      <c r="EF492" s="33">
        <f t="shared" si="73"/>
        <v>0</v>
      </c>
    </row>
    <row r="493" spans="1:136" x14ac:dyDescent="0.25">
      <c r="A493" s="134">
        <v>484</v>
      </c>
      <c r="B493" s="44"/>
      <c r="C493" s="39"/>
      <c r="D493" s="39"/>
      <c r="E493" s="39"/>
      <c r="F493" s="46"/>
      <c r="G493" s="45"/>
      <c r="H493" s="44"/>
      <c r="I493" s="44"/>
      <c r="J493" s="47"/>
      <c r="K493" s="47"/>
      <c r="L493" s="47"/>
      <c r="M493" s="47"/>
      <c r="N493" s="47"/>
      <c r="O493" s="44"/>
      <c r="P493" s="353"/>
      <c r="Q493" s="452"/>
      <c r="R493" s="452"/>
      <c r="S493" s="452"/>
      <c r="T493" s="452"/>
      <c r="U493" s="452"/>
      <c r="V493" s="452"/>
      <c r="W493" s="452"/>
      <c r="X493" s="452"/>
      <c r="Y493" s="452"/>
      <c r="Z493" s="45"/>
      <c r="AA493" s="44"/>
      <c r="AB493" s="44"/>
      <c r="AC493" s="47"/>
      <c r="AD493" s="47"/>
      <c r="AE493" s="47"/>
      <c r="AF493" s="47"/>
      <c r="AG493" s="47"/>
      <c r="AH493" s="47"/>
      <c r="AI493" s="47"/>
      <c r="AJ493" s="44"/>
      <c r="AK493" s="353"/>
      <c r="AL493" s="452"/>
      <c r="AM493" s="452"/>
      <c r="AN493" s="452"/>
      <c r="AO493" s="452"/>
      <c r="AP493" s="452"/>
      <c r="AQ493" s="452"/>
      <c r="AR493" s="452"/>
      <c r="AS493" s="452"/>
      <c r="AT493" s="452"/>
      <c r="AU493" s="452"/>
      <c r="AV493" s="452"/>
      <c r="AW493" s="45"/>
      <c r="AX493" s="44"/>
      <c r="AY493" s="47"/>
      <c r="AZ493" s="47"/>
      <c r="BA493" s="125"/>
      <c r="BB493" s="44"/>
      <c r="BC493" s="44"/>
      <c r="BD493" s="47"/>
      <c r="BE493" s="47"/>
      <c r="BF493" s="45"/>
      <c r="BG493" s="44"/>
      <c r="BH493" s="44"/>
      <c r="BI493" s="44"/>
      <c r="BJ493" s="44"/>
      <c r="BK493" s="44"/>
      <c r="BL493" s="44"/>
      <c r="BM493" s="44"/>
      <c r="BN493" s="47"/>
      <c r="BO493" s="497"/>
      <c r="BP493" s="124"/>
      <c r="BQ493" s="41"/>
      <c r="BR493" s="41"/>
      <c r="BS493" s="41"/>
      <c r="BT493" s="41"/>
      <c r="BU493" s="43"/>
      <c r="BV493" s="43"/>
      <c r="BW493" s="43"/>
      <c r="BX493" s="43"/>
      <c r="BY493" s="43"/>
      <c r="BZ493" s="43"/>
      <c r="CA493" s="499"/>
      <c r="CB493" s="500"/>
      <c r="CC493" s="495"/>
      <c r="CD493" s="495"/>
      <c r="CE493" s="502"/>
      <c r="CF493" s="124"/>
      <c r="CG493" s="41"/>
      <c r="CH493" s="41"/>
      <c r="CI493" s="43"/>
      <c r="CJ493" s="43"/>
      <c r="CK493" s="43"/>
      <c r="CL493" s="43"/>
      <c r="CM493" s="43"/>
      <c r="CN493" s="43"/>
      <c r="CO493" s="43"/>
      <c r="CP493" s="43"/>
      <c r="CQ493" s="43"/>
      <c r="CR493" s="500"/>
      <c r="CS493" s="495"/>
      <c r="CT493" s="495"/>
      <c r="CU493" s="502"/>
      <c r="CV493" s="44"/>
      <c r="CW493" s="44"/>
      <c r="CX493" s="44"/>
      <c r="CY493" s="44"/>
      <c r="CZ493" s="44"/>
      <c r="DA493" s="46"/>
      <c r="DB493" s="451"/>
      <c r="DC493" s="44"/>
      <c r="DD493" s="44"/>
      <c r="DE493" s="451"/>
      <c r="DF493" s="35"/>
      <c r="DG493" s="36"/>
      <c r="DH493" s="36"/>
      <c r="DI493" s="38"/>
      <c r="DJ493" s="38"/>
      <c r="DK493" s="38"/>
      <c r="DL493" s="38"/>
      <c r="DM493" s="38"/>
      <c r="DN493" s="46"/>
      <c r="DO493" s="451"/>
      <c r="DP493" s="451"/>
      <c r="DQ493" s="451"/>
      <c r="DR493" s="451"/>
      <c r="DS493" s="451"/>
      <c r="DT493" s="451"/>
      <c r="DU493" s="451"/>
      <c r="DV493" s="35"/>
      <c r="DW493" s="36"/>
      <c r="DX493" s="36"/>
      <c r="DY493" s="38"/>
      <c r="DZ493" s="38"/>
      <c r="EA493" s="46"/>
      <c r="EB493" s="33">
        <f t="shared" si="69"/>
        <v>0</v>
      </c>
      <c r="EC493" s="33">
        <f t="shared" si="70"/>
        <v>0</v>
      </c>
      <c r="ED493" s="75">
        <f t="shared" si="71"/>
        <v>0</v>
      </c>
      <c r="EE493" s="74">
        <f t="shared" si="72"/>
        <v>0</v>
      </c>
      <c r="EF493" s="33">
        <f t="shared" si="73"/>
        <v>0</v>
      </c>
    </row>
    <row r="494" spans="1:136" x14ac:dyDescent="0.25">
      <c r="A494" s="136">
        <v>485</v>
      </c>
      <c r="B494" s="44"/>
      <c r="C494" s="39"/>
      <c r="D494" s="39"/>
      <c r="E494" s="39"/>
      <c r="F494" s="46"/>
      <c r="G494" s="45"/>
      <c r="H494" s="44"/>
      <c r="I494" s="44"/>
      <c r="J494" s="47"/>
      <c r="K494" s="47"/>
      <c r="L494" s="47"/>
      <c r="M494" s="47"/>
      <c r="N494" s="47"/>
      <c r="O494" s="44"/>
      <c r="P494" s="353"/>
      <c r="Q494" s="452"/>
      <c r="R494" s="452"/>
      <c r="S494" s="452"/>
      <c r="T494" s="452"/>
      <c r="U494" s="452"/>
      <c r="V494" s="452"/>
      <c r="W494" s="452"/>
      <c r="X494" s="452"/>
      <c r="Y494" s="452"/>
      <c r="Z494" s="45"/>
      <c r="AA494" s="44"/>
      <c r="AB494" s="44"/>
      <c r="AC494" s="47"/>
      <c r="AD494" s="47"/>
      <c r="AE494" s="47"/>
      <c r="AF494" s="47"/>
      <c r="AG494" s="47"/>
      <c r="AH494" s="47"/>
      <c r="AI494" s="47"/>
      <c r="AJ494" s="44"/>
      <c r="AK494" s="353"/>
      <c r="AL494" s="452"/>
      <c r="AM494" s="452"/>
      <c r="AN494" s="452"/>
      <c r="AO494" s="452"/>
      <c r="AP494" s="452"/>
      <c r="AQ494" s="452"/>
      <c r="AR494" s="452"/>
      <c r="AS494" s="452"/>
      <c r="AT494" s="452"/>
      <c r="AU494" s="452"/>
      <c r="AV494" s="452"/>
      <c r="AW494" s="45"/>
      <c r="AX494" s="44"/>
      <c r="AY494" s="47"/>
      <c r="AZ494" s="47"/>
      <c r="BA494" s="125"/>
      <c r="BB494" s="44"/>
      <c r="BC494" s="44"/>
      <c r="BD494" s="47"/>
      <c r="BE494" s="47"/>
      <c r="BF494" s="45"/>
      <c r="BG494" s="44"/>
      <c r="BH494" s="44"/>
      <c r="BI494" s="44"/>
      <c r="BJ494" s="44"/>
      <c r="BK494" s="44"/>
      <c r="BL494" s="44"/>
      <c r="BM494" s="44"/>
      <c r="BN494" s="47"/>
      <c r="BO494" s="497"/>
      <c r="BP494" s="124"/>
      <c r="BQ494" s="41"/>
      <c r="BR494" s="41"/>
      <c r="BS494" s="41"/>
      <c r="BT494" s="41"/>
      <c r="BU494" s="43"/>
      <c r="BV494" s="43"/>
      <c r="BW494" s="43"/>
      <c r="BX494" s="43"/>
      <c r="BY494" s="43"/>
      <c r="BZ494" s="43"/>
      <c r="CA494" s="499"/>
      <c r="CB494" s="500"/>
      <c r="CC494" s="495"/>
      <c r="CD494" s="495"/>
      <c r="CE494" s="502"/>
      <c r="CF494" s="124"/>
      <c r="CG494" s="41"/>
      <c r="CH494" s="41"/>
      <c r="CI494" s="43"/>
      <c r="CJ494" s="43"/>
      <c r="CK494" s="43"/>
      <c r="CL494" s="43"/>
      <c r="CM494" s="43"/>
      <c r="CN494" s="43"/>
      <c r="CO494" s="43"/>
      <c r="CP494" s="43"/>
      <c r="CQ494" s="43"/>
      <c r="CR494" s="500"/>
      <c r="CS494" s="495"/>
      <c r="CT494" s="495"/>
      <c r="CU494" s="502"/>
      <c r="CV494" s="44"/>
      <c r="CW494" s="44"/>
      <c r="CX494" s="44"/>
      <c r="CY494" s="44"/>
      <c r="CZ494" s="44"/>
      <c r="DA494" s="46"/>
      <c r="DB494" s="451"/>
      <c r="DC494" s="44"/>
      <c r="DD494" s="44"/>
      <c r="DE494" s="451"/>
      <c r="DF494" s="35"/>
      <c r="DG494" s="36"/>
      <c r="DH494" s="36"/>
      <c r="DI494" s="38"/>
      <c r="DJ494" s="38"/>
      <c r="DK494" s="38"/>
      <c r="DL494" s="38"/>
      <c r="DM494" s="38"/>
      <c r="DN494" s="46"/>
      <c r="DO494" s="451"/>
      <c r="DP494" s="451"/>
      <c r="DQ494" s="451"/>
      <c r="DR494" s="451"/>
      <c r="DS494" s="451"/>
      <c r="DT494" s="451"/>
      <c r="DU494" s="451"/>
      <c r="DV494" s="35"/>
      <c r="DW494" s="36"/>
      <c r="DX494" s="36"/>
      <c r="DY494" s="38"/>
      <c r="DZ494" s="38"/>
      <c r="EA494" s="46"/>
      <c r="EB494" s="33">
        <f t="shared" si="69"/>
        <v>0</v>
      </c>
      <c r="EC494" s="33">
        <f t="shared" si="70"/>
        <v>0</v>
      </c>
      <c r="ED494" s="75">
        <f t="shared" si="71"/>
        <v>0</v>
      </c>
      <c r="EE494" s="74">
        <f t="shared" si="72"/>
        <v>0</v>
      </c>
      <c r="EF494" s="33">
        <f t="shared" si="73"/>
        <v>0</v>
      </c>
    </row>
    <row r="495" spans="1:136" x14ac:dyDescent="0.25">
      <c r="A495" s="134">
        <v>486</v>
      </c>
      <c r="B495" s="44"/>
      <c r="C495" s="39"/>
      <c r="D495" s="39"/>
      <c r="E495" s="39"/>
      <c r="F495" s="46"/>
      <c r="G495" s="45"/>
      <c r="H495" s="44"/>
      <c r="I495" s="44"/>
      <c r="J495" s="47"/>
      <c r="K495" s="47"/>
      <c r="L495" s="47"/>
      <c r="M495" s="47"/>
      <c r="N495" s="47"/>
      <c r="O495" s="44"/>
      <c r="P495" s="353"/>
      <c r="Q495" s="452"/>
      <c r="R495" s="452"/>
      <c r="S495" s="452"/>
      <c r="T495" s="452"/>
      <c r="U495" s="452"/>
      <c r="V495" s="452"/>
      <c r="W495" s="452"/>
      <c r="X495" s="452"/>
      <c r="Y495" s="452"/>
      <c r="Z495" s="45"/>
      <c r="AA495" s="44"/>
      <c r="AB495" s="44"/>
      <c r="AC495" s="47"/>
      <c r="AD495" s="47"/>
      <c r="AE495" s="47"/>
      <c r="AF495" s="47"/>
      <c r="AG495" s="47"/>
      <c r="AH495" s="47"/>
      <c r="AI495" s="47"/>
      <c r="AJ495" s="44"/>
      <c r="AK495" s="353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"/>
      <c r="AX495" s="44"/>
      <c r="AY495" s="47"/>
      <c r="AZ495" s="47"/>
      <c r="BA495" s="125"/>
      <c r="BB495" s="44"/>
      <c r="BC495" s="44"/>
      <c r="BD495" s="47"/>
      <c r="BE495" s="47"/>
      <c r="BF495" s="45"/>
      <c r="BG495" s="44"/>
      <c r="BH495" s="44"/>
      <c r="BI495" s="44"/>
      <c r="BJ495" s="44"/>
      <c r="BK495" s="44"/>
      <c r="BL495" s="44"/>
      <c r="BM495" s="44"/>
      <c r="BN495" s="47"/>
      <c r="BO495" s="497"/>
      <c r="BP495" s="124"/>
      <c r="BQ495" s="41"/>
      <c r="BR495" s="41"/>
      <c r="BS495" s="41"/>
      <c r="BT495" s="41"/>
      <c r="BU495" s="43"/>
      <c r="BV495" s="43"/>
      <c r="BW495" s="43"/>
      <c r="BX495" s="43"/>
      <c r="BY495" s="43"/>
      <c r="BZ495" s="43"/>
      <c r="CA495" s="499"/>
      <c r="CB495" s="500"/>
      <c r="CC495" s="495"/>
      <c r="CD495" s="495"/>
      <c r="CE495" s="502"/>
      <c r="CF495" s="124"/>
      <c r="CG495" s="41"/>
      <c r="CH495" s="41"/>
      <c r="CI495" s="43"/>
      <c r="CJ495" s="43"/>
      <c r="CK495" s="43"/>
      <c r="CL495" s="43"/>
      <c r="CM495" s="43"/>
      <c r="CN495" s="43"/>
      <c r="CO495" s="43"/>
      <c r="CP495" s="43"/>
      <c r="CQ495" s="43"/>
      <c r="CR495" s="500"/>
      <c r="CS495" s="495"/>
      <c r="CT495" s="495"/>
      <c r="CU495" s="502"/>
      <c r="CV495" s="44"/>
      <c r="CW495" s="44"/>
      <c r="CX495" s="44"/>
      <c r="CY495" s="44"/>
      <c r="CZ495" s="44"/>
      <c r="DA495" s="46"/>
      <c r="DB495" s="451"/>
      <c r="DC495" s="44"/>
      <c r="DD495" s="44"/>
      <c r="DE495" s="451"/>
      <c r="DF495" s="35"/>
      <c r="DG495" s="36"/>
      <c r="DH495" s="36"/>
      <c r="DI495" s="38"/>
      <c r="DJ495" s="38"/>
      <c r="DK495" s="38"/>
      <c r="DL495" s="38"/>
      <c r="DM495" s="38"/>
      <c r="DN495" s="46"/>
      <c r="DO495" s="451"/>
      <c r="DP495" s="451"/>
      <c r="DQ495" s="451"/>
      <c r="DR495" s="451"/>
      <c r="DS495" s="451"/>
      <c r="DT495" s="451"/>
      <c r="DU495" s="451"/>
      <c r="DV495" s="35"/>
      <c r="DW495" s="36"/>
      <c r="DX495" s="36"/>
      <c r="DY495" s="38"/>
      <c r="DZ495" s="38"/>
      <c r="EA495" s="46"/>
      <c r="EB495" s="33">
        <f t="shared" si="69"/>
        <v>0</v>
      </c>
      <c r="EC495" s="33">
        <f t="shared" si="70"/>
        <v>0</v>
      </c>
      <c r="ED495" s="75">
        <f t="shared" si="71"/>
        <v>0</v>
      </c>
      <c r="EE495" s="74">
        <f t="shared" si="72"/>
        <v>0</v>
      </c>
      <c r="EF495" s="33">
        <f t="shared" si="73"/>
        <v>0</v>
      </c>
    </row>
    <row r="496" spans="1:136" x14ac:dyDescent="0.25">
      <c r="A496" s="136">
        <v>487</v>
      </c>
      <c r="B496" s="44"/>
      <c r="C496" s="39"/>
      <c r="D496" s="39"/>
      <c r="E496" s="39"/>
      <c r="F496" s="46"/>
      <c r="G496" s="45"/>
      <c r="H496" s="44"/>
      <c r="I496" s="44"/>
      <c r="J496" s="47"/>
      <c r="K496" s="47"/>
      <c r="L496" s="47"/>
      <c r="M496" s="47"/>
      <c r="N496" s="47"/>
      <c r="O496" s="44"/>
      <c r="P496" s="353"/>
      <c r="Q496" s="452"/>
      <c r="R496" s="452"/>
      <c r="S496" s="452"/>
      <c r="T496" s="452"/>
      <c r="U496" s="452"/>
      <c r="V496" s="452"/>
      <c r="W496" s="452"/>
      <c r="X496" s="452"/>
      <c r="Y496" s="452"/>
      <c r="Z496" s="45"/>
      <c r="AA496" s="44"/>
      <c r="AB496" s="44"/>
      <c r="AC496" s="47"/>
      <c r="AD496" s="47"/>
      <c r="AE496" s="47"/>
      <c r="AF496" s="47"/>
      <c r="AG496" s="47"/>
      <c r="AH496" s="47"/>
      <c r="AI496" s="47"/>
      <c r="AJ496" s="44"/>
      <c r="AK496" s="353"/>
      <c r="AL496" s="452"/>
      <c r="AM496" s="452"/>
      <c r="AN496" s="452"/>
      <c r="AO496" s="452"/>
      <c r="AP496" s="452"/>
      <c r="AQ496" s="452"/>
      <c r="AR496" s="452"/>
      <c r="AS496" s="452"/>
      <c r="AT496" s="452"/>
      <c r="AU496" s="452"/>
      <c r="AV496" s="452"/>
      <c r="AW496" s="45"/>
      <c r="AX496" s="44"/>
      <c r="AY496" s="47"/>
      <c r="AZ496" s="47"/>
      <c r="BA496" s="125"/>
      <c r="BB496" s="44"/>
      <c r="BC496" s="44"/>
      <c r="BD496" s="47"/>
      <c r="BE496" s="47"/>
      <c r="BF496" s="45"/>
      <c r="BG496" s="44"/>
      <c r="BH496" s="44"/>
      <c r="BI496" s="44"/>
      <c r="BJ496" s="44"/>
      <c r="BK496" s="44"/>
      <c r="BL496" s="44"/>
      <c r="BM496" s="44"/>
      <c r="BN496" s="47"/>
      <c r="BO496" s="497"/>
      <c r="BP496" s="124"/>
      <c r="BQ496" s="41"/>
      <c r="BR496" s="41"/>
      <c r="BS496" s="41"/>
      <c r="BT496" s="41"/>
      <c r="BU496" s="43"/>
      <c r="BV496" s="43"/>
      <c r="BW496" s="43"/>
      <c r="BX496" s="43"/>
      <c r="BY496" s="43"/>
      <c r="BZ496" s="43"/>
      <c r="CA496" s="499"/>
      <c r="CB496" s="500"/>
      <c r="CC496" s="495"/>
      <c r="CD496" s="495"/>
      <c r="CE496" s="502"/>
      <c r="CF496" s="124"/>
      <c r="CG496" s="41"/>
      <c r="CH496" s="41"/>
      <c r="CI496" s="43"/>
      <c r="CJ496" s="43"/>
      <c r="CK496" s="43"/>
      <c r="CL496" s="43"/>
      <c r="CM496" s="43"/>
      <c r="CN496" s="43"/>
      <c r="CO496" s="43"/>
      <c r="CP496" s="43"/>
      <c r="CQ496" s="43"/>
      <c r="CR496" s="500"/>
      <c r="CS496" s="495"/>
      <c r="CT496" s="495"/>
      <c r="CU496" s="502"/>
      <c r="CV496" s="44"/>
      <c r="CW496" s="44"/>
      <c r="CX496" s="44"/>
      <c r="CY496" s="44"/>
      <c r="CZ496" s="44"/>
      <c r="DA496" s="46"/>
      <c r="DB496" s="451"/>
      <c r="DC496" s="44"/>
      <c r="DD496" s="44"/>
      <c r="DE496" s="451"/>
      <c r="DF496" s="35"/>
      <c r="DG496" s="36"/>
      <c r="DH496" s="36"/>
      <c r="DI496" s="38"/>
      <c r="DJ496" s="38"/>
      <c r="DK496" s="38"/>
      <c r="DL496" s="38"/>
      <c r="DM496" s="38"/>
      <c r="DN496" s="46"/>
      <c r="DO496" s="451"/>
      <c r="DP496" s="451"/>
      <c r="DQ496" s="451"/>
      <c r="DR496" s="451"/>
      <c r="DS496" s="451"/>
      <c r="DT496" s="451"/>
      <c r="DU496" s="451"/>
      <c r="DV496" s="35"/>
      <c r="DW496" s="36"/>
      <c r="DX496" s="36"/>
      <c r="DY496" s="38"/>
      <c r="DZ496" s="38"/>
      <c r="EA496" s="46"/>
      <c r="EB496" s="33">
        <f t="shared" si="69"/>
        <v>0</v>
      </c>
      <c r="EC496" s="33">
        <f t="shared" si="70"/>
        <v>0</v>
      </c>
      <c r="ED496" s="75">
        <f t="shared" si="71"/>
        <v>0</v>
      </c>
      <c r="EE496" s="74">
        <f t="shared" si="72"/>
        <v>0</v>
      </c>
      <c r="EF496" s="33">
        <f t="shared" si="73"/>
        <v>0</v>
      </c>
    </row>
    <row r="497" spans="1:136" x14ac:dyDescent="0.25">
      <c r="A497" s="134">
        <v>488</v>
      </c>
      <c r="B497" s="44"/>
      <c r="C497" s="39"/>
      <c r="D497" s="39"/>
      <c r="E497" s="39"/>
      <c r="F497" s="46"/>
      <c r="G497" s="45"/>
      <c r="H497" s="44"/>
      <c r="I497" s="44"/>
      <c r="J497" s="47"/>
      <c r="K497" s="47"/>
      <c r="L497" s="47"/>
      <c r="M497" s="47"/>
      <c r="N497" s="47"/>
      <c r="O497" s="44"/>
      <c r="P497" s="353"/>
      <c r="Q497" s="452"/>
      <c r="R497" s="452"/>
      <c r="S497" s="452"/>
      <c r="T497" s="452"/>
      <c r="U497" s="452"/>
      <c r="V497" s="452"/>
      <c r="W497" s="452"/>
      <c r="X497" s="452"/>
      <c r="Y497" s="452"/>
      <c r="Z497" s="45"/>
      <c r="AA497" s="44"/>
      <c r="AB497" s="44"/>
      <c r="AC497" s="47"/>
      <c r="AD497" s="47"/>
      <c r="AE497" s="47"/>
      <c r="AF497" s="47"/>
      <c r="AG497" s="47"/>
      <c r="AH497" s="47"/>
      <c r="AI497" s="47"/>
      <c r="AJ497" s="44"/>
      <c r="AK497" s="353"/>
      <c r="AL497" s="452"/>
      <c r="AM497" s="452"/>
      <c r="AN497" s="452"/>
      <c r="AO497" s="452"/>
      <c r="AP497" s="452"/>
      <c r="AQ497" s="452"/>
      <c r="AR497" s="452"/>
      <c r="AS497" s="452"/>
      <c r="AT497" s="452"/>
      <c r="AU497" s="452"/>
      <c r="AV497" s="452"/>
      <c r="AW497" s="45"/>
      <c r="AX497" s="44"/>
      <c r="AY497" s="47"/>
      <c r="AZ497" s="47"/>
      <c r="BA497" s="125"/>
      <c r="BB497" s="44"/>
      <c r="BC497" s="44"/>
      <c r="BD497" s="47"/>
      <c r="BE497" s="47"/>
      <c r="BF497" s="45"/>
      <c r="BG497" s="44"/>
      <c r="BH497" s="44"/>
      <c r="BI497" s="44"/>
      <c r="BJ497" s="44"/>
      <c r="BK497" s="44"/>
      <c r="BL497" s="44"/>
      <c r="BM497" s="44"/>
      <c r="BN497" s="47"/>
      <c r="BO497" s="497"/>
      <c r="BP497" s="124"/>
      <c r="BQ497" s="41"/>
      <c r="BR497" s="41"/>
      <c r="BS497" s="41"/>
      <c r="BT497" s="41"/>
      <c r="BU497" s="43"/>
      <c r="BV497" s="43"/>
      <c r="BW497" s="43"/>
      <c r="BX497" s="43"/>
      <c r="BY497" s="43"/>
      <c r="BZ497" s="43"/>
      <c r="CA497" s="499"/>
      <c r="CB497" s="500"/>
      <c r="CC497" s="495"/>
      <c r="CD497" s="495"/>
      <c r="CE497" s="502"/>
      <c r="CF497" s="124"/>
      <c r="CG497" s="41"/>
      <c r="CH497" s="41"/>
      <c r="CI497" s="43"/>
      <c r="CJ497" s="43"/>
      <c r="CK497" s="43"/>
      <c r="CL497" s="43"/>
      <c r="CM497" s="43"/>
      <c r="CN497" s="43"/>
      <c r="CO497" s="43"/>
      <c r="CP497" s="43"/>
      <c r="CQ497" s="43"/>
      <c r="CR497" s="500"/>
      <c r="CS497" s="495"/>
      <c r="CT497" s="495"/>
      <c r="CU497" s="502"/>
      <c r="CV497" s="44"/>
      <c r="CW497" s="44"/>
      <c r="CX497" s="44"/>
      <c r="CY497" s="44"/>
      <c r="CZ497" s="44"/>
      <c r="DA497" s="46"/>
      <c r="DB497" s="451"/>
      <c r="DC497" s="44"/>
      <c r="DD497" s="44"/>
      <c r="DE497" s="451"/>
      <c r="DF497" s="35"/>
      <c r="DG497" s="36"/>
      <c r="DH497" s="36"/>
      <c r="DI497" s="38"/>
      <c r="DJ497" s="38"/>
      <c r="DK497" s="38"/>
      <c r="DL497" s="38"/>
      <c r="DM497" s="38"/>
      <c r="DN497" s="46"/>
      <c r="DO497" s="451"/>
      <c r="DP497" s="451"/>
      <c r="DQ497" s="451"/>
      <c r="DR497" s="451"/>
      <c r="DS497" s="451"/>
      <c r="DT497" s="451"/>
      <c r="DU497" s="451"/>
      <c r="DV497" s="35"/>
      <c r="DW497" s="36"/>
      <c r="DX497" s="36"/>
      <c r="DY497" s="38"/>
      <c r="DZ497" s="38"/>
      <c r="EA497" s="46"/>
      <c r="EB497" s="33">
        <f t="shared" si="69"/>
        <v>0</v>
      </c>
      <c r="EC497" s="33">
        <f t="shared" si="70"/>
        <v>0</v>
      </c>
      <c r="ED497" s="75">
        <f t="shared" si="71"/>
        <v>0</v>
      </c>
      <c r="EE497" s="74">
        <f t="shared" si="72"/>
        <v>0</v>
      </c>
      <c r="EF497" s="33">
        <f t="shared" si="73"/>
        <v>0</v>
      </c>
    </row>
    <row r="498" spans="1:136" x14ac:dyDescent="0.25">
      <c r="A498" s="136">
        <v>489</v>
      </c>
      <c r="B498" s="44"/>
      <c r="C498" s="39"/>
      <c r="D498" s="39"/>
      <c r="E498" s="39"/>
      <c r="F498" s="46"/>
      <c r="G498" s="45"/>
      <c r="H498" s="44"/>
      <c r="I498" s="44"/>
      <c r="J498" s="47"/>
      <c r="K498" s="47"/>
      <c r="L498" s="47"/>
      <c r="M498" s="47"/>
      <c r="N498" s="47"/>
      <c r="O498" s="44"/>
      <c r="P498" s="353"/>
      <c r="Q498" s="452"/>
      <c r="R498" s="452"/>
      <c r="S498" s="452"/>
      <c r="T498" s="452"/>
      <c r="U498" s="452"/>
      <c r="V498" s="452"/>
      <c r="W498" s="452"/>
      <c r="X498" s="452"/>
      <c r="Y498" s="452"/>
      <c r="Z498" s="45"/>
      <c r="AA498" s="44"/>
      <c r="AB498" s="44"/>
      <c r="AC498" s="47"/>
      <c r="AD498" s="47"/>
      <c r="AE498" s="47"/>
      <c r="AF498" s="47"/>
      <c r="AG498" s="47"/>
      <c r="AH498" s="47"/>
      <c r="AI498" s="47"/>
      <c r="AJ498" s="44"/>
      <c r="AK498" s="353"/>
      <c r="AL498" s="452"/>
      <c r="AM498" s="452"/>
      <c r="AN498" s="452"/>
      <c r="AO498" s="452"/>
      <c r="AP498" s="452"/>
      <c r="AQ498" s="452"/>
      <c r="AR498" s="452"/>
      <c r="AS498" s="452"/>
      <c r="AT498" s="452"/>
      <c r="AU498" s="452"/>
      <c r="AV498" s="452"/>
      <c r="AW498" s="45"/>
      <c r="AX498" s="44"/>
      <c r="AY498" s="47"/>
      <c r="AZ498" s="47"/>
      <c r="BA498" s="125"/>
      <c r="BB498" s="44"/>
      <c r="BC498" s="44"/>
      <c r="BD498" s="47"/>
      <c r="BE498" s="47"/>
      <c r="BF498" s="45"/>
      <c r="BG498" s="44"/>
      <c r="BH498" s="44"/>
      <c r="BI498" s="44"/>
      <c r="BJ498" s="44"/>
      <c r="BK498" s="44"/>
      <c r="BL498" s="44"/>
      <c r="BM498" s="44"/>
      <c r="BN498" s="47"/>
      <c r="BO498" s="497"/>
      <c r="BP498" s="124"/>
      <c r="BQ498" s="41"/>
      <c r="BR498" s="41"/>
      <c r="BS498" s="41"/>
      <c r="BT498" s="41"/>
      <c r="BU498" s="43"/>
      <c r="BV498" s="43"/>
      <c r="BW498" s="43"/>
      <c r="BX498" s="43"/>
      <c r="BY498" s="43"/>
      <c r="BZ498" s="43"/>
      <c r="CA498" s="499"/>
      <c r="CB498" s="500"/>
      <c r="CC498" s="495"/>
      <c r="CD498" s="495"/>
      <c r="CE498" s="502"/>
      <c r="CF498" s="124"/>
      <c r="CG498" s="41"/>
      <c r="CH498" s="41"/>
      <c r="CI498" s="43"/>
      <c r="CJ498" s="43"/>
      <c r="CK498" s="43"/>
      <c r="CL498" s="43"/>
      <c r="CM498" s="43"/>
      <c r="CN498" s="43"/>
      <c r="CO498" s="43"/>
      <c r="CP498" s="43"/>
      <c r="CQ498" s="43"/>
      <c r="CR498" s="500"/>
      <c r="CS498" s="495"/>
      <c r="CT498" s="495"/>
      <c r="CU498" s="502"/>
      <c r="CV498" s="44"/>
      <c r="CW498" s="44"/>
      <c r="CX498" s="44"/>
      <c r="CY498" s="44"/>
      <c r="CZ498" s="44"/>
      <c r="DA498" s="46"/>
      <c r="DB498" s="451"/>
      <c r="DC498" s="44"/>
      <c r="DD498" s="44"/>
      <c r="DE498" s="451"/>
      <c r="DF498" s="35"/>
      <c r="DG498" s="36"/>
      <c r="DH498" s="36"/>
      <c r="DI498" s="38"/>
      <c r="DJ498" s="38"/>
      <c r="DK498" s="38"/>
      <c r="DL498" s="38"/>
      <c r="DM498" s="38"/>
      <c r="DN498" s="46"/>
      <c r="DO498" s="451"/>
      <c r="DP498" s="451"/>
      <c r="DQ498" s="451"/>
      <c r="DR498" s="451"/>
      <c r="DS498" s="451"/>
      <c r="DT498" s="451"/>
      <c r="DU498" s="451"/>
      <c r="DV498" s="35"/>
      <c r="DW498" s="36"/>
      <c r="DX498" s="36"/>
      <c r="DY498" s="38"/>
      <c r="DZ498" s="38"/>
      <c r="EA498" s="46"/>
      <c r="EB498" s="33">
        <f t="shared" si="69"/>
        <v>0</v>
      </c>
      <c r="EC498" s="33">
        <f t="shared" si="70"/>
        <v>0</v>
      </c>
      <c r="ED498" s="75">
        <f t="shared" si="71"/>
        <v>0</v>
      </c>
      <c r="EE498" s="74">
        <f t="shared" si="72"/>
        <v>0</v>
      </c>
      <c r="EF498" s="33">
        <f t="shared" si="73"/>
        <v>0</v>
      </c>
    </row>
    <row r="499" spans="1:136" x14ac:dyDescent="0.25">
      <c r="A499" s="134">
        <v>490</v>
      </c>
      <c r="B499" s="44"/>
      <c r="C499" s="39"/>
      <c r="D499" s="39"/>
      <c r="E499" s="39"/>
      <c r="F499" s="46"/>
      <c r="G499" s="45"/>
      <c r="H499" s="44"/>
      <c r="I499" s="44"/>
      <c r="J499" s="47"/>
      <c r="K499" s="47"/>
      <c r="L499" s="47"/>
      <c r="M499" s="47"/>
      <c r="N499" s="47"/>
      <c r="O499" s="44"/>
      <c r="P499" s="353"/>
      <c r="Q499" s="452"/>
      <c r="R499" s="452"/>
      <c r="S499" s="452"/>
      <c r="T499" s="452"/>
      <c r="U499" s="452"/>
      <c r="V499" s="452"/>
      <c r="W499" s="452"/>
      <c r="X499" s="452"/>
      <c r="Y499" s="452"/>
      <c r="Z499" s="45"/>
      <c r="AA499" s="44"/>
      <c r="AB499" s="44"/>
      <c r="AC499" s="47"/>
      <c r="AD499" s="47"/>
      <c r="AE499" s="47"/>
      <c r="AF499" s="47"/>
      <c r="AG499" s="47"/>
      <c r="AH499" s="47"/>
      <c r="AI499" s="47"/>
      <c r="AJ499" s="44"/>
      <c r="AK499" s="353"/>
      <c r="AL499" s="452"/>
      <c r="AM499" s="452"/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"/>
      <c r="AX499" s="44"/>
      <c r="AY499" s="47"/>
      <c r="AZ499" s="47"/>
      <c r="BA499" s="125"/>
      <c r="BB499" s="44"/>
      <c r="BC499" s="44"/>
      <c r="BD499" s="47"/>
      <c r="BE499" s="47"/>
      <c r="BF499" s="45"/>
      <c r="BG499" s="44"/>
      <c r="BH499" s="44"/>
      <c r="BI499" s="44"/>
      <c r="BJ499" s="44"/>
      <c r="BK499" s="44"/>
      <c r="BL499" s="44"/>
      <c r="BM499" s="44"/>
      <c r="BN499" s="47"/>
      <c r="BO499" s="497"/>
      <c r="BP499" s="124"/>
      <c r="BQ499" s="41"/>
      <c r="BR499" s="41"/>
      <c r="BS499" s="41"/>
      <c r="BT499" s="41"/>
      <c r="BU499" s="43"/>
      <c r="BV499" s="43"/>
      <c r="BW499" s="43"/>
      <c r="BX499" s="43"/>
      <c r="BY499" s="43"/>
      <c r="BZ499" s="43"/>
      <c r="CA499" s="499"/>
      <c r="CB499" s="500"/>
      <c r="CC499" s="495"/>
      <c r="CD499" s="495"/>
      <c r="CE499" s="502"/>
      <c r="CF499" s="124"/>
      <c r="CG499" s="41"/>
      <c r="CH499" s="41"/>
      <c r="CI499" s="43"/>
      <c r="CJ499" s="43"/>
      <c r="CK499" s="43"/>
      <c r="CL499" s="43"/>
      <c r="CM499" s="43"/>
      <c r="CN499" s="43"/>
      <c r="CO499" s="43"/>
      <c r="CP499" s="43"/>
      <c r="CQ499" s="43"/>
      <c r="CR499" s="500"/>
      <c r="CS499" s="495"/>
      <c r="CT499" s="495"/>
      <c r="CU499" s="502"/>
      <c r="CV499" s="44"/>
      <c r="CW499" s="44"/>
      <c r="CX499" s="44"/>
      <c r="CY499" s="44"/>
      <c r="CZ499" s="44"/>
      <c r="DA499" s="46"/>
      <c r="DB499" s="451"/>
      <c r="DC499" s="44"/>
      <c r="DD499" s="44"/>
      <c r="DE499" s="451"/>
      <c r="DF499" s="35"/>
      <c r="DG499" s="36"/>
      <c r="DH499" s="36"/>
      <c r="DI499" s="38"/>
      <c r="DJ499" s="38"/>
      <c r="DK499" s="38"/>
      <c r="DL499" s="38"/>
      <c r="DM499" s="38"/>
      <c r="DN499" s="46"/>
      <c r="DO499" s="451"/>
      <c r="DP499" s="451"/>
      <c r="DQ499" s="451"/>
      <c r="DR499" s="451"/>
      <c r="DS499" s="451"/>
      <c r="DT499" s="451"/>
      <c r="DU499" s="451"/>
      <c r="DV499" s="35"/>
      <c r="DW499" s="36"/>
      <c r="DX499" s="36"/>
      <c r="DY499" s="38"/>
      <c r="DZ499" s="38"/>
      <c r="EA499" s="46"/>
      <c r="EB499" s="33">
        <f t="shared" si="69"/>
        <v>0</v>
      </c>
      <c r="EC499" s="33">
        <f t="shared" si="70"/>
        <v>0</v>
      </c>
      <c r="ED499" s="75">
        <f t="shared" si="71"/>
        <v>0</v>
      </c>
      <c r="EE499" s="74">
        <f t="shared" si="72"/>
        <v>0</v>
      </c>
      <c r="EF499" s="33">
        <f t="shared" si="73"/>
        <v>0</v>
      </c>
    </row>
    <row r="500" spans="1:136" x14ac:dyDescent="0.25">
      <c r="A500" s="136">
        <v>491</v>
      </c>
      <c r="B500" s="44"/>
      <c r="C500" s="39"/>
      <c r="D500" s="39"/>
      <c r="E500" s="39"/>
      <c r="F500" s="46"/>
      <c r="G500" s="45"/>
      <c r="H500" s="44"/>
      <c r="I500" s="44"/>
      <c r="J500" s="47"/>
      <c r="K500" s="47"/>
      <c r="L500" s="47"/>
      <c r="M500" s="47"/>
      <c r="N500" s="47"/>
      <c r="O500" s="44"/>
      <c r="P500" s="353"/>
      <c r="Q500" s="452"/>
      <c r="R500" s="452"/>
      <c r="S500" s="452"/>
      <c r="T500" s="452"/>
      <c r="U500" s="452"/>
      <c r="V500" s="452"/>
      <c r="W500" s="452"/>
      <c r="X500" s="452"/>
      <c r="Y500" s="452"/>
      <c r="Z500" s="45"/>
      <c r="AA500" s="44"/>
      <c r="AB500" s="44"/>
      <c r="AC500" s="47"/>
      <c r="AD500" s="47"/>
      <c r="AE500" s="47"/>
      <c r="AF500" s="47"/>
      <c r="AG500" s="47"/>
      <c r="AH500" s="47"/>
      <c r="AI500" s="47"/>
      <c r="AJ500" s="44"/>
      <c r="AK500" s="353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"/>
      <c r="AX500" s="44"/>
      <c r="AY500" s="47"/>
      <c r="AZ500" s="47"/>
      <c r="BA500" s="125"/>
      <c r="BB500" s="44"/>
      <c r="BC500" s="44"/>
      <c r="BD500" s="47"/>
      <c r="BE500" s="47"/>
      <c r="BF500" s="45"/>
      <c r="BG500" s="44"/>
      <c r="BH500" s="44"/>
      <c r="BI500" s="44"/>
      <c r="BJ500" s="44"/>
      <c r="BK500" s="44"/>
      <c r="BL500" s="44"/>
      <c r="BM500" s="44"/>
      <c r="BN500" s="47"/>
      <c r="BO500" s="497"/>
      <c r="BP500" s="124"/>
      <c r="BQ500" s="41"/>
      <c r="BR500" s="41"/>
      <c r="BS500" s="41"/>
      <c r="BT500" s="41"/>
      <c r="BU500" s="43"/>
      <c r="BV500" s="43"/>
      <c r="BW500" s="43"/>
      <c r="BX500" s="43"/>
      <c r="BY500" s="43"/>
      <c r="BZ500" s="43"/>
      <c r="CA500" s="499"/>
      <c r="CB500" s="500"/>
      <c r="CC500" s="495"/>
      <c r="CD500" s="495"/>
      <c r="CE500" s="502"/>
      <c r="CF500" s="124"/>
      <c r="CG500" s="41"/>
      <c r="CH500" s="41"/>
      <c r="CI500" s="43"/>
      <c r="CJ500" s="43"/>
      <c r="CK500" s="43"/>
      <c r="CL500" s="43"/>
      <c r="CM500" s="43"/>
      <c r="CN500" s="43"/>
      <c r="CO500" s="43"/>
      <c r="CP500" s="43"/>
      <c r="CQ500" s="43"/>
      <c r="CR500" s="500"/>
      <c r="CS500" s="495"/>
      <c r="CT500" s="495"/>
      <c r="CU500" s="502"/>
      <c r="CV500" s="44"/>
      <c r="CW500" s="44"/>
      <c r="CX500" s="44"/>
      <c r="CY500" s="44"/>
      <c r="CZ500" s="44"/>
      <c r="DA500" s="46"/>
      <c r="DB500" s="451"/>
      <c r="DC500" s="44"/>
      <c r="DD500" s="44"/>
      <c r="DE500" s="451"/>
      <c r="DF500" s="35"/>
      <c r="DG500" s="36"/>
      <c r="DH500" s="36"/>
      <c r="DI500" s="38"/>
      <c r="DJ500" s="38"/>
      <c r="DK500" s="38"/>
      <c r="DL500" s="38"/>
      <c r="DM500" s="38"/>
      <c r="DN500" s="46"/>
      <c r="DO500" s="451"/>
      <c r="DP500" s="451"/>
      <c r="DQ500" s="451"/>
      <c r="DR500" s="451"/>
      <c r="DS500" s="451"/>
      <c r="DT500" s="451"/>
      <c r="DU500" s="451"/>
      <c r="DV500" s="35"/>
      <c r="DW500" s="36"/>
      <c r="DX500" s="36"/>
      <c r="DY500" s="38"/>
      <c r="DZ500" s="38"/>
      <c r="EA500" s="46"/>
      <c r="EB500" s="33">
        <f t="shared" si="69"/>
        <v>0</v>
      </c>
      <c r="EC500" s="33">
        <f t="shared" si="70"/>
        <v>0</v>
      </c>
      <c r="ED500" s="75">
        <f t="shared" si="71"/>
        <v>0</v>
      </c>
      <c r="EE500" s="74">
        <f t="shared" si="72"/>
        <v>0</v>
      </c>
      <c r="EF500" s="33">
        <f t="shared" si="73"/>
        <v>0</v>
      </c>
    </row>
    <row r="501" spans="1:136" x14ac:dyDescent="0.25">
      <c r="A501" s="134">
        <v>492</v>
      </c>
      <c r="B501" s="44"/>
      <c r="C501" s="39"/>
      <c r="D501" s="39"/>
      <c r="E501" s="39"/>
      <c r="F501" s="46"/>
      <c r="G501" s="45"/>
      <c r="H501" s="44"/>
      <c r="I501" s="44"/>
      <c r="J501" s="47"/>
      <c r="K501" s="47"/>
      <c r="L501" s="47"/>
      <c r="M501" s="47"/>
      <c r="N501" s="47"/>
      <c r="O501" s="44"/>
      <c r="P501" s="353"/>
      <c r="Q501" s="452"/>
      <c r="R501" s="452"/>
      <c r="S501" s="452"/>
      <c r="T501" s="452"/>
      <c r="U501" s="452"/>
      <c r="V501" s="452"/>
      <c r="W501" s="452"/>
      <c r="X501" s="452"/>
      <c r="Y501" s="452"/>
      <c r="Z501" s="45"/>
      <c r="AA501" s="44"/>
      <c r="AB501" s="44"/>
      <c r="AC501" s="47"/>
      <c r="AD501" s="47"/>
      <c r="AE501" s="47"/>
      <c r="AF501" s="47"/>
      <c r="AG501" s="47"/>
      <c r="AH501" s="47"/>
      <c r="AI501" s="47"/>
      <c r="AJ501" s="44"/>
      <c r="AK501" s="353"/>
      <c r="AL501" s="452"/>
      <c r="AM501" s="452"/>
      <c r="AN501" s="452"/>
      <c r="AO501" s="452"/>
      <c r="AP501" s="452"/>
      <c r="AQ501" s="452"/>
      <c r="AR501" s="452"/>
      <c r="AS501" s="452"/>
      <c r="AT501" s="452"/>
      <c r="AU501" s="452"/>
      <c r="AV501" s="452"/>
      <c r="AW501" s="45"/>
      <c r="AX501" s="44"/>
      <c r="AY501" s="47"/>
      <c r="AZ501" s="47"/>
      <c r="BA501" s="125"/>
      <c r="BB501" s="44"/>
      <c r="BC501" s="44"/>
      <c r="BD501" s="47"/>
      <c r="BE501" s="47"/>
      <c r="BF501" s="45"/>
      <c r="BG501" s="44"/>
      <c r="BH501" s="44"/>
      <c r="BI501" s="44"/>
      <c r="BJ501" s="44"/>
      <c r="BK501" s="44"/>
      <c r="BL501" s="44"/>
      <c r="BM501" s="44"/>
      <c r="BN501" s="47"/>
      <c r="BO501" s="497"/>
      <c r="BP501" s="124"/>
      <c r="BQ501" s="41"/>
      <c r="BR501" s="41"/>
      <c r="BS501" s="41"/>
      <c r="BT501" s="41"/>
      <c r="BU501" s="43"/>
      <c r="BV501" s="43"/>
      <c r="BW501" s="43"/>
      <c r="BX501" s="43"/>
      <c r="BY501" s="43"/>
      <c r="BZ501" s="43"/>
      <c r="CA501" s="499"/>
      <c r="CB501" s="500"/>
      <c r="CC501" s="495"/>
      <c r="CD501" s="495"/>
      <c r="CE501" s="502"/>
      <c r="CF501" s="124"/>
      <c r="CG501" s="41"/>
      <c r="CH501" s="41"/>
      <c r="CI501" s="43"/>
      <c r="CJ501" s="43"/>
      <c r="CK501" s="43"/>
      <c r="CL501" s="43"/>
      <c r="CM501" s="43"/>
      <c r="CN501" s="43"/>
      <c r="CO501" s="43"/>
      <c r="CP501" s="43"/>
      <c r="CQ501" s="43"/>
      <c r="CR501" s="500"/>
      <c r="CS501" s="495"/>
      <c r="CT501" s="495"/>
      <c r="CU501" s="502"/>
      <c r="CV501" s="44"/>
      <c r="CW501" s="44"/>
      <c r="CX501" s="44"/>
      <c r="CY501" s="44"/>
      <c r="CZ501" s="44"/>
      <c r="DA501" s="46"/>
      <c r="DB501" s="451"/>
      <c r="DC501" s="44"/>
      <c r="DD501" s="44"/>
      <c r="DE501" s="451"/>
      <c r="DF501" s="35"/>
      <c r="DG501" s="36"/>
      <c r="DH501" s="36"/>
      <c r="DI501" s="38"/>
      <c r="DJ501" s="38"/>
      <c r="DK501" s="38"/>
      <c r="DL501" s="38"/>
      <c r="DM501" s="38"/>
      <c r="DN501" s="46"/>
      <c r="DO501" s="451"/>
      <c r="DP501" s="451"/>
      <c r="DQ501" s="451"/>
      <c r="DR501" s="451"/>
      <c r="DS501" s="451"/>
      <c r="DT501" s="451"/>
      <c r="DU501" s="451"/>
      <c r="DV501" s="35"/>
      <c r="DW501" s="36"/>
      <c r="DX501" s="36"/>
      <c r="DY501" s="38"/>
      <c r="DZ501" s="38"/>
      <c r="EA501" s="46"/>
      <c r="EB501" s="33">
        <f t="shared" si="69"/>
        <v>0</v>
      </c>
      <c r="EC501" s="33">
        <f t="shared" si="70"/>
        <v>0</v>
      </c>
      <c r="ED501" s="75">
        <f t="shared" si="71"/>
        <v>0</v>
      </c>
      <c r="EE501" s="74">
        <f t="shared" si="72"/>
        <v>0</v>
      </c>
      <c r="EF501" s="33">
        <f t="shared" si="73"/>
        <v>0</v>
      </c>
    </row>
    <row r="502" spans="1:136" x14ac:dyDescent="0.25">
      <c r="A502" s="136">
        <v>493</v>
      </c>
      <c r="B502" s="44"/>
      <c r="C502" s="39"/>
      <c r="D502" s="39"/>
      <c r="E502" s="39"/>
      <c r="F502" s="46"/>
      <c r="G502" s="45"/>
      <c r="H502" s="44"/>
      <c r="I502" s="44"/>
      <c r="J502" s="47"/>
      <c r="K502" s="47"/>
      <c r="L502" s="47"/>
      <c r="M502" s="47"/>
      <c r="N502" s="47"/>
      <c r="O502" s="44"/>
      <c r="P502" s="353"/>
      <c r="Q502" s="452"/>
      <c r="R502" s="452"/>
      <c r="S502" s="452"/>
      <c r="T502" s="452"/>
      <c r="U502" s="452"/>
      <c r="V502" s="452"/>
      <c r="W502" s="452"/>
      <c r="X502" s="452"/>
      <c r="Y502" s="452"/>
      <c r="Z502" s="45"/>
      <c r="AA502" s="44"/>
      <c r="AB502" s="44"/>
      <c r="AC502" s="47"/>
      <c r="AD502" s="47"/>
      <c r="AE502" s="47"/>
      <c r="AF502" s="47"/>
      <c r="AG502" s="47"/>
      <c r="AH502" s="47"/>
      <c r="AI502" s="47"/>
      <c r="AJ502" s="44"/>
      <c r="AK502" s="353"/>
      <c r="AL502" s="452"/>
      <c r="AM502" s="452"/>
      <c r="AN502" s="452"/>
      <c r="AO502" s="452"/>
      <c r="AP502" s="452"/>
      <c r="AQ502" s="452"/>
      <c r="AR502" s="452"/>
      <c r="AS502" s="452"/>
      <c r="AT502" s="452"/>
      <c r="AU502" s="452"/>
      <c r="AV502" s="452"/>
      <c r="AW502" s="45"/>
      <c r="AX502" s="44"/>
      <c r="AY502" s="47"/>
      <c r="AZ502" s="47"/>
      <c r="BA502" s="125"/>
      <c r="BB502" s="44"/>
      <c r="BC502" s="44"/>
      <c r="BD502" s="47"/>
      <c r="BE502" s="47"/>
      <c r="BF502" s="45"/>
      <c r="BG502" s="44"/>
      <c r="BH502" s="44"/>
      <c r="BI502" s="44"/>
      <c r="BJ502" s="44"/>
      <c r="BK502" s="44"/>
      <c r="BL502" s="44"/>
      <c r="BM502" s="44"/>
      <c r="BN502" s="47"/>
      <c r="BO502" s="497"/>
      <c r="BP502" s="124"/>
      <c r="BQ502" s="41"/>
      <c r="BR502" s="41"/>
      <c r="BS502" s="41"/>
      <c r="BT502" s="41"/>
      <c r="BU502" s="43"/>
      <c r="BV502" s="43"/>
      <c r="BW502" s="43"/>
      <c r="BX502" s="43"/>
      <c r="BY502" s="43"/>
      <c r="BZ502" s="43"/>
      <c r="CA502" s="499"/>
      <c r="CB502" s="500"/>
      <c r="CC502" s="495"/>
      <c r="CD502" s="495"/>
      <c r="CE502" s="502"/>
      <c r="CF502" s="124"/>
      <c r="CG502" s="41"/>
      <c r="CH502" s="41"/>
      <c r="CI502" s="43"/>
      <c r="CJ502" s="43"/>
      <c r="CK502" s="43"/>
      <c r="CL502" s="43"/>
      <c r="CM502" s="43"/>
      <c r="CN502" s="43"/>
      <c r="CO502" s="43"/>
      <c r="CP502" s="43"/>
      <c r="CQ502" s="43"/>
      <c r="CR502" s="500"/>
      <c r="CS502" s="495"/>
      <c r="CT502" s="495"/>
      <c r="CU502" s="502"/>
      <c r="CV502" s="44"/>
      <c r="CW502" s="44"/>
      <c r="CX502" s="44"/>
      <c r="CY502" s="44"/>
      <c r="CZ502" s="44"/>
      <c r="DA502" s="46"/>
      <c r="DB502" s="451"/>
      <c r="DC502" s="44"/>
      <c r="DD502" s="44"/>
      <c r="DE502" s="451"/>
      <c r="DF502" s="35"/>
      <c r="DG502" s="36"/>
      <c r="DH502" s="36"/>
      <c r="DI502" s="38"/>
      <c r="DJ502" s="38"/>
      <c r="DK502" s="38"/>
      <c r="DL502" s="38"/>
      <c r="DM502" s="38"/>
      <c r="DN502" s="46"/>
      <c r="DO502" s="451"/>
      <c r="DP502" s="451"/>
      <c r="DQ502" s="451"/>
      <c r="DR502" s="451"/>
      <c r="DS502" s="451"/>
      <c r="DT502" s="451"/>
      <c r="DU502" s="451"/>
      <c r="DV502" s="35"/>
      <c r="DW502" s="36"/>
      <c r="DX502" s="36"/>
      <c r="DY502" s="38"/>
      <c r="DZ502" s="38"/>
      <c r="EA502" s="46"/>
      <c r="EB502" s="33">
        <f t="shared" si="69"/>
        <v>0</v>
      </c>
      <c r="EC502" s="33">
        <f t="shared" si="70"/>
        <v>0</v>
      </c>
      <c r="ED502" s="75">
        <f t="shared" si="71"/>
        <v>0</v>
      </c>
      <c r="EE502" s="74">
        <f t="shared" si="72"/>
        <v>0</v>
      </c>
      <c r="EF502" s="33">
        <f t="shared" si="73"/>
        <v>0</v>
      </c>
    </row>
    <row r="503" spans="1:136" x14ac:dyDescent="0.25">
      <c r="A503" s="134">
        <v>494</v>
      </c>
      <c r="B503" s="44"/>
      <c r="C503" s="39"/>
      <c r="D503" s="39"/>
      <c r="E503" s="39"/>
      <c r="F503" s="46"/>
      <c r="G503" s="45"/>
      <c r="H503" s="44"/>
      <c r="I503" s="44"/>
      <c r="J503" s="47"/>
      <c r="K503" s="47"/>
      <c r="L503" s="47"/>
      <c r="M503" s="47"/>
      <c r="N503" s="47"/>
      <c r="O503" s="44"/>
      <c r="P503" s="353"/>
      <c r="Q503" s="452"/>
      <c r="R503" s="452"/>
      <c r="S503" s="452"/>
      <c r="T503" s="452"/>
      <c r="U503" s="452"/>
      <c r="V503" s="452"/>
      <c r="W503" s="452"/>
      <c r="X503" s="452"/>
      <c r="Y503" s="452"/>
      <c r="Z503" s="45"/>
      <c r="AA503" s="44"/>
      <c r="AB503" s="44"/>
      <c r="AC503" s="47"/>
      <c r="AD503" s="47"/>
      <c r="AE503" s="47"/>
      <c r="AF503" s="47"/>
      <c r="AG503" s="47"/>
      <c r="AH503" s="47"/>
      <c r="AI503" s="47"/>
      <c r="AJ503" s="44"/>
      <c r="AK503" s="353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"/>
      <c r="AX503" s="44"/>
      <c r="AY503" s="47"/>
      <c r="AZ503" s="47"/>
      <c r="BA503" s="125"/>
      <c r="BB503" s="44"/>
      <c r="BC503" s="44"/>
      <c r="BD503" s="47"/>
      <c r="BE503" s="47"/>
      <c r="BF503" s="45"/>
      <c r="BG503" s="44"/>
      <c r="BH503" s="44"/>
      <c r="BI503" s="44"/>
      <c r="BJ503" s="44"/>
      <c r="BK503" s="44"/>
      <c r="BL503" s="44"/>
      <c r="BM503" s="44"/>
      <c r="BN503" s="47"/>
      <c r="BO503" s="497"/>
      <c r="BP503" s="124"/>
      <c r="BQ503" s="41"/>
      <c r="BR503" s="41"/>
      <c r="BS503" s="41"/>
      <c r="BT503" s="41"/>
      <c r="BU503" s="43"/>
      <c r="BV503" s="43"/>
      <c r="BW503" s="43"/>
      <c r="BX503" s="43"/>
      <c r="BY503" s="43"/>
      <c r="BZ503" s="43"/>
      <c r="CA503" s="499"/>
      <c r="CB503" s="500"/>
      <c r="CC503" s="495"/>
      <c r="CD503" s="495"/>
      <c r="CE503" s="502"/>
      <c r="CF503" s="124"/>
      <c r="CG503" s="41"/>
      <c r="CH503" s="41"/>
      <c r="CI503" s="43"/>
      <c r="CJ503" s="43"/>
      <c r="CK503" s="43"/>
      <c r="CL503" s="43"/>
      <c r="CM503" s="43"/>
      <c r="CN503" s="43"/>
      <c r="CO503" s="43"/>
      <c r="CP503" s="43"/>
      <c r="CQ503" s="43"/>
      <c r="CR503" s="500"/>
      <c r="CS503" s="495"/>
      <c r="CT503" s="495"/>
      <c r="CU503" s="502"/>
      <c r="CV503" s="44"/>
      <c r="CW503" s="44"/>
      <c r="CX503" s="44"/>
      <c r="CY503" s="44"/>
      <c r="CZ503" s="44"/>
      <c r="DA503" s="46"/>
      <c r="DB503" s="451"/>
      <c r="DC503" s="44"/>
      <c r="DD503" s="44"/>
      <c r="DE503" s="451"/>
      <c r="DF503" s="35"/>
      <c r="DG503" s="36"/>
      <c r="DH503" s="36"/>
      <c r="DI503" s="38"/>
      <c r="DJ503" s="38"/>
      <c r="DK503" s="38"/>
      <c r="DL503" s="38"/>
      <c r="DM503" s="38"/>
      <c r="DN503" s="46"/>
      <c r="DO503" s="451"/>
      <c r="DP503" s="451"/>
      <c r="DQ503" s="451"/>
      <c r="DR503" s="451"/>
      <c r="DS503" s="451"/>
      <c r="DT503" s="451"/>
      <c r="DU503" s="451"/>
      <c r="DV503" s="35"/>
      <c r="DW503" s="36"/>
      <c r="DX503" s="36"/>
      <c r="DY503" s="38"/>
      <c r="DZ503" s="38"/>
      <c r="EA503" s="46"/>
      <c r="EB503" s="33">
        <f t="shared" si="69"/>
        <v>0</v>
      </c>
      <c r="EC503" s="33">
        <f t="shared" si="70"/>
        <v>0</v>
      </c>
      <c r="ED503" s="75">
        <f t="shared" si="71"/>
        <v>0</v>
      </c>
      <c r="EE503" s="74">
        <f t="shared" si="72"/>
        <v>0</v>
      </c>
      <c r="EF503" s="33">
        <f t="shared" si="73"/>
        <v>0</v>
      </c>
    </row>
    <row r="504" spans="1:136" x14ac:dyDescent="0.25">
      <c r="A504" s="136">
        <v>495</v>
      </c>
      <c r="B504" s="44"/>
      <c r="C504" s="39"/>
      <c r="D504" s="39"/>
      <c r="E504" s="39"/>
      <c r="F504" s="46"/>
      <c r="G504" s="45"/>
      <c r="H504" s="44"/>
      <c r="I504" s="44"/>
      <c r="J504" s="47"/>
      <c r="K504" s="47"/>
      <c r="L504" s="47"/>
      <c r="M504" s="47"/>
      <c r="N504" s="47"/>
      <c r="O504" s="44"/>
      <c r="P504" s="353"/>
      <c r="Q504" s="452"/>
      <c r="R504" s="452"/>
      <c r="S504" s="452"/>
      <c r="T504" s="452"/>
      <c r="U504" s="452"/>
      <c r="V504" s="452"/>
      <c r="W504" s="452"/>
      <c r="X504" s="452"/>
      <c r="Y504" s="452"/>
      <c r="Z504" s="45"/>
      <c r="AA504" s="44"/>
      <c r="AB504" s="44"/>
      <c r="AC504" s="47"/>
      <c r="AD504" s="47"/>
      <c r="AE504" s="47"/>
      <c r="AF504" s="47"/>
      <c r="AG504" s="47"/>
      <c r="AH504" s="47"/>
      <c r="AI504" s="47"/>
      <c r="AJ504" s="44"/>
      <c r="AK504" s="353"/>
      <c r="AL504" s="452"/>
      <c r="AM504" s="452"/>
      <c r="AN504" s="452"/>
      <c r="AO504" s="452"/>
      <c r="AP504" s="452"/>
      <c r="AQ504" s="452"/>
      <c r="AR504" s="452"/>
      <c r="AS504" s="452"/>
      <c r="AT504" s="452"/>
      <c r="AU504" s="452"/>
      <c r="AV504" s="452"/>
      <c r="AW504" s="45"/>
      <c r="AX504" s="44"/>
      <c r="AY504" s="47"/>
      <c r="AZ504" s="47"/>
      <c r="BA504" s="125"/>
      <c r="BB504" s="44"/>
      <c r="BC504" s="44"/>
      <c r="BD504" s="47"/>
      <c r="BE504" s="47"/>
      <c r="BF504" s="45"/>
      <c r="BG504" s="44"/>
      <c r="BH504" s="44"/>
      <c r="BI504" s="44"/>
      <c r="BJ504" s="44"/>
      <c r="BK504" s="44"/>
      <c r="BL504" s="44"/>
      <c r="BM504" s="44"/>
      <c r="BN504" s="47"/>
      <c r="BO504" s="497"/>
      <c r="BP504" s="124"/>
      <c r="BQ504" s="41"/>
      <c r="BR504" s="41"/>
      <c r="BS504" s="41"/>
      <c r="BT504" s="41"/>
      <c r="BU504" s="43"/>
      <c r="BV504" s="43"/>
      <c r="BW504" s="43"/>
      <c r="BX504" s="43"/>
      <c r="BY504" s="43"/>
      <c r="BZ504" s="43"/>
      <c r="CA504" s="499"/>
      <c r="CB504" s="500"/>
      <c r="CC504" s="495"/>
      <c r="CD504" s="495"/>
      <c r="CE504" s="502"/>
      <c r="CF504" s="124"/>
      <c r="CG504" s="41"/>
      <c r="CH504" s="41"/>
      <c r="CI504" s="43"/>
      <c r="CJ504" s="43"/>
      <c r="CK504" s="43"/>
      <c r="CL504" s="43"/>
      <c r="CM504" s="43"/>
      <c r="CN504" s="43"/>
      <c r="CO504" s="43"/>
      <c r="CP504" s="43"/>
      <c r="CQ504" s="43"/>
      <c r="CR504" s="500"/>
      <c r="CS504" s="495"/>
      <c r="CT504" s="495"/>
      <c r="CU504" s="502"/>
      <c r="CV504" s="44"/>
      <c r="CW504" s="44"/>
      <c r="CX504" s="44"/>
      <c r="CY504" s="44"/>
      <c r="CZ504" s="44"/>
      <c r="DA504" s="46"/>
      <c r="DB504" s="451"/>
      <c r="DC504" s="44"/>
      <c r="DD504" s="44"/>
      <c r="DE504" s="451"/>
      <c r="DF504" s="35"/>
      <c r="DG504" s="36"/>
      <c r="DH504" s="36"/>
      <c r="DI504" s="38"/>
      <c r="DJ504" s="38"/>
      <c r="DK504" s="38"/>
      <c r="DL504" s="38"/>
      <c r="DM504" s="38"/>
      <c r="DN504" s="46"/>
      <c r="DO504" s="451"/>
      <c r="DP504" s="451"/>
      <c r="DQ504" s="451"/>
      <c r="DR504" s="451"/>
      <c r="DS504" s="451"/>
      <c r="DT504" s="451"/>
      <c r="DU504" s="451"/>
      <c r="DV504" s="35"/>
      <c r="DW504" s="36"/>
      <c r="DX504" s="36"/>
      <c r="DY504" s="38"/>
      <c r="DZ504" s="38"/>
      <c r="EA504" s="46"/>
      <c r="EB504" s="33">
        <f t="shared" si="69"/>
        <v>0</v>
      </c>
      <c r="EC504" s="33">
        <f t="shared" si="70"/>
        <v>0</v>
      </c>
      <c r="ED504" s="75">
        <f t="shared" si="71"/>
        <v>0</v>
      </c>
      <c r="EE504" s="74">
        <f t="shared" si="72"/>
        <v>0</v>
      </c>
      <c r="EF504" s="33">
        <f t="shared" si="73"/>
        <v>0</v>
      </c>
    </row>
    <row r="505" spans="1:136" x14ac:dyDescent="0.25">
      <c r="A505" s="134">
        <v>496</v>
      </c>
      <c r="B505" s="44"/>
      <c r="C505" s="39"/>
      <c r="D505" s="39"/>
      <c r="E505" s="39"/>
      <c r="F505" s="46"/>
      <c r="G505" s="45"/>
      <c r="H505" s="44"/>
      <c r="I505" s="44"/>
      <c r="J505" s="47"/>
      <c r="K505" s="47"/>
      <c r="L505" s="47"/>
      <c r="M505" s="47"/>
      <c r="N505" s="47"/>
      <c r="O505" s="44"/>
      <c r="P505" s="353"/>
      <c r="Q505" s="452"/>
      <c r="R505" s="452"/>
      <c r="S505" s="452"/>
      <c r="T505" s="452"/>
      <c r="U505" s="452"/>
      <c r="V505" s="452"/>
      <c r="W505" s="452"/>
      <c r="X505" s="452"/>
      <c r="Y505" s="452"/>
      <c r="Z505" s="45"/>
      <c r="AA505" s="44"/>
      <c r="AB505" s="44"/>
      <c r="AC505" s="47"/>
      <c r="AD505" s="47"/>
      <c r="AE505" s="47"/>
      <c r="AF505" s="47"/>
      <c r="AG505" s="47"/>
      <c r="AH505" s="47"/>
      <c r="AI505" s="47"/>
      <c r="AJ505" s="44"/>
      <c r="AK505" s="353"/>
      <c r="AL505" s="452"/>
      <c r="AM505" s="452"/>
      <c r="AN505" s="452"/>
      <c r="AO505" s="452"/>
      <c r="AP505" s="452"/>
      <c r="AQ505" s="452"/>
      <c r="AR505" s="452"/>
      <c r="AS505" s="452"/>
      <c r="AT505" s="452"/>
      <c r="AU505" s="452"/>
      <c r="AV505" s="452"/>
      <c r="AW505" s="45"/>
      <c r="AX505" s="44"/>
      <c r="AY505" s="47"/>
      <c r="AZ505" s="47"/>
      <c r="BA505" s="125"/>
      <c r="BB505" s="44"/>
      <c r="BC505" s="44"/>
      <c r="BD505" s="47"/>
      <c r="BE505" s="47"/>
      <c r="BF505" s="45"/>
      <c r="BG505" s="44"/>
      <c r="BH505" s="44"/>
      <c r="BI505" s="44"/>
      <c r="BJ505" s="44"/>
      <c r="BK505" s="44"/>
      <c r="BL505" s="44"/>
      <c r="BM505" s="44"/>
      <c r="BN505" s="47"/>
      <c r="BO505" s="497"/>
      <c r="BP505" s="124"/>
      <c r="BQ505" s="41"/>
      <c r="BR505" s="41"/>
      <c r="BS505" s="41"/>
      <c r="BT505" s="41"/>
      <c r="BU505" s="43"/>
      <c r="BV505" s="43"/>
      <c r="BW505" s="43"/>
      <c r="BX505" s="43"/>
      <c r="BY505" s="43"/>
      <c r="BZ505" s="43"/>
      <c r="CA505" s="499"/>
      <c r="CB505" s="500"/>
      <c r="CC505" s="495"/>
      <c r="CD505" s="495"/>
      <c r="CE505" s="502"/>
      <c r="CF505" s="124"/>
      <c r="CG505" s="41"/>
      <c r="CH505" s="41"/>
      <c r="CI505" s="43"/>
      <c r="CJ505" s="43"/>
      <c r="CK505" s="43"/>
      <c r="CL505" s="43"/>
      <c r="CM505" s="43"/>
      <c r="CN505" s="43"/>
      <c r="CO505" s="43"/>
      <c r="CP505" s="43"/>
      <c r="CQ505" s="43"/>
      <c r="CR505" s="500"/>
      <c r="CS505" s="495"/>
      <c r="CT505" s="495"/>
      <c r="CU505" s="502"/>
      <c r="CV505" s="44"/>
      <c r="CW505" s="44"/>
      <c r="CX505" s="44"/>
      <c r="CY505" s="44"/>
      <c r="CZ505" s="44"/>
      <c r="DA505" s="46"/>
      <c r="DB505" s="451"/>
      <c r="DC505" s="44"/>
      <c r="DD505" s="44"/>
      <c r="DE505" s="451"/>
      <c r="DF505" s="35"/>
      <c r="DG505" s="36"/>
      <c r="DH505" s="36"/>
      <c r="DI505" s="38"/>
      <c r="DJ505" s="38"/>
      <c r="DK505" s="38"/>
      <c r="DL505" s="38"/>
      <c r="DM505" s="38"/>
      <c r="DN505" s="46"/>
      <c r="DO505" s="451"/>
      <c r="DP505" s="451"/>
      <c r="DQ505" s="451"/>
      <c r="DR505" s="451"/>
      <c r="DS505" s="451"/>
      <c r="DT505" s="451"/>
      <c r="DU505" s="451"/>
      <c r="DV505" s="35"/>
      <c r="DW505" s="36"/>
      <c r="DX505" s="36"/>
      <c r="DY505" s="38"/>
      <c r="DZ505" s="38"/>
      <c r="EA505" s="46"/>
      <c r="EB505" s="33">
        <f t="shared" si="69"/>
        <v>0</v>
      </c>
      <c r="EC505" s="33">
        <f t="shared" si="70"/>
        <v>0</v>
      </c>
      <c r="ED505" s="75">
        <f t="shared" si="71"/>
        <v>0</v>
      </c>
      <c r="EE505" s="74">
        <f t="shared" si="72"/>
        <v>0</v>
      </c>
      <c r="EF505" s="33">
        <f t="shared" si="73"/>
        <v>0</v>
      </c>
    </row>
    <row r="506" spans="1:136" x14ac:dyDescent="0.25">
      <c r="A506" s="136">
        <v>497</v>
      </c>
      <c r="B506" s="44"/>
      <c r="C506" s="39"/>
      <c r="D506" s="39"/>
      <c r="E506" s="39"/>
      <c r="F506" s="46"/>
      <c r="G506" s="45"/>
      <c r="H506" s="44"/>
      <c r="I506" s="44"/>
      <c r="J506" s="47"/>
      <c r="K506" s="47"/>
      <c r="L506" s="47"/>
      <c r="M506" s="47"/>
      <c r="N506" s="47"/>
      <c r="O506" s="44"/>
      <c r="P506" s="353"/>
      <c r="Q506" s="452"/>
      <c r="R506" s="452"/>
      <c r="S506" s="452"/>
      <c r="T506" s="452"/>
      <c r="U506" s="452"/>
      <c r="V506" s="452"/>
      <c r="W506" s="452"/>
      <c r="X506" s="452"/>
      <c r="Y506" s="452"/>
      <c r="Z506" s="45"/>
      <c r="AA506" s="44"/>
      <c r="AB506" s="44"/>
      <c r="AC506" s="47"/>
      <c r="AD506" s="47"/>
      <c r="AE506" s="47"/>
      <c r="AF506" s="47"/>
      <c r="AG506" s="47"/>
      <c r="AH506" s="47"/>
      <c r="AI506" s="47"/>
      <c r="AJ506" s="44"/>
      <c r="AK506" s="353"/>
      <c r="AL506" s="452"/>
      <c r="AM506" s="452"/>
      <c r="AN506" s="452"/>
      <c r="AO506" s="452"/>
      <c r="AP506" s="452"/>
      <c r="AQ506" s="452"/>
      <c r="AR506" s="452"/>
      <c r="AS506" s="452"/>
      <c r="AT506" s="452"/>
      <c r="AU506" s="452"/>
      <c r="AV506" s="452"/>
      <c r="AW506" s="45"/>
      <c r="AX506" s="44"/>
      <c r="AY506" s="47"/>
      <c r="AZ506" s="47"/>
      <c r="BA506" s="125"/>
      <c r="BB506" s="44"/>
      <c r="BC506" s="44"/>
      <c r="BD506" s="47"/>
      <c r="BE506" s="47"/>
      <c r="BF506" s="45"/>
      <c r="BG506" s="44"/>
      <c r="BH506" s="44"/>
      <c r="BI506" s="44"/>
      <c r="BJ506" s="44"/>
      <c r="BK506" s="44"/>
      <c r="BL506" s="44"/>
      <c r="BM506" s="44"/>
      <c r="BN506" s="47"/>
      <c r="BO506" s="497"/>
      <c r="BP506" s="124"/>
      <c r="BQ506" s="41"/>
      <c r="BR506" s="41"/>
      <c r="BS506" s="41"/>
      <c r="BT506" s="41"/>
      <c r="BU506" s="43"/>
      <c r="BV506" s="43"/>
      <c r="BW506" s="43"/>
      <c r="BX506" s="43"/>
      <c r="BY506" s="43"/>
      <c r="BZ506" s="43"/>
      <c r="CA506" s="499"/>
      <c r="CB506" s="500"/>
      <c r="CC506" s="495"/>
      <c r="CD506" s="495"/>
      <c r="CE506" s="502"/>
      <c r="CF506" s="124"/>
      <c r="CG506" s="41"/>
      <c r="CH506" s="41"/>
      <c r="CI506" s="43"/>
      <c r="CJ506" s="43"/>
      <c r="CK506" s="43"/>
      <c r="CL506" s="43"/>
      <c r="CM506" s="43"/>
      <c r="CN506" s="43"/>
      <c r="CO506" s="43"/>
      <c r="CP506" s="43"/>
      <c r="CQ506" s="43"/>
      <c r="CR506" s="500"/>
      <c r="CS506" s="495"/>
      <c r="CT506" s="495"/>
      <c r="CU506" s="502"/>
      <c r="CV506" s="44"/>
      <c r="CW506" s="44"/>
      <c r="CX506" s="44"/>
      <c r="CY506" s="44"/>
      <c r="CZ506" s="44"/>
      <c r="DA506" s="46"/>
      <c r="DB506" s="451"/>
      <c r="DC506" s="44"/>
      <c r="DD506" s="44"/>
      <c r="DE506" s="451"/>
      <c r="DF506" s="35"/>
      <c r="DG506" s="36"/>
      <c r="DH506" s="36"/>
      <c r="DI506" s="38"/>
      <c r="DJ506" s="38"/>
      <c r="DK506" s="38"/>
      <c r="DL506" s="38"/>
      <c r="DM506" s="38"/>
      <c r="DN506" s="46"/>
      <c r="DO506" s="451"/>
      <c r="DP506" s="451"/>
      <c r="DQ506" s="451"/>
      <c r="DR506" s="451"/>
      <c r="DS506" s="451"/>
      <c r="DT506" s="451"/>
      <c r="DU506" s="451"/>
      <c r="DV506" s="35"/>
      <c r="DW506" s="36"/>
      <c r="DX506" s="36"/>
      <c r="DY506" s="38"/>
      <c r="DZ506" s="38"/>
      <c r="EA506" s="46"/>
      <c r="EB506" s="33">
        <f t="shared" si="69"/>
        <v>0</v>
      </c>
      <c r="EC506" s="33">
        <f t="shared" si="70"/>
        <v>0</v>
      </c>
      <c r="ED506" s="75">
        <f t="shared" si="71"/>
        <v>0</v>
      </c>
      <c r="EE506" s="74">
        <f t="shared" si="72"/>
        <v>0</v>
      </c>
      <c r="EF506" s="33">
        <f t="shared" si="73"/>
        <v>0</v>
      </c>
    </row>
    <row r="507" spans="1:136" x14ac:dyDescent="0.25">
      <c r="A507" s="134">
        <v>498</v>
      </c>
      <c r="B507" s="44"/>
      <c r="C507" s="39"/>
      <c r="D507" s="39"/>
      <c r="E507" s="39"/>
      <c r="F507" s="46"/>
      <c r="G507" s="45"/>
      <c r="H507" s="44"/>
      <c r="I507" s="44"/>
      <c r="J507" s="47"/>
      <c r="K507" s="47"/>
      <c r="L507" s="47"/>
      <c r="M507" s="47"/>
      <c r="N507" s="47"/>
      <c r="O507" s="44"/>
      <c r="P507" s="353"/>
      <c r="Q507" s="452"/>
      <c r="R507" s="452"/>
      <c r="S507" s="452"/>
      <c r="T507" s="452"/>
      <c r="U507" s="452"/>
      <c r="V507" s="452"/>
      <c r="W507" s="452"/>
      <c r="X507" s="452"/>
      <c r="Y507" s="452"/>
      <c r="Z507" s="45"/>
      <c r="AA507" s="44"/>
      <c r="AB507" s="44"/>
      <c r="AC507" s="47"/>
      <c r="AD507" s="47"/>
      <c r="AE507" s="47"/>
      <c r="AF507" s="47"/>
      <c r="AG507" s="47"/>
      <c r="AH507" s="47"/>
      <c r="AI507" s="47"/>
      <c r="AJ507" s="44"/>
      <c r="AK507" s="353"/>
      <c r="AL507" s="452"/>
      <c r="AM507" s="452"/>
      <c r="AN507" s="452"/>
      <c r="AO507" s="452"/>
      <c r="AP507" s="452"/>
      <c r="AQ507" s="452"/>
      <c r="AR507" s="452"/>
      <c r="AS507" s="452"/>
      <c r="AT507" s="452"/>
      <c r="AU507" s="452"/>
      <c r="AV507" s="452"/>
      <c r="AW507" s="45"/>
      <c r="AX507" s="44"/>
      <c r="AY507" s="47"/>
      <c r="AZ507" s="47"/>
      <c r="BA507" s="125"/>
      <c r="BB507" s="44"/>
      <c r="BC507" s="44"/>
      <c r="BD507" s="47"/>
      <c r="BE507" s="47"/>
      <c r="BF507" s="45"/>
      <c r="BG507" s="44"/>
      <c r="BH507" s="44"/>
      <c r="BI507" s="44"/>
      <c r="BJ507" s="44"/>
      <c r="BK507" s="44"/>
      <c r="BL507" s="44"/>
      <c r="BM507" s="44"/>
      <c r="BN507" s="47"/>
      <c r="BO507" s="497"/>
      <c r="BP507" s="124"/>
      <c r="BQ507" s="41"/>
      <c r="BR507" s="41"/>
      <c r="BS507" s="41"/>
      <c r="BT507" s="41"/>
      <c r="BU507" s="43"/>
      <c r="BV507" s="43"/>
      <c r="BW507" s="43"/>
      <c r="BX507" s="43"/>
      <c r="BY507" s="43"/>
      <c r="BZ507" s="43"/>
      <c r="CA507" s="499"/>
      <c r="CB507" s="500"/>
      <c r="CC507" s="495"/>
      <c r="CD507" s="495"/>
      <c r="CE507" s="502"/>
      <c r="CF507" s="124"/>
      <c r="CG507" s="41"/>
      <c r="CH507" s="41"/>
      <c r="CI507" s="43"/>
      <c r="CJ507" s="43"/>
      <c r="CK507" s="43"/>
      <c r="CL507" s="43"/>
      <c r="CM507" s="43"/>
      <c r="CN507" s="43"/>
      <c r="CO507" s="43"/>
      <c r="CP507" s="43"/>
      <c r="CQ507" s="43"/>
      <c r="CR507" s="500"/>
      <c r="CS507" s="495"/>
      <c r="CT507" s="495"/>
      <c r="CU507" s="502"/>
      <c r="CV507" s="44"/>
      <c r="CW507" s="44"/>
      <c r="CX507" s="44"/>
      <c r="CY507" s="44"/>
      <c r="CZ507" s="44"/>
      <c r="DA507" s="46"/>
      <c r="DB507" s="451"/>
      <c r="DC507" s="44"/>
      <c r="DD507" s="44"/>
      <c r="DE507" s="451"/>
      <c r="DF507" s="35"/>
      <c r="DG507" s="36"/>
      <c r="DH507" s="36"/>
      <c r="DI507" s="38"/>
      <c r="DJ507" s="38"/>
      <c r="DK507" s="38"/>
      <c r="DL507" s="38"/>
      <c r="DM507" s="38"/>
      <c r="DN507" s="46"/>
      <c r="DO507" s="451"/>
      <c r="DP507" s="451"/>
      <c r="DQ507" s="451"/>
      <c r="DR507" s="451"/>
      <c r="DS507" s="451"/>
      <c r="DT507" s="451"/>
      <c r="DU507" s="451"/>
      <c r="DV507" s="35"/>
      <c r="DW507" s="36"/>
      <c r="DX507" s="36"/>
      <c r="DY507" s="38"/>
      <c r="DZ507" s="38"/>
      <c r="EA507" s="46"/>
      <c r="EB507" s="33">
        <f t="shared" si="69"/>
        <v>0</v>
      </c>
      <c r="EC507" s="33">
        <f t="shared" si="70"/>
        <v>0</v>
      </c>
      <c r="ED507" s="75">
        <f t="shared" si="71"/>
        <v>0</v>
      </c>
      <c r="EE507" s="74">
        <f t="shared" si="72"/>
        <v>0</v>
      </c>
      <c r="EF507" s="33">
        <f t="shared" si="73"/>
        <v>0</v>
      </c>
    </row>
    <row r="508" spans="1:136" x14ac:dyDescent="0.25">
      <c r="A508" s="136">
        <v>499</v>
      </c>
      <c r="B508" s="44"/>
      <c r="C508" s="39"/>
      <c r="D508" s="39"/>
      <c r="E508" s="39"/>
      <c r="F508" s="46"/>
      <c r="G508" s="45"/>
      <c r="H508" s="44"/>
      <c r="I508" s="44"/>
      <c r="J508" s="47"/>
      <c r="K508" s="47"/>
      <c r="L508" s="47"/>
      <c r="M508" s="47"/>
      <c r="N508" s="47"/>
      <c r="O508" s="44"/>
      <c r="P508" s="353"/>
      <c r="Q508" s="452"/>
      <c r="R508" s="452"/>
      <c r="S508" s="452"/>
      <c r="T508" s="452"/>
      <c r="U508" s="452"/>
      <c r="V508" s="452"/>
      <c r="W508" s="452"/>
      <c r="X508" s="452"/>
      <c r="Y508" s="452"/>
      <c r="Z508" s="45"/>
      <c r="AA508" s="44"/>
      <c r="AB508" s="44"/>
      <c r="AC508" s="47"/>
      <c r="AD508" s="47"/>
      <c r="AE508" s="47"/>
      <c r="AF508" s="47"/>
      <c r="AG508" s="47"/>
      <c r="AH508" s="47"/>
      <c r="AI508" s="47"/>
      <c r="AJ508" s="44"/>
      <c r="AK508" s="353"/>
      <c r="AL508" s="452"/>
      <c r="AM508" s="452"/>
      <c r="AN508" s="452"/>
      <c r="AO508" s="452"/>
      <c r="AP508" s="452"/>
      <c r="AQ508" s="452"/>
      <c r="AR508" s="452"/>
      <c r="AS508" s="452"/>
      <c r="AT508" s="452"/>
      <c r="AU508" s="452"/>
      <c r="AV508" s="452"/>
      <c r="AW508" s="45"/>
      <c r="AX508" s="44"/>
      <c r="AY508" s="47"/>
      <c r="AZ508" s="47"/>
      <c r="BA508" s="125"/>
      <c r="BB508" s="44"/>
      <c r="BC508" s="44"/>
      <c r="BD508" s="47"/>
      <c r="BE508" s="47"/>
      <c r="BF508" s="45"/>
      <c r="BG508" s="44"/>
      <c r="BH508" s="44"/>
      <c r="BI508" s="44"/>
      <c r="BJ508" s="44"/>
      <c r="BK508" s="44"/>
      <c r="BL508" s="44"/>
      <c r="BM508" s="44"/>
      <c r="BN508" s="47"/>
      <c r="BO508" s="497"/>
      <c r="BP508" s="124"/>
      <c r="BQ508" s="41"/>
      <c r="BR508" s="41"/>
      <c r="BS508" s="41"/>
      <c r="BT508" s="41"/>
      <c r="BU508" s="43"/>
      <c r="BV508" s="43"/>
      <c r="BW508" s="43"/>
      <c r="BX508" s="43"/>
      <c r="BY508" s="43"/>
      <c r="BZ508" s="43"/>
      <c r="CA508" s="499"/>
      <c r="CB508" s="500"/>
      <c r="CC508" s="495"/>
      <c r="CD508" s="495"/>
      <c r="CE508" s="502"/>
      <c r="CF508" s="124"/>
      <c r="CG508" s="41"/>
      <c r="CH508" s="41"/>
      <c r="CI508" s="43"/>
      <c r="CJ508" s="43"/>
      <c r="CK508" s="43"/>
      <c r="CL508" s="43"/>
      <c r="CM508" s="43"/>
      <c r="CN508" s="43"/>
      <c r="CO508" s="43"/>
      <c r="CP508" s="43"/>
      <c r="CQ508" s="43"/>
      <c r="CR508" s="500"/>
      <c r="CS508" s="495"/>
      <c r="CT508" s="495"/>
      <c r="CU508" s="502"/>
      <c r="CV508" s="44"/>
      <c r="CW508" s="44"/>
      <c r="CX508" s="44"/>
      <c r="CY508" s="44"/>
      <c r="CZ508" s="44"/>
      <c r="DA508" s="46"/>
      <c r="DB508" s="451"/>
      <c r="DC508" s="44"/>
      <c r="DD508" s="44"/>
      <c r="DE508" s="451"/>
      <c r="DF508" s="35"/>
      <c r="DG508" s="36"/>
      <c r="DH508" s="36"/>
      <c r="DI508" s="38"/>
      <c r="DJ508" s="38"/>
      <c r="DK508" s="38"/>
      <c r="DL508" s="38"/>
      <c r="DM508" s="38"/>
      <c r="DN508" s="46"/>
      <c r="DO508" s="451"/>
      <c r="DP508" s="451"/>
      <c r="DQ508" s="451"/>
      <c r="DR508" s="451"/>
      <c r="DS508" s="451"/>
      <c r="DT508" s="451"/>
      <c r="DU508" s="451"/>
      <c r="DV508" s="35"/>
      <c r="DW508" s="36"/>
      <c r="DX508" s="36"/>
      <c r="DY508" s="38"/>
      <c r="DZ508" s="38"/>
      <c r="EA508" s="46"/>
      <c r="EB508" s="33">
        <f t="shared" si="69"/>
        <v>0</v>
      </c>
      <c r="EC508" s="33">
        <f t="shared" si="70"/>
        <v>0</v>
      </c>
      <c r="ED508" s="75">
        <f t="shared" si="71"/>
        <v>0</v>
      </c>
      <c r="EE508" s="74">
        <f t="shared" si="72"/>
        <v>0</v>
      </c>
      <c r="EF508" s="33">
        <f t="shared" si="73"/>
        <v>0</v>
      </c>
    </row>
    <row r="509" spans="1:136" x14ac:dyDescent="0.25">
      <c r="A509" s="134">
        <v>500</v>
      </c>
      <c r="B509" s="44"/>
      <c r="C509" s="39"/>
      <c r="D509" s="39"/>
      <c r="E509" s="39"/>
      <c r="F509" s="46"/>
      <c r="G509" s="45"/>
      <c r="H509" s="44"/>
      <c r="I509" s="44"/>
      <c r="J509" s="47"/>
      <c r="K509" s="47"/>
      <c r="L509" s="47"/>
      <c r="M509" s="47"/>
      <c r="N509" s="47"/>
      <c r="O509" s="44"/>
      <c r="P509" s="353"/>
      <c r="Q509" s="452"/>
      <c r="R509" s="452"/>
      <c r="S509" s="452"/>
      <c r="T509" s="452"/>
      <c r="U509" s="452"/>
      <c r="V509" s="452"/>
      <c r="W509" s="452"/>
      <c r="X509" s="452"/>
      <c r="Y509" s="452"/>
      <c r="Z509" s="45"/>
      <c r="AA509" s="44"/>
      <c r="AB509" s="44"/>
      <c r="AC509" s="47"/>
      <c r="AD509" s="47"/>
      <c r="AE509" s="47"/>
      <c r="AF509" s="47"/>
      <c r="AG509" s="47"/>
      <c r="AH509" s="47"/>
      <c r="AI509" s="47"/>
      <c r="AJ509" s="44"/>
      <c r="AK509" s="353"/>
      <c r="AL509" s="452"/>
      <c r="AM509" s="452"/>
      <c r="AN509" s="452"/>
      <c r="AO509" s="452"/>
      <c r="AP509" s="452"/>
      <c r="AQ509" s="452"/>
      <c r="AR509" s="452"/>
      <c r="AS509" s="452"/>
      <c r="AT509" s="452"/>
      <c r="AU509" s="452"/>
      <c r="AV509" s="452"/>
      <c r="AW509" s="45"/>
      <c r="AX509" s="44"/>
      <c r="AY509" s="47"/>
      <c r="AZ509" s="47"/>
      <c r="BA509" s="125"/>
      <c r="BB509" s="44"/>
      <c r="BC509" s="44"/>
      <c r="BD509" s="47"/>
      <c r="BE509" s="47"/>
      <c r="BF509" s="45"/>
      <c r="BG509" s="44"/>
      <c r="BH509" s="44"/>
      <c r="BI509" s="44"/>
      <c r="BJ509" s="44"/>
      <c r="BK509" s="44"/>
      <c r="BL509" s="44"/>
      <c r="BM509" s="44"/>
      <c r="BN509" s="47"/>
      <c r="BO509" s="497"/>
      <c r="BP509" s="124"/>
      <c r="BQ509" s="41"/>
      <c r="BR509" s="41"/>
      <c r="BS509" s="41"/>
      <c r="BT509" s="41"/>
      <c r="BU509" s="43"/>
      <c r="BV509" s="43"/>
      <c r="BW509" s="43"/>
      <c r="BX509" s="43"/>
      <c r="BY509" s="43"/>
      <c r="BZ509" s="43"/>
      <c r="CA509" s="499"/>
      <c r="CB509" s="500"/>
      <c r="CC509" s="495"/>
      <c r="CD509" s="495"/>
      <c r="CE509" s="502"/>
      <c r="CF509" s="124"/>
      <c r="CG509" s="41"/>
      <c r="CH509" s="41"/>
      <c r="CI509" s="43"/>
      <c r="CJ509" s="43"/>
      <c r="CK509" s="43"/>
      <c r="CL509" s="43"/>
      <c r="CM509" s="43"/>
      <c r="CN509" s="43"/>
      <c r="CO509" s="43"/>
      <c r="CP509" s="43"/>
      <c r="CQ509" s="43"/>
      <c r="CR509" s="500"/>
      <c r="CS509" s="495"/>
      <c r="CT509" s="495"/>
      <c r="CU509" s="502"/>
      <c r="CV509" s="44"/>
      <c r="CW509" s="44"/>
      <c r="CX509" s="44"/>
      <c r="CY509" s="44"/>
      <c r="CZ509" s="44"/>
      <c r="DA509" s="46"/>
      <c r="DB509" s="451"/>
      <c r="DC509" s="44"/>
      <c r="DD509" s="44"/>
      <c r="DE509" s="451"/>
      <c r="DF509" s="35"/>
      <c r="DG509" s="36"/>
      <c r="DH509" s="36"/>
      <c r="DI509" s="38"/>
      <c r="DJ509" s="38"/>
      <c r="DK509" s="38"/>
      <c r="DL509" s="38"/>
      <c r="DM509" s="38"/>
      <c r="DN509" s="46"/>
      <c r="DO509" s="451"/>
      <c r="DP509" s="451"/>
      <c r="DQ509" s="451"/>
      <c r="DR509" s="451"/>
      <c r="DS509" s="451"/>
      <c r="DT509" s="451"/>
      <c r="DU509" s="451"/>
      <c r="DV509" s="35"/>
      <c r="DW509" s="36"/>
      <c r="DX509" s="36"/>
      <c r="DY509" s="38"/>
      <c r="DZ509" s="38"/>
      <c r="EA509" s="46"/>
      <c r="EB509" s="33">
        <f t="shared" si="69"/>
        <v>0</v>
      </c>
      <c r="EC509" s="33">
        <f t="shared" si="70"/>
        <v>0</v>
      </c>
      <c r="ED509" s="75">
        <f t="shared" si="71"/>
        <v>0</v>
      </c>
      <c r="EE509" s="74">
        <f t="shared" si="72"/>
        <v>0</v>
      </c>
      <c r="EF509" s="33">
        <f t="shared" si="73"/>
        <v>0</v>
      </c>
    </row>
    <row r="510" spans="1:136" x14ac:dyDescent="0.25">
      <c r="A510" s="136">
        <v>501</v>
      </c>
      <c r="B510" s="44"/>
      <c r="C510" s="39"/>
      <c r="D510" s="39"/>
      <c r="E510" s="39"/>
      <c r="F510" s="46"/>
      <c r="G510" s="45"/>
      <c r="H510" s="44"/>
      <c r="I510" s="44"/>
      <c r="J510" s="47"/>
      <c r="K510" s="47"/>
      <c r="L510" s="47"/>
      <c r="M510" s="47"/>
      <c r="N510" s="47"/>
      <c r="O510" s="44"/>
      <c r="P510" s="353"/>
      <c r="Q510" s="452"/>
      <c r="R510" s="452"/>
      <c r="S510" s="452"/>
      <c r="T510" s="452"/>
      <c r="U510" s="452"/>
      <c r="V510" s="452"/>
      <c r="W510" s="452"/>
      <c r="X510" s="452"/>
      <c r="Y510" s="452"/>
      <c r="Z510" s="45"/>
      <c r="AA510" s="44"/>
      <c r="AB510" s="44"/>
      <c r="AC510" s="47"/>
      <c r="AD510" s="47"/>
      <c r="AE510" s="47"/>
      <c r="AF510" s="47"/>
      <c r="AG510" s="47"/>
      <c r="AH510" s="47"/>
      <c r="AI510" s="47"/>
      <c r="AJ510" s="44"/>
      <c r="AK510" s="353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52"/>
      <c r="AV510" s="452"/>
      <c r="AW510" s="45"/>
      <c r="AX510" s="44"/>
      <c r="AY510" s="47"/>
      <c r="AZ510" s="47"/>
      <c r="BA510" s="125"/>
      <c r="BB510" s="44"/>
      <c r="BC510" s="44"/>
      <c r="BD510" s="47"/>
      <c r="BE510" s="47"/>
      <c r="BF510" s="45"/>
      <c r="BG510" s="44"/>
      <c r="BH510" s="44"/>
      <c r="BI510" s="44"/>
      <c r="BJ510" s="44"/>
      <c r="BK510" s="44"/>
      <c r="BL510" s="44"/>
      <c r="BM510" s="44"/>
      <c r="BN510" s="47"/>
      <c r="BO510" s="497"/>
      <c r="BP510" s="124"/>
      <c r="BQ510" s="41"/>
      <c r="BR510" s="41"/>
      <c r="BS510" s="41"/>
      <c r="BT510" s="41"/>
      <c r="BU510" s="43"/>
      <c r="BV510" s="43"/>
      <c r="BW510" s="43"/>
      <c r="BX510" s="43"/>
      <c r="BY510" s="43"/>
      <c r="BZ510" s="43"/>
      <c r="CA510" s="499"/>
      <c r="CB510" s="500"/>
      <c r="CC510" s="495"/>
      <c r="CD510" s="495"/>
      <c r="CE510" s="502"/>
      <c r="CF510" s="124"/>
      <c r="CG510" s="41"/>
      <c r="CH510" s="41"/>
      <c r="CI510" s="43"/>
      <c r="CJ510" s="43"/>
      <c r="CK510" s="43"/>
      <c r="CL510" s="43"/>
      <c r="CM510" s="43"/>
      <c r="CN510" s="43"/>
      <c r="CO510" s="43"/>
      <c r="CP510" s="43"/>
      <c r="CQ510" s="43"/>
      <c r="CR510" s="500"/>
      <c r="CS510" s="495"/>
      <c r="CT510" s="495"/>
      <c r="CU510" s="502"/>
      <c r="CV510" s="44"/>
      <c r="CW510" s="44"/>
      <c r="CX510" s="44"/>
      <c r="CY510" s="44"/>
      <c r="CZ510" s="44"/>
      <c r="DA510" s="46"/>
      <c r="DB510" s="451"/>
      <c r="DC510" s="44"/>
      <c r="DD510" s="44"/>
      <c r="DE510" s="451"/>
      <c r="DF510" s="35"/>
      <c r="DG510" s="36"/>
      <c r="DH510" s="36"/>
      <c r="DI510" s="38"/>
      <c r="DJ510" s="38"/>
      <c r="DK510" s="38"/>
      <c r="DL510" s="38"/>
      <c r="DM510" s="38"/>
      <c r="DN510" s="46"/>
      <c r="DO510" s="451"/>
      <c r="DP510" s="451"/>
      <c r="DQ510" s="451"/>
      <c r="DR510" s="451"/>
      <c r="DS510" s="451"/>
      <c r="DT510" s="451"/>
      <c r="DU510" s="451"/>
      <c r="DV510" s="35"/>
      <c r="DW510" s="36"/>
      <c r="DX510" s="36"/>
      <c r="DY510" s="38"/>
      <c r="DZ510" s="38"/>
      <c r="EA510" s="46"/>
      <c r="EB510" s="33">
        <f t="shared" si="69"/>
        <v>0</v>
      </c>
      <c r="EC510" s="33">
        <f t="shared" si="70"/>
        <v>0</v>
      </c>
      <c r="ED510" s="75">
        <f t="shared" si="71"/>
        <v>0</v>
      </c>
      <c r="EE510" s="74">
        <f t="shared" si="72"/>
        <v>0</v>
      </c>
      <c r="EF510" s="33">
        <f t="shared" si="73"/>
        <v>0</v>
      </c>
    </row>
    <row r="511" spans="1:136" x14ac:dyDescent="0.25">
      <c r="A511" s="134">
        <v>502</v>
      </c>
      <c r="B511" s="44"/>
      <c r="C511" s="39"/>
      <c r="D511" s="39"/>
      <c r="E511" s="39"/>
      <c r="F511" s="46"/>
      <c r="G511" s="45"/>
      <c r="H511" s="44"/>
      <c r="I511" s="44"/>
      <c r="J511" s="47"/>
      <c r="K511" s="47"/>
      <c r="L511" s="47"/>
      <c r="M511" s="47"/>
      <c r="N511" s="47"/>
      <c r="O511" s="44"/>
      <c r="P511" s="353"/>
      <c r="Q511" s="452"/>
      <c r="R511" s="452"/>
      <c r="S511" s="452"/>
      <c r="T511" s="452"/>
      <c r="U511" s="452"/>
      <c r="V511" s="452"/>
      <c r="W511" s="452"/>
      <c r="X511" s="452"/>
      <c r="Y511" s="452"/>
      <c r="Z511" s="45"/>
      <c r="AA511" s="44"/>
      <c r="AB511" s="44"/>
      <c r="AC511" s="47"/>
      <c r="AD511" s="47"/>
      <c r="AE511" s="47"/>
      <c r="AF511" s="47"/>
      <c r="AG511" s="47"/>
      <c r="AH511" s="47"/>
      <c r="AI511" s="47"/>
      <c r="AJ511" s="44"/>
      <c r="AK511" s="353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"/>
      <c r="AX511" s="44"/>
      <c r="AY511" s="47"/>
      <c r="AZ511" s="47"/>
      <c r="BA511" s="125"/>
      <c r="BB511" s="44"/>
      <c r="BC511" s="44"/>
      <c r="BD511" s="47"/>
      <c r="BE511" s="47"/>
      <c r="BF511" s="45"/>
      <c r="BG511" s="44"/>
      <c r="BH511" s="44"/>
      <c r="BI511" s="44"/>
      <c r="BJ511" s="44"/>
      <c r="BK511" s="44"/>
      <c r="BL511" s="44"/>
      <c r="BM511" s="44"/>
      <c r="BN511" s="47"/>
      <c r="BO511" s="497"/>
      <c r="BP511" s="124"/>
      <c r="BQ511" s="41"/>
      <c r="BR511" s="41"/>
      <c r="BS511" s="41"/>
      <c r="BT511" s="41"/>
      <c r="BU511" s="43"/>
      <c r="BV511" s="43"/>
      <c r="BW511" s="43"/>
      <c r="BX511" s="43"/>
      <c r="BY511" s="43"/>
      <c r="BZ511" s="43"/>
      <c r="CA511" s="499"/>
      <c r="CB511" s="500"/>
      <c r="CC511" s="495"/>
      <c r="CD511" s="495"/>
      <c r="CE511" s="502"/>
      <c r="CF511" s="124"/>
      <c r="CG511" s="41"/>
      <c r="CH511" s="41"/>
      <c r="CI511" s="43"/>
      <c r="CJ511" s="43"/>
      <c r="CK511" s="43"/>
      <c r="CL511" s="43"/>
      <c r="CM511" s="43"/>
      <c r="CN511" s="43"/>
      <c r="CO511" s="43"/>
      <c r="CP511" s="43"/>
      <c r="CQ511" s="43"/>
      <c r="CR511" s="500"/>
      <c r="CS511" s="495"/>
      <c r="CT511" s="495"/>
      <c r="CU511" s="502"/>
      <c r="CV511" s="44"/>
      <c r="CW511" s="44"/>
      <c r="CX511" s="44"/>
      <c r="CY511" s="44"/>
      <c r="CZ511" s="44"/>
      <c r="DA511" s="46"/>
      <c r="DB511" s="451"/>
      <c r="DC511" s="44"/>
      <c r="DD511" s="44"/>
      <c r="DE511" s="451"/>
      <c r="DF511" s="35"/>
      <c r="DG511" s="36"/>
      <c r="DH511" s="36"/>
      <c r="DI511" s="38"/>
      <c r="DJ511" s="38"/>
      <c r="DK511" s="38"/>
      <c r="DL511" s="38"/>
      <c r="DM511" s="38"/>
      <c r="DN511" s="46"/>
      <c r="DO511" s="451"/>
      <c r="DP511" s="451"/>
      <c r="DQ511" s="451"/>
      <c r="DR511" s="451"/>
      <c r="DS511" s="451"/>
      <c r="DT511" s="451"/>
      <c r="DU511" s="451"/>
      <c r="DV511" s="35"/>
      <c r="DW511" s="36"/>
      <c r="DX511" s="36"/>
      <c r="DY511" s="38"/>
      <c r="DZ511" s="38"/>
      <c r="EA511" s="46"/>
      <c r="EB511" s="33">
        <f t="shared" si="69"/>
        <v>0</v>
      </c>
      <c r="EC511" s="33">
        <f t="shared" si="70"/>
        <v>0</v>
      </c>
      <c r="ED511" s="75">
        <f t="shared" si="71"/>
        <v>0</v>
      </c>
      <c r="EE511" s="74">
        <f t="shared" si="72"/>
        <v>0</v>
      </c>
      <c r="EF511" s="33">
        <f t="shared" si="73"/>
        <v>0</v>
      </c>
    </row>
    <row r="512" spans="1:136" x14ac:dyDescent="0.25">
      <c r="A512" s="136">
        <v>503</v>
      </c>
      <c r="B512" s="44"/>
      <c r="C512" s="39"/>
      <c r="D512" s="39"/>
      <c r="E512" s="39"/>
      <c r="F512" s="46"/>
      <c r="G512" s="45"/>
      <c r="H512" s="44"/>
      <c r="I512" s="44"/>
      <c r="J512" s="47"/>
      <c r="K512" s="47"/>
      <c r="L512" s="47"/>
      <c r="M512" s="47"/>
      <c r="N512" s="47"/>
      <c r="O512" s="44"/>
      <c r="P512" s="353"/>
      <c r="Q512" s="452"/>
      <c r="R512" s="452"/>
      <c r="S512" s="452"/>
      <c r="T512" s="452"/>
      <c r="U512" s="452"/>
      <c r="V512" s="452"/>
      <c r="W512" s="452"/>
      <c r="X512" s="452"/>
      <c r="Y512" s="452"/>
      <c r="Z512" s="45"/>
      <c r="AA512" s="44"/>
      <c r="AB512" s="44"/>
      <c r="AC512" s="47"/>
      <c r="AD512" s="47"/>
      <c r="AE512" s="47"/>
      <c r="AF512" s="47"/>
      <c r="AG512" s="47"/>
      <c r="AH512" s="47"/>
      <c r="AI512" s="47"/>
      <c r="AJ512" s="44"/>
      <c r="AK512" s="353"/>
      <c r="AL512" s="452"/>
      <c r="AM512" s="452"/>
      <c r="AN512" s="452"/>
      <c r="AO512" s="452"/>
      <c r="AP512" s="452"/>
      <c r="AQ512" s="452"/>
      <c r="AR512" s="452"/>
      <c r="AS512" s="452"/>
      <c r="AT512" s="452"/>
      <c r="AU512" s="452"/>
      <c r="AV512" s="452"/>
      <c r="AW512" s="45"/>
      <c r="AX512" s="44"/>
      <c r="AY512" s="47"/>
      <c r="AZ512" s="47"/>
      <c r="BA512" s="125"/>
      <c r="BB512" s="44"/>
      <c r="BC512" s="44"/>
      <c r="BD512" s="47"/>
      <c r="BE512" s="47"/>
      <c r="BF512" s="45"/>
      <c r="BG512" s="44"/>
      <c r="BH512" s="44"/>
      <c r="BI512" s="44"/>
      <c r="BJ512" s="44"/>
      <c r="BK512" s="44"/>
      <c r="BL512" s="44"/>
      <c r="BM512" s="44"/>
      <c r="BN512" s="47"/>
      <c r="BO512" s="497"/>
      <c r="BP512" s="124"/>
      <c r="BQ512" s="41"/>
      <c r="BR512" s="41"/>
      <c r="BS512" s="41"/>
      <c r="BT512" s="41"/>
      <c r="BU512" s="43"/>
      <c r="BV512" s="43"/>
      <c r="BW512" s="43"/>
      <c r="BX512" s="43"/>
      <c r="BY512" s="43"/>
      <c r="BZ512" s="43"/>
      <c r="CA512" s="499"/>
      <c r="CB512" s="500"/>
      <c r="CC512" s="495"/>
      <c r="CD512" s="495"/>
      <c r="CE512" s="502"/>
      <c r="CF512" s="124"/>
      <c r="CG512" s="41"/>
      <c r="CH512" s="41"/>
      <c r="CI512" s="43"/>
      <c r="CJ512" s="43"/>
      <c r="CK512" s="43"/>
      <c r="CL512" s="43"/>
      <c r="CM512" s="43"/>
      <c r="CN512" s="43"/>
      <c r="CO512" s="43"/>
      <c r="CP512" s="43"/>
      <c r="CQ512" s="43"/>
      <c r="CR512" s="500"/>
      <c r="CS512" s="495"/>
      <c r="CT512" s="495"/>
      <c r="CU512" s="502"/>
      <c r="CV512" s="44"/>
      <c r="CW512" s="44"/>
      <c r="CX512" s="44"/>
      <c r="CY512" s="44"/>
      <c r="CZ512" s="44"/>
      <c r="DA512" s="46"/>
      <c r="DB512" s="451"/>
      <c r="DC512" s="44"/>
      <c r="DD512" s="44"/>
      <c r="DE512" s="451"/>
      <c r="DF512" s="35"/>
      <c r="DG512" s="36"/>
      <c r="DH512" s="36"/>
      <c r="DI512" s="38"/>
      <c r="DJ512" s="38"/>
      <c r="DK512" s="38"/>
      <c r="DL512" s="38"/>
      <c r="DM512" s="38"/>
      <c r="DN512" s="46"/>
      <c r="DO512" s="451"/>
      <c r="DP512" s="451"/>
      <c r="DQ512" s="451"/>
      <c r="DR512" s="451"/>
      <c r="DS512" s="451"/>
      <c r="DT512" s="451"/>
      <c r="DU512" s="451"/>
      <c r="DV512" s="35"/>
      <c r="DW512" s="36"/>
      <c r="DX512" s="36"/>
      <c r="DY512" s="38"/>
      <c r="DZ512" s="38"/>
      <c r="EA512" s="46"/>
      <c r="EB512" s="33">
        <f t="shared" si="69"/>
        <v>0</v>
      </c>
      <c r="EC512" s="33">
        <f t="shared" si="70"/>
        <v>0</v>
      </c>
      <c r="ED512" s="75">
        <f t="shared" si="71"/>
        <v>0</v>
      </c>
      <c r="EE512" s="74">
        <f t="shared" si="72"/>
        <v>0</v>
      </c>
      <c r="EF512" s="33">
        <f t="shared" si="73"/>
        <v>0</v>
      </c>
    </row>
    <row r="513" spans="1:136" x14ac:dyDescent="0.25">
      <c r="A513" s="134">
        <v>504</v>
      </c>
      <c r="B513" s="44"/>
      <c r="C513" s="39"/>
      <c r="D513" s="39"/>
      <c r="E513" s="39"/>
      <c r="F513" s="46"/>
      <c r="G513" s="45"/>
      <c r="H513" s="44"/>
      <c r="I513" s="44"/>
      <c r="J513" s="47"/>
      <c r="K513" s="47"/>
      <c r="L513" s="47"/>
      <c r="M513" s="47"/>
      <c r="N513" s="47"/>
      <c r="O513" s="44"/>
      <c r="P513" s="353"/>
      <c r="Q513" s="452"/>
      <c r="R513" s="452"/>
      <c r="S513" s="452"/>
      <c r="T513" s="452"/>
      <c r="U513" s="452"/>
      <c r="V513" s="452"/>
      <c r="W513" s="452"/>
      <c r="X513" s="452"/>
      <c r="Y513" s="452"/>
      <c r="Z513" s="45"/>
      <c r="AA513" s="44"/>
      <c r="AB513" s="44"/>
      <c r="AC513" s="47"/>
      <c r="AD513" s="47"/>
      <c r="AE513" s="47"/>
      <c r="AF513" s="47"/>
      <c r="AG513" s="47"/>
      <c r="AH513" s="47"/>
      <c r="AI513" s="47"/>
      <c r="AJ513" s="44"/>
      <c r="AK513" s="353"/>
      <c r="AL513" s="452"/>
      <c r="AM513" s="452"/>
      <c r="AN513" s="452"/>
      <c r="AO513" s="452"/>
      <c r="AP513" s="452"/>
      <c r="AQ513" s="452"/>
      <c r="AR513" s="452"/>
      <c r="AS513" s="452"/>
      <c r="AT513" s="452"/>
      <c r="AU513" s="452"/>
      <c r="AV513" s="452"/>
      <c r="AW513" s="45"/>
      <c r="AX513" s="44"/>
      <c r="AY513" s="47"/>
      <c r="AZ513" s="47"/>
      <c r="BA513" s="125"/>
      <c r="BB513" s="44"/>
      <c r="BC513" s="44"/>
      <c r="BD513" s="47"/>
      <c r="BE513" s="47"/>
      <c r="BF513" s="45"/>
      <c r="BG513" s="44"/>
      <c r="BH513" s="44"/>
      <c r="BI513" s="44"/>
      <c r="BJ513" s="44"/>
      <c r="BK513" s="44"/>
      <c r="BL513" s="44"/>
      <c r="BM513" s="44"/>
      <c r="BN513" s="47"/>
      <c r="BO513" s="497"/>
      <c r="BP513" s="124"/>
      <c r="BQ513" s="41"/>
      <c r="BR513" s="41"/>
      <c r="BS513" s="41"/>
      <c r="BT513" s="41"/>
      <c r="BU513" s="43"/>
      <c r="BV513" s="43"/>
      <c r="BW513" s="43"/>
      <c r="BX513" s="43"/>
      <c r="BY513" s="43"/>
      <c r="BZ513" s="43"/>
      <c r="CA513" s="499"/>
      <c r="CB513" s="500"/>
      <c r="CC513" s="495"/>
      <c r="CD513" s="495"/>
      <c r="CE513" s="502"/>
      <c r="CF513" s="124"/>
      <c r="CG513" s="41"/>
      <c r="CH513" s="41"/>
      <c r="CI513" s="43"/>
      <c r="CJ513" s="43"/>
      <c r="CK513" s="43"/>
      <c r="CL513" s="43"/>
      <c r="CM513" s="43"/>
      <c r="CN513" s="43"/>
      <c r="CO513" s="43"/>
      <c r="CP513" s="43"/>
      <c r="CQ513" s="43"/>
      <c r="CR513" s="500"/>
      <c r="CS513" s="495"/>
      <c r="CT513" s="495"/>
      <c r="CU513" s="502"/>
      <c r="CV513" s="44"/>
      <c r="CW513" s="44"/>
      <c r="CX513" s="44"/>
      <c r="CY513" s="44"/>
      <c r="CZ513" s="44"/>
      <c r="DA513" s="46"/>
      <c r="DB513" s="451"/>
      <c r="DC513" s="44"/>
      <c r="DD513" s="44"/>
      <c r="DE513" s="451"/>
      <c r="DF513" s="35"/>
      <c r="DG513" s="36"/>
      <c r="DH513" s="36"/>
      <c r="DI513" s="38"/>
      <c r="DJ513" s="38"/>
      <c r="DK513" s="38"/>
      <c r="DL513" s="38"/>
      <c r="DM513" s="38"/>
      <c r="DN513" s="46"/>
      <c r="DO513" s="451"/>
      <c r="DP513" s="451"/>
      <c r="DQ513" s="451"/>
      <c r="DR513" s="451"/>
      <c r="DS513" s="451"/>
      <c r="DT513" s="451"/>
      <c r="DU513" s="451"/>
      <c r="DV513" s="35"/>
      <c r="DW513" s="36"/>
      <c r="DX513" s="36"/>
      <c r="DY513" s="38"/>
      <c r="DZ513" s="38"/>
      <c r="EA513" s="46"/>
      <c r="EB513" s="33">
        <f t="shared" si="69"/>
        <v>0</v>
      </c>
      <c r="EC513" s="33">
        <f t="shared" si="70"/>
        <v>0</v>
      </c>
      <c r="ED513" s="75">
        <f t="shared" si="71"/>
        <v>0</v>
      </c>
      <c r="EE513" s="74">
        <f t="shared" si="72"/>
        <v>0</v>
      </c>
      <c r="EF513" s="33">
        <f t="shared" si="73"/>
        <v>0</v>
      </c>
    </row>
    <row r="514" spans="1:136" x14ac:dyDescent="0.25">
      <c r="A514" s="136">
        <v>505</v>
      </c>
      <c r="B514" s="44"/>
      <c r="C514" s="39"/>
      <c r="D514" s="39"/>
      <c r="E514" s="39"/>
      <c r="F514" s="46"/>
      <c r="G514" s="45"/>
      <c r="H514" s="44"/>
      <c r="I514" s="44"/>
      <c r="J514" s="47"/>
      <c r="K514" s="47"/>
      <c r="L514" s="47"/>
      <c r="M514" s="47"/>
      <c r="N514" s="47"/>
      <c r="O514" s="44"/>
      <c r="P514" s="353"/>
      <c r="Q514" s="452"/>
      <c r="R514" s="452"/>
      <c r="S514" s="452"/>
      <c r="T514" s="452"/>
      <c r="U514" s="452"/>
      <c r="V514" s="452"/>
      <c r="W514" s="452"/>
      <c r="X514" s="452"/>
      <c r="Y514" s="452"/>
      <c r="Z514" s="45"/>
      <c r="AA514" s="44"/>
      <c r="AB514" s="44"/>
      <c r="AC514" s="47"/>
      <c r="AD514" s="47"/>
      <c r="AE514" s="47"/>
      <c r="AF514" s="47"/>
      <c r="AG514" s="47"/>
      <c r="AH514" s="47"/>
      <c r="AI514" s="47"/>
      <c r="AJ514" s="44"/>
      <c r="AK514" s="353"/>
      <c r="AL514" s="452"/>
      <c r="AM514" s="452"/>
      <c r="AN514" s="452"/>
      <c r="AO514" s="452"/>
      <c r="AP514" s="452"/>
      <c r="AQ514" s="452"/>
      <c r="AR514" s="452"/>
      <c r="AS514" s="452"/>
      <c r="AT514" s="452"/>
      <c r="AU514" s="452"/>
      <c r="AV514" s="452"/>
      <c r="AW514" s="45"/>
      <c r="AX514" s="44"/>
      <c r="AY514" s="47"/>
      <c r="AZ514" s="47"/>
      <c r="BA514" s="125"/>
      <c r="BB514" s="44"/>
      <c r="BC514" s="44"/>
      <c r="BD514" s="47"/>
      <c r="BE514" s="47"/>
      <c r="BF514" s="45"/>
      <c r="BG514" s="44"/>
      <c r="BH514" s="44"/>
      <c r="BI514" s="44"/>
      <c r="BJ514" s="44"/>
      <c r="BK514" s="44"/>
      <c r="BL514" s="44"/>
      <c r="BM514" s="44"/>
      <c r="BN514" s="47"/>
      <c r="BO514" s="497"/>
      <c r="BP514" s="124"/>
      <c r="BQ514" s="41"/>
      <c r="BR514" s="41"/>
      <c r="BS514" s="41"/>
      <c r="BT514" s="41"/>
      <c r="BU514" s="43"/>
      <c r="BV514" s="43"/>
      <c r="BW514" s="43"/>
      <c r="BX514" s="43"/>
      <c r="BY514" s="43"/>
      <c r="BZ514" s="43"/>
      <c r="CA514" s="499"/>
      <c r="CB514" s="500"/>
      <c r="CC514" s="495"/>
      <c r="CD514" s="495"/>
      <c r="CE514" s="502"/>
      <c r="CF514" s="124"/>
      <c r="CG514" s="41"/>
      <c r="CH514" s="41"/>
      <c r="CI514" s="43"/>
      <c r="CJ514" s="43"/>
      <c r="CK514" s="43"/>
      <c r="CL514" s="43"/>
      <c r="CM514" s="43"/>
      <c r="CN514" s="43"/>
      <c r="CO514" s="43"/>
      <c r="CP514" s="43"/>
      <c r="CQ514" s="43"/>
      <c r="CR514" s="500"/>
      <c r="CS514" s="495"/>
      <c r="CT514" s="495"/>
      <c r="CU514" s="502"/>
      <c r="CV514" s="44"/>
      <c r="CW514" s="44"/>
      <c r="CX514" s="44"/>
      <c r="CY514" s="44"/>
      <c r="CZ514" s="44"/>
      <c r="DA514" s="46"/>
      <c r="DB514" s="451"/>
      <c r="DC514" s="44"/>
      <c r="DD514" s="44"/>
      <c r="DE514" s="451"/>
      <c r="DF514" s="35"/>
      <c r="DG514" s="36"/>
      <c r="DH514" s="36"/>
      <c r="DI514" s="38"/>
      <c r="DJ514" s="38"/>
      <c r="DK514" s="38"/>
      <c r="DL514" s="38"/>
      <c r="DM514" s="38"/>
      <c r="DN514" s="46"/>
      <c r="DO514" s="451"/>
      <c r="DP514" s="451"/>
      <c r="DQ514" s="451"/>
      <c r="DR514" s="451"/>
      <c r="DS514" s="451"/>
      <c r="DT514" s="451"/>
      <c r="DU514" s="451"/>
      <c r="DV514" s="35"/>
      <c r="DW514" s="36"/>
      <c r="DX514" s="36"/>
      <c r="DY514" s="38"/>
      <c r="DZ514" s="38"/>
      <c r="EA514" s="46"/>
      <c r="EB514" s="33">
        <f t="shared" si="69"/>
        <v>0</v>
      </c>
      <c r="EC514" s="33">
        <f t="shared" si="70"/>
        <v>0</v>
      </c>
      <c r="ED514" s="75">
        <f t="shared" si="71"/>
        <v>0</v>
      </c>
      <c r="EE514" s="74">
        <f t="shared" si="72"/>
        <v>0</v>
      </c>
      <c r="EF514" s="33">
        <f t="shared" si="73"/>
        <v>0</v>
      </c>
    </row>
    <row r="515" spans="1:136" x14ac:dyDescent="0.25">
      <c r="A515" s="134">
        <v>506</v>
      </c>
      <c r="B515" s="44"/>
      <c r="C515" s="39"/>
      <c r="D515" s="39"/>
      <c r="E515" s="39"/>
      <c r="F515" s="46"/>
      <c r="G515" s="45"/>
      <c r="H515" s="44"/>
      <c r="I515" s="44"/>
      <c r="J515" s="47"/>
      <c r="K515" s="47"/>
      <c r="L515" s="47"/>
      <c r="M515" s="47"/>
      <c r="N515" s="47"/>
      <c r="O515" s="44"/>
      <c r="P515" s="353"/>
      <c r="Q515" s="452"/>
      <c r="R515" s="452"/>
      <c r="S515" s="452"/>
      <c r="T515" s="452"/>
      <c r="U515" s="452"/>
      <c r="V515" s="452"/>
      <c r="W515" s="452"/>
      <c r="X515" s="452"/>
      <c r="Y515" s="452"/>
      <c r="Z515" s="45"/>
      <c r="AA515" s="44"/>
      <c r="AB515" s="44"/>
      <c r="AC515" s="47"/>
      <c r="AD515" s="47"/>
      <c r="AE515" s="47"/>
      <c r="AF515" s="47"/>
      <c r="AG515" s="47"/>
      <c r="AH515" s="47"/>
      <c r="AI515" s="47"/>
      <c r="AJ515" s="44"/>
      <c r="AK515" s="353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"/>
      <c r="AX515" s="44"/>
      <c r="AY515" s="47"/>
      <c r="AZ515" s="47"/>
      <c r="BA515" s="125"/>
      <c r="BB515" s="44"/>
      <c r="BC515" s="44"/>
      <c r="BD515" s="47"/>
      <c r="BE515" s="47"/>
      <c r="BF515" s="45"/>
      <c r="BG515" s="44"/>
      <c r="BH515" s="44"/>
      <c r="BI515" s="44"/>
      <c r="BJ515" s="44"/>
      <c r="BK515" s="44"/>
      <c r="BL515" s="44"/>
      <c r="BM515" s="44"/>
      <c r="BN515" s="47"/>
      <c r="BO515" s="497"/>
      <c r="BP515" s="124"/>
      <c r="BQ515" s="41"/>
      <c r="BR515" s="41"/>
      <c r="BS515" s="41"/>
      <c r="BT515" s="41"/>
      <c r="BU515" s="43"/>
      <c r="BV515" s="43"/>
      <c r="BW515" s="43"/>
      <c r="BX515" s="43"/>
      <c r="BY515" s="43"/>
      <c r="BZ515" s="43"/>
      <c r="CA515" s="499"/>
      <c r="CB515" s="500"/>
      <c r="CC515" s="495"/>
      <c r="CD515" s="495"/>
      <c r="CE515" s="502"/>
      <c r="CF515" s="124"/>
      <c r="CG515" s="41"/>
      <c r="CH515" s="41"/>
      <c r="CI515" s="43"/>
      <c r="CJ515" s="43"/>
      <c r="CK515" s="43"/>
      <c r="CL515" s="43"/>
      <c r="CM515" s="43"/>
      <c r="CN515" s="43"/>
      <c r="CO515" s="43"/>
      <c r="CP515" s="43"/>
      <c r="CQ515" s="43"/>
      <c r="CR515" s="500"/>
      <c r="CS515" s="495"/>
      <c r="CT515" s="495"/>
      <c r="CU515" s="502"/>
      <c r="CV515" s="44"/>
      <c r="CW515" s="44"/>
      <c r="CX515" s="44"/>
      <c r="CY515" s="44"/>
      <c r="CZ515" s="44"/>
      <c r="DA515" s="46"/>
      <c r="DB515" s="451"/>
      <c r="DC515" s="44"/>
      <c r="DD515" s="44"/>
      <c r="DE515" s="451"/>
      <c r="DF515" s="35"/>
      <c r="DG515" s="36"/>
      <c r="DH515" s="36"/>
      <c r="DI515" s="38"/>
      <c r="DJ515" s="38"/>
      <c r="DK515" s="38"/>
      <c r="DL515" s="38"/>
      <c r="DM515" s="38"/>
      <c r="DN515" s="46"/>
      <c r="DO515" s="451"/>
      <c r="DP515" s="451"/>
      <c r="DQ515" s="451"/>
      <c r="DR515" s="451"/>
      <c r="DS515" s="451"/>
      <c r="DT515" s="451"/>
      <c r="DU515" s="451"/>
      <c r="DV515" s="35"/>
      <c r="DW515" s="36"/>
      <c r="DX515" s="36"/>
      <c r="DY515" s="38"/>
      <c r="DZ515" s="38"/>
      <c r="EA515" s="46"/>
      <c r="EB515" s="33">
        <f t="shared" si="69"/>
        <v>0</v>
      </c>
      <c r="EC515" s="33">
        <f t="shared" si="70"/>
        <v>0</v>
      </c>
      <c r="ED515" s="75">
        <f t="shared" si="71"/>
        <v>0</v>
      </c>
      <c r="EE515" s="74">
        <f t="shared" si="72"/>
        <v>0</v>
      </c>
      <c r="EF515" s="33">
        <f t="shared" si="73"/>
        <v>0</v>
      </c>
    </row>
    <row r="516" spans="1:136" x14ac:dyDescent="0.25">
      <c r="A516" s="136">
        <v>507</v>
      </c>
      <c r="B516" s="44"/>
      <c r="C516" s="39"/>
      <c r="D516" s="39"/>
      <c r="E516" s="39"/>
      <c r="F516" s="46"/>
      <c r="G516" s="45"/>
      <c r="H516" s="44"/>
      <c r="I516" s="44"/>
      <c r="J516" s="47"/>
      <c r="K516" s="47"/>
      <c r="L516" s="47"/>
      <c r="M516" s="47"/>
      <c r="N516" s="47"/>
      <c r="O516" s="44"/>
      <c r="P516" s="353"/>
      <c r="Q516" s="452"/>
      <c r="R516" s="452"/>
      <c r="S516" s="452"/>
      <c r="T516" s="452"/>
      <c r="U516" s="452"/>
      <c r="V516" s="452"/>
      <c r="W516" s="452"/>
      <c r="X516" s="452"/>
      <c r="Y516" s="452"/>
      <c r="Z516" s="45"/>
      <c r="AA516" s="44"/>
      <c r="AB516" s="44"/>
      <c r="AC516" s="47"/>
      <c r="AD516" s="47"/>
      <c r="AE516" s="47"/>
      <c r="AF516" s="47"/>
      <c r="AG516" s="47"/>
      <c r="AH516" s="47"/>
      <c r="AI516" s="47"/>
      <c r="AJ516" s="44"/>
      <c r="AK516" s="353"/>
      <c r="AL516" s="452"/>
      <c r="AM516" s="452"/>
      <c r="AN516" s="452"/>
      <c r="AO516" s="452"/>
      <c r="AP516" s="452"/>
      <c r="AQ516" s="452"/>
      <c r="AR516" s="452"/>
      <c r="AS516" s="452"/>
      <c r="AT516" s="452"/>
      <c r="AU516" s="452"/>
      <c r="AV516" s="452"/>
      <c r="AW516" s="45"/>
      <c r="AX516" s="44"/>
      <c r="AY516" s="47"/>
      <c r="AZ516" s="47"/>
      <c r="BA516" s="125"/>
      <c r="BB516" s="44"/>
      <c r="BC516" s="44"/>
      <c r="BD516" s="47"/>
      <c r="BE516" s="47"/>
      <c r="BF516" s="45"/>
      <c r="BG516" s="44"/>
      <c r="BH516" s="44"/>
      <c r="BI516" s="44"/>
      <c r="BJ516" s="44"/>
      <c r="BK516" s="44"/>
      <c r="BL516" s="44"/>
      <c r="BM516" s="44"/>
      <c r="BN516" s="47"/>
      <c r="BO516" s="497"/>
      <c r="BP516" s="124"/>
      <c r="BQ516" s="41"/>
      <c r="BR516" s="41"/>
      <c r="BS516" s="41"/>
      <c r="BT516" s="41"/>
      <c r="BU516" s="43"/>
      <c r="BV516" s="43"/>
      <c r="BW516" s="43"/>
      <c r="BX516" s="43"/>
      <c r="BY516" s="43"/>
      <c r="BZ516" s="43"/>
      <c r="CA516" s="499"/>
      <c r="CB516" s="500"/>
      <c r="CC516" s="495"/>
      <c r="CD516" s="495"/>
      <c r="CE516" s="502"/>
      <c r="CF516" s="124"/>
      <c r="CG516" s="41"/>
      <c r="CH516" s="41"/>
      <c r="CI516" s="43"/>
      <c r="CJ516" s="43"/>
      <c r="CK516" s="43"/>
      <c r="CL516" s="43"/>
      <c r="CM516" s="43"/>
      <c r="CN516" s="43"/>
      <c r="CO516" s="43"/>
      <c r="CP516" s="43"/>
      <c r="CQ516" s="43"/>
      <c r="CR516" s="500"/>
      <c r="CS516" s="495"/>
      <c r="CT516" s="495"/>
      <c r="CU516" s="502"/>
      <c r="CV516" s="44"/>
      <c r="CW516" s="44"/>
      <c r="CX516" s="44"/>
      <c r="CY516" s="44"/>
      <c r="CZ516" s="44"/>
      <c r="DA516" s="46"/>
      <c r="DB516" s="451"/>
      <c r="DC516" s="44"/>
      <c r="DD516" s="44"/>
      <c r="DE516" s="451"/>
      <c r="DF516" s="35"/>
      <c r="DG516" s="36"/>
      <c r="DH516" s="36"/>
      <c r="DI516" s="38"/>
      <c r="DJ516" s="38"/>
      <c r="DK516" s="38"/>
      <c r="DL516" s="38"/>
      <c r="DM516" s="38"/>
      <c r="DN516" s="46"/>
      <c r="DO516" s="451"/>
      <c r="DP516" s="451"/>
      <c r="DQ516" s="451"/>
      <c r="DR516" s="451"/>
      <c r="DS516" s="451"/>
      <c r="DT516" s="451"/>
      <c r="DU516" s="451"/>
      <c r="DV516" s="35"/>
      <c r="DW516" s="36"/>
      <c r="DX516" s="36"/>
      <c r="DY516" s="38"/>
      <c r="DZ516" s="38"/>
      <c r="EA516" s="46"/>
      <c r="EB516" s="33">
        <f t="shared" si="69"/>
        <v>0</v>
      </c>
      <c r="EC516" s="33">
        <f t="shared" si="70"/>
        <v>0</v>
      </c>
      <c r="ED516" s="75">
        <f t="shared" si="71"/>
        <v>0</v>
      </c>
      <c r="EE516" s="74">
        <f t="shared" si="72"/>
        <v>0</v>
      </c>
      <c r="EF516" s="33">
        <f t="shared" si="73"/>
        <v>0</v>
      </c>
    </row>
    <row r="517" spans="1:136" x14ac:dyDescent="0.25">
      <c r="A517" s="134">
        <v>508</v>
      </c>
      <c r="B517" s="44"/>
      <c r="C517" s="39"/>
      <c r="D517" s="39"/>
      <c r="E517" s="39"/>
      <c r="F517" s="46"/>
      <c r="G517" s="45"/>
      <c r="H517" s="44"/>
      <c r="I517" s="44"/>
      <c r="J517" s="47"/>
      <c r="K517" s="47"/>
      <c r="L517" s="47"/>
      <c r="M517" s="47"/>
      <c r="N517" s="47"/>
      <c r="O517" s="44"/>
      <c r="P517" s="353"/>
      <c r="Q517" s="452"/>
      <c r="R517" s="452"/>
      <c r="S517" s="452"/>
      <c r="T517" s="452"/>
      <c r="U517" s="452"/>
      <c r="V517" s="452"/>
      <c r="W517" s="452"/>
      <c r="X517" s="452"/>
      <c r="Y517" s="452"/>
      <c r="Z517" s="45"/>
      <c r="AA517" s="44"/>
      <c r="AB517" s="44"/>
      <c r="AC517" s="47"/>
      <c r="AD517" s="47"/>
      <c r="AE517" s="47"/>
      <c r="AF517" s="47"/>
      <c r="AG517" s="47"/>
      <c r="AH517" s="47"/>
      <c r="AI517" s="47"/>
      <c r="AJ517" s="44"/>
      <c r="AK517" s="353"/>
      <c r="AL517" s="452"/>
      <c r="AM517" s="452"/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"/>
      <c r="AX517" s="44"/>
      <c r="AY517" s="47"/>
      <c r="AZ517" s="47"/>
      <c r="BA517" s="125"/>
      <c r="BB517" s="44"/>
      <c r="BC517" s="44"/>
      <c r="BD517" s="47"/>
      <c r="BE517" s="47"/>
      <c r="BF517" s="45"/>
      <c r="BG517" s="44"/>
      <c r="BH517" s="44"/>
      <c r="BI517" s="44"/>
      <c r="BJ517" s="44"/>
      <c r="BK517" s="44"/>
      <c r="BL517" s="44"/>
      <c r="BM517" s="44"/>
      <c r="BN517" s="47"/>
      <c r="BO517" s="497"/>
      <c r="BP517" s="124"/>
      <c r="BQ517" s="41"/>
      <c r="BR517" s="41"/>
      <c r="BS517" s="41"/>
      <c r="BT517" s="41"/>
      <c r="BU517" s="43"/>
      <c r="BV517" s="43"/>
      <c r="BW517" s="43"/>
      <c r="BX517" s="43"/>
      <c r="BY517" s="43"/>
      <c r="BZ517" s="43"/>
      <c r="CA517" s="499"/>
      <c r="CB517" s="500"/>
      <c r="CC517" s="495"/>
      <c r="CD517" s="495"/>
      <c r="CE517" s="502"/>
      <c r="CF517" s="124"/>
      <c r="CG517" s="41"/>
      <c r="CH517" s="41"/>
      <c r="CI517" s="43"/>
      <c r="CJ517" s="43"/>
      <c r="CK517" s="43"/>
      <c r="CL517" s="43"/>
      <c r="CM517" s="43"/>
      <c r="CN517" s="43"/>
      <c r="CO517" s="43"/>
      <c r="CP517" s="43"/>
      <c r="CQ517" s="43"/>
      <c r="CR517" s="500"/>
      <c r="CS517" s="495"/>
      <c r="CT517" s="495"/>
      <c r="CU517" s="502"/>
      <c r="CV517" s="44"/>
      <c r="CW517" s="44"/>
      <c r="CX517" s="44"/>
      <c r="CY517" s="44"/>
      <c r="CZ517" s="44"/>
      <c r="DA517" s="46"/>
      <c r="DB517" s="451"/>
      <c r="DC517" s="44"/>
      <c r="DD517" s="44"/>
      <c r="DE517" s="451"/>
      <c r="DF517" s="35"/>
      <c r="DG517" s="36"/>
      <c r="DH517" s="36"/>
      <c r="DI517" s="38"/>
      <c r="DJ517" s="38"/>
      <c r="DK517" s="38"/>
      <c r="DL517" s="38"/>
      <c r="DM517" s="38"/>
      <c r="DN517" s="46"/>
      <c r="DO517" s="451"/>
      <c r="DP517" s="451"/>
      <c r="DQ517" s="451"/>
      <c r="DR517" s="451"/>
      <c r="DS517" s="451"/>
      <c r="DT517" s="451"/>
      <c r="DU517" s="451"/>
      <c r="DV517" s="35"/>
      <c r="DW517" s="36"/>
      <c r="DX517" s="36"/>
      <c r="DY517" s="38"/>
      <c r="DZ517" s="38"/>
      <c r="EA517" s="46"/>
      <c r="EB517" s="33">
        <f t="shared" si="69"/>
        <v>0</v>
      </c>
      <c r="EC517" s="33">
        <f t="shared" si="70"/>
        <v>0</v>
      </c>
      <c r="ED517" s="75">
        <f t="shared" si="71"/>
        <v>0</v>
      </c>
      <c r="EE517" s="74">
        <f t="shared" si="72"/>
        <v>0</v>
      </c>
      <c r="EF517" s="33">
        <f t="shared" si="73"/>
        <v>0</v>
      </c>
    </row>
    <row r="518" spans="1:136" x14ac:dyDescent="0.25">
      <c r="A518" s="136">
        <v>509</v>
      </c>
      <c r="B518" s="44"/>
      <c r="C518" s="39"/>
      <c r="D518" s="39"/>
      <c r="E518" s="39"/>
      <c r="F518" s="46"/>
      <c r="G518" s="45"/>
      <c r="H518" s="44"/>
      <c r="I518" s="44"/>
      <c r="J518" s="47"/>
      <c r="K518" s="47"/>
      <c r="L518" s="47"/>
      <c r="M518" s="47"/>
      <c r="N518" s="47"/>
      <c r="O518" s="44"/>
      <c r="P518" s="353"/>
      <c r="Q518" s="452"/>
      <c r="R518" s="452"/>
      <c r="S518" s="452"/>
      <c r="T518" s="452"/>
      <c r="U518" s="452"/>
      <c r="V518" s="452"/>
      <c r="W518" s="452"/>
      <c r="X518" s="452"/>
      <c r="Y518" s="452"/>
      <c r="Z518" s="45"/>
      <c r="AA518" s="44"/>
      <c r="AB518" s="44"/>
      <c r="AC518" s="47"/>
      <c r="AD518" s="47"/>
      <c r="AE518" s="47"/>
      <c r="AF518" s="47"/>
      <c r="AG518" s="47"/>
      <c r="AH518" s="47"/>
      <c r="AI518" s="47"/>
      <c r="AJ518" s="44"/>
      <c r="AK518" s="353"/>
      <c r="AL518" s="452"/>
      <c r="AM518" s="452"/>
      <c r="AN518" s="452"/>
      <c r="AO518" s="452"/>
      <c r="AP518" s="452"/>
      <c r="AQ518" s="452"/>
      <c r="AR518" s="452"/>
      <c r="AS518" s="452"/>
      <c r="AT518" s="452"/>
      <c r="AU518" s="452"/>
      <c r="AV518" s="452"/>
      <c r="AW518" s="45"/>
      <c r="AX518" s="44"/>
      <c r="AY518" s="47"/>
      <c r="AZ518" s="47"/>
      <c r="BA518" s="125"/>
      <c r="BB518" s="44"/>
      <c r="BC518" s="44"/>
      <c r="BD518" s="47"/>
      <c r="BE518" s="47"/>
      <c r="BF518" s="45"/>
      <c r="BG518" s="44"/>
      <c r="BH518" s="44"/>
      <c r="BI518" s="44"/>
      <c r="BJ518" s="44"/>
      <c r="BK518" s="44"/>
      <c r="BL518" s="44"/>
      <c r="BM518" s="44"/>
      <c r="BN518" s="47"/>
      <c r="BO518" s="497"/>
      <c r="BP518" s="124"/>
      <c r="BQ518" s="41"/>
      <c r="BR518" s="41"/>
      <c r="BS518" s="41"/>
      <c r="BT518" s="41"/>
      <c r="BU518" s="43"/>
      <c r="BV518" s="43"/>
      <c r="BW518" s="43"/>
      <c r="BX518" s="43"/>
      <c r="BY518" s="43"/>
      <c r="BZ518" s="43"/>
      <c r="CA518" s="499"/>
      <c r="CB518" s="500"/>
      <c r="CC518" s="495"/>
      <c r="CD518" s="495"/>
      <c r="CE518" s="502"/>
      <c r="CF518" s="124"/>
      <c r="CG518" s="41"/>
      <c r="CH518" s="41"/>
      <c r="CI518" s="43"/>
      <c r="CJ518" s="43"/>
      <c r="CK518" s="43"/>
      <c r="CL518" s="43"/>
      <c r="CM518" s="43"/>
      <c r="CN518" s="43"/>
      <c r="CO518" s="43"/>
      <c r="CP518" s="43"/>
      <c r="CQ518" s="43"/>
      <c r="CR518" s="500"/>
      <c r="CS518" s="495"/>
      <c r="CT518" s="495"/>
      <c r="CU518" s="502"/>
      <c r="CV518" s="44"/>
      <c r="CW518" s="44"/>
      <c r="CX518" s="44"/>
      <c r="CY518" s="44"/>
      <c r="CZ518" s="44"/>
      <c r="DA518" s="46"/>
      <c r="DB518" s="451"/>
      <c r="DC518" s="44"/>
      <c r="DD518" s="44"/>
      <c r="DE518" s="451"/>
      <c r="DF518" s="35"/>
      <c r="DG518" s="36"/>
      <c r="DH518" s="36"/>
      <c r="DI518" s="38"/>
      <c r="DJ518" s="38"/>
      <c r="DK518" s="38"/>
      <c r="DL518" s="38"/>
      <c r="DM518" s="38"/>
      <c r="DN518" s="46"/>
      <c r="DO518" s="451"/>
      <c r="DP518" s="451"/>
      <c r="DQ518" s="451"/>
      <c r="DR518" s="451"/>
      <c r="DS518" s="451"/>
      <c r="DT518" s="451"/>
      <c r="DU518" s="451"/>
      <c r="DV518" s="35"/>
      <c r="DW518" s="36"/>
      <c r="DX518" s="36"/>
      <c r="DY518" s="38"/>
      <c r="DZ518" s="38"/>
      <c r="EA518" s="46"/>
      <c r="EB518" s="33">
        <f t="shared" si="69"/>
        <v>0</v>
      </c>
      <c r="EC518" s="33">
        <f t="shared" si="70"/>
        <v>0</v>
      </c>
      <c r="ED518" s="75">
        <f t="shared" si="71"/>
        <v>0</v>
      </c>
      <c r="EE518" s="74">
        <f t="shared" si="72"/>
        <v>0</v>
      </c>
      <c r="EF518" s="33">
        <f t="shared" si="73"/>
        <v>0</v>
      </c>
    </row>
    <row r="519" spans="1:136" x14ac:dyDescent="0.25">
      <c r="A519" s="134">
        <v>510</v>
      </c>
      <c r="B519" s="44"/>
      <c r="C519" s="39"/>
      <c r="D519" s="39"/>
      <c r="E519" s="39"/>
      <c r="F519" s="46"/>
      <c r="G519" s="45"/>
      <c r="H519" s="44"/>
      <c r="I519" s="44"/>
      <c r="J519" s="47"/>
      <c r="K519" s="47"/>
      <c r="L519" s="47"/>
      <c r="M519" s="47"/>
      <c r="N519" s="47"/>
      <c r="O519" s="44"/>
      <c r="P519" s="353"/>
      <c r="Q519" s="452"/>
      <c r="R519" s="452"/>
      <c r="S519" s="452"/>
      <c r="T519" s="452"/>
      <c r="U519" s="452"/>
      <c r="V519" s="452"/>
      <c r="W519" s="452"/>
      <c r="X519" s="452"/>
      <c r="Y519" s="452"/>
      <c r="Z519" s="45"/>
      <c r="AA519" s="44"/>
      <c r="AB519" s="44"/>
      <c r="AC519" s="47"/>
      <c r="AD519" s="47"/>
      <c r="AE519" s="47"/>
      <c r="AF519" s="47"/>
      <c r="AG519" s="47"/>
      <c r="AH519" s="47"/>
      <c r="AI519" s="47"/>
      <c r="AJ519" s="44"/>
      <c r="AK519" s="353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"/>
      <c r="AX519" s="44"/>
      <c r="AY519" s="47"/>
      <c r="AZ519" s="47"/>
      <c r="BA519" s="125"/>
      <c r="BB519" s="44"/>
      <c r="BC519" s="44"/>
      <c r="BD519" s="47"/>
      <c r="BE519" s="47"/>
      <c r="BF519" s="45"/>
      <c r="BG519" s="44"/>
      <c r="BH519" s="44"/>
      <c r="BI519" s="44"/>
      <c r="BJ519" s="44"/>
      <c r="BK519" s="44"/>
      <c r="BL519" s="44"/>
      <c r="BM519" s="44"/>
      <c r="BN519" s="47"/>
      <c r="BO519" s="497"/>
      <c r="BP519" s="124"/>
      <c r="BQ519" s="41"/>
      <c r="BR519" s="41"/>
      <c r="BS519" s="41"/>
      <c r="BT519" s="41"/>
      <c r="BU519" s="43"/>
      <c r="BV519" s="43"/>
      <c r="BW519" s="43"/>
      <c r="BX519" s="43"/>
      <c r="BY519" s="43"/>
      <c r="BZ519" s="43"/>
      <c r="CA519" s="499"/>
      <c r="CB519" s="500"/>
      <c r="CC519" s="495"/>
      <c r="CD519" s="495"/>
      <c r="CE519" s="502"/>
      <c r="CF519" s="124"/>
      <c r="CG519" s="41"/>
      <c r="CH519" s="41"/>
      <c r="CI519" s="43"/>
      <c r="CJ519" s="43"/>
      <c r="CK519" s="43"/>
      <c r="CL519" s="43"/>
      <c r="CM519" s="43"/>
      <c r="CN519" s="43"/>
      <c r="CO519" s="43"/>
      <c r="CP519" s="43"/>
      <c r="CQ519" s="43"/>
      <c r="CR519" s="500"/>
      <c r="CS519" s="495"/>
      <c r="CT519" s="495"/>
      <c r="CU519" s="502"/>
      <c r="CV519" s="44"/>
      <c r="CW519" s="44"/>
      <c r="CX519" s="44"/>
      <c r="CY519" s="44"/>
      <c r="CZ519" s="44"/>
      <c r="DA519" s="46"/>
      <c r="DB519" s="451"/>
      <c r="DC519" s="44"/>
      <c r="DD519" s="44"/>
      <c r="DE519" s="451"/>
      <c r="DF519" s="35"/>
      <c r="DG519" s="36"/>
      <c r="DH519" s="36"/>
      <c r="DI519" s="38"/>
      <c r="DJ519" s="38"/>
      <c r="DK519" s="38"/>
      <c r="DL519" s="38"/>
      <c r="DM519" s="38"/>
      <c r="DN519" s="46"/>
      <c r="DO519" s="451"/>
      <c r="DP519" s="451"/>
      <c r="DQ519" s="451"/>
      <c r="DR519" s="451"/>
      <c r="DS519" s="451"/>
      <c r="DT519" s="451"/>
      <c r="DU519" s="451"/>
      <c r="DV519" s="35"/>
      <c r="DW519" s="36"/>
      <c r="DX519" s="36"/>
      <c r="DY519" s="38"/>
      <c r="DZ519" s="38"/>
      <c r="EA519" s="46"/>
      <c r="EB519" s="33">
        <f t="shared" si="69"/>
        <v>0</v>
      </c>
      <c r="EC519" s="33">
        <f t="shared" si="70"/>
        <v>0</v>
      </c>
      <c r="ED519" s="75">
        <f t="shared" si="71"/>
        <v>0</v>
      </c>
      <c r="EE519" s="74">
        <f t="shared" si="72"/>
        <v>0</v>
      </c>
      <c r="EF519" s="33">
        <f t="shared" si="73"/>
        <v>0</v>
      </c>
    </row>
    <row r="520" spans="1:136" x14ac:dyDescent="0.25">
      <c r="A520" s="136">
        <v>511</v>
      </c>
      <c r="B520" s="44"/>
      <c r="C520" s="39"/>
      <c r="D520" s="39"/>
      <c r="E520" s="39"/>
      <c r="F520" s="46"/>
      <c r="G520" s="45"/>
      <c r="H520" s="44"/>
      <c r="I520" s="44"/>
      <c r="J520" s="47"/>
      <c r="K520" s="47"/>
      <c r="L520" s="47"/>
      <c r="M520" s="47"/>
      <c r="N520" s="47"/>
      <c r="O520" s="44"/>
      <c r="P520" s="353"/>
      <c r="Q520" s="452"/>
      <c r="R520" s="452"/>
      <c r="S520" s="452"/>
      <c r="T520" s="452"/>
      <c r="U520" s="452"/>
      <c r="V520" s="452"/>
      <c r="W520" s="452"/>
      <c r="X520" s="452"/>
      <c r="Y520" s="452"/>
      <c r="Z520" s="45"/>
      <c r="AA520" s="44"/>
      <c r="AB520" s="44"/>
      <c r="AC520" s="47"/>
      <c r="AD520" s="47"/>
      <c r="AE520" s="47"/>
      <c r="AF520" s="47"/>
      <c r="AG520" s="47"/>
      <c r="AH520" s="47"/>
      <c r="AI520" s="47"/>
      <c r="AJ520" s="44"/>
      <c r="AK520" s="353"/>
      <c r="AL520" s="452"/>
      <c r="AM520" s="452"/>
      <c r="AN520" s="452"/>
      <c r="AO520" s="452"/>
      <c r="AP520" s="452"/>
      <c r="AQ520" s="452"/>
      <c r="AR520" s="452"/>
      <c r="AS520" s="452"/>
      <c r="AT520" s="452"/>
      <c r="AU520" s="452"/>
      <c r="AV520" s="452"/>
      <c r="AW520" s="45"/>
      <c r="AX520" s="44"/>
      <c r="AY520" s="47"/>
      <c r="AZ520" s="47"/>
      <c r="BA520" s="125"/>
      <c r="BB520" s="44"/>
      <c r="BC520" s="44"/>
      <c r="BD520" s="47"/>
      <c r="BE520" s="47"/>
      <c r="BF520" s="45"/>
      <c r="BG520" s="44"/>
      <c r="BH520" s="44"/>
      <c r="BI520" s="44"/>
      <c r="BJ520" s="44"/>
      <c r="BK520" s="44"/>
      <c r="BL520" s="44"/>
      <c r="BM520" s="44"/>
      <c r="BN520" s="47"/>
      <c r="BO520" s="497"/>
      <c r="BP520" s="124"/>
      <c r="BQ520" s="41"/>
      <c r="BR520" s="41"/>
      <c r="BS520" s="41"/>
      <c r="BT520" s="41"/>
      <c r="BU520" s="43"/>
      <c r="BV520" s="43"/>
      <c r="BW520" s="43"/>
      <c r="BX520" s="43"/>
      <c r="BY520" s="43"/>
      <c r="BZ520" s="43"/>
      <c r="CA520" s="499"/>
      <c r="CB520" s="500"/>
      <c r="CC520" s="495"/>
      <c r="CD520" s="495"/>
      <c r="CE520" s="502"/>
      <c r="CF520" s="124"/>
      <c r="CG520" s="41"/>
      <c r="CH520" s="41"/>
      <c r="CI520" s="43"/>
      <c r="CJ520" s="43"/>
      <c r="CK520" s="43"/>
      <c r="CL520" s="43"/>
      <c r="CM520" s="43"/>
      <c r="CN520" s="43"/>
      <c r="CO520" s="43"/>
      <c r="CP520" s="43"/>
      <c r="CQ520" s="43"/>
      <c r="CR520" s="500"/>
      <c r="CS520" s="495"/>
      <c r="CT520" s="495"/>
      <c r="CU520" s="502"/>
      <c r="CV520" s="44"/>
      <c r="CW520" s="44"/>
      <c r="CX520" s="44"/>
      <c r="CY520" s="44"/>
      <c r="CZ520" s="44"/>
      <c r="DA520" s="46"/>
      <c r="DB520" s="451"/>
      <c r="DC520" s="44"/>
      <c r="DD520" s="44"/>
      <c r="DE520" s="451"/>
      <c r="DF520" s="35"/>
      <c r="DG520" s="36"/>
      <c r="DH520" s="36"/>
      <c r="DI520" s="38"/>
      <c r="DJ520" s="38"/>
      <c r="DK520" s="38"/>
      <c r="DL520" s="38"/>
      <c r="DM520" s="38"/>
      <c r="DN520" s="46"/>
      <c r="DO520" s="451"/>
      <c r="DP520" s="451"/>
      <c r="DQ520" s="451"/>
      <c r="DR520" s="451"/>
      <c r="DS520" s="451"/>
      <c r="DT520" s="451"/>
      <c r="DU520" s="451"/>
      <c r="DV520" s="35"/>
      <c r="DW520" s="36"/>
      <c r="DX520" s="36"/>
      <c r="DY520" s="38"/>
      <c r="DZ520" s="38"/>
      <c r="EA520" s="46"/>
      <c r="EB520" s="33">
        <f t="shared" si="69"/>
        <v>0</v>
      </c>
      <c r="EC520" s="33">
        <f t="shared" si="70"/>
        <v>0</v>
      </c>
      <c r="ED520" s="75">
        <f t="shared" si="71"/>
        <v>0</v>
      </c>
      <c r="EE520" s="74">
        <f t="shared" si="72"/>
        <v>0</v>
      </c>
      <c r="EF520" s="33">
        <f t="shared" si="73"/>
        <v>0</v>
      </c>
    </row>
    <row r="521" spans="1:136" x14ac:dyDescent="0.25">
      <c r="A521" s="134">
        <v>512</v>
      </c>
      <c r="B521" s="44"/>
      <c r="C521" s="39"/>
      <c r="D521" s="39"/>
      <c r="E521" s="39"/>
      <c r="F521" s="46"/>
      <c r="G521" s="45"/>
      <c r="H521" s="44"/>
      <c r="I521" s="44"/>
      <c r="J521" s="47"/>
      <c r="K521" s="47"/>
      <c r="L521" s="47"/>
      <c r="M521" s="47"/>
      <c r="N521" s="47"/>
      <c r="O521" s="44"/>
      <c r="P521" s="353"/>
      <c r="Q521" s="452"/>
      <c r="R521" s="452"/>
      <c r="S521" s="452"/>
      <c r="T521" s="452"/>
      <c r="U521" s="452"/>
      <c r="V521" s="452"/>
      <c r="W521" s="452"/>
      <c r="X521" s="452"/>
      <c r="Y521" s="452"/>
      <c r="Z521" s="45"/>
      <c r="AA521" s="44"/>
      <c r="AB521" s="44"/>
      <c r="AC521" s="47"/>
      <c r="AD521" s="47"/>
      <c r="AE521" s="47"/>
      <c r="AF521" s="47"/>
      <c r="AG521" s="47"/>
      <c r="AH521" s="47"/>
      <c r="AI521" s="47"/>
      <c r="AJ521" s="44"/>
      <c r="AK521" s="353"/>
      <c r="AL521" s="452"/>
      <c r="AM521" s="452"/>
      <c r="AN521" s="452"/>
      <c r="AO521" s="452"/>
      <c r="AP521" s="452"/>
      <c r="AQ521" s="452"/>
      <c r="AR521" s="452"/>
      <c r="AS521" s="452"/>
      <c r="AT521" s="452"/>
      <c r="AU521" s="452"/>
      <c r="AV521" s="452"/>
      <c r="AW521" s="45"/>
      <c r="AX521" s="44"/>
      <c r="AY521" s="47"/>
      <c r="AZ521" s="47"/>
      <c r="BA521" s="125"/>
      <c r="BB521" s="44"/>
      <c r="BC521" s="44"/>
      <c r="BD521" s="47"/>
      <c r="BE521" s="47"/>
      <c r="BF521" s="45"/>
      <c r="BG521" s="44"/>
      <c r="BH521" s="44"/>
      <c r="BI521" s="44"/>
      <c r="BJ521" s="44"/>
      <c r="BK521" s="44"/>
      <c r="BL521" s="44"/>
      <c r="BM521" s="44"/>
      <c r="BN521" s="47"/>
      <c r="BO521" s="497"/>
      <c r="BP521" s="124"/>
      <c r="BQ521" s="41"/>
      <c r="BR521" s="41"/>
      <c r="BS521" s="41"/>
      <c r="BT521" s="41"/>
      <c r="BU521" s="43"/>
      <c r="BV521" s="43"/>
      <c r="BW521" s="43"/>
      <c r="BX521" s="43"/>
      <c r="BY521" s="43"/>
      <c r="BZ521" s="43"/>
      <c r="CA521" s="499"/>
      <c r="CB521" s="500"/>
      <c r="CC521" s="495"/>
      <c r="CD521" s="495"/>
      <c r="CE521" s="502"/>
      <c r="CF521" s="124"/>
      <c r="CG521" s="41"/>
      <c r="CH521" s="41"/>
      <c r="CI521" s="43"/>
      <c r="CJ521" s="43"/>
      <c r="CK521" s="43"/>
      <c r="CL521" s="43"/>
      <c r="CM521" s="43"/>
      <c r="CN521" s="43"/>
      <c r="CO521" s="43"/>
      <c r="CP521" s="43"/>
      <c r="CQ521" s="43"/>
      <c r="CR521" s="500"/>
      <c r="CS521" s="495"/>
      <c r="CT521" s="495"/>
      <c r="CU521" s="502"/>
      <c r="CV521" s="44"/>
      <c r="CW521" s="44"/>
      <c r="CX521" s="44"/>
      <c r="CY521" s="44"/>
      <c r="CZ521" s="44"/>
      <c r="DA521" s="46"/>
      <c r="DB521" s="451"/>
      <c r="DC521" s="44"/>
      <c r="DD521" s="44"/>
      <c r="DE521" s="451"/>
      <c r="DF521" s="35"/>
      <c r="DG521" s="36"/>
      <c r="DH521" s="36"/>
      <c r="DI521" s="38"/>
      <c r="DJ521" s="38"/>
      <c r="DK521" s="38"/>
      <c r="DL521" s="38"/>
      <c r="DM521" s="38"/>
      <c r="DN521" s="46"/>
      <c r="DO521" s="451"/>
      <c r="DP521" s="451"/>
      <c r="DQ521" s="451"/>
      <c r="DR521" s="451"/>
      <c r="DS521" s="451"/>
      <c r="DT521" s="451"/>
      <c r="DU521" s="451"/>
      <c r="DV521" s="35"/>
      <c r="DW521" s="36"/>
      <c r="DX521" s="36"/>
      <c r="DY521" s="38"/>
      <c r="DZ521" s="38"/>
      <c r="EA521" s="46"/>
      <c r="EB521" s="33">
        <f t="shared" si="69"/>
        <v>0</v>
      </c>
      <c r="EC521" s="33">
        <f t="shared" si="70"/>
        <v>0</v>
      </c>
      <c r="ED521" s="75">
        <f t="shared" si="71"/>
        <v>0</v>
      </c>
      <c r="EE521" s="74">
        <f t="shared" si="72"/>
        <v>0</v>
      </c>
      <c r="EF521" s="33">
        <f t="shared" si="73"/>
        <v>0</v>
      </c>
    </row>
    <row r="522" spans="1:136" x14ac:dyDescent="0.25">
      <c r="A522" s="136">
        <v>513</v>
      </c>
      <c r="B522" s="44"/>
      <c r="C522" s="39"/>
      <c r="D522" s="39"/>
      <c r="E522" s="39"/>
      <c r="F522" s="46"/>
      <c r="G522" s="45"/>
      <c r="H522" s="44"/>
      <c r="I522" s="44"/>
      <c r="J522" s="47"/>
      <c r="K522" s="47"/>
      <c r="L522" s="47"/>
      <c r="M522" s="47"/>
      <c r="N522" s="47"/>
      <c r="O522" s="44"/>
      <c r="P522" s="353"/>
      <c r="Q522" s="452"/>
      <c r="R522" s="452"/>
      <c r="S522" s="452"/>
      <c r="T522" s="452"/>
      <c r="U522" s="452"/>
      <c r="V522" s="452"/>
      <c r="W522" s="452"/>
      <c r="X522" s="452"/>
      <c r="Y522" s="452"/>
      <c r="Z522" s="45"/>
      <c r="AA522" s="44"/>
      <c r="AB522" s="44"/>
      <c r="AC522" s="47"/>
      <c r="AD522" s="47"/>
      <c r="AE522" s="47"/>
      <c r="AF522" s="47"/>
      <c r="AG522" s="47"/>
      <c r="AH522" s="47"/>
      <c r="AI522" s="47"/>
      <c r="AJ522" s="44"/>
      <c r="AK522" s="353"/>
      <c r="AL522" s="452"/>
      <c r="AM522" s="452"/>
      <c r="AN522" s="452"/>
      <c r="AO522" s="452"/>
      <c r="AP522" s="452"/>
      <c r="AQ522" s="452"/>
      <c r="AR522" s="452"/>
      <c r="AS522" s="452"/>
      <c r="AT522" s="452"/>
      <c r="AU522" s="452"/>
      <c r="AV522" s="452"/>
      <c r="AW522" s="45"/>
      <c r="AX522" s="44"/>
      <c r="AY522" s="47"/>
      <c r="AZ522" s="47"/>
      <c r="BA522" s="125"/>
      <c r="BB522" s="44"/>
      <c r="BC522" s="44"/>
      <c r="BD522" s="47"/>
      <c r="BE522" s="47"/>
      <c r="BF522" s="45"/>
      <c r="BG522" s="44"/>
      <c r="BH522" s="44"/>
      <c r="BI522" s="44"/>
      <c r="BJ522" s="44"/>
      <c r="BK522" s="44"/>
      <c r="BL522" s="44"/>
      <c r="BM522" s="44"/>
      <c r="BN522" s="47"/>
      <c r="BO522" s="497"/>
      <c r="BP522" s="124"/>
      <c r="BQ522" s="41"/>
      <c r="BR522" s="41"/>
      <c r="BS522" s="41"/>
      <c r="BT522" s="41"/>
      <c r="BU522" s="43"/>
      <c r="BV522" s="43"/>
      <c r="BW522" s="43"/>
      <c r="BX522" s="43"/>
      <c r="BY522" s="43"/>
      <c r="BZ522" s="43"/>
      <c r="CA522" s="499"/>
      <c r="CB522" s="500"/>
      <c r="CC522" s="495"/>
      <c r="CD522" s="495"/>
      <c r="CE522" s="502"/>
      <c r="CF522" s="124"/>
      <c r="CG522" s="41"/>
      <c r="CH522" s="41"/>
      <c r="CI522" s="43"/>
      <c r="CJ522" s="43"/>
      <c r="CK522" s="43"/>
      <c r="CL522" s="43"/>
      <c r="CM522" s="43"/>
      <c r="CN522" s="43"/>
      <c r="CO522" s="43"/>
      <c r="CP522" s="43"/>
      <c r="CQ522" s="43"/>
      <c r="CR522" s="500"/>
      <c r="CS522" s="495"/>
      <c r="CT522" s="495"/>
      <c r="CU522" s="502"/>
      <c r="CV522" s="44"/>
      <c r="CW522" s="44"/>
      <c r="CX522" s="44"/>
      <c r="CY522" s="44"/>
      <c r="CZ522" s="44"/>
      <c r="DA522" s="46"/>
      <c r="DB522" s="451"/>
      <c r="DC522" s="44"/>
      <c r="DD522" s="44"/>
      <c r="DE522" s="451"/>
      <c r="DF522" s="35"/>
      <c r="DG522" s="36"/>
      <c r="DH522" s="36"/>
      <c r="DI522" s="38"/>
      <c r="DJ522" s="38"/>
      <c r="DK522" s="38"/>
      <c r="DL522" s="38"/>
      <c r="DM522" s="38"/>
      <c r="DN522" s="46"/>
      <c r="DO522" s="451"/>
      <c r="DP522" s="451"/>
      <c r="DQ522" s="451"/>
      <c r="DR522" s="451"/>
      <c r="DS522" s="451"/>
      <c r="DT522" s="451"/>
      <c r="DU522" s="451"/>
      <c r="DV522" s="35"/>
      <c r="DW522" s="36"/>
      <c r="DX522" s="36"/>
      <c r="DY522" s="38"/>
      <c r="DZ522" s="38"/>
      <c r="EA522" s="46"/>
      <c r="EB522" s="33">
        <f t="shared" ref="EB522:EB585" si="74">SUM(G522:AZ522)</f>
        <v>0</v>
      </c>
      <c r="EC522" s="33">
        <f t="shared" si="70"/>
        <v>0</v>
      </c>
      <c r="ED522" s="75">
        <f t="shared" si="71"/>
        <v>0</v>
      </c>
      <c r="EE522" s="74">
        <f t="shared" si="72"/>
        <v>0</v>
      </c>
      <c r="EF522" s="33">
        <f t="shared" si="73"/>
        <v>0</v>
      </c>
    </row>
    <row r="523" spans="1:136" x14ac:dyDescent="0.25">
      <c r="A523" s="134">
        <v>514</v>
      </c>
      <c r="B523" s="44"/>
      <c r="C523" s="39"/>
      <c r="D523" s="39"/>
      <c r="E523" s="39"/>
      <c r="F523" s="46"/>
      <c r="G523" s="45"/>
      <c r="H523" s="44"/>
      <c r="I523" s="44"/>
      <c r="J523" s="47"/>
      <c r="K523" s="47"/>
      <c r="L523" s="47"/>
      <c r="M523" s="47"/>
      <c r="N523" s="47"/>
      <c r="O523" s="44"/>
      <c r="P523" s="353"/>
      <c r="Q523" s="452"/>
      <c r="R523" s="452"/>
      <c r="S523" s="452"/>
      <c r="T523" s="452"/>
      <c r="U523" s="452"/>
      <c r="V523" s="452"/>
      <c r="W523" s="452"/>
      <c r="X523" s="452"/>
      <c r="Y523" s="452"/>
      <c r="Z523" s="45"/>
      <c r="AA523" s="44"/>
      <c r="AB523" s="44"/>
      <c r="AC523" s="47"/>
      <c r="AD523" s="47"/>
      <c r="AE523" s="47"/>
      <c r="AF523" s="47"/>
      <c r="AG523" s="47"/>
      <c r="AH523" s="47"/>
      <c r="AI523" s="47"/>
      <c r="AJ523" s="44"/>
      <c r="AK523" s="353"/>
      <c r="AL523" s="452"/>
      <c r="AM523" s="452"/>
      <c r="AN523" s="452"/>
      <c r="AO523" s="452"/>
      <c r="AP523" s="452"/>
      <c r="AQ523" s="452"/>
      <c r="AR523" s="452"/>
      <c r="AS523" s="452"/>
      <c r="AT523" s="452"/>
      <c r="AU523" s="452"/>
      <c r="AV523" s="452"/>
      <c r="AW523" s="45"/>
      <c r="AX523" s="44"/>
      <c r="AY523" s="47"/>
      <c r="AZ523" s="47"/>
      <c r="BA523" s="125"/>
      <c r="BB523" s="44"/>
      <c r="BC523" s="44"/>
      <c r="BD523" s="47"/>
      <c r="BE523" s="47"/>
      <c r="BF523" s="45"/>
      <c r="BG523" s="44"/>
      <c r="BH523" s="44"/>
      <c r="BI523" s="44"/>
      <c r="BJ523" s="44"/>
      <c r="BK523" s="44"/>
      <c r="BL523" s="44"/>
      <c r="BM523" s="44"/>
      <c r="BN523" s="47"/>
      <c r="BO523" s="497"/>
      <c r="BP523" s="124"/>
      <c r="BQ523" s="41"/>
      <c r="BR523" s="41"/>
      <c r="BS523" s="41"/>
      <c r="BT523" s="41"/>
      <c r="BU523" s="43"/>
      <c r="BV523" s="43"/>
      <c r="BW523" s="43"/>
      <c r="BX523" s="43"/>
      <c r="BY523" s="43"/>
      <c r="BZ523" s="43"/>
      <c r="CA523" s="499"/>
      <c r="CB523" s="500"/>
      <c r="CC523" s="495"/>
      <c r="CD523" s="495"/>
      <c r="CE523" s="502"/>
      <c r="CF523" s="124"/>
      <c r="CG523" s="41"/>
      <c r="CH523" s="41"/>
      <c r="CI523" s="43"/>
      <c r="CJ523" s="43"/>
      <c r="CK523" s="43"/>
      <c r="CL523" s="43"/>
      <c r="CM523" s="43"/>
      <c r="CN523" s="43"/>
      <c r="CO523" s="43"/>
      <c r="CP523" s="43"/>
      <c r="CQ523" s="43"/>
      <c r="CR523" s="500"/>
      <c r="CS523" s="495"/>
      <c r="CT523" s="495"/>
      <c r="CU523" s="502"/>
      <c r="CV523" s="44"/>
      <c r="CW523" s="44"/>
      <c r="CX523" s="44"/>
      <c r="CY523" s="44"/>
      <c r="CZ523" s="44"/>
      <c r="DA523" s="46"/>
      <c r="DB523" s="451"/>
      <c r="DC523" s="44"/>
      <c r="DD523" s="44"/>
      <c r="DE523" s="451"/>
      <c r="DF523" s="35"/>
      <c r="DG523" s="36"/>
      <c r="DH523" s="36"/>
      <c r="DI523" s="38"/>
      <c r="DJ523" s="38"/>
      <c r="DK523" s="38"/>
      <c r="DL523" s="38"/>
      <c r="DM523" s="38"/>
      <c r="DN523" s="46"/>
      <c r="DO523" s="451"/>
      <c r="DP523" s="451"/>
      <c r="DQ523" s="451"/>
      <c r="DR523" s="451"/>
      <c r="DS523" s="451"/>
      <c r="DT523" s="451"/>
      <c r="DU523" s="451"/>
      <c r="DV523" s="35"/>
      <c r="DW523" s="36"/>
      <c r="DX523" s="36"/>
      <c r="DY523" s="38"/>
      <c r="DZ523" s="38"/>
      <c r="EA523" s="46"/>
      <c r="EB523" s="33">
        <f t="shared" si="74"/>
        <v>0</v>
      </c>
      <c r="EC523" s="33">
        <f t="shared" ref="EC523:EC586" si="75">SUM(BA523:BO523)</f>
        <v>0</v>
      </c>
      <c r="ED523" s="75">
        <f t="shared" ref="ED523:ED586" si="76">SUM(BP523:DE523)</f>
        <v>0</v>
      </c>
      <c r="EE523" s="74">
        <f t="shared" ref="EE523:EE586" si="77">SUM(DF523:EA523)</f>
        <v>0</v>
      </c>
      <c r="EF523" s="33">
        <f t="shared" ref="EF523:EF586" si="78">SUM(EB523:EE523)</f>
        <v>0</v>
      </c>
    </row>
    <row r="524" spans="1:136" x14ac:dyDescent="0.25">
      <c r="A524" s="136">
        <v>515</v>
      </c>
      <c r="B524" s="44"/>
      <c r="C524" s="39"/>
      <c r="D524" s="39"/>
      <c r="E524" s="39"/>
      <c r="F524" s="46"/>
      <c r="G524" s="45"/>
      <c r="H524" s="44"/>
      <c r="I524" s="44"/>
      <c r="J524" s="47"/>
      <c r="K524" s="47"/>
      <c r="L524" s="47"/>
      <c r="M524" s="47"/>
      <c r="N524" s="47"/>
      <c r="O524" s="44"/>
      <c r="P524" s="353"/>
      <c r="Q524" s="452"/>
      <c r="R524" s="452"/>
      <c r="S524" s="452"/>
      <c r="T524" s="452"/>
      <c r="U524" s="452"/>
      <c r="V524" s="452"/>
      <c r="W524" s="452"/>
      <c r="X524" s="452"/>
      <c r="Y524" s="452"/>
      <c r="Z524" s="45"/>
      <c r="AA524" s="44"/>
      <c r="AB524" s="44"/>
      <c r="AC524" s="47"/>
      <c r="AD524" s="47"/>
      <c r="AE524" s="47"/>
      <c r="AF524" s="47"/>
      <c r="AG524" s="47"/>
      <c r="AH524" s="47"/>
      <c r="AI524" s="47"/>
      <c r="AJ524" s="44"/>
      <c r="AK524" s="353"/>
      <c r="AL524" s="452"/>
      <c r="AM524" s="452"/>
      <c r="AN524" s="452"/>
      <c r="AO524" s="452"/>
      <c r="AP524" s="452"/>
      <c r="AQ524" s="452"/>
      <c r="AR524" s="452"/>
      <c r="AS524" s="452"/>
      <c r="AT524" s="452"/>
      <c r="AU524" s="452"/>
      <c r="AV524" s="452"/>
      <c r="AW524" s="45"/>
      <c r="AX524" s="44"/>
      <c r="AY524" s="47"/>
      <c r="AZ524" s="47"/>
      <c r="BA524" s="125"/>
      <c r="BB524" s="44"/>
      <c r="BC524" s="44"/>
      <c r="BD524" s="47"/>
      <c r="BE524" s="47"/>
      <c r="BF524" s="45"/>
      <c r="BG524" s="44"/>
      <c r="BH524" s="44"/>
      <c r="BI524" s="44"/>
      <c r="BJ524" s="44"/>
      <c r="BK524" s="44"/>
      <c r="BL524" s="44"/>
      <c r="BM524" s="44"/>
      <c r="BN524" s="47"/>
      <c r="BO524" s="497"/>
      <c r="BP524" s="124"/>
      <c r="BQ524" s="41"/>
      <c r="BR524" s="41"/>
      <c r="BS524" s="41"/>
      <c r="BT524" s="41"/>
      <c r="BU524" s="43"/>
      <c r="BV524" s="43"/>
      <c r="BW524" s="43"/>
      <c r="BX524" s="43"/>
      <c r="BY524" s="43"/>
      <c r="BZ524" s="43"/>
      <c r="CA524" s="499"/>
      <c r="CB524" s="500"/>
      <c r="CC524" s="495"/>
      <c r="CD524" s="495"/>
      <c r="CE524" s="502"/>
      <c r="CF524" s="124"/>
      <c r="CG524" s="41"/>
      <c r="CH524" s="41"/>
      <c r="CI524" s="43"/>
      <c r="CJ524" s="43"/>
      <c r="CK524" s="43"/>
      <c r="CL524" s="43"/>
      <c r="CM524" s="43"/>
      <c r="CN524" s="43"/>
      <c r="CO524" s="43"/>
      <c r="CP524" s="43"/>
      <c r="CQ524" s="43"/>
      <c r="CR524" s="500"/>
      <c r="CS524" s="495"/>
      <c r="CT524" s="495"/>
      <c r="CU524" s="502"/>
      <c r="CV524" s="44"/>
      <c r="CW524" s="44"/>
      <c r="CX524" s="44"/>
      <c r="CY524" s="44"/>
      <c r="CZ524" s="44"/>
      <c r="DA524" s="46"/>
      <c r="DB524" s="451"/>
      <c r="DC524" s="44"/>
      <c r="DD524" s="44"/>
      <c r="DE524" s="451"/>
      <c r="DF524" s="35"/>
      <c r="DG524" s="36"/>
      <c r="DH524" s="36"/>
      <c r="DI524" s="38"/>
      <c r="DJ524" s="38"/>
      <c r="DK524" s="38"/>
      <c r="DL524" s="38"/>
      <c r="DM524" s="38"/>
      <c r="DN524" s="46"/>
      <c r="DO524" s="451"/>
      <c r="DP524" s="451"/>
      <c r="DQ524" s="451"/>
      <c r="DR524" s="451"/>
      <c r="DS524" s="451"/>
      <c r="DT524" s="451"/>
      <c r="DU524" s="451"/>
      <c r="DV524" s="35"/>
      <c r="DW524" s="36"/>
      <c r="DX524" s="36"/>
      <c r="DY524" s="38"/>
      <c r="DZ524" s="38"/>
      <c r="EA524" s="46"/>
      <c r="EB524" s="33">
        <f t="shared" si="74"/>
        <v>0</v>
      </c>
      <c r="EC524" s="33">
        <f t="shared" si="75"/>
        <v>0</v>
      </c>
      <c r="ED524" s="75">
        <f t="shared" si="76"/>
        <v>0</v>
      </c>
      <c r="EE524" s="74">
        <f t="shared" si="77"/>
        <v>0</v>
      </c>
      <c r="EF524" s="33">
        <f t="shared" si="78"/>
        <v>0</v>
      </c>
    </row>
    <row r="525" spans="1:136" x14ac:dyDescent="0.25">
      <c r="A525" s="134">
        <v>516</v>
      </c>
      <c r="B525" s="44"/>
      <c r="C525" s="39"/>
      <c r="D525" s="39"/>
      <c r="E525" s="39"/>
      <c r="F525" s="46"/>
      <c r="G525" s="45"/>
      <c r="H525" s="44"/>
      <c r="I525" s="44"/>
      <c r="J525" s="47"/>
      <c r="K525" s="47"/>
      <c r="L525" s="47"/>
      <c r="M525" s="47"/>
      <c r="N525" s="47"/>
      <c r="O525" s="44"/>
      <c r="P525" s="353"/>
      <c r="Q525" s="452"/>
      <c r="R525" s="452"/>
      <c r="S525" s="452"/>
      <c r="T525" s="452"/>
      <c r="U525" s="452"/>
      <c r="V525" s="452"/>
      <c r="W525" s="452"/>
      <c r="X525" s="452"/>
      <c r="Y525" s="452"/>
      <c r="Z525" s="45"/>
      <c r="AA525" s="44"/>
      <c r="AB525" s="44"/>
      <c r="AC525" s="47"/>
      <c r="AD525" s="47"/>
      <c r="AE525" s="47"/>
      <c r="AF525" s="47"/>
      <c r="AG525" s="47"/>
      <c r="AH525" s="47"/>
      <c r="AI525" s="47"/>
      <c r="AJ525" s="44"/>
      <c r="AK525" s="353"/>
      <c r="AL525" s="452"/>
      <c r="AM525" s="452"/>
      <c r="AN525" s="452"/>
      <c r="AO525" s="452"/>
      <c r="AP525" s="452"/>
      <c r="AQ525" s="452"/>
      <c r="AR525" s="452"/>
      <c r="AS525" s="452"/>
      <c r="AT525" s="452"/>
      <c r="AU525" s="452"/>
      <c r="AV525" s="452"/>
      <c r="AW525" s="45"/>
      <c r="AX525" s="44"/>
      <c r="AY525" s="47"/>
      <c r="AZ525" s="47"/>
      <c r="BA525" s="125"/>
      <c r="BB525" s="44"/>
      <c r="BC525" s="44"/>
      <c r="BD525" s="47"/>
      <c r="BE525" s="47"/>
      <c r="BF525" s="45"/>
      <c r="BG525" s="44"/>
      <c r="BH525" s="44"/>
      <c r="BI525" s="44"/>
      <c r="BJ525" s="44"/>
      <c r="BK525" s="44"/>
      <c r="BL525" s="44"/>
      <c r="BM525" s="44"/>
      <c r="BN525" s="47"/>
      <c r="BO525" s="497"/>
      <c r="BP525" s="124"/>
      <c r="BQ525" s="41"/>
      <c r="BR525" s="41"/>
      <c r="BS525" s="41"/>
      <c r="BT525" s="41"/>
      <c r="BU525" s="43"/>
      <c r="BV525" s="43"/>
      <c r="BW525" s="43"/>
      <c r="BX525" s="43"/>
      <c r="BY525" s="43"/>
      <c r="BZ525" s="43"/>
      <c r="CA525" s="499"/>
      <c r="CB525" s="500"/>
      <c r="CC525" s="495"/>
      <c r="CD525" s="495"/>
      <c r="CE525" s="502"/>
      <c r="CF525" s="124"/>
      <c r="CG525" s="41"/>
      <c r="CH525" s="41"/>
      <c r="CI525" s="43"/>
      <c r="CJ525" s="43"/>
      <c r="CK525" s="43"/>
      <c r="CL525" s="43"/>
      <c r="CM525" s="43"/>
      <c r="CN525" s="43"/>
      <c r="CO525" s="43"/>
      <c r="CP525" s="43"/>
      <c r="CQ525" s="43"/>
      <c r="CR525" s="500"/>
      <c r="CS525" s="495"/>
      <c r="CT525" s="495"/>
      <c r="CU525" s="502"/>
      <c r="CV525" s="44"/>
      <c r="CW525" s="44"/>
      <c r="CX525" s="44"/>
      <c r="CY525" s="44"/>
      <c r="CZ525" s="44"/>
      <c r="DA525" s="46"/>
      <c r="DB525" s="451"/>
      <c r="DC525" s="44"/>
      <c r="DD525" s="44"/>
      <c r="DE525" s="451"/>
      <c r="DF525" s="35"/>
      <c r="DG525" s="36"/>
      <c r="DH525" s="36"/>
      <c r="DI525" s="38"/>
      <c r="DJ525" s="38"/>
      <c r="DK525" s="38"/>
      <c r="DL525" s="38"/>
      <c r="DM525" s="38"/>
      <c r="DN525" s="46"/>
      <c r="DO525" s="451"/>
      <c r="DP525" s="451"/>
      <c r="DQ525" s="451"/>
      <c r="DR525" s="451"/>
      <c r="DS525" s="451"/>
      <c r="DT525" s="451"/>
      <c r="DU525" s="451"/>
      <c r="DV525" s="35"/>
      <c r="DW525" s="36"/>
      <c r="DX525" s="36"/>
      <c r="DY525" s="38"/>
      <c r="DZ525" s="38"/>
      <c r="EA525" s="46"/>
      <c r="EB525" s="33">
        <f t="shared" si="74"/>
        <v>0</v>
      </c>
      <c r="EC525" s="33">
        <f t="shared" si="75"/>
        <v>0</v>
      </c>
      <c r="ED525" s="75">
        <f t="shared" si="76"/>
        <v>0</v>
      </c>
      <c r="EE525" s="74">
        <f t="shared" si="77"/>
        <v>0</v>
      </c>
      <c r="EF525" s="33">
        <f t="shared" si="78"/>
        <v>0</v>
      </c>
    </row>
    <row r="526" spans="1:136" x14ac:dyDescent="0.25">
      <c r="A526" s="136">
        <v>517</v>
      </c>
      <c r="B526" s="44"/>
      <c r="C526" s="39"/>
      <c r="D526" s="39"/>
      <c r="E526" s="39"/>
      <c r="F526" s="46"/>
      <c r="G526" s="45"/>
      <c r="H526" s="44"/>
      <c r="I526" s="44"/>
      <c r="J526" s="47"/>
      <c r="K526" s="47"/>
      <c r="L526" s="47"/>
      <c r="M526" s="47"/>
      <c r="N526" s="47"/>
      <c r="O526" s="44"/>
      <c r="P526" s="353"/>
      <c r="Q526" s="452"/>
      <c r="R526" s="452"/>
      <c r="S526" s="452"/>
      <c r="T526" s="452"/>
      <c r="U526" s="452"/>
      <c r="V526" s="452"/>
      <c r="W526" s="452"/>
      <c r="X526" s="452"/>
      <c r="Y526" s="452"/>
      <c r="Z526" s="45"/>
      <c r="AA526" s="44"/>
      <c r="AB526" s="44"/>
      <c r="AC526" s="47"/>
      <c r="AD526" s="47"/>
      <c r="AE526" s="47"/>
      <c r="AF526" s="47"/>
      <c r="AG526" s="47"/>
      <c r="AH526" s="47"/>
      <c r="AI526" s="47"/>
      <c r="AJ526" s="44"/>
      <c r="AK526" s="353"/>
      <c r="AL526" s="452"/>
      <c r="AM526" s="452"/>
      <c r="AN526" s="452"/>
      <c r="AO526" s="452"/>
      <c r="AP526" s="452"/>
      <c r="AQ526" s="452"/>
      <c r="AR526" s="452"/>
      <c r="AS526" s="452"/>
      <c r="AT526" s="452"/>
      <c r="AU526" s="452"/>
      <c r="AV526" s="452"/>
      <c r="AW526" s="45"/>
      <c r="AX526" s="44"/>
      <c r="AY526" s="47"/>
      <c r="AZ526" s="47"/>
      <c r="BA526" s="125"/>
      <c r="BB526" s="44"/>
      <c r="BC526" s="44"/>
      <c r="BD526" s="47"/>
      <c r="BE526" s="47"/>
      <c r="BF526" s="45"/>
      <c r="BG526" s="44"/>
      <c r="BH526" s="44"/>
      <c r="BI526" s="44"/>
      <c r="BJ526" s="44"/>
      <c r="BK526" s="44"/>
      <c r="BL526" s="44"/>
      <c r="BM526" s="44"/>
      <c r="BN526" s="47"/>
      <c r="BO526" s="497"/>
      <c r="BP526" s="124"/>
      <c r="BQ526" s="41"/>
      <c r="BR526" s="41"/>
      <c r="BS526" s="41"/>
      <c r="BT526" s="41"/>
      <c r="BU526" s="43"/>
      <c r="BV526" s="43"/>
      <c r="BW526" s="43"/>
      <c r="BX526" s="43"/>
      <c r="BY526" s="43"/>
      <c r="BZ526" s="43"/>
      <c r="CA526" s="499"/>
      <c r="CB526" s="500"/>
      <c r="CC526" s="495"/>
      <c r="CD526" s="495"/>
      <c r="CE526" s="502"/>
      <c r="CF526" s="124"/>
      <c r="CG526" s="41"/>
      <c r="CH526" s="41"/>
      <c r="CI526" s="43"/>
      <c r="CJ526" s="43"/>
      <c r="CK526" s="43"/>
      <c r="CL526" s="43"/>
      <c r="CM526" s="43"/>
      <c r="CN526" s="43"/>
      <c r="CO526" s="43"/>
      <c r="CP526" s="43"/>
      <c r="CQ526" s="43"/>
      <c r="CR526" s="500"/>
      <c r="CS526" s="495"/>
      <c r="CT526" s="495"/>
      <c r="CU526" s="502"/>
      <c r="CV526" s="44"/>
      <c r="CW526" s="44"/>
      <c r="CX526" s="44"/>
      <c r="CY526" s="44"/>
      <c r="CZ526" s="44"/>
      <c r="DA526" s="46"/>
      <c r="DB526" s="451"/>
      <c r="DC526" s="44"/>
      <c r="DD526" s="44"/>
      <c r="DE526" s="451"/>
      <c r="DF526" s="35"/>
      <c r="DG526" s="36"/>
      <c r="DH526" s="36"/>
      <c r="DI526" s="38"/>
      <c r="DJ526" s="38"/>
      <c r="DK526" s="38"/>
      <c r="DL526" s="38"/>
      <c r="DM526" s="38"/>
      <c r="DN526" s="46"/>
      <c r="DO526" s="451"/>
      <c r="DP526" s="451"/>
      <c r="DQ526" s="451"/>
      <c r="DR526" s="451"/>
      <c r="DS526" s="451"/>
      <c r="DT526" s="451"/>
      <c r="DU526" s="451"/>
      <c r="DV526" s="35"/>
      <c r="DW526" s="36"/>
      <c r="DX526" s="36"/>
      <c r="DY526" s="38"/>
      <c r="DZ526" s="38"/>
      <c r="EA526" s="46"/>
      <c r="EB526" s="33">
        <f t="shared" si="74"/>
        <v>0</v>
      </c>
      <c r="EC526" s="33">
        <f t="shared" si="75"/>
        <v>0</v>
      </c>
      <c r="ED526" s="75">
        <f t="shared" si="76"/>
        <v>0</v>
      </c>
      <c r="EE526" s="74">
        <f t="shared" si="77"/>
        <v>0</v>
      </c>
      <c r="EF526" s="33">
        <f t="shared" si="78"/>
        <v>0</v>
      </c>
    </row>
    <row r="527" spans="1:136" x14ac:dyDescent="0.25">
      <c r="A527" s="134">
        <v>518</v>
      </c>
      <c r="B527" s="44"/>
      <c r="C527" s="39"/>
      <c r="D527" s="39"/>
      <c r="E527" s="39"/>
      <c r="F527" s="46"/>
      <c r="G527" s="45"/>
      <c r="H527" s="44"/>
      <c r="I527" s="44"/>
      <c r="J527" s="47"/>
      <c r="K527" s="47"/>
      <c r="L527" s="47"/>
      <c r="M527" s="47"/>
      <c r="N527" s="47"/>
      <c r="O527" s="44"/>
      <c r="P527" s="353"/>
      <c r="Q527" s="452"/>
      <c r="R527" s="452"/>
      <c r="S527" s="452"/>
      <c r="T527" s="452"/>
      <c r="U527" s="452"/>
      <c r="V527" s="452"/>
      <c r="W527" s="452"/>
      <c r="X527" s="452"/>
      <c r="Y527" s="452"/>
      <c r="Z527" s="45"/>
      <c r="AA527" s="44"/>
      <c r="AB527" s="44"/>
      <c r="AC527" s="47"/>
      <c r="AD527" s="47"/>
      <c r="AE527" s="47"/>
      <c r="AF527" s="47"/>
      <c r="AG527" s="47"/>
      <c r="AH527" s="47"/>
      <c r="AI527" s="47"/>
      <c r="AJ527" s="44"/>
      <c r="AK527" s="353"/>
      <c r="AL527" s="452"/>
      <c r="AM527" s="452"/>
      <c r="AN527" s="452"/>
      <c r="AO527" s="452"/>
      <c r="AP527" s="452"/>
      <c r="AQ527" s="452"/>
      <c r="AR527" s="452"/>
      <c r="AS527" s="452"/>
      <c r="AT527" s="452"/>
      <c r="AU527" s="452"/>
      <c r="AV527" s="452"/>
      <c r="AW527" s="45"/>
      <c r="AX527" s="44"/>
      <c r="AY527" s="47"/>
      <c r="AZ527" s="47"/>
      <c r="BA527" s="125"/>
      <c r="BB527" s="44"/>
      <c r="BC527" s="44"/>
      <c r="BD527" s="47"/>
      <c r="BE527" s="47"/>
      <c r="BF527" s="45"/>
      <c r="BG527" s="44"/>
      <c r="BH527" s="44"/>
      <c r="BI527" s="44"/>
      <c r="BJ527" s="44"/>
      <c r="BK527" s="44"/>
      <c r="BL527" s="44"/>
      <c r="BM527" s="44"/>
      <c r="BN527" s="47"/>
      <c r="BO527" s="497"/>
      <c r="BP527" s="124"/>
      <c r="BQ527" s="41"/>
      <c r="BR527" s="41"/>
      <c r="BS527" s="41"/>
      <c r="BT527" s="41"/>
      <c r="BU527" s="43"/>
      <c r="BV527" s="43"/>
      <c r="BW527" s="43"/>
      <c r="BX527" s="43"/>
      <c r="BY527" s="43"/>
      <c r="BZ527" s="43"/>
      <c r="CA527" s="499"/>
      <c r="CB527" s="500"/>
      <c r="CC527" s="495"/>
      <c r="CD527" s="495"/>
      <c r="CE527" s="502"/>
      <c r="CF527" s="124"/>
      <c r="CG527" s="41"/>
      <c r="CH527" s="41"/>
      <c r="CI527" s="43"/>
      <c r="CJ527" s="43"/>
      <c r="CK527" s="43"/>
      <c r="CL527" s="43"/>
      <c r="CM527" s="43"/>
      <c r="CN527" s="43"/>
      <c r="CO527" s="43"/>
      <c r="CP527" s="43"/>
      <c r="CQ527" s="43"/>
      <c r="CR527" s="500"/>
      <c r="CS527" s="495"/>
      <c r="CT527" s="495"/>
      <c r="CU527" s="502"/>
      <c r="CV527" s="44"/>
      <c r="CW527" s="44"/>
      <c r="CX527" s="44"/>
      <c r="CY527" s="44"/>
      <c r="CZ527" s="44"/>
      <c r="DA527" s="46"/>
      <c r="DB527" s="451"/>
      <c r="DC527" s="44"/>
      <c r="DD527" s="44"/>
      <c r="DE527" s="451"/>
      <c r="DF527" s="35"/>
      <c r="DG527" s="36"/>
      <c r="DH527" s="36"/>
      <c r="DI527" s="38"/>
      <c r="DJ527" s="38"/>
      <c r="DK527" s="38"/>
      <c r="DL527" s="38"/>
      <c r="DM527" s="38"/>
      <c r="DN527" s="46"/>
      <c r="DO527" s="451"/>
      <c r="DP527" s="451"/>
      <c r="DQ527" s="451"/>
      <c r="DR527" s="451"/>
      <c r="DS527" s="451"/>
      <c r="DT527" s="451"/>
      <c r="DU527" s="451"/>
      <c r="DV527" s="35"/>
      <c r="DW527" s="36"/>
      <c r="DX527" s="36"/>
      <c r="DY527" s="38"/>
      <c r="DZ527" s="38"/>
      <c r="EA527" s="46"/>
      <c r="EB527" s="33">
        <f t="shared" si="74"/>
        <v>0</v>
      </c>
      <c r="EC527" s="33">
        <f t="shared" si="75"/>
        <v>0</v>
      </c>
      <c r="ED527" s="75">
        <f t="shared" si="76"/>
        <v>0</v>
      </c>
      <c r="EE527" s="74">
        <f t="shared" si="77"/>
        <v>0</v>
      </c>
      <c r="EF527" s="33">
        <f t="shared" si="78"/>
        <v>0</v>
      </c>
    </row>
    <row r="528" spans="1:136" x14ac:dyDescent="0.25">
      <c r="A528" s="136">
        <v>519</v>
      </c>
      <c r="B528" s="44"/>
      <c r="C528" s="39"/>
      <c r="D528" s="39"/>
      <c r="E528" s="39"/>
      <c r="F528" s="46"/>
      <c r="G528" s="45"/>
      <c r="H528" s="44"/>
      <c r="I528" s="44"/>
      <c r="J528" s="47"/>
      <c r="K528" s="47"/>
      <c r="L528" s="47"/>
      <c r="M528" s="47"/>
      <c r="N528" s="47"/>
      <c r="O528" s="44"/>
      <c r="P528" s="353"/>
      <c r="Q528" s="452"/>
      <c r="R528" s="452"/>
      <c r="S528" s="452"/>
      <c r="T528" s="452"/>
      <c r="U528" s="452"/>
      <c r="V528" s="452"/>
      <c r="W528" s="452"/>
      <c r="X528" s="452"/>
      <c r="Y528" s="452"/>
      <c r="Z528" s="45"/>
      <c r="AA528" s="44"/>
      <c r="AB528" s="44"/>
      <c r="AC528" s="47"/>
      <c r="AD528" s="47"/>
      <c r="AE528" s="47"/>
      <c r="AF528" s="47"/>
      <c r="AG528" s="47"/>
      <c r="AH528" s="47"/>
      <c r="AI528" s="47"/>
      <c r="AJ528" s="44"/>
      <c r="AK528" s="353"/>
      <c r="AL528" s="452"/>
      <c r="AM528" s="452"/>
      <c r="AN528" s="452"/>
      <c r="AO528" s="452"/>
      <c r="AP528" s="452"/>
      <c r="AQ528" s="452"/>
      <c r="AR528" s="452"/>
      <c r="AS528" s="452"/>
      <c r="AT528" s="452"/>
      <c r="AU528" s="452"/>
      <c r="AV528" s="452"/>
      <c r="AW528" s="45"/>
      <c r="AX528" s="44"/>
      <c r="AY528" s="47"/>
      <c r="AZ528" s="47"/>
      <c r="BA528" s="125"/>
      <c r="BB528" s="44"/>
      <c r="BC528" s="44"/>
      <c r="BD528" s="47"/>
      <c r="BE528" s="47"/>
      <c r="BF528" s="45"/>
      <c r="BG528" s="44"/>
      <c r="BH528" s="44"/>
      <c r="BI528" s="44"/>
      <c r="BJ528" s="44"/>
      <c r="BK528" s="44"/>
      <c r="BL528" s="44"/>
      <c r="BM528" s="44"/>
      <c r="BN528" s="47"/>
      <c r="BO528" s="497"/>
      <c r="BP528" s="124"/>
      <c r="BQ528" s="41"/>
      <c r="BR528" s="41"/>
      <c r="BS528" s="41"/>
      <c r="BT528" s="41"/>
      <c r="BU528" s="43"/>
      <c r="BV528" s="43"/>
      <c r="BW528" s="43"/>
      <c r="BX528" s="43"/>
      <c r="BY528" s="43"/>
      <c r="BZ528" s="43"/>
      <c r="CA528" s="499"/>
      <c r="CB528" s="500"/>
      <c r="CC528" s="495"/>
      <c r="CD528" s="495"/>
      <c r="CE528" s="502"/>
      <c r="CF528" s="124"/>
      <c r="CG528" s="41"/>
      <c r="CH528" s="41"/>
      <c r="CI528" s="43"/>
      <c r="CJ528" s="43"/>
      <c r="CK528" s="43"/>
      <c r="CL528" s="43"/>
      <c r="CM528" s="43"/>
      <c r="CN528" s="43"/>
      <c r="CO528" s="43"/>
      <c r="CP528" s="43"/>
      <c r="CQ528" s="43"/>
      <c r="CR528" s="500"/>
      <c r="CS528" s="495"/>
      <c r="CT528" s="495"/>
      <c r="CU528" s="502"/>
      <c r="CV528" s="44"/>
      <c r="CW528" s="44"/>
      <c r="CX528" s="44"/>
      <c r="CY528" s="44"/>
      <c r="CZ528" s="44"/>
      <c r="DA528" s="46"/>
      <c r="DB528" s="451"/>
      <c r="DC528" s="44"/>
      <c r="DD528" s="44"/>
      <c r="DE528" s="451"/>
      <c r="DF528" s="35"/>
      <c r="DG528" s="36"/>
      <c r="DH528" s="36"/>
      <c r="DI528" s="38"/>
      <c r="DJ528" s="38"/>
      <c r="DK528" s="38"/>
      <c r="DL528" s="38"/>
      <c r="DM528" s="38"/>
      <c r="DN528" s="46"/>
      <c r="DO528" s="451"/>
      <c r="DP528" s="451"/>
      <c r="DQ528" s="451"/>
      <c r="DR528" s="451"/>
      <c r="DS528" s="451"/>
      <c r="DT528" s="451"/>
      <c r="DU528" s="451"/>
      <c r="DV528" s="35"/>
      <c r="DW528" s="36"/>
      <c r="DX528" s="36"/>
      <c r="DY528" s="38"/>
      <c r="DZ528" s="38"/>
      <c r="EA528" s="46"/>
      <c r="EB528" s="33">
        <f t="shared" si="74"/>
        <v>0</v>
      </c>
      <c r="EC528" s="33">
        <f t="shared" si="75"/>
        <v>0</v>
      </c>
      <c r="ED528" s="75">
        <f t="shared" si="76"/>
        <v>0</v>
      </c>
      <c r="EE528" s="74">
        <f t="shared" si="77"/>
        <v>0</v>
      </c>
      <c r="EF528" s="33">
        <f t="shared" si="78"/>
        <v>0</v>
      </c>
    </row>
    <row r="529" spans="1:136" x14ac:dyDescent="0.25">
      <c r="A529" s="134">
        <v>520</v>
      </c>
      <c r="B529" s="44"/>
      <c r="C529" s="39"/>
      <c r="D529" s="39"/>
      <c r="E529" s="39"/>
      <c r="F529" s="46"/>
      <c r="G529" s="45"/>
      <c r="H529" s="44"/>
      <c r="I529" s="44"/>
      <c r="J529" s="47"/>
      <c r="K529" s="47"/>
      <c r="L529" s="47"/>
      <c r="M529" s="47"/>
      <c r="N529" s="47"/>
      <c r="O529" s="44"/>
      <c r="P529" s="353"/>
      <c r="Q529" s="452"/>
      <c r="R529" s="452"/>
      <c r="S529" s="452"/>
      <c r="T529" s="452"/>
      <c r="U529" s="452"/>
      <c r="V529" s="452"/>
      <c r="W529" s="452"/>
      <c r="X529" s="452"/>
      <c r="Y529" s="452"/>
      <c r="Z529" s="45"/>
      <c r="AA529" s="44"/>
      <c r="AB529" s="44"/>
      <c r="AC529" s="47"/>
      <c r="AD529" s="47"/>
      <c r="AE529" s="47"/>
      <c r="AF529" s="47"/>
      <c r="AG529" s="47"/>
      <c r="AH529" s="47"/>
      <c r="AI529" s="47"/>
      <c r="AJ529" s="44"/>
      <c r="AK529" s="353"/>
      <c r="AL529" s="452"/>
      <c r="AM529" s="452"/>
      <c r="AN529" s="452"/>
      <c r="AO529" s="452"/>
      <c r="AP529" s="452"/>
      <c r="AQ529" s="452"/>
      <c r="AR529" s="452"/>
      <c r="AS529" s="452"/>
      <c r="AT529" s="452"/>
      <c r="AU529" s="452"/>
      <c r="AV529" s="452"/>
      <c r="AW529" s="45"/>
      <c r="AX529" s="44"/>
      <c r="AY529" s="47"/>
      <c r="AZ529" s="47"/>
      <c r="BA529" s="125"/>
      <c r="BB529" s="44"/>
      <c r="BC529" s="44"/>
      <c r="BD529" s="47"/>
      <c r="BE529" s="47"/>
      <c r="BF529" s="45"/>
      <c r="BG529" s="44"/>
      <c r="BH529" s="44"/>
      <c r="BI529" s="44"/>
      <c r="BJ529" s="44"/>
      <c r="BK529" s="44"/>
      <c r="BL529" s="44"/>
      <c r="BM529" s="44"/>
      <c r="BN529" s="47"/>
      <c r="BO529" s="497"/>
      <c r="BP529" s="124"/>
      <c r="BQ529" s="41"/>
      <c r="BR529" s="41"/>
      <c r="BS529" s="41"/>
      <c r="BT529" s="41"/>
      <c r="BU529" s="43"/>
      <c r="BV529" s="43"/>
      <c r="BW529" s="43"/>
      <c r="BX529" s="43"/>
      <c r="BY529" s="43"/>
      <c r="BZ529" s="43"/>
      <c r="CA529" s="499"/>
      <c r="CB529" s="500"/>
      <c r="CC529" s="495"/>
      <c r="CD529" s="495"/>
      <c r="CE529" s="502"/>
      <c r="CF529" s="124"/>
      <c r="CG529" s="41"/>
      <c r="CH529" s="41"/>
      <c r="CI529" s="43"/>
      <c r="CJ529" s="43"/>
      <c r="CK529" s="43"/>
      <c r="CL529" s="43"/>
      <c r="CM529" s="43"/>
      <c r="CN529" s="43"/>
      <c r="CO529" s="43"/>
      <c r="CP529" s="43"/>
      <c r="CQ529" s="43"/>
      <c r="CR529" s="500"/>
      <c r="CS529" s="495"/>
      <c r="CT529" s="495"/>
      <c r="CU529" s="502"/>
      <c r="CV529" s="44"/>
      <c r="CW529" s="44"/>
      <c r="CX529" s="44"/>
      <c r="CY529" s="44"/>
      <c r="CZ529" s="44"/>
      <c r="DA529" s="46"/>
      <c r="DB529" s="451"/>
      <c r="DC529" s="44"/>
      <c r="DD529" s="44"/>
      <c r="DE529" s="451"/>
      <c r="DF529" s="35"/>
      <c r="DG529" s="36"/>
      <c r="DH529" s="36"/>
      <c r="DI529" s="38"/>
      <c r="DJ529" s="38"/>
      <c r="DK529" s="38"/>
      <c r="DL529" s="38"/>
      <c r="DM529" s="38"/>
      <c r="DN529" s="46"/>
      <c r="DO529" s="451"/>
      <c r="DP529" s="451"/>
      <c r="DQ529" s="451"/>
      <c r="DR529" s="451"/>
      <c r="DS529" s="451"/>
      <c r="DT529" s="451"/>
      <c r="DU529" s="451"/>
      <c r="DV529" s="35"/>
      <c r="DW529" s="36"/>
      <c r="DX529" s="36"/>
      <c r="DY529" s="38"/>
      <c r="DZ529" s="38"/>
      <c r="EA529" s="46"/>
      <c r="EB529" s="33">
        <f t="shared" si="74"/>
        <v>0</v>
      </c>
      <c r="EC529" s="33">
        <f t="shared" si="75"/>
        <v>0</v>
      </c>
      <c r="ED529" s="75">
        <f t="shared" si="76"/>
        <v>0</v>
      </c>
      <c r="EE529" s="74">
        <f t="shared" si="77"/>
        <v>0</v>
      </c>
      <c r="EF529" s="33">
        <f t="shared" si="78"/>
        <v>0</v>
      </c>
    </row>
    <row r="530" spans="1:136" x14ac:dyDescent="0.25">
      <c r="A530" s="136">
        <v>521</v>
      </c>
      <c r="B530" s="44"/>
      <c r="C530" s="39"/>
      <c r="D530" s="39"/>
      <c r="E530" s="39"/>
      <c r="F530" s="46"/>
      <c r="G530" s="45"/>
      <c r="H530" s="44"/>
      <c r="I530" s="44"/>
      <c r="J530" s="47"/>
      <c r="K530" s="47"/>
      <c r="L530" s="47"/>
      <c r="M530" s="47"/>
      <c r="N530" s="47"/>
      <c r="O530" s="44"/>
      <c r="P530" s="353"/>
      <c r="Q530" s="452"/>
      <c r="R530" s="452"/>
      <c r="S530" s="452"/>
      <c r="T530" s="452"/>
      <c r="U530" s="452"/>
      <c r="V530" s="452"/>
      <c r="W530" s="452"/>
      <c r="X530" s="452"/>
      <c r="Y530" s="452"/>
      <c r="Z530" s="45"/>
      <c r="AA530" s="44"/>
      <c r="AB530" s="44"/>
      <c r="AC530" s="47"/>
      <c r="AD530" s="47"/>
      <c r="AE530" s="47"/>
      <c r="AF530" s="47"/>
      <c r="AG530" s="47"/>
      <c r="AH530" s="47"/>
      <c r="AI530" s="47"/>
      <c r="AJ530" s="44"/>
      <c r="AK530" s="353"/>
      <c r="AL530" s="452"/>
      <c r="AM530" s="452"/>
      <c r="AN530" s="452"/>
      <c r="AO530" s="452"/>
      <c r="AP530" s="452"/>
      <c r="AQ530" s="452"/>
      <c r="AR530" s="452"/>
      <c r="AS530" s="452"/>
      <c r="AT530" s="452"/>
      <c r="AU530" s="452"/>
      <c r="AV530" s="452"/>
      <c r="AW530" s="45"/>
      <c r="AX530" s="44"/>
      <c r="AY530" s="47"/>
      <c r="AZ530" s="47"/>
      <c r="BA530" s="125"/>
      <c r="BB530" s="44"/>
      <c r="BC530" s="44"/>
      <c r="BD530" s="47"/>
      <c r="BE530" s="47"/>
      <c r="BF530" s="45"/>
      <c r="BG530" s="44"/>
      <c r="BH530" s="44"/>
      <c r="BI530" s="44"/>
      <c r="BJ530" s="44"/>
      <c r="BK530" s="44"/>
      <c r="BL530" s="44"/>
      <c r="BM530" s="44"/>
      <c r="BN530" s="47"/>
      <c r="BO530" s="497"/>
      <c r="BP530" s="124"/>
      <c r="BQ530" s="41"/>
      <c r="BR530" s="41"/>
      <c r="BS530" s="41"/>
      <c r="BT530" s="41"/>
      <c r="BU530" s="43"/>
      <c r="BV530" s="43"/>
      <c r="BW530" s="43"/>
      <c r="BX530" s="43"/>
      <c r="BY530" s="43"/>
      <c r="BZ530" s="43"/>
      <c r="CA530" s="499"/>
      <c r="CB530" s="500"/>
      <c r="CC530" s="495"/>
      <c r="CD530" s="495"/>
      <c r="CE530" s="502"/>
      <c r="CF530" s="124"/>
      <c r="CG530" s="41"/>
      <c r="CH530" s="41"/>
      <c r="CI530" s="43"/>
      <c r="CJ530" s="43"/>
      <c r="CK530" s="43"/>
      <c r="CL530" s="43"/>
      <c r="CM530" s="43"/>
      <c r="CN530" s="43"/>
      <c r="CO530" s="43"/>
      <c r="CP530" s="43"/>
      <c r="CQ530" s="43"/>
      <c r="CR530" s="500"/>
      <c r="CS530" s="495"/>
      <c r="CT530" s="495"/>
      <c r="CU530" s="502"/>
      <c r="CV530" s="44"/>
      <c r="CW530" s="44"/>
      <c r="CX530" s="44"/>
      <c r="CY530" s="44"/>
      <c r="CZ530" s="44"/>
      <c r="DA530" s="46"/>
      <c r="DB530" s="451"/>
      <c r="DC530" s="44"/>
      <c r="DD530" s="44"/>
      <c r="DE530" s="451"/>
      <c r="DF530" s="35"/>
      <c r="DG530" s="36"/>
      <c r="DH530" s="36"/>
      <c r="DI530" s="38"/>
      <c r="DJ530" s="38"/>
      <c r="DK530" s="38"/>
      <c r="DL530" s="38"/>
      <c r="DM530" s="38"/>
      <c r="DN530" s="46"/>
      <c r="DO530" s="451"/>
      <c r="DP530" s="451"/>
      <c r="DQ530" s="451"/>
      <c r="DR530" s="451"/>
      <c r="DS530" s="451"/>
      <c r="DT530" s="451"/>
      <c r="DU530" s="451"/>
      <c r="DV530" s="35"/>
      <c r="DW530" s="36"/>
      <c r="DX530" s="36"/>
      <c r="DY530" s="38"/>
      <c r="DZ530" s="38"/>
      <c r="EA530" s="46"/>
      <c r="EB530" s="33">
        <f t="shared" si="74"/>
        <v>0</v>
      </c>
      <c r="EC530" s="33">
        <f t="shared" si="75"/>
        <v>0</v>
      </c>
      <c r="ED530" s="75">
        <f t="shared" si="76"/>
        <v>0</v>
      </c>
      <c r="EE530" s="74">
        <f t="shared" si="77"/>
        <v>0</v>
      </c>
      <c r="EF530" s="33">
        <f t="shared" si="78"/>
        <v>0</v>
      </c>
    </row>
    <row r="531" spans="1:136" x14ac:dyDescent="0.25">
      <c r="A531" s="134">
        <v>522</v>
      </c>
      <c r="B531" s="44"/>
      <c r="C531" s="39"/>
      <c r="D531" s="39"/>
      <c r="E531" s="39"/>
      <c r="F531" s="46"/>
      <c r="G531" s="45"/>
      <c r="H531" s="44"/>
      <c r="I531" s="44"/>
      <c r="J531" s="47"/>
      <c r="K531" s="47"/>
      <c r="L531" s="47"/>
      <c r="M531" s="47"/>
      <c r="N531" s="47"/>
      <c r="O531" s="44"/>
      <c r="P531" s="353"/>
      <c r="Q531" s="452"/>
      <c r="R531" s="452"/>
      <c r="S531" s="452"/>
      <c r="T531" s="452"/>
      <c r="U531" s="452"/>
      <c r="V531" s="452"/>
      <c r="W531" s="452"/>
      <c r="X531" s="452"/>
      <c r="Y531" s="452"/>
      <c r="Z531" s="45"/>
      <c r="AA531" s="44"/>
      <c r="AB531" s="44"/>
      <c r="AC531" s="47"/>
      <c r="AD531" s="47"/>
      <c r="AE531" s="47"/>
      <c r="AF531" s="47"/>
      <c r="AG531" s="47"/>
      <c r="AH531" s="47"/>
      <c r="AI531" s="47"/>
      <c r="AJ531" s="44"/>
      <c r="AK531" s="353"/>
      <c r="AL531" s="452"/>
      <c r="AM531" s="452"/>
      <c r="AN531" s="452"/>
      <c r="AO531" s="452"/>
      <c r="AP531" s="452"/>
      <c r="AQ531" s="452"/>
      <c r="AR531" s="452"/>
      <c r="AS531" s="452"/>
      <c r="AT531" s="452"/>
      <c r="AU531" s="452"/>
      <c r="AV531" s="452"/>
      <c r="AW531" s="45"/>
      <c r="AX531" s="44"/>
      <c r="AY531" s="47"/>
      <c r="AZ531" s="47"/>
      <c r="BA531" s="125"/>
      <c r="BB531" s="44"/>
      <c r="BC531" s="44"/>
      <c r="BD531" s="47"/>
      <c r="BE531" s="47"/>
      <c r="BF531" s="45"/>
      <c r="BG531" s="44"/>
      <c r="BH531" s="44"/>
      <c r="BI531" s="44"/>
      <c r="BJ531" s="44"/>
      <c r="BK531" s="44"/>
      <c r="BL531" s="44"/>
      <c r="BM531" s="44"/>
      <c r="BN531" s="47"/>
      <c r="BO531" s="497"/>
      <c r="BP531" s="124"/>
      <c r="BQ531" s="41"/>
      <c r="BR531" s="41"/>
      <c r="BS531" s="41"/>
      <c r="BT531" s="41"/>
      <c r="BU531" s="43"/>
      <c r="BV531" s="43"/>
      <c r="BW531" s="43"/>
      <c r="BX531" s="43"/>
      <c r="BY531" s="43"/>
      <c r="BZ531" s="43"/>
      <c r="CA531" s="499"/>
      <c r="CB531" s="500"/>
      <c r="CC531" s="495"/>
      <c r="CD531" s="495"/>
      <c r="CE531" s="502"/>
      <c r="CF531" s="124"/>
      <c r="CG531" s="41"/>
      <c r="CH531" s="41"/>
      <c r="CI531" s="43"/>
      <c r="CJ531" s="43"/>
      <c r="CK531" s="43"/>
      <c r="CL531" s="43"/>
      <c r="CM531" s="43"/>
      <c r="CN531" s="43"/>
      <c r="CO531" s="43"/>
      <c r="CP531" s="43"/>
      <c r="CQ531" s="43"/>
      <c r="CR531" s="500"/>
      <c r="CS531" s="495"/>
      <c r="CT531" s="495"/>
      <c r="CU531" s="502"/>
      <c r="CV531" s="44"/>
      <c r="CW531" s="44"/>
      <c r="CX531" s="44"/>
      <c r="CY531" s="44"/>
      <c r="CZ531" s="44"/>
      <c r="DA531" s="46"/>
      <c r="DB531" s="451"/>
      <c r="DC531" s="44"/>
      <c r="DD531" s="44"/>
      <c r="DE531" s="451"/>
      <c r="DF531" s="35"/>
      <c r="DG531" s="36"/>
      <c r="DH531" s="36"/>
      <c r="DI531" s="38"/>
      <c r="DJ531" s="38"/>
      <c r="DK531" s="38"/>
      <c r="DL531" s="38"/>
      <c r="DM531" s="38"/>
      <c r="DN531" s="46"/>
      <c r="DO531" s="451"/>
      <c r="DP531" s="451"/>
      <c r="DQ531" s="451"/>
      <c r="DR531" s="451"/>
      <c r="DS531" s="451"/>
      <c r="DT531" s="451"/>
      <c r="DU531" s="451"/>
      <c r="DV531" s="35"/>
      <c r="DW531" s="36"/>
      <c r="DX531" s="36"/>
      <c r="DY531" s="38"/>
      <c r="DZ531" s="38"/>
      <c r="EA531" s="46"/>
      <c r="EB531" s="33">
        <f t="shared" si="74"/>
        <v>0</v>
      </c>
      <c r="EC531" s="33">
        <f t="shared" si="75"/>
        <v>0</v>
      </c>
      <c r="ED531" s="75">
        <f t="shared" si="76"/>
        <v>0</v>
      </c>
      <c r="EE531" s="74">
        <f t="shared" si="77"/>
        <v>0</v>
      </c>
      <c r="EF531" s="33">
        <f t="shared" si="78"/>
        <v>0</v>
      </c>
    </row>
    <row r="532" spans="1:136" x14ac:dyDescent="0.25">
      <c r="A532" s="136">
        <v>523</v>
      </c>
      <c r="B532" s="44"/>
      <c r="C532" s="39"/>
      <c r="D532" s="39"/>
      <c r="E532" s="39"/>
      <c r="F532" s="46"/>
      <c r="G532" s="45"/>
      <c r="H532" s="44"/>
      <c r="I532" s="44"/>
      <c r="J532" s="47"/>
      <c r="K532" s="47"/>
      <c r="L532" s="47"/>
      <c r="M532" s="47"/>
      <c r="N532" s="47"/>
      <c r="O532" s="44"/>
      <c r="P532" s="353"/>
      <c r="Q532" s="452"/>
      <c r="R532" s="452"/>
      <c r="S532" s="452"/>
      <c r="T532" s="452"/>
      <c r="U532" s="452"/>
      <c r="V532" s="452"/>
      <c r="W532" s="452"/>
      <c r="X532" s="452"/>
      <c r="Y532" s="452"/>
      <c r="Z532" s="45"/>
      <c r="AA532" s="44"/>
      <c r="AB532" s="44"/>
      <c r="AC532" s="47"/>
      <c r="AD532" s="47"/>
      <c r="AE532" s="47"/>
      <c r="AF532" s="47"/>
      <c r="AG532" s="47"/>
      <c r="AH532" s="47"/>
      <c r="AI532" s="47"/>
      <c r="AJ532" s="44"/>
      <c r="AK532" s="353"/>
      <c r="AL532" s="452"/>
      <c r="AM532" s="452"/>
      <c r="AN532" s="452"/>
      <c r="AO532" s="452"/>
      <c r="AP532" s="452"/>
      <c r="AQ532" s="452"/>
      <c r="AR532" s="452"/>
      <c r="AS532" s="452"/>
      <c r="AT532" s="452"/>
      <c r="AU532" s="452"/>
      <c r="AV532" s="452"/>
      <c r="AW532" s="45"/>
      <c r="AX532" s="44"/>
      <c r="AY532" s="47"/>
      <c r="AZ532" s="47"/>
      <c r="BA532" s="125"/>
      <c r="BB532" s="44"/>
      <c r="BC532" s="44"/>
      <c r="BD532" s="47"/>
      <c r="BE532" s="47"/>
      <c r="BF532" s="45"/>
      <c r="BG532" s="44"/>
      <c r="BH532" s="44"/>
      <c r="BI532" s="44"/>
      <c r="BJ532" s="44"/>
      <c r="BK532" s="44"/>
      <c r="BL532" s="44"/>
      <c r="BM532" s="44"/>
      <c r="BN532" s="47"/>
      <c r="BO532" s="497"/>
      <c r="BP532" s="124"/>
      <c r="BQ532" s="41"/>
      <c r="BR532" s="41"/>
      <c r="BS532" s="41"/>
      <c r="BT532" s="41"/>
      <c r="BU532" s="43"/>
      <c r="BV532" s="43"/>
      <c r="BW532" s="43"/>
      <c r="BX532" s="43"/>
      <c r="BY532" s="43"/>
      <c r="BZ532" s="43"/>
      <c r="CA532" s="499"/>
      <c r="CB532" s="500"/>
      <c r="CC532" s="495"/>
      <c r="CD532" s="495"/>
      <c r="CE532" s="502"/>
      <c r="CF532" s="124"/>
      <c r="CG532" s="41"/>
      <c r="CH532" s="41"/>
      <c r="CI532" s="43"/>
      <c r="CJ532" s="43"/>
      <c r="CK532" s="43"/>
      <c r="CL532" s="43"/>
      <c r="CM532" s="43"/>
      <c r="CN532" s="43"/>
      <c r="CO532" s="43"/>
      <c r="CP532" s="43"/>
      <c r="CQ532" s="43"/>
      <c r="CR532" s="500"/>
      <c r="CS532" s="495"/>
      <c r="CT532" s="495"/>
      <c r="CU532" s="502"/>
      <c r="CV532" s="44"/>
      <c r="CW532" s="44"/>
      <c r="CX532" s="44"/>
      <c r="CY532" s="44"/>
      <c r="CZ532" s="44"/>
      <c r="DA532" s="46"/>
      <c r="DB532" s="451"/>
      <c r="DC532" s="44"/>
      <c r="DD532" s="44"/>
      <c r="DE532" s="451"/>
      <c r="DF532" s="35"/>
      <c r="DG532" s="36"/>
      <c r="DH532" s="36"/>
      <c r="DI532" s="38"/>
      <c r="DJ532" s="38"/>
      <c r="DK532" s="38"/>
      <c r="DL532" s="38"/>
      <c r="DM532" s="38"/>
      <c r="DN532" s="46"/>
      <c r="DO532" s="451"/>
      <c r="DP532" s="451"/>
      <c r="DQ532" s="451"/>
      <c r="DR532" s="451"/>
      <c r="DS532" s="451"/>
      <c r="DT532" s="451"/>
      <c r="DU532" s="451"/>
      <c r="DV532" s="35"/>
      <c r="DW532" s="36"/>
      <c r="DX532" s="36"/>
      <c r="DY532" s="38"/>
      <c r="DZ532" s="38"/>
      <c r="EA532" s="46"/>
      <c r="EB532" s="33">
        <f t="shared" si="74"/>
        <v>0</v>
      </c>
      <c r="EC532" s="33">
        <f t="shared" si="75"/>
        <v>0</v>
      </c>
      <c r="ED532" s="75">
        <f t="shared" si="76"/>
        <v>0</v>
      </c>
      <c r="EE532" s="74">
        <f t="shared" si="77"/>
        <v>0</v>
      </c>
      <c r="EF532" s="33">
        <f t="shared" si="78"/>
        <v>0</v>
      </c>
    </row>
    <row r="533" spans="1:136" x14ac:dyDescent="0.25">
      <c r="A533" s="134">
        <v>524</v>
      </c>
      <c r="B533" s="44"/>
      <c r="C533" s="39"/>
      <c r="D533" s="39"/>
      <c r="E533" s="39"/>
      <c r="F533" s="46"/>
      <c r="G533" s="45"/>
      <c r="H533" s="44"/>
      <c r="I533" s="44"/>
      <c r="J533" s="47"/>
      <c r="K533" s="47"/>
      <c r="L533" s="47"/>
      <c r="M533" s="47"/>
      <c r="N533" s="47"/>
      <c r="O533" s="44"/>
      <c r="P533" s="353"/>
      <c r="Q533" s="452"/>
      <c r="R533" s="452"/>
      <c r="S533" s="452"/>
      <c r="T533" s="452"/>
      <c r="U533" s="452"/>
      <c r="V533" s="452"/>
      <c r="W533" s="452"/>
      <c r="X533" s="452"/>
      <c r="Y533" s="452"/>
      <c r="Z533" s="45"/>
      <c r="AA533" s="44"/>
      <c r="AB533" s="44"/>
      <c r="AC533" s="47"/>
      <c r="AD533" s="47"/>
      <c r="AE533" s="47"/>
      <c r="AF533" s="47"/>
      <c r="AG533" s="47"/>
      <c r="AH533" s="47"/>
      <c r="AI533" s="47"/>
      <c r="AJ533" s="44"/>
      <c r="AK533" s="353"/>
      <c r="AL533" s="452"/>
      <c r="AM533" s="452"/>
      <c r="AN533" s="452"/>
      <c r="AO533" s="452"/>
      <c r="AP533" s="452"/>
      <c r="AQ533" s="452"/>
      <c r="AR533" s="452"/>
      <c r="AS533" s="452"/>
      <c r="AT533" s="452"/>
      <c r="AU533" s="452"/>
      <c r="AV533" s="452"/>
      <c r="AW533" s="45"/>
      <c r="AX533" s="44"/>
      <c r="AY533" s="47"/>
      <c r="AZ533" s="47"/>
      <c r="BA533" s="125"/>
      <c r="BB533" s="44"/>
      <c r="BC533" s="44"/>
      <c r="BD533" s="47"/>
      <c r="BE533" s="47"/>
      <c r="BF533" s="45"/>
      <c r="BG533" s="44"/>
      <c r="BH533" s="44"/>
      <c r="BI533" s="44"/>
      <c r="BJ533" s="44"/>
      <c r="BK533" s="44"/>
      <c r="BL533" s="44"/>
      <c r="BM533" s="44"/>
      <c r="BN533" s="47"/>
      <c r="BO533" s="497"/>
      <c r="BP533" s="124"/>
      <c r="BQ533" s="41"/>
      <c r="BR533" s="41"/>
      <c r="BS533" s="41"/>
      <c r="BT533" s="41"/>
      <c r="BU533" s="43"/>
      <c r="BV533" s="43"/>
      <c r="BW533" s="43"/>
      <c r="BX533" s="43"/>
      <c r="BY533" s="43"/>
      <c r="BZ533" s="43"/>
      <c r="CA533" s="499"/>
      <c r="CB533" s="500"/>
      <c r="CC533" s="495"/>
      <c r="CD533" s="495"/>
      <c r="CE533" s="502"/>
      <c r="CF533" s="124"/>
      <c r="CG533" s="41"/>
      <c r="CH533" s="41"/>
      <c r="CI533" s="43"/>
      <c r="CJ533" s="43"/>
      <c r="CK533" s="43"/>
      <c r="CL533" s="43"/>
      <c r="CM533" s="43"/>
      <c r="CN533" s="43"/>
      <c r="CO533" s="43"/>
      <c r="CP533" s="43"/>
      <c r="CQ533" s="43"/>
      <c r="CR533" s="500"/>
      <c r="CS533" s="495"/>
      <c r="CT533" s="495"/>
      <c r="CU533" s="502"/>
      <c r="CV533" s="44"/>
      <c r="CW533" s="44"/>
      <c r="CX533" s="44"/>
      <c r="CY533" s="44"/>
      <c r="CZ533" s="44"/>
      <c r="DA533" s="46"/>
      <c r="DB533" s="451"/>
      <c r="DC533" s="44"/>
      <c r="DD533" s="44"/>
      <c r="DE533" s="451"/>
      <c r="DF533" s="35"/>
      <c r="DG533" s="36"/>
      <c r="DH533" s="36"/>
      <c r="DI533" s="38"/>
      <c r="DJ533" s="38"/>
      <c r="DK533" s="38"/>
      <c r="DL533" s="38"/>
      <c r="DM533" s="38"/>
      <c r="DN533" s="46"/>
      <c r="DO533" s="451"/>
      <c r="DP533" s="451"/>
      <c r="DQ533" s="451"/>
      <c r="DR533" s="451"/>
      <c r="DS533" s="451"/>
      <c r="DT533" s="451"/>
      <c r="DU533" s="451"/>
      <c r="DV533" s="35"/>
      <c r="DW533" s="36"/>
      <c r="DX533" s="36"/>
      <c r="DY533" s="38"/>
      <c r="DZ533" s="38"/>
      <c r="EA533" s="46"/>
      <c r="EB533" s="33">
        <f t="shared" si="74"/>
        <v>0</v>
      </c>
      <c r="EC533" s="33">
        <f t="shared" si="75"/>
        <v>0</v>
      </c>
      <c r="ED533" s="75">
        <f t="shared" si="76"/>
        <v>0</v>
      </c>
      <c r="EE533" s="74">
        <f t="shared" si="77"/>
        <v>0</v>
      </c>
      <c r="EF533" s="33">
        <f t="shared" si="78"/>
        <v>0</v>
      </c>
    </row>
    <row r="534" spans="1:136" x14ac:dyDescent="0.25">
      <c r="A534" s="136">
        <v>525</v>
      </c>
      <c r="B534" s="44"/>
      <c r="C534" s="39"/>
      <c r="D534" s="39"/>
      <c r="E534" s="39"/>
      <c r="F534" s="46"/>
      <c r="G534" s="45"/>
      <c r="H534" s="44"/>
      <c r="I534" s="44"/>
      <c r="J534" s="47"/>
      <c r="K534" s="47"/>
      <c r="L534" s="47"/>
      <c r="M534" s="47"/>
      <c r="N534" s="47"/>
      <c r="O534" s="44"/>
      <c r="P534" s="353"/>
      <c r="Q534" s="452"/>
      <c r="R534" s="452"/>
      <c r="S534" s="452"/>
      <c r="T534" s="452"/>
      <c r="U534" s="452"/>
      <c r="V534" s="452"/>
      <c r="W534" s="452"/>
      <c r="X534" s="452"/>
      <c r="Y534" s="452"/>
      <c r="Z534" s="45"/>
      <c r="AA534" s="44"/>
      <c r="AB534" s="44"/>
      <c r="AC534" s="47"/>
      <c r="AD534" s="47"/>
      <c r="AE534" s="47"/>
      <c r="AF534" s="47"/>
      <c r="AG534" s="47"/>
      <c r="AH534" s="47"/>
      <c r="AI534" s="47"/>
      <c r="AJ534" s="44"/>
      <c r="AK534" s="353"/>
      <c r="AL534" s="452"/>
      <c r="AM534" s="452"/>
      <c r="AN534" s="452"/>
      <c r="AO534" s="452"/>
      <c r="AP534" s="452"/>
      <c r="AQ534" s="452"/>
      <c r="AR534" s="452"/>
      <c r="AS534" s="452"/>
      <c r="AT534" s="452"/>
      <c r="AU534" s="452"/>
      <c r="AV534" s="452"/>
      <c r="AW534" s="45"/>
      <c r="AX534" s="44"/>
      <c r="AY534" s="47"/>
      <c r="AZ534" s="47"/>
      <c r="BA534" s="125"/>
      <c r="BB534" s="44"/>
      <c r="BC534" s="44"/>
      <c r="BD534" s="47"/>
      <c r="BE534" s="47"/>
      <c r="BF534" s="45"/>
      <c r="BG534" s="44"/>
      <c r="BH534" s="44"/>
      <c r="BI534" s="44"/>
      <c r="BJ534" s="44"/>
      <c r="BK534" s="44"/>
      <c r="BL534" s="44"/>
      <c r="BM534" s="44"/>
      <c r="BN534" s="47"/>
      <c r="BO534" s="497"/>
      <c r="BP534" s="124"/>
      <c r="BQ534" s="41"/>
      <c r="BR534" s="41"/>
      <c r="BS534" s="41"/>
      <c r="BT534" s="41"/>
      <c r="BU534" s="43"/>
      <c r="BV534" s="43"/>
      <c r="BW534" s="43"/>
      <c r="BX534" s="43"/>
      <c r="BY534" s="43"/>
      <c r="BZ534" s="43"/>
      <c r="CA534" s="499"/>
      <c r="CB534" s="500"/>
      <c r="CC534" s="495"/>
      <c r="CD534" s="495"/>
      <c r="CE534" s="502"/>
      <c r="CF534" s="124"/>
      <c r="CG534" s="41"/>
      <c r="CH534" s="41"/>
      <c r="CI534" s="43"/>
      <c r="CJ534" s="43"/>
      <c r="CK534" s="43"/>
      <c r="CL534" s="43"/>
      <c r="CM534" s="43"/>
      <c r="CN534" s="43"/>
      <c r="CO534" s="43"/>
      <c r="CP534" s="43"/>
      <c r="CQ534" s="43"/>
      <c r="CR534" s="500"/>
      <c r="CS534" s="495"/>
      <c r="CT534" s="495"/>
      <c r="CU534" s="502"/>
      <c r="CV534" s="44"/>
      <c r="CW534" s="44"/>
      <c r="CX534" s="44"/>
      <c r="CY534" s="44"/>
      <c r="CZ534" s="44"/>
      <c r="DA534" s="46"/>
      <c r="DB534" s="451"/>
      <c r="DC534" s="44"/>
      <c r="DD534" s="44"/>
      <c r="DE534" s="451"/>
      <c r="DF534" s="35"/>
      <c r="DG534" s="36"/>
      <c r="DH534" s="36"/>
      <c r="DI534" s="38"/>
      <c r="DJ534" s="38"/>
      <c r="DK534" s="38"/>
      <c r="DL534" s="38"/>
      <c r="DM534" s="38"/>
      <c r="DN534" s="46"/>
      <c r="DO534" s="451"/>
      <c r="DP534" s="451"/>
      <c r="DQ534" s="451"/>
      <c r="DR534" s="451"/>
      <c r="DS534" s="451"/>
      <c r="DT534" s="451"/>
      <c r="DU534" s="451"/>
      <c r="DV534" s="35"/>
      <c r="DW534" s="36"/>
      <c r="DX534" s="36"/>
      <c r="DY534" s="38"/>
      <c r="DZ534" s="38"/>
      <c r="EA534" s="46"/>
      <c r="EB534" s="33">
        <f t="shared" si="74"/>
        <v>0</v>
      </c>
      <c r="EC534" s="33">
        <f t="shared" si="75"/>
        <v>0</v>
      </c>
      <c r="ED534" s="75">
        <f t="shared" si="76"/>
        <v>0</v>
      </c>
      <c r="EE534" s="74">
        <f t="shared" si="77"/>
        <v>0</v>
      </c>
      <c r="EF534" s="33">
        <f t="shared" si="78"/>
        <v>0</v>
      </c>
    </row>
    <row r="535" spans="1:136" x14ac:dyDescent="0.25">
      <c r="A535" s="134">
        <v>526</v>
      </c>
      <c r="B535" s="44"/>
      <c r="C535" s="39"/>
      <c r="D535" s="39"/>
      <c r="E535" s="39"/>
      <c r="F535" s="46"/>
      <c r="G535" s="45"/>
      <c r="H535" s="44"/>
      <c r="I535" s="44"/>
      <c r="J535" s="47"/>
      <c r="K535" s="47"/>
      <c r="L535" s="47"/>
      <c r="M535" s="47"/>
      <c r="N535" s="47"/>
      <c r="O535" s="44"/>
      <c r="P535" s="353"/>
      <c r="Q535" s="452"/>
      <c r="R535" s="452"/>
      <c r="S535" s="452"/>
      <c r="T535" s="452"/>
      <c r="U535" s="452"/>
      <c r="V535" s="452"/>
      <c r="W535" s="452"/>
      <c r="X535" s="452"/>
      <c r="Y535" s="452"/>
      <c r="Z535" s="45"/>
      <c r="AA535" s="44"/>
      <c r="AB535" s="44"/>
      <c r="AC535" s="47"/>
      <c r="AD535" s="47"/>
      <c r="AE535" s="47"/>
      <c r="AF535" s="47"/>
      <c r="AG535" s="47"/>
      <c r="AH535" s="47"/>
      <c r="AI535" s="47"/>
      <c r="AJ535" s="44"/>
      <c r="AK535" s="353"/>
      <c r="AL535" s="452"/>
      <c r="AM535" s="452"/>
      <c r="AN535" s="452"/>
      <c r="AO535" s="452"/>
      <c r="AP535" s="452"/>
      <c r="AQ535" s="452"/>
      <c r="AR535" s="452"/>
      <c r="AS535" s="452"/>
      <c r="AT535" s="452"/>
      <c r="AU535" s="452"/>
      <c r="AV535" s="452"/>
      <c r="AW535" s="45"/>
      <c r="AX535" s="44"/>
      <c r="AY535" s="47"/>
      <c r="AZ535" s="47"/>
      <c r="BA535" s="125"/>
      <c r="BB535" s="44"/>
      <c r="BC535" s="44"/>
      <c r="BD535" s="47"/>
      <c r="BE535" s="47"/>
      <c r="BF535" s="45"/>
      <c r="BG535" s="44"/>
      <c r="BH535" s="44"/>
      <c r="BI535" s="44"/>
      <c r="BJ535" s="44"/>
      <c r="BK535" s="44"/>
      <c r="BL535" s="44"/>
      <c r="BM535" s="44"/>
      <c r="BN535" s="47"/>
      <c r="BO535" s="497"/>
      <c r="BP535" s="124"/>
      <c r="BQ535" s="41"/>
      <c r="BR535" s="41"/>
      <c r="BS535" s="41"/>
      <c r="BT535" s="41"/>
      <c r="BU535" s="43"/>
      <c r="BV535" s="43"/>
      <c r="BW535" s="43"/>
      <c r="BX535" s="43"/>
      <c r="BY535" s="43"/>
      <c r="BZ535" s="43"/>
      <c r="CA535" s="499"/>
      <c r="CB535" s="500"/>
      <c r="CC535" s="495"/>
      <c r="CD535" s="495"/>
      <c r="CE535" s="502"/>
      <c r="CF535" s="124"/>
      <c r="CG535" s="41"/>
      <c r="CH535" s="41"/>
      <c r="CI535" s="43"/>
      <c r="CJ535" s="43"/>
      <c r="CK535" s="43"/>
      <c r="CL535" s="43"/>
      <c r="CM535" s="43"/>
      <c r="CN535" s="43"/>
      <c r="CO535" s="43"/>
      <c r="CP535" s="43"/>
      <c r="CQ535" s="43"/>
      <c r="CR535" s="500"/>
      <c r="CS535" s="495"/>
      <c r="CT535" s="495"/>
      <c r="CU535" s="502"/>
      <c r="CV535" s="44"/>
      <c r="CW535" s="44"/>
      <c r="CX535" s="44"/>
      <c r="CY535" s="44"/>
      <c r="CZ535" s="44"/>
      <c r="DA535" s="46"/>
      <c r="DB535" s="451"/>
      <c r="DC535" s="44"/>
      <c r="DD535" s="44"/>
      <c r="DE535" s="451"/>
      <c r="DF535" s="35"/>
      <c r="DG535" s="36"/>
      <c r="DH535" s="36"/>
      <c r="DI535" s="38"/>
      <c r="DJ535" s="38"/>
      <c r="DK535" s="38"/>
      <c r="DL535" s="38"/>
      <c r="DM535" s="38"/>
      <c r="DN535" s="46"/>
      <c r="DO535" s="451"/>
      <c r="DP535" s="451"/>
      <c r="DQ535" s="451"/>
      <c r="DR535" s="451"/>
      <c r="DS535" s="451"/>
      <c r="DT535" s="451"/>
      <c r="DU535" s="451"/>
      <c r="DV535" s="35"/>
      <c r="DW535" s="36"/>
      <c r="DX535" s="36"/>
      <c r="DY535" s="38"/>
      <c r="DZ535" s="38"/>
      <c r="EA535" s="46"/>
      <c r="EB535" s="33">
        <f t="shared" si="74"/>
        <v>0</v>
      </c>
      <c r="EC535" s="33">
        <f t="shared" si="75"/>
        <v>0</v>
      </c>
      <c r="ED535" s="75">
        <f t="shared" si="76"/>
        <v>0</v>
      </c>
      <c r="EE535" s="74">
        <f t="shared" si="77"/>
        <v>0</v>
      </c>
      <c r="EF535" s="33">
        <f t="shared" si="78"/>
        <v>0</v>
      </c>
    </row>
    <row r="536" spans="1:136" x14ac:dyDescent="0.25">
      <c r="A536" s="136">
        <v>527</v>
      </c>
      <c r="B536" s="44"/>
      <c r="C536" s="39"/>
      <c r="D536" s="39"/>
      <c r="E536" s="39"/>
      <c r="F536" s="46"/>
      <c r="G536" s="45"/>
      <c r="H536" s="44"/>
      <c r="I536" s="44"/>
      <c r="J536" s="47"/>
      <c r="K536" s="47"/>
      <c r="L536" s="47"/>
      <c r="M536" s="47"/>
      <c r="N536" s="47"/>
      <c r="O536" s="44"/>
      <c r="P536" s="353"/>
      <c r="Q536" s="452"/>
      <c r="R536" s="452"/>
      <c r="S536" s="452"/>
      <c r="T536" s="452"/>
      <c r="U536" s="452"/>
      <c r="V536" s="452"/>
      <c r="W536" s="452"/>
      <c r="X536" s="452"/>
      <c r="Y536" s="452"/>
      <c r="Z536" s="45"/>
      <c r="AA536" s="44"/>
      <c r="AB536" s="44"/>
      <c r="AC536" s="47"/>
      <c r="AD536" s="47"/>
      <c r="AE536" s="47"/>
      <c r="AF536" s="47"/>
      <c r="AG536" s="47"/>
      <c r="AH536" s="47"/>
      <c r="AI536" s="47"/>
      <c r="AJ536" s="44"/>
      <c r="AK536" s="353"/>
      <c r="AL536" s="452"/>
      <c r="AM536" s="452"/>
      <c r="AN536" s="452"/>
      <c r="AO536" s="452"/>
      <c r="AP536" s="452"/>
      <c r="AQ536" s="452"/>
      <c r="AR536" s="452"/>
      <c r="AS536" s="452"/>
      <c r="AT536" s="452"/>
      <c r="AU536" s="452"/>
      <c r="AV536" s="452"/>
      <c r="AW536" s="45"/>
      <c r="AX536" s="44"/>
      <c r="AY536" s="47"/>
      <c r="AZ536" s="47"/>
      <c r="BA536" s="125"/>
      <c r="BB536" s="44"/>
      <c r="BC536" s="44"/>
      <c r="BD536" s="47"/>
      <c r="BE536" s="47"/>
      <c r="BF536" s="45"/>
      <c r="BG536" s="44"/>
      <c r="BH536" s="44"/>
      <c r="BI536" s="44"/>
      <c r="BJ536" s="44"/>
      <c r="BK536" s="44"/>
      <c r="BL536" s="44"/>
      <c r="BM536" s="44"/>
      <c r="BN536" s="47"/>
      <c r="BO536" s="497"/>
      <c r="BP536" s="124"/>
      <c r="BQ536" s="41"/>
      <c r="BR536" s="41"/>
      <c r="BS536" s="41"/>
      <c r="BT536" s="41"/>
      <c r="BU536" s="43"/>
      <c r="BV536" s="43"/>
      <c r="BW536" s="43"/>
      <c r="BX536" s="43"/>
      <c r="BY536" s="43"/>
      <c r="BZ536" s="43"/>
      <c r="CA536" s="499"/>
      <c r="CB536" s="500"/>
      <c r="CC536" s="495"/>
      <c r="CD536" s="495"/>
      <c r="CE536" s="502"/>
      <c r="CF536" s="124"/>
      <c r="CG536" s="41"/>
      <c r="CH536" s="41"/>
      <c r="CI536" s="43"/>
      <c r="CJ536" s="43"/>
      <c r="CK536" s="43"/>
      <c r="CL536" s="43"/>
      <c r="CM536" s="43"/>
      <c r="CN536" s="43"/>
      <c r="CO536" s="43"/>
      <c r="CP536" s="43"/>
      <c r="CQ536" s="43"/>
      <c r="CR536" s="500"/>
      <c r="CS536" s="495"/>
      <c r="CT536" s="495"/>
      <c r="CU536" s="502"/>
      <c r="CV536" s="44"/>
      <c r="CW536" s="44"/>
      <c r="CX536" s="44"/>
      <c r="CY536" s="44"/>
      <c r="CZ536" s="44"/>
      <c r="DA536" s="46"/>
      <c r="DB536" s="451"/>
      <c r="DC536" s="44"/>
      <c r="DD536" s="44"/>
      <c r="DE536" s="451"/>
      <c r="DF536" s="35"/>
      <c r="DG536" s="36"/>
      <c r="DH536" s="36"/>
      <c r="DI536" s="38"/>
      <c r="DJ536" s="38"/>
      <c r="DK536" s="38"/>
      <c r="DL536" s="38"/>
      <c r="DM536" s="38"/>
      <c r="DN536" s="46"/>
      <c r="DO536" s="451"/>
      <c r="DP536" s="451"/>
      <c r="DQ536" s="451"/>
      <c r="DR536" s="451"/>
      <c r="DS536" s="451"/>
      <c r="DT536" s="451"/>
      <c r="DU536" s="451"/>
      <c r="DV536" s="35"/>
      <c r="DW536" s="36"/>
      <c r="DX536" s="36"/>
      <c r="DY536" s="38"/>
      <c r="DZ536" s="38"/>
      <c r="EA536" s="46"/>
      <c r="EB536" s="33">
        <f t="shared" si="74"/>
        <v>0</v>
      </c>
      <c r="EC536" s="33">
        <f t="shared" si="75"/>
        <v>0</v>
      </c>
      <c r="ED536" s="75">
        <f t="shared" si="76"/>
        <v>0</v>
      </c>
      <c r="EE536" s="74">
        <f t="shared" si="77"/>
        <v>0</v>
      </c>
      <c r="EF536" s="33">
        <f t="shared" si="78"/>
        <v>0</v>
      </c>
    </row>
    <row r="537" spans="1:136" x14ac:dyDescent="0.25">
      <c r="A537" s="134">
        <v>528</v>
      </c>
      <c r="B537" s="44"/>
      <c r="C537" s="39"/>
      <c r="D537" s="39"/>
      <c r="E537" s="39"/>
      <c r="F537" s="46"/>
      <c r="G537" s="45"/>
      <c r="H537" s="44"/>
      <c r="I537" s="44"/>
      <c r="J537" s="47"/>
      <c r="K537" s="47"/>
      <c r="L537" s="47"/>
      <c r="M537" s="47"/>
      <c r="N537" s="47"/>
      <c r="O537" s="44"/>
      <c r="P537" s="353"/>
      <c r="Q537" s="452"/>
      <c r="R537" s="452"/>
      <c r="S537" s="452"/>
      <c r="T537" s="452"/>
      <c r="U537" s="452"/>
      <c r="V537" s="452"/>
      <c r="W537" s="452"/>
      <c r="X537" s="452"/>
      <c r="Y537" s="452"/>
      <c r="Z537" s="45"/>
      <c r="AA537" s="44"/>
      <c r="AB537" s="44"/>
      <c r="AC537" s="47"/>
      <c r="AD537" s="47"/>
      <c r="AE537" s="47"/>
      <c r="AF537" s="47"/>
      <c r="AG537" s="47"/>
      <c r="AH537" s="47"/>
      <c r="AI537" s="47"/>
      <c r="AJ537" s="44"/>
      <c r="AK537" s="353"/>
      <c r="AL537" s="452"/>
      <c r="AM537" s="452"/>
      <c r="AN537" s="452"/>
      <c r="AO537" s="452"/>
      <c r="AP537" s="452"/>
      <c r="AQ537" s="452"/>
      <c r="AR537" s="452"/>
      <c r="AS537" s="452"/>
      <c r="AT537" s="452"/>
      <c r="AU537" s="452"/>
      <c r="AV537" s="452"/>
      <c r="AW537" s="45"/>
      <c r="AX537" s="44"/>
      <c r="AY537" s="47"/>
      <c r="AZ537" s="47"/>
      <c r="BA537" s="125"/>
      <c r="BB537" s="44"/>
      <c r="BC537" s="44"/>
      <c r="BD537" s="47"/>
      <c r="BE537" s="47"/>
      <c r="BF537" s="45"/>
      <c r="BG537" s="44"/>
      <c r="BH537" s="44"/>
      <c r="BI537" s="44"/>
      <c r="BJ537" s="44"/>
      <c r="BK537" s="44"/>
      <c r="BL537" s="44"/>
      <c r="BM537" s="44"/>
      <c r="BN537" s="47"/>
      <c r="BO537" s="497"/>
      <c r="BP537" s="124"/>
      <c r="BQ537" s="41"/>
      <c r="BR537" s="41"/>
      <c r="BS537" s="41"/>
      <c r="BT537" s="41"/>
      <c r="BU537" s="43"/>
      <c r="BV537" s="43"/>
      <c r="BW537" s="43"/>
      <c r="BX537" s="43"/>
      <c r="BY537" s="43"/>
      <c r="BZ537" s="43"/>
      <c r="CA537" s="499"/>
      <c r="CB537" s="500"/>
      <c r="CC537" s="495"/>
      <c r="CD537" s="495"/>
      <c r="CE537" s="502"/>
      <c r="CF537" s="124"/>
      <c r="CG537" s="41"/>
      <c r="CH537" s="41"/>
      <c r="CI537" s="43"/>
      <c r="CJ537" s="43"/>
      <c r="CK537" s="43"/>
      <c r="CL537" s="43"/>
      <c r="CM537" s="43"/>
      <c r="CN537" s="43"/>
      <c r="CO537" s="43"/>
      <c r="CP537" s="43"/>
      <c r="CQ537" s="43"/>
      <c r="CR537" s="500"/>
      <c r="CS537" s="495"/>
      <c r="CT537" s="495"/>
      <c r="CU537" s="502"/>
      <c r="CV537" s="44"/>
      <c r="CW537" s="44"/>
      <c r="CX537" s="44"/>
      <c r="CY537" s="44"/>
      <c r="CZ537" s="44"/>
      <c r="DA537" s="46"/>
      <c r="DB537" s="451"/>
      <c r="DC537" s="44"/>
      <c r="DD537" s="44"/>
      <c r="DE537" s="451"/>
      <c r="DF537" s="35"/>
      <c r="DG537" s="36"/>
      <c r="DH537" s="36"/>
      <c r="DI537" s="38"/>
      <c r="DJ537" s="38"/>
      <c r="DK537" s="38"/>
      <c r="DL537" s="38"/>
      <c r="DM537" s="38"/>
      <c r="DN537" s="46"/>
      <c r="DO537" s="451"/>
      <c r="DP537" s="451"/>
      <c r="DQ537" s="451"/>
      <c r="DR537" s="451"/>
      <c r="DS537" s="451"/>
      <c r="DT537" s="451"/>
      <c r="DU537" s="451"/>
      <c r="DV537" s="35"/>
      <c r="DW537" s="36"/>
      <c r="DX537" s="36"/>
      <c r="DY537" s="38"/>
      <c r="DZ537" s="38"/>
      <c r="EA537" s="46"/>
      <c r="EB537" s="33">
        <f t="shared" si="74"/>
        <v>0</v>
      </c>
      <c r="EC537" s="33">
        <f t="shared" si="75"/>
        <v>0</v>
      </c>
      <c r="ED537" s="75">
        <f t="shared" si="76"/>
        <v>0</v>
      </c>
      <c r="EE537" s="74">
        <f t="shared" si="77"/>
        <v>0</v>
      </c>
      <c r="EF537" s="33">
        <f t="shared" si="78"/>
        <v>0</v>
      </c>
    </row>
    <row r="538" spans="1:136" x14ac:dyDescent="0.25">
      <c r="A538" s="136">
        <v>529</v>
      </c>
      <c r="B538" s="44"/>
      <c r="C538" s="39"/>
      <c r="D538" s="39"/>
      <c r="E538" s="39"/>
      <c r="F538" s="46"/>
      <c r="G538" s="45"/>
      <c r="H538" s="44"/>
      <c r="I538" s="44"/>
      <c r="J538" s="47"/>
      <c r="K538" s="47"/>
      <c r="L538" s="47"/>
      <c r="M538" s="47"/>
      <c r="N538" s="47"/>
      <c r="O538" s="44"/>
      <c r="P538" s="353"/>
      <c r="Q538" s="452"/>
      <c r="R538" s="452"/>
      <c r="S538" s="452"/>
      <c r="T538" s="452"/>
      <c r="U538" s="452"/>
      <c r="V538" s="452"/>
      <c r="W538" s="452"/>
      <c r="X538" s="452"/>
      <c r="Y538" s="452"/>
      <c r="Z538" s="45"/>
      <c r="AA538" s="44"/>
      <c r="AB538" s="44"/>
      <c r="AC538" s="47"/>
      <c r="AD538" s="47"/>
      <c r="AE538" s="47"/>
      <c r="AF538" s="47"/>
      <c r="AG538" s="47"/>
      <c r="AH538" s="47"/>
      <c r="AI538" s="47"/>
      <c r="AJ538" s="44"/>
      <c r="AK538" s="353"/>
      <c r="AL538" s="452"/>
      <c r="AM538" s="452"/>
      <c r="AN538" s="452"/>
      <c r="AO538" s="452"/>
      <c r="AP538" s="452"/>
      <c r="AQ538" s="452"/>
      <c r="AR538" s="452"/>
      <c r="AS538" s="452"/>
      <c r="AT538" s="452"/>
      <c r="AU538" s="452"/>
      <c r="AV538" s="452"/>
      <c r="AW538" s="45"/>
      <c r="AX538" s="44"/>
      <c r="AY538" s="47"/>
      <c r="AZ538" s="47"/>
      <c r="BA538" s="125"/>
      <c r="BB538" s="44"/>
      <c r="BC538" s="44"/>
      <c r="BD538" s="47"/>
      <c r="BE538" s="47"/>
      <c r="BF538" s="45"/>
      <c r="BG538" s="44"/>
      <c r="BH538" s="44"/>
      <c r="BI538" s="44"/>
      <c r="BJ538" s="44"/>
      <c r="BK538" s="44"/>
      <c r="BL538" s="44"/>
      <c r="BM538" s="44"/>
      <c r="BN538" s="47"/>
      <c r="BO538" s="497"/>
      <c r="BP538" s="124"/>
      <c r="BQ538" s="41"/>
      <c r="BR538" s="41"/>
      <c r="BS538" s="41"/>
      <c r="BT538" s="41"/>
      <c r="BU538" s="43"/>
      <c r="BV538" s="43"/>
      <c r="BW538" s="43"/>
      <c r="BX538" s="43"/>
      <c r="BY538" s="43"/>
      <c r="BZ538" s="43"/>
      <c r="CA538" s="499"/>
      <c r="CB538" s="500"/>
      <c r="CC538" s="495"/>
      <c r="CD538" s="495"/>
      <c r="CE538" s="502"/>
      <c r="CF538" s="124"/>
      <c r="CG538" s="41"/>
      <c r="CH538" s="41"/>
      <c r="CI538" s="43"/>
      <c r="CJ538" s="43"/>
      <c r="CK538" s="43"/>
      <c r="CL538" s="43"/>
      <c r="CM538" s="43"/>
      <c r="CN538" s="43"/>
      <c r="CO538" s="43"/>
      <c r="CP538" s="43"/>
      <c r="CQ538" s="43"/>
      <c r="CR538" s="500"/>
      <c r="CS538" s="495"/>
      <c r="CT538" s="495"/>
      <c r="CU538" s="502"/>
      <c r="CV538" s="44"/>
      <c r="CW538" s="44"/>
      <c r="CX538" s="44"/>
      <c r="CY538" s="44"/>
      <c r="CZ538" s="44"/>
      <c r="DA538" s="46"/>
      <c r="DB538" s="451"/>
      <c r="DC538" s="44"/>
      <c r="DD538" s="44"/>
      <c r="DE538" s="451"/>
      <c r="DF538" s="35"/>
      <c r="DG538" s="36"/>
      <c r="DH538" s="36"/>
      <c r="DI538" s="38"/>
      <c r="DJ538" s="38"/>
      <c r="DK538" s="38"/>
      <c r="DL538" s="38"/>
      <c r="DM538" s="38"/>
      <c r="DN538" s="46"/>
      <c r="DO538" s="451"/>
      <c r="DP538" s="451"/>
      <c r="DQ538" s="451"/>
      <c r="DR538" s="451"/>
      <c r="DS538" s="451"/>
      <c r="DT538" s="451"/>
      <c r="DU538" s="451"/>
      <c r="DV538" s="35"/>
      <c r="DW538" s="36"/>
      <c r="DX538" s="36"/>
      <c r="DY538" s="38"/>
      <c r="DZ538" s="38"/>
      <c r="EA538" s="46"/>
      <c r="EB538" s="33">
        <f t="shared" si="74"/>
        <v>0</v>
      </c>
      <c r="EC538" s="33">
        <f t="shared" si="75"/>
        <v>0</v>
      </c>
      <c r="ED538" s="75">
        <f t="shared" si="76"/>
        <v>0</v>
      </c>
      <c r="EE538" s="74">
        <f t="shared" si="77"/>
        <v>0</v>
      </c>
      <c r="EF538" s="33">
        <f t="shared" si="78"/>
        <v>0</v>
      </c>
    </row>
    <row r="539" spans="1:136" x14ac:dyDescent="0.25">
      <c r="A539" s="134">
        <v>530</v>
      </c>
      <c r="B539" s="44"/>
      <c r="C539" s="39"/>
      <c r="D539" s="39"/>
      <c r="E539" s="39"/>
      <c r="F539" s="46"/>
      <c r="G539" s="45"/>
      <c r="H539" s="44"/>
      <c r="I539" s="44"/>
      <c r="J539" s="47"/>
      <c r="K539" s="47"/>
      <c r="L539" s="47"/>
      <c r="M539" s="47"/>
      <c r="N539" s="47"/>
      <c r="O539" s="44"/>
      <c r="P539" s="353"/>
      <c r="Q539" s="452"/>
      <c r="R539" s="452"/>
      <c r="S539" s="452"/>
      <c r="T539" s="452"/>
      <c r="U539" s="452"/>
      <c r="V539" s="452"/>
      <c r="W539" s="452"/>
      <c r="X539" s="452"/>
      <c r="Y539" s="452"/>
      <c r="Z539" s="45"/>
      <c r="AA539" s="44"/>
      <c r="AB539" s="44"/>
      <c r="AC539" s="47"/>
      <c r="AD539" s="47"/>
      <c r="AE539" s="47"/>
      <c r="AF539" s="47"/>
      <c r="AG539" s="47"/>
      <c r="AH539" s="47"/>
      <c r="AI539" s="47"/>
      <c r="AJ539" s="44"/>
      <c r="AK539" s="353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52"/>
      <c r="AV539" s="452"/>
      <c r="AW539" s="45"/>
      <c r="AX539" s="44"/>
      <c r="AY539" s="47"/>
      <c r="AZ539" s="47"/>
      <c r="BA539" s="125"/>
      <c r="BB539" s="44"/>
      <c r="BC539" s="44"/>
      <c r="BD539" s="47"/>
      <c r="BE539" s="47"/>
      <c r="BF539" s="45"/>
      <c r="BG539" s="44"/>
      <c r="BH539" s="44"/>
      <c r="BI539" s="44"/>
      <c r="BJ539" s="44"/>
      <c r="BK539" s="44"/>
      <c r="BL539" s="44"/>
      <c r="BM539" s="44"/>
      <c r="BN539" s="47"/>
      <c r="BO539" s="497"/>
      <c r="BP539" s="124"/>
      <c r="BQ539" s="41"/>
      <c r="BR539" s="41"/>
      <c r="BS539" s="41"/>
      <c r="BT539" s="41"/>
      <c r="BU539" s="43"/>
      <c r="BV539" s="43"/>
      <c r="BW539" s="43"/>
      <c r="BX539" s="43"/>
      <c r="BY539" s="43"/>
      <c r="BZ539" s="43"/>
      <c r="CA539" s="499"/>
      <c r="CB539" s="500"/>
      <c r="CC539" s="495"/>
      <c r="CD539" s="495"/>
      <c r="CE539" s="502"/>
      <c r="CF539" s="124"/>
      <c r="CG539" s="41"/>
      <c r="CH539" s="41"/>
      <c r="CI539" s="43"/>
      <c r="CJ539" s="43"/>
      <c r="CK539" s="43"/>
      <c r="CL539" s="43"/>
      <c r="CM539" s="43"/>
      <c r="CN539" s="43"/>
      <c r="CO539" s="43"/>
      <c r="CP539" s="43"/>
      <c r="CQ539" s="43"/>
      <c r="CR539" s="500"/>
      <c r="CS539" s="495"/>
      <c r="CT539" s="495"/>
      <c r="CU539" s="502"/>
      <c r="CV539" s="44"/>
      <c r="CW539" s="44"/>
      <c r="CX539" s="44"/>
      <c r="CY539" s="44"/>
      <c r="CZ539" s="44"/>
      <c r="DA539" s="46"/>
      <c r="DB539" s="451"/>
      <c r="DC539" s="44"/>
      <c r="DD539" s="44"/>
      <c r="DE539" s="451"/>
      <c r="DF539" s="35"/>
      <c r="DG539" s="36"/>
      <c r="DH539" s="36"/>
      <c r="DI539" s="38"/>
      <c r="DJ539" s="38"/>
      <c r="DK539" s="38"/>
      <c r="DL539" s="38"/>
      <c r="DM539" s="38"/>
      <c r="DN539" s="46"/>
      <c r="DO539" s="451"/>
      <c r="DP539" s="451"/>
      <c r="DQ539" s="451"/>
      <c r="DR539" s="451"/>
      <c r="DS539" s="451"/>
      <c r="DT539" s="451"/>
      <c r="DU539" s="451"/>
      <c r="DV539" s="35"/>
      <c r="DW539" s="36"/>
      <c r="DX539" s="36"/>
      <c r="DY539" s="38"/>
      <c r="DZ539" s="38"/>
      <c r="EA539" s="46"/>
      <c r="EB539" s="33">
        <f t="shared" si="74"/>
        <v>0</v>
      </c>
      <c r="EC539" s="33">
        <f t="shared" si="75"/>
        <v>0</v>
      </c>
      <c r="ED539" s="75">
        <f t="shared" si="76"/>
        <v>0</v>
      </c>
      <c r="EE539" s="74">
        <f t="shared" si="77"/>
        <v>0</v>
      </c>
      <c r="EF539" s="33">
        <f t="shared" si="78"/>
        <v>0</v>
      </c>
    </row>
    <row r="540" spans="1:136" x14ac:dyDescent="0.25">
      <c r="A540" s="136">
        <v>531</v>
      </c>
      <c r="B540" s="44"/>
      <c r="C540" s="39"/>
      <c r="D540" s="39"/>
      <c r="E540" s="39"/>
      <c r="F540" s="46"/>
      <c r="G540" s="45"/>
      <c r="H540" s="44"/>
      <c r="I540" s="44"/>
      <c r="J540" s="47"/>
      <c r="K540" s="47"/>
      <c r="L540" s="47"/>
      <c r="M540" s="47"/>
      <c r="N540" s="47"/>
      <c r="O540" s="44"/>
      <c r="P540" s="353"/>
      <c r="Q540" s="452"/>
      <c r="R540" s="452"/>
      <c r="S540" s="452"/>
      <c r="T540" s="452"/>
      <c r="U540" s="452"/>
      <c r="V540" s="452"/>
      <c r="W540" s="452"/>
      <c r="X540" s="452"/>
      <c r="Y540" s="452"/>
      <c r="Z540" s="45"/>
      <c r="AA540" s="44"/>
      <c r="AB540" s="44"/>
      <c r="AC540" s="47"/>
      <c r="AD540" s="47"/>
      <c r="AE540" s="47"/>
      <c r="AF540" s="47"/>
      <c r="AG540" s="47"/>
      <c r="AH540" s="47"/>
      <c r="AI540" s="47"/>
      <c r="AJ540" s="44"/>
      <c r="AK540" s="353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"/>
      <c r="AX540" s="44"/>
      <c r="AY540" s="47"/>
      <c r="AZ540" s="47"/>
      <c r="BA540" s="125"/>
      <c r="BB540" s="44"/>
      <c r="BC540" s="44"/>
      <c r="BD540" s="47"/>
      <c r="BE540" s="47"/>
      <c r="BF540" s="45"/>
      <c r="BG540" s="44"/>
      <c r="BH540" s="44"/>
      <c r="BI540" s="44"/>
      <c r="BJ540" s="44"/>
      <c r="BK540" s="44"/>
      <c r="BL540" s="44"/>
      <c r="BM540" s="44"/>
      <c r="BN540" s="47"/>
      <c r="BO540" s="497"/>
      <c r="BP540" s="124"/>
      <c r="BQ540" s="41"/>
      <c r="BR540" s="41"/>
      <c r="BS540" s="41"/>
      <c r="BT540" s="41"/>
      <c r="BU540" s="43"/>
      <c r="BV540" s="43"/>
      <c r="BW540" s="43"/>
      <c r="BX540" s="43"/>
      <c r="BY540" s="43"/>
      <c r="BZ540" s="43"/>
      <c r="CA540" s="499"/>
      <c r="CB540" s="500"/>
      <c r="CC540" s="495"/>
      <c r="CD540" s="495"/>
      <c r="CE540" s="502"/>
      <c r="CF540" s="124"/>
      <c r="CG540" s="41"/>
      <c r="CH540" s="41"/>
      <c r="CI540" s="43"/>
      <c r="CJ540" s="43"/>
      <c r="CK540" s="43"/>
      <c r="CL540" s="43"/>
      <c r="CM540" s="43"/>
      <c r="CN540" s="43"/>
      <c r="CO540" s="43"/>
      <c r="CP540" s="43"/>
      <c r="CQ540" s="43"/>
      <c r="CR540" s="500"/>
      <c r="CS540" s="495"/>
      <c r="CT540" s="495"/>
      <c r="CU540" s="502"/>
      <c r="CV540" s="44"/>
      <c r="CW540" s="44"/>
      <c r="CX540" s="44"/>
      <c r="CY540" s="44"/>
      <c r="CZ540" s="44"/>
      <c r="DA540" s="46"/>
      <c r="DB540" s="451"/>
      <c r="DC540" s="44"/>
      <c r="DD540" s="44"/>
      <c r="DE540" s="451"/>
      <c r="DF540" s="35"/>
      <c r="DG540" s="36"/>
      <c r="DH540" s="36"/>
      <c r="DI540" s="38"/>
      <c r="DJ540" s="38"/>
      <c r="DK540" s="38"/>
      <c r="DL540" s="38"/>
      <c r="DM540" s="38"/>
      <c r="DN540" s="46"/>
      <c r="DO540" s="451"/>
      <c r="DP540" s="451"/>
      <c r="DQ540" s="451"/>
      <c r="DR540" s="451"/>
      <c r="DS540" s="451"/>
      <c r="DT540" s="451"/>
      <c r="DU540" s="451"/>
      <c r="DV540" s="35"/>
      <c r="DW540" s="36"/>
      <c r="DX540" s="36"/>
      <c r="DY540" s="38"/>
      <c r="DZ540" s="38"/>
      <c r="EA540" s="46"/>
      <c r="EB540" s="33">
        <f t="shared" si="74"/>
        <v>0</v>
      </c>
      <c r="EC540" s="33">
        <f t="shared" si="75"/>
        <v>0</v>
      </c>
      <c r="ED540" s="75">
        <f t="shared" si="76"/>
        <v>0</v>
      </c>
      <c r="EE540" s="74">
        <f t="shared" si="77"/>
        <v>0</v>
      </c>
      <c r="EF540" s="33">
        <f t="shared" si="78"/>
        <v>0</v>
      </c>
    </row>
    <row r="541" spans="1:136" x14ac:dyDescent="0.25">
      <c r="A541" s="134">
        <v>532</v>
      </c>
      <c r="B541" s="44"/>
      <c r="C541" s="39"/>
      <c r="D541" s="39"/>
      <c r="E541" s="39"/>
      <c r="F541" s="46"/>
      <c r="G541" s="45"/>
      <c r="H541" s="44"/>
      <c r="I541" s="44"/>
      <c r="J541" s="47"/>
      <c r="K541" s="47"/>
      <c r="L541" s="47"/>
      <c r="M541" s="47"/>
      <c r="N541" s="47"/>
      <c r="O541" s="44"/>
      <c r="P541" s="353"/>
      <c r="Q541" s="452"/>
      <c r="R541" s="452"/>
      <c r="S541" s="452"/>
      <c r="T541" s="452"/>
      <c r="U541" s="452"/>
      <c r="V541" s="452"/>
      <c r="W541" s="452"/>
      <c r="X541" s="452"/>
      <c r="Y541" s="452"/>
      <c r="Z541" s="45"/>
      <c r="AA541" s="44"/>
      <c r="AB541" s="44"/>
      <c r="AC541" s="47"/>
      <c r="AD541" s="47"/>
      <c r="AE541" s="47"/>
      <c r="AF541" s="47"/>
      <c r="AG541" s="47"/>
      <c r="AH541" s="47"/>
      <c r="AI541" s="47"/>
      <c r="AJ541" s="44"/>
      <c r="AK541" s="353"/>
      <c r="AL541" s="452"/>
      <c r="AM541" s="452"/>
      <c r="AN541" s="452"/>
      <c r="AO541" s="452"/>
      <c r="AP541" s="452"/>
      <c r="AQ541" s="452"/>
      <c r="AR541" s="452"/>
      <c r="AS541" s="452"/>
      <c r="AT541" s="452"/>
      <c r="AU541" s="452"/>
      <c r="AV541" s="452"/>
      <c r="AW541" s="45"/>
      <c r="AX541" s="44"/>
      <c r="AY541" s="47"/>
      <c r="AZ541" s="47"/>
      <c r="BA541" s="125"/>
      <c r="BB541" s="44"/>
      <c r="BC541" s="44"/>
      <c r="BD541" s="47"/>
      <c r="BE541" s="47"/>
      <c r="BF541" s="45"/>
      <c r="BG541" s="44"/>
      <c r="BH541" s="44"/>
      <c r="BI541" s="44"/>
      <c r="BJ541" s="44"/>
      <c r="BK541" s="44"/>
      <c r="BL541" s="44"/>
      <c r="BM541" s="44"/>
      <c r="BN541" s="47"/>
      <c r="BO541" s="497"/>
      <c r="BP541" s="124"/>
      <c r="BQ541" s="41"/>
      <c r="BR541" s="41"/>
      <c r="BS541" s="41"/>
      <c r="BT541" s="41"/>
      <c r="BU541" s="43"/>
      <c r="BV541" s="43"/>
      <c r="BW541" s="43"/>
      <c r="BX541" s="43"/>
      <c r="BY541" s="43"/>
      <c r="BZ541" s="43"/>
      <c r="CA541" s="499"/>
      <c r="CB541" s="500"/>
      <c r="CC541" s="495"/>
      <c r="CD541" s="495"/>
      <c r="CE541" s="502"/>
      <c r="CF541" s="124"/>
      <c r="CG541" s="41"/>
      <c r="CH541" s="41"/>
      <c r="CI541" s="43"/>
      <c r="CJ541" s="43"/>
      <c r="CK541" s="43"/>
      <c r="CL541" s="43"/>
      <c r="CM541" s="43"/>
      <c r="CN541" s="43"/>
      <c r="CO541" s="43"/>
      <c r="CP541" s="43"/>
      <c r="CQ541" s="43"/>
      <c r="CR541" s="500"/>
      <c r="CS541" s="495"/>
      <c r="CT541" s="495"/>
      <c r="CU541" s="502"/>
      <c r="CV541" s="44"/>
      <c r="CW541" s="44"/>
      <c r="CX541" s="44"/>
      <c r="CY541" s="44"/>
      <c r="CZ541" s="44"/>
      <c r="DA541" s="46"/>
      <c r="DB541" s="451"/>
      <c r="DC541" s="44"/>
      <c r="DD541" s="44"/>
      <c r="DE541" s="451"/>
      <c r="DF541" s="35"/>
      <c r="DG541" s="36"/>
      <c r="DH541" s="36"/>
      <c r="DI541" s="38"/>
      <c r="DJ541" s="38"/>
      <c r="DK541" s="38"/>
      <c r="DL541" s="38"/>
      <c r="DM541" s="38"/>
      <c r="DN541" s="46"/>
      <c r="DO541" s="451"/>
      <c r="DP541" s="451"/>
      <c r="DQ541" s="451"/>
      <c r="DR541" s="451"/>
      <c r="DS541" s="451"/>
      <c r="DT541" s="451"/>
      <c r="DU541" s="451"/>
      <c r="DV541" s="35"/>
      <c r="DW541" s="36"/>
      <c r="DX541" s="36"/>
      <c r="DY541" s="38"/>
      <c r="DZ541" s="38"/>
      <c r="EA541" s="46"/>
      <c r="EB541" s="33">
        <f t="shared" si="74"/>
        <v>0</v>
      </c>
      <c r="EC541" s="33">
        <f t="shared" si="75"/>
        <v>0</v>
      </c>
      <c r="ED541" s="75">
        <f t="shared" si="76"/>
        <v>0</v>
      </c>
      <c r="EE541" s="74">
        <f t="shared" si="77"/>
        <v>0</v>
      </c>
      <c r="EF541" s="33">
        <f t="shared" si="78"/>
        <v>0</v>
      </c>
    </row>
    <row r="542" spans="1:136" x14ac:dyDescent="0.25">
      <c r="A542" s="136">
        <v>533</v>
      </c>
      <c r="B542" s="44"/>
      <c r="C542" s="39"/>
      <c r="D542" s="39"/>
      <c r="E542" s="39"/>
      <c r="F542" s="46"/>
      <c r="G542" s="45"/>
      <c r="H542" s="44"/>
      <c r="I542" s="44"/>
      <c r="J542" s="47"/>
      <c r="K542" s="47"/>
      <c r="L542" s="47"/>
      <c r="M542" s="47"/>
      <c r="N542" s="47"/>
      <c r="O542" s="44"/>
      <c r="P542" s="353"/>
      <c r="Q542" s="452"/>
      <c r="R542" s="452"/>
      <c r="S542" s="452"/>
      <c r="T542" s="452"/>
      <c r="U542" s="452"/>
      <c r="V542" s="452"/>
      <c r="W542" s="452"/>
      <c r="X542" s="452"/>
      <c r="Y542" s="452"/>
      <c r="Z542" s="45"/>
      <c r="AA542" s="44"/>
      <c r="AB542" s="44"/>
      <c r="AC542" s="47"/>
      <c r="AD542" s="47"/>
      <c r="AE542" s="47"/>
      <c r="AF542" s="47"/>
      <c r="AG542" s="47"/>
      <c r="AH542" s="47"/>
      <c r="AI542" s="47"/>
      <c r="AJ542" s="44"/>
      <c r="AK542" s="353"/>
      <c r="AL542" s="452"/>
      <c r="AM542" s="452"/>
      <c r="AN542" s="452"/>
      <c r="AO542" s="452"/>
      <c r="AP542" s="452"/>
      <c r="AQ542" s="452"/>
      <c r="AR542" s="452"/>
      <c r="AS542" s="452"/>
      <c r="AT542" s="452"/>
      <c r="AU542" s="452"/>
      <c r="AV542" s="452"/>
      <c r="AW542" s="45"/>
      <c r="AX542" s="44"/>
      <c r="AY542" s="47"/>
      <c r="AZ542" s="47"/>
      <c r="BA542" s="125"/>
      <c r="BB542" s="44"/>
      <c r="BC542" s="44"/>
      <c r="BD542" s="47"/>
      <c r="BE542" s="47"/>
      <c r="BF542" s="45"/>
      <c r="BG542" s="44"/>
      <c r="BH542" s="44"/>
      <c r="BI542" s="44"/>
      <c r="BJ542" s="44"/>
      <c r="BK542" s="44"/>
      <c r="BL542" s="44"/>
      <c r="BM542" s="44"/>
      <c r="BN542" s="47"/>
      <c r="BO542" s="497"/>
      <c r="BP542" s="124"/>
      <c r="BQ542" s="41"/>
      <c r="BR542" s="41"/>
      <c r="BS542" s="41"/>
      <c r="BT542" s="41"/>
      <c r="BU542" s="43"/>
      <c r="BV542" s="43"/>
      <c r="BW542" s="43"/>
      <c r="BX542" s="43"/>
      <c r="BY542" s="43"/>
      <c r="BZ542" s="43"/>
      <c r="CA542" s="499"/>
      <c r="CB542" s="500"/>
      <c r="CC542" s="495"/>
      <c r="CD542" s="495"/>
      <c r="CE542" s="502"/>
      <c r="CF542" s="124"/>
      <c r="CG542" s="41"/>
      <c r="CH542" s="41"/>
      <c r="CI542" s="43"/>
      <c r="CJ542" s="43"/>
      <c r="CK542" s="43"/>
      <c r="CL542" s="43"/>
      <c r="CM542" s="43"/>
      <c r="CN542" s="43"/>
      <c r="CO542" s="43"/>
      <c r="CP542" s="43"/>
      <c r="CQ542" s="43"/>
      <c r="CR542" s="500"/>
      <c r="CS542" s="495"/>
      <c r="CT542" s="495"/>
      <c r="CU542" s="502"/>
      <c r="CV542" s="44"/>
      <c r="CW542" s="44"/>
      <c r="CX542" s="44"/>
      <c r="CY542" s="44"/>
      <c r="CZ542" s="44"/>
      <c r="DA542" s="46"/>
      <c r="DB542" s="451"/>
      <c r="DC542" s="44"/>
      <c r="DD542" s="44"/>
      <c r="DE542" s="451"/>
      <c r="DF542" s="35"/>
      <c r="DG542" s="36"/>
      <c r="DH542" s="36"/>
      <c r="DI542" s="38"/>
      <c r="DJ542" s="38"/>
      <c r="DK542" s="38"/>
      <c r="DL542" s="38"/>
      <c r="DM542" s="38"/>
      <c r="DN542" s="46"/>
      <c r="DO542" s="451"/>
      <c r="DP542" s="451"/>
      <c r="DQ542" s="451"/>
      <c r="DR542" s="451"/>
      <c r="DS542" s="451"/>
      <c r="DT542" s="451"/>
      <c r="DU542" s="451"/>
      <c r="DV542" s="35"/>
      <c r="DW542" s="36"/>
      <c r="DX542" s="36"/>
      <c r="DY542" s="38"/>
      <c r="DZ542" s="38"/>
      <c r="EA542" s="46"/>
      <c r="EB542" s="33">
        <f t="shared" si="74"/>
        <v>0</v>
      </c>
      <c r="EC542" s="33">
        <f t="shared" si="75"/>
        <v>0</v>
      </c>
      <c r="ED542" s="75">
        <f t="shared" si="76"/>
        <v>0</v>
      </c>
      <c r="EE542" s="74">
        <f t="shared" si="77"/>
        <v>0</v>
      </c>
      <c r="EF542" s="33">
        <f t="shared" si="78"/>
        <v>0</v>
      </c>
    </row>
    <row r="543" spans="1:136" x14ac:dyDescent="0.25">
      <c r="A543" s="134">
        <v>534</v>
      </c>
      <c r="B543" s="44"/>
      <c r="C543" s="39"/>
      <c r="D543" s="39"/>
      <c r="E543" s="39"/>
      <c r="F543" s="46"/>
      <c r="G543" s="45"/>
      <c r="H543" s="44"/>
      <c r="I543" s="44"/>
      <c r="J543" s="47"/>
      <c r="K543" s="47"/>
      <c r="L543" s="47"/>
      <c r="M543" s="47"/>
      <c r="N543" s="47"/>
      <c r="O543" s="44"/>
      <c r="P543" s="353"/>
      <c r="Q543" s="452"/>
      <c r="R543" s="452"/>
      <c r="S543" s="452"/>
      <c r="T543" s="452"/>
      <c r="U543" s="452"/>
      <c r="V543" s="452"/>
      <c r="W543" s="452"/>
      <c r="X543" s="452"/>
      <c r="Y543" s="452"/>
      <c r="Z543" s="45"/>
      <c r="AA543" s="44"/>
      <c r="AB543" s="44"/>
      <c r="AC543" s="47"/>
      <c r="AD543" s="47"/>
      <c r="AE543" s="47"/>
      <c r="AF543" s="47"/>
      <c r="AG543" s="47"/>
      <c r="AH543" s="47"/>
      <c r="AI543" s="47"/>
      <c r="AJ543" s="44"/>
      <c r="AK543" s="353"/>
      <c r="AL543" s="452"/>
      <c r="AM543" s="452"/>
      <c r="AN543" s="452"/>
      <c r="AO543" s="452"/>
      <c r="AP543" s="452"/>
      <c r="AQ543" s="452"/>
      <c r="AR543" s="452"/>
      <c r="AS543" s="452"/>
      <c r="AT543" s="452"/>
      <c r="AU543" s="452"/>
      <c r="AV543" s="452"/>
      <c r="AW543" s="45"/>
      <c r="AX543" s="44"/>
      <c r="AY543" s="47"/>
      <c r="AZ543" s="47"/>
      <c r="BA543" s="125"/>
      <c r="BB543" s="44"/>
      <c r="BC543" s="44"/>
      <c r="BD543" s="47"/>
      <c r="BE543" s="47"/>
      <c r="BF543" s="45"/>
      <c r="BG543" s="44"/>
      <c r="BH543" s="44"/>
      <c r="BI543" s="44"/>
      <c r="BJ543" s="44"/>
      <c r="BK543" s="44"/>
      <c r="BL543" s="44"/>
      <c r="BM543" s="44"/>
      <c r="BN543" s="47"/>
      <c r="BO543" s="497"/>
      <c r="BP543" s="124"/>
      <c r="BQ543" s="41"/>
      <c r="BR543" s="41"/>
      <c r="BS543" s="41"/>
      <c r="BT543" s="41"/>
      <c r="BU543" s="43"/>
      <c r="BV543" s="43"/>
      <c r="BW543" s="43"/>
      <c r="BX543" s="43"/>
      <c r="BY543" s="43"/>
      <c r="BZ543" s="43"/>
      <c r="CA543" s="499"/>
      <c r="CB543" s="500"/>
      <c r="CC543" s="495"/>
      <c r="CD543" s="495"/>
      <c r="CE543" s="502"/>
      <c r="CF543" s="124"/>
      <c r="CG543" s="41"/>
      <c r="CH543" s="41"/>
      <c r="CI543" s="43"/>
      <c r="CJ543" s="43"/>
      <c r="CK543" s="43"/>
      <c r="CL543" s="43"/>
      <c r="CM543" s="43"/>
      <c r="CN543" s="43"/>
      <c r="CO543" s="43"/>
      <c r="CP543" s="43"/>
      <c r="CQ543" s="43"/>
      <c r="CR543" s="500"/>
      <c r="CS543" s="495"/>
      <c r="CT543" s="495"/>
      <c r="CU543" s="502"/>
      <c r="CV543" s="44"/>
      <c r="CW543" s="44"/>
      <c r="CX543" s="44"/>
      <c r="CY543" s="44"/>
      <c r="CZ543" s="44"/>
      <c r="DA543" s="46"/>
      <c r="DB543" s="451"/>
      <c r="DC543" s="44"/>
      <c r="DD543" s="44"/>
      <c r="DE543" s="451"/>
      <c r="DF543" s="35"/>
      <c r="DG543" s="36"/>
      <c r="DH543" s="36"/>
      <c r="DI543" s="38"/>
      <c r="DJ543" s="38"/>
      <c r="DK543" s="38"/>
      <c r="DL543" s="38"/>
      <c r="DM543" s="38"/>
      <c r="DN543" s="46"/>
      <c r="DO543" s="451"/>
      <c r="DP543" s="451"/>
      <c r="DQ543" s="451"/>
      <c r="DR543" s="451"/>
      <c r="DS543" s="451"/>
      <c r="DT543" s="451"/>
      <c r="DU543" s="451"/>
      <c r="DV543" s="35"/>
      <c r="DW543" s="36"/>
      <c r="DX543" s="36"/>
      <c r="DY543" s="38"/>
      <c r="DZ543" s="38"/>
      <c r="EA543" s="46"/>
      <c r="EB543" s="33">
        <f t="shared" si="74"/>
        <v>0</v>
      </c>
      <c r="EC543" s="33">
        <f t="shared" si="75"/>
        <v>0</v>
      </c>
      <c r="ED543" s="75">
        <f t="shared" si="76"/>
        <v>0</v>
      </c>
      <c r="EE543" s="74">
        <f t="shared" si="77"/>
        <v>0</v>
      </c>
      <c r="EF543" s="33">
        <f t="shared" si="78"/>
        <v>0</v>
      </c>
    </row>
    <row r="544" spans="1:136" x14ac:dyDescent="0.25">
      <c r="A544" s="136">
        <v>535</v>
      </c>
      <c r="B544" s="44"/>
      <c r="C544" s="39"/>
      <c r="D544" s="39"/>
      <c r="E544" s="39"/>
      <c r="F544" s="46"/>
      <c r="G544" s="45"/>
      <c r="H544" s="44"/>
      <c r="I544" s="44"/>
      <c r="J544" s="47"/>
      <c r="K544" s="47"/>
      <c r="L544" s="47"/>
      <c r="M544" s="47"/>
      <c r="N544" s="47"/>
      <c r="O544" s="44"/>
      <c r="P544" s="353"/>
      <c r="Q544" s="452"/>
      <c r="R544" s="452"/>
      <c r="S544" s="452"/>
      <c r="T544" s="452"/>
      <c r="U544" s="452"/>
      <c r="V544" s="452"/>
      <c r="W544" s="452"/>
      <c r="X544" s="452"/>
      <c r="Y544" s="452"/>
      <c r="Z544" s="45"/>
      <c r="AA544" s="44"/>
      <c r="AB544" s="44"/>
      <c r="AC544" s="47"/>
      <c r="AD544" s="47"/>
      <c r="AE544" s="47"/>
      <c r="AF544" s="47"/>
      <c r="AG544" s="47"/>
      <c r="AH544" s="47"/>
      <c r="AI544" s="47"/>
      <c r="AJ544" s="44"/>
      <c r="AK544" s="353"/>
      <c r="AL544" s="452"/>
      <c r="AM544" s="452"/>
      <c r="AN544" s="452"/>
      <c r="AO544" s="452"/>
      <c r="AP544" s="452"/>
      <c r="AQ544" s="452"/>
      <c r="AR544" s="452"/>
      <c r="AS544" s="452"/>
      <c r="AT544" s="452"/>
      <c r="AU544" s="452"/>
      <c r="AV544" s="452"/>
      <c r="AW544" s="45"/>
      <c r="AX544" s="44"/>
      <c r="AY544" s="47"/>
      <c r="AZ544" s="47"/>
      <c r="BA544" s="125"/>
      <c r="BB544" s="44"/>
      <c r="BC544" s="44"/>
      <c r="BD544" s="47"/>
      <c r="BE544" s="47"/>
      <c r="BF544" s="45"/>
      <c r="BG544" s="44"/>
      <c r="BH544" s="44"/>
      <c r="BI544" s="44"/>
      <c r="BJ544" s="44"/>
      <c r="BK544" s="44"/>
      <c r="BL544" s="44"/>
      <c r="BM544" s="44"/>
      <c r="BN544" s="47"/>
      <c r="BO544" s="497"/>
      <c r="BP544" s="124"/>
      <c r="BQ544" s="41"/>
      <c r="BR544" s="41"/>
      <c r="BS544" s="41"/>
      <c r="BT544" s="41"/>
      <c r="BU544" s="43"/>
      <c r="BV544" s="43"/>
      <c r="BW544" s="43"/>
      <c r="BX544" s="43"/>
      <c r="BY544" s="43"/>
      <c r="BZ544" s="43"/>
      <c r="CA544" s="499"/>
      <c r="CB544" s="500"/>
      <c r="CC544" s="495"/>
      <c r="CD544" s="495"/>
      <c r="CE544" s="502"/>
      <c r="CF544" s="124"/>
      <c r="CG544" s="41"/>
      <c r="CH544" s="41"/>
      <c r="CI544" s="43"/>
      <c r="CJ544" s="43"/>
      <c r="CK544" s="43"/>
      <c r="CL544" s="43"/>
      <c r="CM544" s="43"/>
      <c r="CN544" s="43"/>
      <c r="CO544" s="43"/>
      <c r="CP544" s="43"/>
      <c r="CQ544" s="43"/>
      <c r="CR544" s="500"/>
      <c r="CS544" s="495"/>
      <c r="CT544" s="495"/>
      <c r="CU544" s="502"/>
      <c r="CV544" s="44"/>
      <c r="CW544" s="44"/>
      <c r="CX544" s="44"/>
      <c r="CY544" s="44"/>
      <c r="CZ544" s="44"/>
      <c r="DA544" s="46"/>
      <c r="DB544" s="451"/>
      <c r="DC544" s="44"/>
      <c r="DD544" s="44"/>
      <c r="DE544" s="451"/>
      <c r="DF544" s="35"/>
      <c r="DG544" s="36"/>
      <c r="DH544" s="36"/>
      <c r="DI544" s="38"/>
      <c r="DJ544" s="38"/>
      <c r="DK544" s="38"/>
      <c r="DL544" s="38"/>
      <c r="DM544" s="38"/>
      <c r="DN544" s="46"/>
      <c r="DO544" s="451"/>
      <c r="DP544" s="451"/>
      <c r="DQ544" s="451"/>
      <c r="DR544" s="451"/>
      <c r="DS544" s="451"/>
      <c r="DT544" s="451"/>
      <c r="DU544" s="451"/>
      <c r="DV544" s="35"/>
      <c r="DW544" s="36"/>
      <c r="DX544" s="36"/>
      <c r="DY544" s="38"/>
      <c r="DZ544" s="38"/>
      <c r="EA544" s="46"/>
      <c r="EB544" s="33">
        <f t="shared" si="74"/>
        <v>0</v>
      </c>
      <c r="EC544" s="33">
        <f t="shared" si="75"/>
        <v>0</v>
      </c>
      <c r="ED544" s="75">
        <f t="shared" si="76"/>
        <v>0</v>
      </c>
      <c r="EE544" s="74">
        <f t="shared" si="77"/>
        <v>0</v>
      </c>
      <c r="EF544" s="33">
        <f t="shared" si="78"/>
        <v>0</v>
      </c>
    </row>
    <row r="545" spans="1:136" x14ac:dyDescent="0.25">
      <c r="A545" s="134">
        <v>536</v>
      </c>
      <c r="B545" s="44"/>
      <c r="C545" s="39"/>
      <c r="D545" s="39"/>
      <c r="E545" s="39"/>
      <c r="F545" s="46"/>
      <c r="G545" s="45"/>
      <c r="H545" s="44"/>
      <c r="I545" s="44"/>
      <c r="J545" s="47"/>
      <c r="K545" s="47"/>
      <c r="L545" s="47"/>
      <c r="M545" s="47"/>
      <c r="N545" s="47"/>
      <c r="O545" s="44"/>
      <c r="P545" s="353"/>
      <c r="Q545" s="452"/>
      <c r="R545" s="452"/>
      <c r="S545" s="452"/>
      <c r="T545" s="452"/>
      <c r="U545" s="452"/>
      <c r="V545" s="452"/>
      <c r="W545" s="452"/>
      <c r="X545" s="452"/>
      <c r="Y545" s="452"/>
      <c r="Z545" s="45"/>
      <c r="AA545" s="44"/>
      <c r="AB545" s="44"/>
      <c r="AC545" s="47"/>
      <c r="AD545" s="47"/>
      <c r="AE545" s="47"/>
      <c r="AF545" s="47"/>
      <c r="AG545" s="47"/>
      <c r="AH545" s="47"/>
      <c r="AI545" s="47"/>
      <c r="AJ545" s="44"/>
      <c r="AK545" s="353"/>
      <c r="AL545" s="452"/>
      <c r="AM545" s="452"/>
      <c r="AN545" s="452"/>
      <c r="AO545" s="452"/>
      <c r="AP545" s="452"/>
      <c r="AQ545" s="452"/>
      <c r="AR545" s="452"/>
      <c r="AS545" s="452"/>
      <c r="AT545" s="452"/>
      <c r="AU545" s="452"/>
      <c r="AV545" s="452"/>
      <c r="AW545" s="45"/>
      <c r="AX545" s="44"/>
      <c r="AY545" s="47"/>
      <c r="AZ545" s="47"/>
      <c r="BA545" s="125"/>
      <c r="BB545" s="44"/>
      <c r="BC545" s="44"/>
      <c r="BD545" s="47"/>
      <c r="BE545" s="47"/>
      <c r="BF545" s="45"/>
      <c r="BG545" s="44"/>
      <c r="BH545" s="44"/>
      <c r="BI545" s="44"/>
      <c r="BJ545" s="44"/>
      <c r="BK545" s="44"/>
      <c r="BL545" s="44"/>
      <c r="BM545" s="44"/>
      <c r="BN545" s="47"/>
      <c r="BO545" s="497"/>
      <c r="BP545" s="124"/>
      <c r="BQ545" s="41"/>
      <c r="BR545" s="41"/>
      <c r="BS545" s="41"/>
      <c r="BT545" s="41"/>
      <c r="BU545" s="43"/>
      <c r="BV545" s="43"/>
      <c r="BW545" s="43"/>
      <c r="BX545" s="43"/>
      <c r="BY545" s="43"/>
      <c r="BZ545" s="43"/>
      <c r="CA545" s="499"/>
      <c r="CB545" s="500"/>
      <c r="CC545" s="495"/>
      <c r="CD545" s="495"/>
      <c r="CE545" s="502"/>
      <c r="CF545" s="124"/>
      <c r="CG545" s="41"/>
      <c r="CH545" s="41"/>
      <c r="CI545" s="43"/>
      <c r="CJ545" s="43"/>
      <c r="CK545" s="43"/>
      <c r="CL545" s="43"/>
      <c r="CM545" s="43"/>
      <c r="CN545" s="43"/>
      <c r="CO545" s="43"/>
      <c r="CP545" s="43"/>
      <c r="CQ545" s="43"/>
      <c r="CR545" s="500"/>
      <c r="CS545" s="495"/>
      <c r="CT545" s="495"/>
      <c r="CU545" s="502"/>
      <c r="CV545" s="44"/>
      <c r="CW545" s="44"/>
      <c r="CX545" s="44"/>
      <c r="CY545" s="44"/>
      <c r="CZ545" s="44"/>
      <c r="DA545" s="46"/>
      <c r="DB545" s="451"/>
      <c r="DC545" s="44"/>
      <c r="DD545" s="44"/>
      <c r="DE545" s="451"/>
      <c r="DF545" s="35"/>
      <c r="DG545" s="36"/>
      <c r="DH545" s="36"/>
      <c r="DI545" s="38"/>
      <c r="DJ545" s="38"/>
      <c r="DK545" s="38"/>
      <c r="DL545" s="38"/>
      <c r="DM545" s="38"/>
      <c r="DN545" s="46"/>
      <c r="DO545" s="451"/>
      <c r="DP545" s="451"/>
      <c r="DQ545" s="451"/>
      <c r="DR545" s="451"/>
      <c r="DS545" s="451"/>
      <c r="DT545" s="451"/>
      <c r="DU545" s="451"/>
      <c r="DV545" s="35"/>
      <c r="DW545" s="36"/>
      <c r="DX545" s="36"/>
      <c r="DY545" s="38"/>
      <c r="DZ545" s="38"/>
      <c r="EA545" s="46"/>
      <c r="EB545" s="33">
        <f t="shared" si="74"/>
        <v>0</v>
      </c>
      <c r="EC545" s="33">
        <f t="shared" si="75"/>
        <v>0</v>
      </c>
      <c r="ED545" s="75">
        <f t="shared" si="76"/>
        <v>0</v>
      </c>
      <c r="EE545" s="74">
        <f t="shared" si="77"/>
        <v>0</v>
      </c>
      <c r="EF545" s="33">
        <f t="shared" si="78"/>
        <v>0</v>
      </c>
    </row>
    <row r="546" spans="1:136" x14ac:dyDescent="0.25">
      <c r="A546" s="136">
        <v>537</v>
      </c>
      <c r="B546" s="44"/>
      <c r="C546" s="39"/>
      <c r="D546" s="39"/>
      <c r="E546" s="39"/>
      <c r="F546" s="46"/>
      <c r="G546" s="45"/>
      <c r="H546" s="44"/>
      <c r="I546" s="44"/>
      <c r="J546" s="47"/>
      <c r="K546" s="47"/>
      <c r="L546" s="47"/>
      <c r="M546" s="47"/>
      <c r="N546" s="47"/>
      <c r="O546" s="44"/>
      <c r="P546" s="353"/>
      <c r="Q546" s="452"/>
      <c r="R546" s="452"/>
      <c r="S546" s="452"/>
      <c r="T546" s="452"/>
      <c r="U546" s="452"/>
      <c r="V546" s="452"/>
      <c r="W546" s="452"/>
      <c r="X546" s="452"/>
      <c r="Y546" s="452"/>
      <c r="Z546" s="45"/>
      <c r="AA546" s="44"/>
      <c r="AB546" s="44"/>
      <c r="AC546" s="47"/>
      <c r="AD546" s="47"/>
      <c r="AE546" s="47"/>
      <c r="AF546" s="47"/>
      <c r="AG546" s="47"/>
      <c r="AH546" s="47"/>
      <c r="AI546" s="47"/>
      <c r="AJ546" s="44"/>
      <c r="AK546" s="353"/>
      <c r="AL546" s="452"/>
      <c r="AM546" s="452"/>
      <c r="AN546" s="452"/>
      <c r="AO546" s="452"/>
      <c r="AP546" s="452"/>
      <c r="AQ546" s="452"/>
      <c r="AR546" s="452"/>
      <c r="AS546" s="452"/>
      <c r="AT546" s="452"/>
      <c r="AU546" s="452"/>
      <c r="AV546" s="452"/>
      <c r="AW546" s="45"/>
      <c r="AX546" s="44"/>
      <c r="AY546" s="47"/>
      <c r="AZ546" s="47"/>
      <c r="BA546" s="125"/>
      <c r="BB546" s="44"/>
      <c r="BC546" s="44"/>
      <c r="BD546" s="47"/>
      <c r="BE546" s="47"/>
      <c r="BF546" s="45"/>
      <c r="BG546" s="44"/>
      <c r="BH546" s="44"/>
      <c r="BI546" s="44"/>
      <c r="BJ546" s="44"/>
      <c r="BK546" s="44"/>
      <c r="BL546" s="44"/>
      <c r="BM546" s="44"/>
      <c r="BN546" s="47"/>
      <c r="BO546" s="497"/>
      <c r="BP546" s="124"/>
      <c r="BQ546" s="41"/>
      <c r="BR546" s="41"/>
      <c r="BS546" s="41"/>
      <c r="BT546" s="41"/>
      <c r="BU546" s="43"/>
      <c r="BV546" s="43"/>
      <c r="BW546" s="43"/>
      <c r="BX546" s="43"/>
      <c r="BY546" s="43"/>
      <c r="BZ546" s="43"/>
      <c r="CA546" s="499"/>
      <c r="CB546" s="500"/>
      <c r="CC546" s="495"/>
      <c r="CD546" s="495"/>
      <c r="CE546" s="502"/>
      <c r="CF546" s="124"/>
      <c r="CG546" s="41"/>
      <c r="CH546" s="41"/>
      <c r="CI546" s="43"/>
      <c r="CJ546" s="43"/>
      <c r="CK546" s="43"/>
      <c r="CL546" s="43"/>
      <c r="CM546" s="43"/>
      <c r="CN546" s="43"/>
      <c r="CO546" s="43"/>
      <c r="CP546" s="43"/>
      <c r="CQ546" s="43"/>
      <c r="CR546" s="500"/>
      <c r="CS546" s="495"/>
      <c r="CT546" s="495"/>
      <c r="CU546" s="502"/>
      <c r="CV546" s="44"/>
      <c r="CW546" s="44"/>
      <c r="CX546" s="44"/>
      <c r="CY546" s="44"/>
      <c r="CZ546" s="44"/>
      <c r="DA546" s="46"/>
      <c r="DB546" s="451"/>
      <c r="DC546" s="44"/>
      <c r="DD546" s="44"/>
      <c r="DE546" s="451"/>
      <c r="DF546" s="35"/>
      <c r="DG546" s="36"/>
      <c r="DH546" s="36"/>
      <c r="DI546" s="38"/>
      <c r="DJ546" s="38"/>
      <c r="DK546" s="38"/>
      <c r="DL546" s="38"/>
      <c r="DM546" s="38"/>
      <c r="DN546" s="46"/>
      <c r="DO546" s="451"/>
      <c r="DP546" s="451"/>
      <c r="DQ546" s="451"/>
      <c r="DR546" s="451"/>
      <c r="DS546" s="451"/>
      <c r="DT546" s="451"/>
      <c r="DU546" s="451"/>
      <c r="DV546" s="35"/>
      <c r="DW546" s="36"/>
      <c r="DX546" s="36"/>
      <c r="DY546" s="38"/>
      <c r="DZ546" s="38"/>
      <c r="EA546" s="46"/>
      <c r="EB546" s="33">
        <f t="shared" si="74"/>
        <v>0</v>
      </c>
      <c r="EC546" s="33">
        <f t="shared" si="75"/>
        <v>0</v>
      </c>
      <c r="ED546" s="75">
        <f t="shared" si="76"/>
        <v>0</v>
      </c>
      <c r="EE546" s="74">
        <f t="shared" si="77"/>
        <v>0</v>
      </c>
      <c r="EF546" s="33">
        <f t="shared" si="78"/>
        <v>0</v>
      </c>
    </row>
    <row r="547" spans="1:136" x14ac:dyDescent="0.25">
      <c r="A547" s="134">
        <v>538</v>
      </c>
      <c r="B547" s="44"/>
      <c r="C547" s="39"/>
      <c r="D547" s="39"/>
      <c r="E547" s="39"/>
      <c r="F547" s="46"/>
      <c r="G547" s="45"/>
      <c r="H547" s="44"/>
      <c r="I547" s="44"/>
      <c r="J547" s="47"/>
      <c r="K547" s="47"/>
      <c r="L547" s="47"/>
      <c r="M547" s="47"/>
      <c r="N547" s="47"/>
      <c r="O547" s="44"/>
      <c r="P547" s="353"/>
      <c r="Q547" s="452"/>
      <c r="R547" s="452"/>
      <c r="S547" s="452"/>
      <c r="T547" s="452"/>
      <c r="U547" s="452"/>
      <c r="V547" s="452"/>
      <c r="W547" s="452"/>
      <c r="X547" s="452"/>
      <c r="Y547" s="452"/>
      <c r="Z547" s="45"/>
      <c r="AA547" s="44"/>
      <c r="AB547" s="44"/>
      <c r="AC547" s="47"/>
      <c r="AD547" s="47"/>
      <c r="AE547" s="47"/>
      <c r="AF547" s="47"/>
      <c r="AG547" s="47"/>
      <c r="AH547" s="47"/>
      <c r="AI547" s="47"/>
      <c r="AJ547" s="44"/>
      <c r="AK547" s="353"/>
      <c r="AL547" s="452"/>
      <c r="AM547" s="452"/>
      <c r="AN547" s="452"/>
      <c r="AO547" s="452"/>
      <c r="AP547" s="452"/>
      <c r="AQ547" s="452"/>
      <c r="AR547" s="452"/>
      <c r="AS547" s="452"/>
      <c r="AT547" s="452"/>
      <c r="AU547" s="452"/>
      <c r="AV547" s="452"/>
      <c r="AW547" s="45"/>
      <c r="AX547" s="44"/>
      <c r="AY547" s="47"/>
      <c r="AZ547" s="47"/>
      <c r="BA547" s="125"/>
      <c r="BB547" s="44"/>
      <c r="BC547" s="44"/>
      <c r="BD547" s="47"/>
      <c r="BE547" s="47"/>
      <c r="BF547" s="45"/>
      <c r="BG547" s="44"/>
      <c r="BH547" s="44"/>
      <c r="BI547" s="44"/>
      <c r="BJ547" s="44"/>
      <c r="BK547" s="44"/>
      <c r="BL547" s="44"/>
      <c r="BM547" s="44"/>
      <c r="BN547" s="47"/>
      <c r="BO547" s="497"/>
      <c r="BP547" s="124"/>
      <c r="BQ547" s="41"/>
      <c r="BR547" s="41"/>
      <c r="BS547" s="41"/>
      <c r="BT547" s="41"/>
      <c r="BU547" s="43"/>
      <c r="BV547" s="43"/>
      <c r="BW547" s="43"/>
      <c r="BX547" s="43"/>
      <c r="BY547" s="43"/>
      <c r="BZ547" s="43"/>
      <c r="CA547" s="499"/>
      <c r="CB547" s="500"/>
      <c r="CC547" s="495"/>
      <c r="CD547" s="495"/>
      <c r="CE547" s="502"/>
      <c r="CF547" s="124"/>
      <c r="CG547" s="41"/>
      <c r="CH547" s="41"/>
      <c r="CI547" s="43"/>
      <c r="CJ547" s="43"/>
      <c r="CK547" s="43"/>
      <c r="CL547" s="43"/>
      <c r="CM547" s="43"/>
      <c r="CN547" s="43"/>
      <c r="CO547" s="43"/>
      <c r="CP547" s="43"/>
      <c r="CQ547" s="43"/>
      <c r="CR547" s="500"/>
      <c r="CS547" s="495"/>
      <c r="CT547" s="495"/>
      <c r="CU547" s="502"/>
      <c r="CV547" s="44"/>
      <c r="CW547" s="44"/>
      <c r="CX547" s="44"/>
      <c r="CY547" s="44"/>
      <c r="CZ547" s="44"/>
      <c r="DA547" s="46"/>
      <c r="DB547" s="451"/>
      <c r="DC547" s="44"/>
      <c r="DD547" s="44"/>
      <c r="DE547" s="451"/>
      <c r="DF547" s="35"/>
      <c r="DG547" s="36"/>
      <c r="DH547" s="36"/>
      <c r="DI547" s="38"/>
      <c r="DJ547" s="38"/>
      <c r="DK547" s="38"/>
      <c r="DL547" s="38"/>
      <c r="DM547" s="38"/>
      <c r="DN547" s="46"/>
      <c r="DO547" s="451"/>
      <c r="DP547" s="451"/>
      <c r="DQ547" s="451"/>
      <c r="DR547" s="451"/>
      <c r="DS547" s="451"/>
      <c r="DT547" s="451"/>
      <c r="DU547" s="451"/>
      <c r="DV547" s="35"/>
      <c r="DW547" s="36"/>
      <c r="DX547" s="36"/>
      <c r="DY547" s="38"/>
      <c r="DZ547" s="38"/>
      <c r="EA547" s="46"/>
      <c r="EB547" s="33">
        <f t="shared" si="74"/>
        <v>0</v>
      </c>
      <c r="EC547" s="33">
        <f t="shared" si="75"/>
        <v>0</v>
      </c>
      <c r="ED547" s="75">
        <f t="shared" si="76"/>
        <v>0</v>
      </c>
      <c r="EE547" s="74">
        <f t="shared" si="77"/>
        <v>0</v>
      </c>
      <c r="EF547" s="33">
        <f t="shared" si="78"/>
        <v>0</v>
      </c>
    </row>
    <row r="548" spans="1:136" x14ac:dyDescent="0.25">
      <c r="A548" s="136">
        <v>539</v>
      </c>
      <c r="B548" s="44"/>
      <c r="C548" s="39"/>
      <c r="D548" s="39"/>
      <c r="E548" s="39"/>
      <c r="F548" s="46"/>
      <c r="G548" s="45"/>
      <c r="H548" s="44"/>
      <c r="I548" s="44"/>
      <c r="J548" s="47"/>
      <c r="K548" s="47"/>
      <c r="L548" s="47"/>
      <c r="M548" s="47"/>
      <c r="N548" s="47"/>
      <c r="O548" s="44"/>
      <c r="P548" s="353"/>
      <c r="Q548" s="452"/>
      <c r="R548" s="452"/>
      <c r="S548" s="452"/>
      <c r="T548" s="452"/>
      <c r="U548" s="452"/>
      <c r="V548" s="452"/>
      <c r="W548" s="452"/>
      <c r="X548" s="452"/>
      <c r="Y548" s="452"/>
      <c r="Z548" s="45"/>
      <c r="AA548" s="44"/>
      <c r="AB548" s="44"/>
      <c r="AC548" s="47"/>
      <c r="AD548" s="47"/>
      <c r="AE548" s="47"/>
      <c r="AF548" s="47"/>
      <c r="AG548" s="47"/>
      <c r="AH548" s="47"/>
      <c r="AI548" s="47"/>
      <c r="AJ548" s="44"/>
      <c r="AK548" s="353"/>
      <c r="AL548" s="452"/>
      <c r="AM548" s="452"/>
      <c r="AN548" s="452"/>
      <c r="AO548" s="452"/>
      <c r="AP548" s="452"/>
      <c r="AQ548" s="452"/>
      <c r="AR548" s="452"/>
      <c r="AS548" s="452"/>
      <c r="AT548" s="452"/>
      <c r="AU548" s="452"/>
      <c r="AV548" s="452"/>
      <c r="AW548" s="45"/>
      <c r="AX548" s="44"/>
      <c r="AY548" s="47"/>
      <c r="AZ548" s="47"/>
      <c r="BA548" s="125"/>
      <c r="BB548" s="44"/>
      <c r="BC548" s="44"/>
      <c r="BD548" s="47"/>
      <c r="BE548" s="47"/>
      <c r="BF548" s="45"/>
      <c r="BG548" s="44"/>
      <c r="BH548" s="44"/>
      <c r="BI548" s="44"/>
      <c r="BJ548" s="44"/>
      <c r="BK548" s="44"/>
      <c r="BL548" s="44"/>
      <c r="BM548" s="44"/>
      <c r="BN548" s="47"/>
      <c r="BO548" s="497"/>
      <c r="BP548" s="124"/>
      <c r="BQ548" s="41"/>
      <c r="BR548" s="41"/>
      <c r="BS548" s="41"/>
      <c r="BT548" s="41"/>
      <c r="BU548" s="43"/>
      <c r="BV548" s="43"/>
      <c r="BW548" s="43"/>
      <c r="BX548" s="43"/>
      <c r="BY548" s="43"/>
      <c r="BZ548" s="43"/>
      <c r="CA548" s="499"/>
      <c r="CB548" s="500"/>
      <c r="CC548" s="495"/>
      <c r="CD548" s="495"/>
      <c r="CE548" s="502"/>
      <c r="CF548" s="124"/>
      <c r="CG548" s="41"/>
      <c r="CH548" s="41"/>
      <c r="CI548" s="43"/>
      <c r="CJ548" s="43"/>
      <c r="CK548" s="43"/>
      <c r="CL548" s="43"/>
      <c r="CM548" s="43"/>
      <c r="CN548" s="43"/>
      <c r="CO548" s="43"/>
      <c r="CP548" s="43"/>
      <c r="CQ548" s="43"/>
      <c r="CR548" s="500"/>
      <c r="CS548" s="495"/>
      <c r="CT548" s="495"/>
      <c r="CU548" s="502"/>
      <c r="CV548" s="44"/>
      <c r="CW548" s="44"/>
      <c r="CX548" s="44"/>
      <c r="CY548" s="44"/>
      <c r="CZ548" s="44"/>
      <c r="DA548" s="46"/>
      <c r="DB548" s="451"/>
      <c r="DC548" s="44"/>
      <c r="DD548" s="44"/>
      <c r="DE548" s="451"/>
      <c r="DF548" s="35"/>
      <c r="DG548" s="36"/>
      <c r="DH548" s="36"/>
      <c r="DI548" s="38"/>
      <c r="DJ548" s="38"/>
      <c r="DK548" s="38"/>
      <c r="DL548" s="38"/>
      <c r="DM548" s="38"/>
      <c r="DN548" s="46"/>
      <c r="DO548" s="451"/>
      <c r="DP548" s="451"/>
      <c r="DQ548" s="451"/>
      <c r="DR548" s="451"/>
      <c r="DS548" s="451"/>
      <c r="DT548" s="451"/>
      <c r="DU548" s="451"/>
      <c r="DV548" s="35"/>
      <c r="DW548" s="36"/>
      <c r="DX548" s="36"/>
      <c r="DY548" s="38"/>
      <c r="DZ548" s="38"/>
      <c r="EA548" s="46"/>
      <c r="EB548" s="33">
        <f t="shared" si="74"/>
        <v>0</v>
      </c>
      <c r="EC548" s="33">
        <f t="shared" si="75"/>
        <v>0</v>
      </c>
      <c r="ED548" s="75">
        <f t="shared" si="76"/>
        <v>0</v>
      </c>
      <c r="EE548" s="74">
        <f t="shared" si="77"/>
        <v>0</v>
      </c>
      <c r="EF548" s="33">
        <f t="shared" si="78"/>
        <v>0</v>
      </c>
    </row>
    <row r="549" spans="1:136" x14ac:dyDescent="0.25">
      <c r="A549" s="134">
        <v>540</v>
      </c>
      <c r="B549" s="44"/>
      <c r="C549" s="39"/>
      <c r="D549" s="39"/>
      <c r="E549" s="39"/>
      <c r="F549" s="46"/>
      <c r="G549" s="45"/>
      <c r="H549" s="44"/>
      <c r="I549" s="44"/>
      <c r="J549" s="47"/>
      <c r="K549" s="47"/>
      <c r="L549" s="47"/>
      <c r="M549" s="47"/>
      <c r="N549" s="47"/>
      <c r="O549" s="44"/>
      <c r="P549" s="353"/>
      <c r="Q549" s="452"/>
      <c r="R549" s="452"/>
      <c r="S549" s="452"/>
      <c r="T549" s="452"/>
      <c r="U549" s="452"/>
      <c r="V549" s="452"/>
      <c r="W549" s="452"/>
      <c r="X549" s="452"/>
      <c r="Y549" s="452"/>
      <c r="Z549" s="45"/>
      <c r="AA549" s="44"/>
      <c r="AB549" s="44"/>
      <c r="AC549" s="47"/>
      <c r="AD549" s="47"/>
      <c r="AE549" s="47"/>
      <c r="AF549" s="47"/>
      <c r="AG549" s="47"/>
      <c r="AH549" s="47"/>
      <c r="AI549" s="47"/>
      <c r="AJ549" s="44"/>
      <c r="AK549" s="353"/>
      <c r="AL549" s="452"/>
      <c r="AM549" s="452"/>
      <c r="AN549" s="452"/>
      <c r="AO549" s="452"/>
      <c r="AP549" s="452"/>
      <c r="AQ549" s="452"/>
      <c r="AR549" s="452"/>
      <c r="AS549" s="452"/>
      <c r="AT549" s="452"/>
      <c r="AU549" s="452"/>
      <c r="AV549" s="452"/>
      <c r="AW549" s="45"/>
      <c r="AX549" s="44"/>
      <c r="AY549" s="47"/>
      <c r="AZ549" s="47"/>
      <c r="BA549" s="125"/>
      <c r="BB549" s="44"/>
      <c r="BC549" s="44"/>
      <c r="BD549" s="47"/>
      <c r="BE549" s="47"/>
      <c r="BF549" s="45"/>
      <c r="BG549" s="44"/>
      <c r="BH549" s="44"/>
      <c r="BI549" s="44"/>
      <c r="BJ549" s="44"/>
      <c r="BK549" s="44"/>
      <c r="BL549" s="44"/>
      <c r="BM549" s="44"/>
      <c r="BN549" s="47"/>
      <c r="BO549" s="497"/>
      <c r="BP549" s="124"/>
      <c r="BQ549" s="41"/>
      <c r="BR549" s="41"/>
      <c r="BS549" s="41"/>
      <c r="BT549" s="41"/>
      <c r="BU549" s="43"/>
      <c r="BV549" s="43"/>
      <c r="BW549" s="43"/>
      <c r="BX549" s="43"/>
      <c r="BY549" s="43"/>
      <c r="BZ549" s="43"/>
      <c r="CA549" s="499"/>
      <c r="CB549" s="500"/>
      <c r="CC549" s="495"/>
      <c r="CD549" s="495"/>
      <c r="CE549" s="502"/>
      <c r="CF549" s="124"/>
      <c r="CG549" s="41"/>
      <c r="CH549" s="41"/>
      <c r="CI549" s="43"/>
      <c r="CJ549" s="43"/>
      <c r="CK549" s="43"/>
      <c r="CL549" s="43"/>
      <c r="CM549" s="43"/>
      <c r="CN549" s="43"/>
      <c r="CO549" s="43"/>
      <c r="CP549" s="43"/>
      <c r="CQ549" s="43"/>
      <c r="CR549" s="500"/>
      <c r="CS549" s="495"/>
      <c r="CT549" s="495"/>
      <c r="CU549" s="502"/>
      <c r="CV549" s="44"/>
      <c r="CW549" s="44"/>
      <c r="CX549" s="44"/>
      <c r="CY549" s="44"/>
      <c r="CZ549" s="44"/>
      <c r="DA549" s="46"/>
      <c r="DB549" s="451"/>
      <c r="DC549" s="44"/>
      <c r="DD549" s="44"/>
      <c r="DE549" s="451"/>
      <c r="DF549" s="35"/>
      <c r="DG549" s="36"/>
      <c r="DH549" s="36"/>
      <c r="DI549" s="38"/>
      <c r="DJ549" s="38"/>
      <c r="DK549" s="38"/>
      <c r="DL549" s="38"/>
      <c r="DM549" s="38"/>
      <c r="DN549" s="46"/>
      <c r="DO549" s="451"/>
      <c r="DP549" s="451"/>
      <c r="DQ549" s="451"/>
      <c r="DR549" s="451"/>
      <c r="DS549" s="451"/>
      <c r="DT549" s="451"/>
      <c r="DU549" s="451"/>
      <c r="DV549" s="35"/>
      <c r="DW549" s="36"/>
      <c r="DX549" s="36"/>
      <c r="DY549" s="38"/>
      <c r="DZ549" s="38"/>
      <c r="EA549" s="46"/>
      <c r="EB549" s="33">
        <f t="shared" si="74"/>
        <v>0</v>
      </c>
      <c r="EC549" s="33">
        <f t="shared" si="75"/>
        <v>0</v>
      </c>
      <c r="ED549" s="75">
        <f t="shared" si="76"/>
        <v>0</v>
      </c>
      <c r="EE549" s="74">
        <f t="shared" si="77"/>
        <v>0</v>
      </c>
      <c r="EF549" s="33">
        <f t="shared" si="78"/>
        <v>0</v>
      </c>
    </row>
    <row r="550" spans="1:136" x14ac:dyDescent="0.25">
      <c r="A550" s="136">
        <v>541</v>
      </c>
      <c r="B550" s="44"/>
      <c r="C550" s="39"/>
      <c r="D550" s="39"/>
      <c r="E550" s="39"/>
      <c r="F550" s="46"/>
      <c r="G550" s="45"/>
      <c r="H550" s="44"/>
      <c r="I550" s="44"/>
      <c r="J550" s="47"/>
      <c r="K550" s="47"/>
      <c r="L550" s="47"/>
      <c r="M550" s="47"/>
      <c r="N550" s="47"/>
      <c r="O550" s="44"/>
      <c r="P550" s="353"/>
      <c r="Q550" s="452"/>
      <c r="R550" s="452"/>
      <c r="S550" s="452"/>
      <c r="T550" s="452"/>
      <c r="U550" s="452"/>
      <c r="V550" s="452"/>
      <c r="W550" s="452"/>
      <c r="X550" s="452"/>
      <c r="Y550" s="452"/>
      <c r="Z550" s="45"/>
      <c r="AA550" s="44"/>
      <c r="AB550" s="44"/>
      <c r="AC550" s="47"/>
      <c r="AD550" s="47"/>
      <c r="AE550" s="47"/>
      <c r="AF550" s="47"/>
      <c r="AG550" s="47"/>
      <c r="AH550" s="47"/>
      <c r="AI550" s="47"/>
      <c r="AJ550" s="44"/>
      <c r="AK550" s="353"/>
      <c r="AL550" s="452"/>
      <c r="AM550" s="452"/>
      <c r="AN550" s="452"/>
      <c r="AO550" s="452"/>
      <c r="AP550" s="452"/>
      <c r="AQ550" s="452"/>
      <c r="AR550" s="452"/>
      <c r="AS550" s="452"/>
      <c r="AT550" s="452"/>
      <c r="AU550" s="452"/>
      <c r="AV550" s="452"/>
      <c r="AW550" s="45"/>
      <c r="AX550" s="44"/>
      <c r="AY550" s="47"/>
      <c r="AZ550" s="47"/>
      <c r="BA550" s="125"/>
      <c r="BB550" s="44"/>
      <c r="BC550" s="44"/>
      <c r="BD550" s="47"/>
      <c r="BE550" s="47"/>
      <c r="BF550" s="45"/>
      <c r="BG550" s="44"/>
      <c r="BH550" s="44"/>
      <c r="BI550" s="44"/>
      <c r="BJ550" s="44"/>
      <c r="BK550" s="44"/>
      <c r="BL550" s="44"/>
      <c r="BM550" s="44"/>
      <c r="BN550" s="47"/>
      <c r="BO550" s="497"/>
      <c r="BP550" s="124"/>
      <c r="BQ550" s="41"/>
      <c r="BR550" s="41"/>
      <c r="BS550" s="41"/>
      <c r="BT550" s="41"/>
      <c r="BU550" s="43"/>
      <c r="BV550" s="43"/>
      <c r="BW550" s="43"/>
      <c r="BX550" s="43"/>
      <c r="BY550" s="43"/>
      <c r="BZ550" s="43"/>
      <c r="CA550" s="499"/>
      <c r="CB550" s="500"/>
      <c r="CC550" s="495"/>
      <c r="CD550" s="495"/>
      <c r="CE550" s="502"/>
      <c r="CF550" s="124"/>
      <c r="CG550" s="41"/>
      <c r="CH550" s="41"/>
      <c r="CI550" s="43"/>
      <c r="CJ550" s="43"/>
      <c r="CK550" s="43"/>
      <c r="CL550" s="43"/>
      <c r="CM550" s="43"/>
      <c r="CN550" s="43"/>
      <c r="CO550" s="43"/>
      <c r="CP550" s="43"/>
      <c r="CQ550" s="43"/>
      <c r="CR550" s="500"/>
      <c r="CS550" s="495"/>
      <c r="CT550" s="495"/>
      <c r="CU550" s="502"/>
      <c r="CV550" s="44"/>
      <c r="CW550" s="44"/>
      <c r="CX550" s="44"/>
      <c r="CY550" s="44"/>
      <c r="CZ550" s="44"/>
      <c r="DA550" s="46"/>
      <c r="DB550" s="451"/>
      <c r="DC550" s="44"/>
      <c r="DD550" s="44"/>
      <c r="DE550" s="451"/>
      <c r="DF550" s="35"/>
      <c r="DG550" s="36"/>
      <c r="DH550" s="36"/>
      <c r="DI550" s="38"/>
      <c r="DJ550" s="38"/>
      <c r="DK550" s="38"/>
      <c r="DL550" s="38"/>
      <c r="DM550" s="38"/>
      <c r="DN550" s="46"/>
      <c r="DO550" s="451"/>
      <c r="DP550" s="451"/>
      <c r="DQ550" s="451"/>
      <c r="DR550" s="451"/>
      <c r="DS550" s="451"/>
      <c r="DT550" s="451"/>
      <c r="DU550" s="451"/>
      <c r="DV550" s="35"/>
      <c r="DW550" s="36"/>
      <c r="DX550" s="36"/>
      <c r="DY550" s="38"/>
      <c r="DZ550" s="38"/>
      <c r="EA550" s="46"/>
      <c r="EB550" s="33">
        <f t="shared" si="74"/>
        <v>0</v>
      </c>
      <c r="EC550" s="33">
        <f t="shared" si="75"/>
        <v>0</v>
      </c>
      <c r="ED550" s="75">
        <f t="shared" si="76"/>
        <v>0</v>
      </c>
      <c r="EE550" s="74">
        <f t="shared" si="77"/>
        <v>0</v>
      </c>
      <c r="EF550" s="33">
        <f t="shared" si="78"/>
        <v>0</v>
      </c>
    </row>
    <row r="551" spans="1:136" x14ac:dyDescent="0.25">
      <c r="A551" s="134">
        <v>542</v>
      </c>
      <c r="B551" s="44"/>
      <c r="C551" s="39"/>
      <c r="D551" s="39"/>
      <c r="E551" s="39"/>
      <c r="F551" s="46"/>
      <c r="G551" s="45"/>
      <c r="H551" s="44"/>
      <c r="I551" s="44"/>
      <c r="J551" s="47"/>
      <c r="K551" s="47"/>
      <c r="L551" s="47"/>
      <c r="M551" s="47"/>
      <c r="N551" s="47"/>
      <c r="O551" s="44"/>
      <c r="P551" s="353"/>
      <c r="Q551" s="452"/>
      <c r="R551" s="452"/>
      <c r="S551" s="452"/>
      <c r="T551" s="452"/>
      <c r="U551" s="452"/>
      <c r="V551" s="452"/>
      <c r="W551" s="452"/>
      <c r="X551" s="452"/>
      <c r="Y551" s="452"/>
      <c r="Z551" s="45"/>
      <c r="AA551" s="44"/>
      <c r="AB551" s="44"/>
      <c r="AC551" s="47"/>
      <c r="AD551" s="47"/>
      <c r="AE551" s="47"/>
      <c r="AF551" s="47"/>
      <c r="AG551" s="47"/>
      <c r="AH551" s="47"/>
      <c r="AI551" s="47"/>
      <c r="AJ551" s="44"/>
      <c r="AK551" s="353"/>
      <c r="AL551" s="452"/>
      <c r="AM551" s="452"/>
      <c r="AN551" s="452"/>
      <c r="AO551" s="452"/>
      <c r="AP551" s="452"/>
      <c r="AQ551" s="452"/>
      <c r="AR551" s="452"/>
      <c r="AS551" s="452"/>
      <c r="AT551" s="452"/>
      <c r="AU551" s="452"/>
      <c r="AV551" s="452"/>
      <c r="AW551" s="45"/>
      <c r="AX551" s="44"/>
      <c r="AY551" s="47"/>
      <c r="AZ551" s="47"/>
      <c r="BA551" s="125"/>
      <c r="BB551" s="44"/>
      <c r="BC551" s="44"/>
      <c r="BD551" s="47"/>
      <c r="BE551" s="47"/>
      <c r="BF551" s="45"/>
      <c r="BG551" s="44"/>
      <c r="BH551" s="44"/>
      <c r="BI551" s="44"/>
      <c r="BJ551" s="44"/>
      <c r="BK551" s="44"/>
      <c r="BL551" s="44"/>
      <c r="BM551" s="44"/>
      <c r="BN551" s="47"/>
      <c r="BO551" s="497"/>
      <c r="BP551" s="124"/>
      <c r="BQ551" s="41"/>
      <c r="BR551" s="41"/>
      <c r="BS551" s="41"/>
      <c r="BT551" s="41"/>
      <c r="BU551" s="43"/>
      <c r="BV551" s="43"/>
      <c r="BW551" s="43"/>
      <c r="BX551" s="43"/>
      <c r="BY551" s="43"/>
      <c r="BZ551" s="43"/>
      <c r="CA551" s="499"/>
      <c r="CB551" s="500"/>
      <c r="CC551" s="495"/>
      <c r="CD551" s="495"/>
      <c r="CE551" s="502"/>
      <c r="CF551" s="124"/>
      <c r="CG551" s="41"/>
      <c r="CH551" s="41"/>
      <c r="CI551" s="43"/>
      <c r="CJ551" s="43"/>
      <c r="CK551" s="43"/>
      <c r="CL551" s="43"/>
      <c r="CM551" s="43"/>
      <c r="CN551" s="43"/>
      <c r="CO551" s="43"/>
      <c r="CP551" s="43"/>
      <c r="CQ551" s="43"/>
      <c r="CR551" s="500"/>
      <c r="CS551" s="495"/>
      <c r="CT551" s="495"/>
      <c r="CU551" s="502"/>
      <c r="CV551" s="44"/>
      <c r="CW551" s="44"/>
      <c r="CX551" s="44"/>
      <c r="CY551" s="44"/>
      <c r="CZ551" s="44"/>
      <c r="DA551" s="46"/>
      <c r="DB551" s="451"/>
      <c r="DC551" s="44"/>
      <c r="DD551" s="44"/>
      <c r="DE551" s="451"/>
      <c r="DF551" s="35"/>
      <c r="DG551" s="36"/>
      <c r="DH551" s="36"/>
      <c r="DI551" s="38"/>
      <c r="DJ551" s="38"/>
      <c r="DK551" s="38"/>
      <c r="DL551" s="38"/>
      <c r="DM551" s="38"/>
      <c r="DN551" s="46"/>
      <c r="DO551" s="451"/>
      <c r="DP551" s="451"/>
      <c r="DQ551" s="451"/>
      <c r="DR551" s="451"/>
      <c r="DS551" s="451"/>
      <c r="DT551" s="451"/>
      <c r="DU551" s="451"/>
      <c r="DV551" s="35"/>
      <c r="DW551" s="36"/>
      <c r="DX551" s="36"/>
      <c r="DY551" s="38"/>
      <c r="DZ551" s="38"/>
      <c r="EA551" s="46"/>
      <c r="EB551" s="33">
        <f t="shared" si="74"/>
        <v>0</v>
      </c>
      <c r="EC551" s="33">
        <f t="shared" si="75"/>
        <v>0</v>
      </c>
      <c r="ED551" s="75">
        <f t="shared" si="76"/>
        <v>0</v>
      </c>
      <c r="EE551" s="74">
        <f t="shared" si="77"/>
        <v>0</v>
      </c>
      <c r="EF551" s="33">
        <f t="shared" si="78"/>
        <v>0</v>
      </c>
    </row>
    <row r="552" spans="1:136" x14ac:dyDescent="0.25">
      <c r="A552" s="136">
        <v>543</v>
      </c>
      <c r="B552" s="44"/>
      <c r="C552" s="39"/>
      <c r="D552" s="39"/>
      <c r="E552" s="39"/>
      <c r="F552" s="46"/>
      <c r="G552" s="45"/>
      <c r="H552" s="44"/>
      <c r="I552" s="44"/>
      <c r="J552" s="47"/>
      <c r="K552" s="47"/>
      <c r="L552" s="47"/>
      <c r="M552" s="47"/>
      <c r="N552" s="47"/>
      <c r="O552" s="44"/>
      <c r="P552" s="353"/>
      <c r="Q552" s="452"/>
      <c r="R552" s="452"/>
      <c r="S552" s="452"/>
      <c r="T552" s="452"/>
      <c r="U552" s="452"/>
      <c r="V552" s="452"/>
      <c r="W552" s="452"/>
      <c r="X552" s="452"/>
      <c r="Y552" s="452"/>
      <c r="Z552" s="45"/>
      <c r="AA552" s="44"/>
      <c r="AB552" s="44"/>
      <c r="AC552" s="47"/>
      <c r="AD552" s="47"/>
      <c r="AE552" s="47"/>
      <c r="AF552" s="47"/>
      <c r="AG552" s="47"/>
      <c r="AH552" s="47"/>
      <c r="AI552" s="47"/>
      <c r="AJ552" s="44"/>
      <c r="AK552" s="353"/>
      <c r="AL552" s="452"/>
      <c r="AM552" s="452"/>
      <c r="AN552" s="452"/>
      <c r="AO552" s="452"/>
      <c r="AP552" s="452"/>
      <c r="AQ552" s="452"/>
      <c r="AR552" s="452"/>
      <c r="AS552" s="452"/>
      <c r="AT552" s="452"/>
      <c r="AU552" s="452"/>
      <c r="AV552" s="452"/>
      <c r="AW552" s="45"/>
      <c r="AX552" s="44"/>
      <c r="AY552" s="47"/>
      <c r="AZ552" s="47"/>
      <c r="BA552" s="125"/>
      <c r="BB552" s="44"/>
      <c r="BC552" s="44"/>
      <c r="BD552" s="47"/>
      <c r="BE552" s="47"/>
      <c r="BF552" s="45"/>
      <c r="BG552" s="44"/>
      <c r="BH552" s="44"/>
      <c r="BI552" s="44"/>
      <c r="BJ552" s="44"/>
      <c r="BK552" s="44"/>
      <c r="BL552" s="44"/>
      <c r="BM552" s="44"/>
      <c r="BN552" s="47"/>
      <c r="BO552" s="497"/>
      <c r="BP552" s="124"/>
      <c r="BQ552" s="41"/>
      <c r="BR552" s="41"/>
      <c r="BS552" s="41"/>
      <c r="BT552" s="41"/>
      <c r="BU552" s="43"/>
      <c r="BV552" s="43"/>
      <c r="BW552" s="43"/>
      <c r="BX552" s="43"/>
      <c r="BY552" s="43"/>
      <c r="BZ552" s="43"/>
      <c r="CA552" s="499"/>
      <c r="CB552" s="500"/>
      <c r="CC552" s="495"/>
      <c r="CD552" s="495"/>
      <c r="CE552" s="502"/>
      <c r="CF552" s="124"/>
      <c r="CG552" s="41"/>
      <c r="CH552" s="41"/>
      <c r="CI552" s="43"/>
      <c r="CJ552" s="43"/>
      <c r="CK552" s="43"/>
      <c r="CL552" s="43"/>
      <c r="CM552" s="43"/>
      <c r="CN552" s="43"/>
      <c r="CO552" s="43"/>
      <c r="CP552" s="43"/>
      <c r="CQ552" s="43"/>
      <c r="CR552" s="500"/>
      <c r="CS552" s="495"/>
      <c r="CT552" s="495"/>
      <c r="CU552" s="502"/>
      <c r="CV552" s="44"/>
      <c r="CW552" s="44"/>
      <c r="CX552" s="44"/>
      <c r="CY552" s="44"/>
      <c r="CZ552" s="44"/>
      <c r="DA552" s="46"/>
      <c r="DB552" s="451"/>
      <c r="DC552" s="44"/>
      <c r="DD552" s="44"/>
      <c r="DE552" s="451"/>
      <c r="DF552" s="35"/>
      <c r="DG552" s="36"/>
      <c r="DH552" s="36"/>
      <c r="DI552" s="38"/>
      <c r="DJ552" s="38"/>
      <c r="DK552" s="38"/>
      <c r="DL552" s="38"/>
      <c r="DM552" s="38"/>
      <c r="DN552" s="46"/>
      <c r="DO552" s="451"/>
      <c r="DP552" s="451"/>
      <c r="DQ552" s="451"/>
      <c r="DR552" s="451"/>
      <c r="DS552" s="451"/>
      <c r="DT552" s="451"/>
      <c r="DU552" s="451"/>
      <c r="DV552" s="35"/>
      <c r="DW552" s="36"/>
      <c r="DX552" s="36"/>
      <c r="DY552" s="38"/>
      <c r="DZ552" s="38"/>
      <c r="EA552" s="46"/>
      <c r="EB552" s="33">
        <f t="shared" si="74"/>
        <v>0</v>
      </c>
      <c r="EC552" s="33">
        <f t="shared" si="75"/>
        <v>0</v>
      </c>
      <c r="ED552" s="75">
        <f t="shared" si="76"/>
        <v>0</v>
      </c>
      <c r="EE552" s="74">
        <f t="shared" si="77"/>
        <v>0</v>
      </c>
      <c r="EF552" s="33">
        <f t="shared" si="78"/>
        <v>0</v>
      </c>
    </row>
    <row r="553" spans="1:136" x14ac:dyDescent="0.25">
      <c r="A553" s="134">
        <v>544</v>
      </c>
      <c r="B553" s="44"/>
      <c r="C553" s="39"/>
      <c r="D553" s="39"/>
      <c r="E553" s="39"/>
      <c r="F553" s="46"/>
      <c r="G553" s="45"/>
      <c r="H553" s="44"/>
      <c r="I553" s="44"/>
      <c r="J553" s="47"/>
      <c r="K553" s="47"/>
      <c r="L553" s="47"/>
      <c r="M553" s="47"/>
      <c r="N553" s="47"/>
      <c r="O553" s="44"/>
      <c r="P553" s="353"/>
      <c r="Q553" s="452"/>
      <c r="R553" s="452"/>
      <c r="S553" s="452"/>
      <c r="T553" s="452"/>
      <c r="U553" s="452"/>
      <c r="V553" s="452"/>
      <c r="W553" s="452"/>
      <c r="X553" s="452"/>
      <c r="Y553" s="452"/>
      <c r="Z553" s="45"/>
      <c r="AA553" s="44"/>
      <c r="AB553" s="44"/>
      <c r="AC553" s="47"/>
      <c r="AD553" s="47"/>
      <c r="AE553" s="47"/>
      <c r="AF553" s="47"/>
      <c r="AG553" s="47"/>
      <c r="AH553" s="47"/>
      <c r="AI553" s="47"/>
      <c r="AJ553" s="44"/>
      <c r="AK553" s="353"/>
      <c r="AL553" s="452"/>
      <c r="AM553" s="452"/>
      <c r="AN553" s="452"/>
      <c r="AO553" s="452"/>
      <c r="AP553" s="452"/>
      <c r="AQ553" s="452"/>
      <c r="AR553" s="452"/>
      <c r="AS553" s="452"/>
      <c r="AT553" s="452"/>
      <c r="AU553" s="452"/>
      <c r="AV553" s="452"/>
      <c r="AW553" s="45"/>
      <c r="AX553" s="44"/>
      <c r="AY553" s="47"/>
      <c r="AZ553" s="47"/>
      <c r="BA553" s="125"/>
      <c r="BB553" s="44"/>
      <c r="BC553" s="44"/>
      <c r="BD553" s="47"/>
      <c r="BE553" s="47"/>
      <c r="BF553" s="45"/>
      <c r="BG553" s="44"/>
      <c r="BH553" s="44"/>
      <c r="BI553" s="44"/>
      <c r="BJ553" s="44"/>
      <c r="BK553" s="44"/>
      <c r="BL553" s="44"/>
      <c r="BM553" s="44"/>
      <c r="BN553" s="47"/>
      <c r="BO553" s="497"/>
      <c r="BP553" s="124"/>
      <c r="BQ553" s="41"/>
      <c r="BR553" s="41"/>
      <c r="BS553" s="41"/>
      <c r="BT553" s="41"/>
      <c r="BU553" s="43"/>
      <c r="BV553" s="43"/>
      <c r="BW553" s="43"/>
      <c r="BX553" s="43"/>
      <c r="BY553" s="43"/>
      <c r="BZ553" s="43"/>
      <c r="CA553" s="499"/>
      <c r="CB553" s="500"/>
      <c r="CC553" s="495"/>
      <c r="CD553" s="495"/>
      <c r="CE553" s="502"/>
      <c r="CF553" s="124"/>
      <c r="CG553" s="41"/>
      <c r="CH553" s="41"/>
      <c r="CI553" s="43"/>
      <c r="CJ553" s="43"/>
      <c r="CK553" s="43"/>
      <c r="CL553" s="43"/>
      <c r="CM553" s="43"/>
      <c r="CN553" s="43"/>
      <c r="CO553" s="43"/>
      <c r="CP553" s="43"/>
      <c r="CQ553" s="43"/>
      <c r="CR553" s="500"/>
      <c r="CS553" s="495"/>
      <c r="CT553" s="495"/>
      <c r="CU553" s="502"/>
      <c r="CV553" s="44"/>
      <c r="CW553" s="44"/>
      <c r="CX553" s="44"/>
      <c r="CY553" s="44"/>
      <c r="CZ553" s="44"/>
      <c r="DA553" s="46"/>
      <c r="DB553" s="451"/>
      <c r="DC553" s="44"/>
      <c r="DD553" s="44"/>
      <c r="DE553" s="451"/>
      <c r="DF553" s="35"/>
      <c r="DG553" s="36"/>
      <c r="DH553" s="36"/>
      <c r="DI553" s="38"/>
      <c r="DJ553" s="38"/>
      <c r="DK553" s="38"/>
      <c r="DL553" s="38"/>
      <c r="DM553" s="38"/>
      <c r="DN553" s="46"/>
      <c r="DO553" s="451"/>
      <c r="DP553" s="451"/>
      <c r="DQ553" s="451"/>
      <c r="DR553" s="451"/>
      <c r="DS553" s="451"/>
      <c r="DT553" s="451"/>
      <c r="DU553" s="451"/>
      <c r="DV553" s="35"/>
      <c r="DW553" s="36"/>
      <c r="DX553" s="36"/>
      <c r="DY553" s="38"/>
      <c r="DZ553" s="38"/>
      <c r="EA553" s="46"/>
      <c r="EB553" s="33">
        <f t="shared" si="74"/>
        <v>0</v>
      </c>
      <c r="EC553" s="33">
        <f t="shared" si="75"/>
        <v>0</v>
      </c>
      <c r="ED553" s="75">
        <f t="shared" si="76"/>
        <v>0</v>
      </c>
      <c r="EE553" s="74">
        <f t="shared" si="77"/>
        <v>0</v>
      </c>
      <c r="EF553" s="33">
        <f t="shared" si="78"/>
        <v>0</v>
      </c>
    </row>
    <row r="554" spans="1:136" x14ac:dyDescent="0.25">
      <c r="A554" s="136">
        <v>545</v>
      </c>
      <c r="B554" s="44"/>
      <c r="C554" s="39"/>
      <c r="D554" s="39"/>
      <c r="E554" s="39"/>
      <c r="F554" s="46"/>
      <c r="G554" s="45"/>
      <c r="H554" s="44"/>
      <c r="I554" s="44"/>
      <c r="J554" s="47"/>
      <c r="K554" s="47"/>
      <c r="L554" s="47"/>
      <c r="M554" s="47"/>
      <c r="N554" s="47"/>
      <c r="O554" s="44"/>
      <c r="P554" s="353"/>
      <c r="Q554" s="452"/>
      <c r="R554" s="452"/>
      <c r="S554" s="452"/>
      <c r="T554" s="452"/>
      <c r="U554" s="452"/>
      <c r="V554" s="452"/>
      <c r="W554" s="452"/>
      <c r="X554" s="452"/>
      <c r="Y554" s="452"/>
      <c r="Z554" s="45"/>
      <c r="AA554" s="44"/>
      <c r="AB554" s="44"/>
      <c r="AC554" s="47"/>
      <c r="AD554" s="47"/>
      <c r="AE554" s="47"/>
      <c r="AF554" s="47"/>
      <c r="AG554" s="47"/>
      <c r="AH554" s="47"/>
      <c r="AI554" s="47"/>
      <c r="AJ554" s="44"/>
      <c r="AK554" s="353"/>
      <c r="AL554" s="452"/>
      <c r="AM554" s="452"/>
      <c r="AN554" s="452"/>
      <c r="AO554" s="452"/>
      <c r="AP554" s="452"/>
      <c r="AQ554" s="452"/>
      <c r="AR554" s="452"/>
      <c r="AS554" s="452"/>
      <c r="AT554" s="452"/>
      <c r="AU554" s="452"/>
      <c r="AV554" s="452"/>
      <c r="AW554" s="45"/>
      <c r="AX554" s="44"/>
      <c r="AY554" s="47"/>
      <c r="AZ554" s="47"/>
      <c r="BA554" s="125"/>
      <c r="BB554" s="44"/>
      <c r="BC554" s="44"/>
      <c r="BD554" s="47"/>
      <c r="BE554" s="47"/>
      <c r="BF554" s="45"/>
      <c r="BG554" s="44"/>
      <c r="BH554" s="44"/>
      <c r="BI554" s="44"/>
      <c r="BJ554" s="44"/>
      <c r="BK554" s="44"/>
      <c r="BL554" s="44"/>
      <c r="BM554" s="44"/>
      <c r="BN554" s="47"/>
      <c r="BO554" s="497"/>
      <c r="BP554" s="124"/>
      <c r="BQ554" s="41"/>
      <c r="BR554" s="41"/>
      <c r="BS554" s="41"/>
      <c r="BT554" s="41"/>
      <c r="BU554" s="43"/>
      <c r="BV554" s="43"/>
      <c r="BW554" s="43"/>
      <c r="BX554" s="43"/>
      <c r="BY554" s="43"/>
      <c r="BZ554" s="43"/>
      <c r="CA554" s="499"/>
      <c r="CB554" s="500"/>
      <c r="CC554" s="495"/>
      <c r="CD554" s="495"/>
      <c r="CE554" s="502"/>
      <c r="CF554" s="124"/>
      <c r="CG554" s="41"/>
      <c r="CH554" s="41"/>
      <c r="CI554" s="43"/>
      <c r="CJ554" s="43"/>
      <c r="CK554" s="43"/>
      <c r="CL554" s="43"/>
      <c r="CM554" s="43"/>
      <c r="CN554" s="43"/>
      <c r="CO554" s="43"/>
      <c r="CP554" s="43"/>
      <c r="CQ554" s="43"/>
      <c r="CR554" s="500"/>
      <c r="CS554" s="495"/>
      <c r="CT554" s="495"/>
      <c r="CU554" s="502"/>
      <c r="CV554" s="44"/>
      <c r="CW554" s="44"/>
      <c r="CX554" s="44"/>
      <c r="CY554" s="44"/>
      <c r="CZ554" s="44"/>
      <c r="DA554" s="46"/>
      <c r="DB554" s="451"/>
      <c r="DC554" s="44"/>
      <c r="DD554" s="44"/>
      <c r="DE554" s="451"/>
      <c r="DF554" s="35"/>
      <c r="DG554" s="36"/>
      <c r="DH554" s="36"/>
      <c r="DI554" s="38"/>
      <c r="DJ554" s="38"/>
      <c r="DK554" s="38"/>
      <c r="DL554" s="38"/>
      <c r="DM554" s="38"/>
      <c r="DN554" s="46"/>
      <c r="DO554" s="451"/>
      <c r="DP554" s="451"/>
      <c r="DQ554" s="451"/>
      <c r="DR554" s="451"/>
      <c r="DS554" s="451"/>
      <c r="DT554" s="451"/>
      <c r="DU554" s="451"/>
      <c r="DV554" s="35"/>
      <c r="DW554" s="36"/>
      <c r="DX554" s="36"/>
      <c r="DY554" s="38"/>
      <c r="DZ554" s="38"/>
      <c r="EA554" s="46"/>
      <c r="EB554" s="33">
        <f t="shared" si="74"/>
        <v>0</v>
      </c>
      <c r="EC554" s="33">
        <f t="shared" si="75"/>
        <v>0</v>
      </c>
      <c r="ED554" s="75">
        <f t="shared" si="76"/>
        <v>0</v>
      </c>
      <c r="EE554" s="74">
        <f t="shared" si="77"/>
        <v>0</v>
      </c>
      <c r="EF554" s="33">
        <f t="shared" si="78"/>
        <v>0</v>
      </c>
    </row>
    <row r="555" spans="1:136" x14ac:dyDescent="0.25">
      <c r="A555" s="134">
        <v>546</v>
      </c>
      <c r="B555" s="44"/>
      <c r="C555" s="39"/>
      <c r="D555" s="39"/>
      <c r="E555" s="39"/>
      <c r="F555" s="46"/>
      <c r="G555" s="45"/>
      <c r="H555" s="44"/>
      <c r="I555" s="44"/>
      <c r="J555" s="47"/>
      <c r="K555" s="47"/>
      <c r="L555" s="47"/>
      <c r="M555" s="47"/>
      <c r="N555" s="47"/>
      <c r="O555" s="44"/>
      <c r="P555" s="353"/>
      <c r="Q555" s="452"/>
      <c r="R555" s="452"/>
      <c r="S555" s="452"/>
      <c r="T555" s="452"/>
      <c r="U555" s="452"/>
      <c r="V555" s="452"/>
      <c r="W555" s="452"/>
      <c r="X555" s="452"/>
      <c r="Y555" s="452"/>
      <c r="Z555" s="45"/>
      <c r="AA555" s="44"/>
      <c r="AB555" s="44"/>
      <c r="AC555" s="47"/>
      <c r="AD555" s="47"/>
      <c r="AE555" s="47"/>
      <c r="AF555" s="47"/>
      <c r="AG555" s="47"/>
      <c r="AH555" s="47"/>
      <c r="AI555" s="47"/>
      <c r="AJ555" s="44"/>
      <c r="AK555" s="353"/>
      <c r="AL555" s="452"/>
      <c r="AM555" s="452"/>
      <c r="AN555" s="452"/>
      <c r="AO555" s="452"/>
      <c r="AP555" s="452"/>
      <c r="AQ555" s="452"/>
      <c r="AR555" s="452"/>
      <c r="AS555" s="452"/>
      <c r="AT555" s="452"/>
      <c r="AU555" s="452"/>
      <c r="AV555" s="452"/>
      <c r="AW555" s="45"/>
      <c r="AX555" s="44"/>
      <c r="AY555" s="47"/>
      <c r="AZ555" s="47"/>
      <c r="BA555" s="125"/>
      <c r="BB555" s="44"/>
      <c r="BC555" s="44"/>
      <c r="BD555" s="47"/>
      <c r="BE555" s="47"/>
      <c r="BF555" s="45"/>
      <c r="BG555" s="44"/>
      <c r="BH555" s="44"/>
      <c r="BI555" s="44"/>
      <c r="BJ555" s="44"/>
      <c r="BK555" s="44"/>
      <c r="BL555" s="44"/>
      <c r="BM555" s="44"/>
      <c r="BN555" s="47"/>
      <c r="BO555" s="497"/>
      <c r="BP555" s="124"/>
      <c r="BQ555" s="41"/>
      <c r="BR555" s="41"/>
      <c r="BS555" s="41"/>
      <c r="BT555" s="41"/>
      <c r="BU555" s="43"/>
      <c r="BV555" s="43"/>
      <c r="BW555" s="43"/>
      <c r="BX555" s="43"/>
      <c r="BY555" s="43"/>
      <c r="BZ555" s="43"/>
      <c r="CA555" s="499"/>
      <c r="CB555" s="500"/>
      <c r="CC555" s="495"/>
      <c r="CD555" s="495"/>
      <c r="CE555" s="502"/>
      <c r="CF555" s="124"/>
      <c r="CG555" s="41"/>
      <c r="CH555" s="41"/>
      <c r="CI555" s="43"/>
      <c r="CJ555" s="43"/>
      <c r="CK555" s="43"/>
      <c r="CL555" s="43"/>
      <c r="CM555" s="43"/>
      <c r="CN555" s="43"/>
      <c r="CO555" s="43"/>
      <c r="CP555" s="43"/>
      <c r="CQ555" s="43"/>
      <c r="CR555" s="500"/>
      <c r="CS555" s="495"/>
      <c r="CT555" s="495"/>
      <c r="CU555" s="502"/>
      <c r="CV555" s="44"/>
      <c r="CW555" s="44"/>
      <c r="CX555" s="44"/>
      <c r="CY555" s="44"/>
      <c r="CZ555" s="44"/>
      <c r="DA555" s="46"/>
      <c r="DB555" s="451"/>
      <c r="DC555" s="44"/>
      <c r="DD555" s="44"/>
      <c r="DE555" s="451"/>
      <c r="DF555" s="35"/>
      <c r="DG555" s="36"/>
      <c r="DH555" s="36"/>
      <c r="DI555" s="38"/>
      <c r="DJ555" s="38"/>
      <c r="DK555" s="38"/>
      <c r="DL555" s="38"/>
      <c r="DM555" s="38"/>
      <c r="DN555" s="46"/>
      <c r="DO555" s="451"/>
      <c r="DP555" s="451"/>
      <c r="DQ555" s="451"/>
      <c r="DR555" s="451"/>
      <c r="DS555" s="451"/>
      <c r="DT555" s="451"/>
      <c r="DU555" s="451"/>
      <c r="DV555" s="35"/>
      <c r="DW555" s="36"/>
      <c r="DX555" s="36"/>
      <c r="DY555" s="38"/>
      <c r="DZ555" s="38"/>
      <c r="EA555" s="46"/>
      <c r="EB555" s="33">
        <f t="shared" si="74"/>
        <v>0</v>
      </c>
      <c r="EC555" s="33">
        <f t="shared" si="75"/>
        <v>0</v>
      </c>
      <c r="ED555" s="75">
        <f t="shared" si="76"/>
        <v>0</v>
      </c>
      <c r="EE555" s="74">
        <f t="shared" si="77"/>
        <v>0</v>
      </c>
      <c r="EF555" s="33">
        <f t="shared" si="78"/>
        <v>0</v>
      </c>
    </row>
    <row r="556" spans="1:136" x14ac:dyDescent="0.25">
      <c r="A556" s="136">
        <v>547</v>
      </c>
      <c r="B556" s="44"/>
      <c r="C556" s="39"/>
      <c r="D556" s="39"/>
      <c r="E556" s="39"/>
      <c r="F556" s="46"/>
      <c r="G556" s="45"/>
      <c r="H556" s="44"/>
      <c r="I556" s="44"/>
      <c r="J556" s="47"/>
      <c r="K556" s="47"/>
      <c r="L556" s="47"/>
      <c r="M556" s="47"/>
      <c r="N556" s="47"/>
      <c r="O556" s="44"/>
      <c r="P556" s="353"/>
      <c r="Q556" s="452"/>
      <c r="R556" s="452"/>
      <c r="S556" s="452"/>
      <c r="T556" s="452"/>
      <c r="U556" s="452"/>
      <c r="V556" s="452"/>
      <c r="W556" s="452"/>
      <c r="X556" s="452"/>
      <c r="Y556" s="452"/>
      <c r="Z556" s="45"/>
      <c r="AA556" s="44"/>
      <c r="AB556" s="44"/>
      <c r="AC556" s="47"/>
      <c r="AD556" s="47"/>
      <c r="AE556" s="47"/>
      <c r="AF556" s="47"/>
      <c r="AG556" s="47"/>
      <c r="AH556" s="47"/>
      <c r="AI556" s="47"/>
      <c r="AJ556" s="44"/>
      <c r="AK556" s="353"/>
      <c r="AL556" s="452"/>
      <c r="AM556" s="452"/>
      <c r="AN556" s="452"/>
      <c r="AO556" s="452"/>
      <c r="AP556" s="452"/>
      <c r="AQ556" s="452"/>
      <c r="AR556" s="452"/>
      <c r="AS556" s="452"/>
      <c r="AT556" s="452"/>
      <c r="AU556" s="452"/>
      <c r="AV556" s="452"/>
      <c r="AW556" s="45"/>
      <c r="AX556" s="44"/>
      <c r="AY556" s="47"/>
      <c r="AZ556" s="47"/>
      <c r="BA556" s="125"/>
      <c r="BB556" s="44"/>
      <c r="BC556" s="44"/>
      <c r="BD556" s="47"/>
      <c r="BE556" s="47"/>
      <c r="BF556" s="45"/>
      <c r="BG556" s="44"/>
      <c r="BH556" s="44"/>
      <c r="BI556" s="44"/>
      <c r="BJ556" s="44"/>
      <c r="BK556" s="44"/>
      <c r="BL556" s="44"/>
      <c r="BM556" s="44"/>
      <c r="BN556" s="47"/>
      <c r="BO556" s="497"/>
      <c r="BP556" s="124"/>
      <c r="BQ556" s="41"/>
      <c r="BR556" s="41"/>
      <c r="BS556" s="41"/>
      <c r="BT556" s="41"/>
      <c r="BU556" s="43"/>
      <c r="BV556" s="43"/>
      <c r="BW556" s="43"/>
      <c r="BX556" s="43"/>
      <c r="BY556" s="43"/>
      <c r="BZ556" s="43"/>
      <c r="CA556" s="499"/>
      <c r="CB556" s="500"/>
      <c r="CC556" s="495"/>
      <c r="CD556" s="495"/>
      <c r="CE556" s="502"/>
      <c r="CF556" s="124"/>
      <c r="CG556" s="41"/>
      <c r="CH556" s="41"/>
      <c r="CI556" s="43"/>
      <c r="CJ556" s="43"/>
      <c r="CK556" s="43"/>
      <c r="CL556" s="43"/>
      <c r="CM556" s="43"/>
      <c r="CN556" s="43"/>
      <c r="CO556" s="43"/>
      <c r="CP556" s="43"/>
      <c r="CQ556" s="43"/>
      <c r="CR556" s="500"/>
      <c r="CS556" s="495"/>
      <c r="CT556" s="495"/>
      <c r="CU556" s="502"/>
      <c r="CV556" s="44"/>
      <c r="CW556" s="44"/>
      <c r="CX556" s="44"/>
      <c r="CY556" s="44"/>
      <c r="CZ556" s="44"/>
      <c r="DA556" s="46"/>
      <c r="DB556" s="451"/>
      <c r="DC556" s="44"/>
      <c r="DD556" s="44"/>
      <c r="DE556" s="451"/>
      <c r="DF556" s="35"/>
      <c r="DG556" s="36"/>
      <c r="DH556" s="36"/>
      <c r="DI556" s="38"/>
      <c r="DJ556" s="38"/>
      <c r="DK556" s="38"/>
      <c r="DL556" s="38"/>
      <c r="DM556" s="38"/>
      <c r="DN556" s="46"/>
      <c r="DO556" s="451"/>
      <c r="DP556" s="451"/>
      <c r="DQ556" s="451"/>
      <c r="DR556" s="451"/>
      <c r="DS556" s="451"/>
      <c r="DT556" s="451"/>
      <c r="DU556" s="451"/>
      <c r="DV556" s="35"/>
      <c r="DW556" s="36"/>
      <c r="DX556" s="36"/>
      <c r="DY556" s="38"/>
      <c r="DZ556" s="38"/>
      <c r="EA556" s="46"/>
      <c r="EB556" s="33">
        <f t="shared" si="74"/>
        <v>0</v>
      </c>
      <c r="EC556" s="33">
        <f t="shared" si="75"/>
        <v>0</v>
      </c>
      <c r="ED556" s="75">
        <f t="shared" si="76"/>
        <v>0</v>
      </c>
      <c r="EE556" s="74">
        <f t="shared" si="77"/>
        <v>0</v>
      </c>
      <c r="EF556" s="33">
        <f t="shared" si="78"/>
        <v>0</v>
      </c>
    </row>
    <row r="557" spans="1:136" x14ac:dyDescent="0.25">
      <c r="A557" s="134">
        <v>548</v>
      </c>
      <c r="B557" s="44"/>
      <c r="C557" s="39"/>
      <c r="D557" s="39"/>
      <c r="E557" s="39"/>
      <c r="F557" s="46"/>
      <c r="G557" s="45"/>
      <c r="H557" s="44"/>
      <c r="I557" s="44"/>
      <c r="J557" s="47"/>
      <c r="K557" s="47"/>
      <c r="L557" s="47"/>
      <c r="M557" s="47"/>
      <c r="N557" s="47"/>
      <c r="O557" s="44"/>
      <c r="P557" s="353"/>
      <c r="Q557" s="452"/>
      <c r="R557" s="452"/>
      <c r="S557" s="452"/>
      <c r="T557" s="452"/>
      <c r="U557" s="452"/>
      <c r="V557" s="452"/>
      <c r="W557" s="452"/>
      <c r="X557" s="452"/>
      <c r="Y557" s="452"/>
      <c r="Z557" s="45"/>
      <c r="AA557" s="44"/>
      <c r="AB557" s="44"/>
      <c r="AC557" s="47"/>
      <c r="AD557" s="47"/>
      <c r="AE557" s="47"/>
      <c r="AF557" s="47"/>
      <c r="AG557" s="47"/>
      <c r="AH557" s="47"/>
      <c r="AI557" s="47"/>
      <c r="AJ557" s="44"/>
      <c r="AK557" s="353"/>
      <c r="AL557" s="452"/>
      <c r="AM557" s="452"/>
      <c r="AN557" s="452"/>
      <c r="AO557" s="452"/>
      <c r="AP557" s="452"/>
      <c r="AQ557" s="452"/>
      <c r="AR557" s="452"/>
      <c r="AS557" s="452"/>
      <c r="AT557" s="452"/>
      <c r="AU557" s="452"/>
      <c r="AV557" s="452"/>
      <c r="AW557" s="45"/>
      <c r="AX557" s="44"/>
      <c r="AY557" s="47"/>
      <c r="AZ557" s="47"/>
      <c r="BA557" s="125"/>
      <c r="BB557" s="44"/>
      <c r="BC557" s="44"/>
      <c r="BD557" s="47"/>
      <c r="BE557" s="47"/>
      <c r="BF557" s="45"/>
      <c r="BG557" s="44"/>
      <c r="BH557" s="44"/>
      <c r="BI557" s="44"/>
      <c r="BJ557" s="44"/>
      <c r="BK557" s="44"/>
      <c r="BL557" s="44"/>
      <c r="BM557" s="44"/>
      <c r="BN557" s="47"/>
      <c r="BO557" s="497"/>
      <c r="BP557" s="124"/>
      <c r="BQ557" s="41"/>
      <c r="BR557" s="41"/>
      <c r="BS557" s="41"/>
      <c r="BT557" s="41"/>
      <c r="BU557" s="43"/>
      <c r="BV557" s="43"/>
      <c r="BW557" s="43"/>
      <c r="BX557" s="43"/>
      <c r="BY557" s="43"/>
      <c r="BZ557" s="43"/>
      <c r="CA557" s="499"/>
      <c r="CB557" s="500"/>
      <c r="CC557" s="495"/>
      <c r="CD557" s="495"/>
      <c r="CE557" s="502"/>
      <c r="CF557" s="124"/>
      <c r="CG557" s="41"/>
      <c r="CH557" s="41"/>
      <c r="CI557" s="43"/>
      <c r="CJ557" s="43"/>
      <c r="CK557" s="43"/>
      <c r="CL557" s="43"/>
      <c r="CM557" s="43"/>
      <c r="CN557" s="43"/>
      <c r="CO557" s="43"/>
      <c r="CP557" s="43"/>
      <c r="CQ557" s="43"/>
      <c r="CR557" s="500"/>
      <c r="CS557" s="495"/>
      <c r="CT557" s="495"/>
      <c r="CU557" s="502"/>
      <c r="CV557" s="44"/>
      <c r="CW557" s="44"/>
      <c r="CX557" s="44"/>
      <c r="CY557" s="44"/>
      <c r="CZ557" s="44"/>
      <c r="DA557" s="46"/>
      <c r="DB557" s="451"/>
      <c r="DC557" s="44"/>
      <c r="DD557" s="44"/>
      <c r="DE557" s="451"/>
      <c r="DF557" s="35"/>
      <c r="DG557" s="36"/>
      <c r="DH557" s="36"/>
      <c r="DI557" s="38"/>
      <c r="DJ557" s="38"/>
      <c r="DK557" s="38"/>
      <c r="DL557" s="38"/>
      <c r="DM557" s="38"/>
      <c r="DN557" s="46"/>
      <c r="DO557" s="451"/>
      <c r="DP557" s="451"/>
      <c r="DQ557" s="451"/>
      <c r="DR557" s="451"/>
      <c r="DS557" s="451"/>
      <c r="DT557" s="451"/>
      <c r="DU557" s="451"/>
      <c r="DV557" s="35"/>
      <c r="DW557" s="36"/>
      <c r="DX557" s="36"/>
      <c r="DY557" s="38"/>
      <c r="DZ557" s="38"/>
      <c r="EA557" s="46"/>
      <c r="EB557" s="33">
        <f t="shared" si="74"/>
        <v>0</v>
      </c>
      <c r="EC557" s="33">
        <f t="shared" si="75"/>
        <v>0</v>
      </c>
      <c r="ED557" s="75">
        <f t="shared" si="76"/>
        <v>0</v>
      </c>
      <c r="EE557" s="74">
        <f t="shared" si="77"/>
        <v>0</v>
      </c>
      <c r="EF557" s="33">
        <f t="shared" si="78"/>
        <v>0</v>
      </c>
    </row>
    <row r="558" spans="1:136" x14ac:dyDescent="0.25">
      <c r="A558" s="136">
        <v>549</v>
      </c>
      <c r="B558" s="44"/>
      <c r="C558" s="39"/>
      <c r="D558" s="39"/>
      <c r="E558" s="39"/>
      <c r="F558" s="46"/>
      <c r="G558" s="45"/>
      <c r="H558" s="44"/>
      <c r="I558" s="44"/>
      <c r="J558" s="47"/>
      <c r="K558" s="47"/>
      <c r="L558" s="47"/>
      <c r="M558" s="47"/>
      <c r="N558" s="47"/>
      <c r="O558" s="44"/>
      <c r="P558" s="353"/>
      <c r="Q558" s="452"/>
      <c r="R558" s="452"/>
      <c r="S558" s="452"/>
      <c r="T558" s="452"/>
      <c r="U558" s="452"/>
      <c r="V558" s="452"/>
      <c r="W558" s="452"/>
      <c r="X558" s="452"/>
      <c r="Y558" s="452"/>
      <c r="Z558" s="45"/>
      <c r="AA558" s="44"/>
      <c r="AB558" s="44"/>
      <c r="AC558" s="47"/>
      <c r="AD558" s="47"/>
      <c r="AE558" s="47"/>
      <c r="AF558" s="47"/>
      <c r="AG558" s="47"/>
      <c r="AH558" s="47"/>
      <c r="AI558" s="47"/>
      <c r="AJ558" s="44"/>
      <c r="AK558" s="353"/>
      <c r="AL558" s="452"/>
      <c r="AM558" s="452"/>
      <c r="AN558" s="452"/>
      <c r="AO558" s="452"/>
      <c r="AP558" s="452"/>
      <c r="AQ558" s="452"/>
      <c r="AR558" s="452"/>
      <c r="AS558" s="452"/>
      <c r="AT558" s="452"/>
      <c r="AU558" s="452"/>
      <c r="AV558" s="452"/>
      <c r="AW558" s="45"/>
      <c r="AX558" s="44"/>
      <c r="AY558" s="47"/>
      <c r="AZ558" s="47"/>
      <c r="BA558" s="125"/>
      <c r="BB558" s="44"/>
      <c r="BC558" s="44"/>
      <c r="BD558" s="47"/>
      <c r="BE558" s="47"/>
      <c r="BF558" s="45"/>
      <c r="BG558" s="44"/>
      <c r="BH558" s="44"/>
      <c r="BI558" s="44"/>
      <c r="BJ558" s="44"/>
      <c r="BK558" s="44"/>
      <c r="BL558" s="44"/>
      <c r="BM558" s="44"/>
      <c r="BN558" s="47"/>
      <c r="BO558" s="497"/>
      <c r="BP558" s="124"/>
      <c r="BQ558" s="41"/>
      <c r="BR558" s="41"/>
      <c r="BS558" s="41"/>
      <c r="BT558" s="41"/>
      <c r="BU558" s="43"/>
      <c r="BV558" s="43"/>
      <c r="BW558" s="43"/>
      <c r="BX558" s="43"/>
      <c r="BY558" s="43"/>
      <c r="BZ558" s="43"/>
      <c r="CA558" s="499"/>
      <c r="CB558" s="500"/>
      <c r="CC558" s="495"/>
      <c r="CD558" s="495"/>
      <c r="CE558" s="502"/>
      <c r="CF558" s="124"/>
      <c r="CG558" s="41"/>
      <c r="CH558" s="41"/>
      <c r="CI558" s="43"/>
      <c r="CJ558" s="43"/>
      <c r="CK558" s="43"/>
      <c r="CL558" s="43"/>
      <c r="CM558" s="43"/>
      <c r="CN558" s="43"/>
      <c r="CO558" s="43"/>
      <c r="CP558" s="43"/>
      <c r="CQ558" s="43"/>
      <c r="CR558" s="500"/>
      <c r="CS558" s="495"/>
      <c r="CT558" s="495"/>
      <c r="CU558" s="502"/>
      <c r="CV558" s="44"/>
      <c r="CW558" s="44"/>
      <c r="CX558" s="44"/>
      <c r="CY558" s="44"/>
      <c r="CZ558" s="44"/>
      <c r="DA558" s="46"/>
      <c r="DB558" s="451"/>
      <c r="DC558" s="44"/>
      <c r="DD558" s="44"/>
      <c r="DE558" s="451"/>
      <c r="DF558" s="35"/>
      <c r="DG558" s="36"/>
      <c r="DH558" s="36"/>
      <c r="DI558" s="38"/>
      <c r="DJ558" s="38"/>
      <c r="DK558" s="38"/>
      <c r="DL558" s="38"/>
      <c r="DM558" s="38"/>
      <c r="DN558" s="46"/>
      <c r="DO558" s="451"/>
      <c r="DP558" s="451"/>
      <c r="DQ558" s="451"/>
      <c r="DR558" s="451"/>
      <c r="DS558" s="451"/>
      <c r="DT558" s="451"/>
      <c r="DU558" s="451"/>
      <c r="DV558" s="35"/>
      <c r="DW558" s="36"/>
      <c r="DX558" s="36"/>
      <c r="DY558" s="38"/>
      <c r="DZ558" s="38"/>
      <c r="EA558" s="46"/>
      <c r="EB558" s="33">
        <f t="shared" si="74"/>
        <v>0</v>
      </c>
      <c r="EC558" s="33">
        <f t="shared" si="75"/>
        <v>0</v>
      </c>
      <c r="ED558" s="75">
        <f t="shared" si="76"/>
        <v>0</v>
      </c>
      <c r="EE558" s="74">
        <f t="shared" si="77"/>
        <v>0</v>
      </c>
      <c r="EF558" s="33">
        <f t="shared" si="78"/>
        <v>0</v>
      </c>
    </row>
    <row r="559" spans="1:136" x14ac:dyDescent="0.25">
      <c r="A559" s="134">
        <v>550</v>
      </c>
      <c r="B559" s="44"/>
      <c r="C559" s="39"/>
      <c r="D559" s="39"/>
      <c r="E559" s="39"/>
      <c r="F559" s="46"/>
      <c r="G559" s="45"/>
      <c r="H559" s="44"/>
      <c r="I559" s="44"/>
      <c r="J559" s="47"/>
      <c r="K559" s="47"/>
      <c r="L559" s="47"/>
      <c r="M559" s="47"/>
      <c r="N559" s="47"/>
      <c r="O559" s="44"/>
      <c r="P559" s="353"/>
      <c r="Q559" s="452"/>
      <c r="R559" s="452"/>
      <c r="S559" s="452"/>
      <c r="T559" s="452"/>
      <c r="U559" s="452"/>
      <c r="V559" s="452"/>
      <c r="W559" s="452"/>
      <c r="X559" s="452"/>
      <c r="Y559" s="452"/>
      <c r="Z559" s="45"/>
      <c r="AA559" s="44"/>
      <c r="AB559" s="44"/>
      <c r="AC559" s="47"/>
      <c r="AD559" s="47"/>
      <c r="AE559" s="47"/>
      <c r="AF559" s="47"/>
      <c r="AG559" s="47"/>
      <c r="AH559" s="47"/>
      <c r="AI559" s="47"/>
      <c r="AJ559" s="44"/>
      <c r="AK559" s="353"/>
      <c r="AL559" s="452"/>
      <c r="AM559" s="452"/>
      <c r="AN559" s="452"/>
      <c r="AO559" s="452"/>
      <c r="AP559" s="452"/>
      <c r="AQ559" s="452"/>
      <c r="AR559" s="452"/>
      <c r="AS559" s="452"/>
      <c r="AT559" s="452"/>
      <c r="AU559" s="452"/>
      <c r="AV559" s="452"/>
      <c r="AW559" s="45"/>
      <c r="AX559" s="44"/>
      <c r="AY559" s="47"/>
      <c r="AZ559" s="47"/>
      <c r="BA559" s="125"/>
      <c r="BB559" s="44"/>
      <c r="BC559" s="44"/>
      <c r="BD559" s="47"/>
      <c r="BE559" s="47"/>
      <c r="BF559" s="45"/>
      <c r="BG559" s="44"/>
      <c r="BH559" s="44"/>
      <c r="BI559" s="44"/>
      <c r="BJ559" s="44"/>
      <c r="BK559" s="44"/>
      <c r="BL559" s="44"/>
      <c r="BM559" s="44"/>
      <c r="BN559" s="47"/>
      <c r="BO559" s="497"/>
      <c r="BP559" s="124"/>
      <c r="BQ559" s="41"/>
      <c r="BR559" s="41"/>
      <c r="BS559" s="41"/>
      <c r="BT559" s="41"/>
      <c r="BU559" s="43"/>
      <c r="BV559" s="43"/>
      <c r="BW559" s="43"/>
      <c r="BX559" s="43"/>
      <c r="BY559" s="43"/>
      <c r="BZ559" s="43"/>
      <c r="CA559" s="499"/>
      <c r="CB559" s="500"/>
      <c r="CC559" s="495"/>
      <c r="CD559" s="495"/>
      <c r="CE559" s="502"/>
      <c r="CF559" s="124"/>
      <c r="CG559" s="41"/>
      <c r="CH559" s="41"/>
      <c r="CI559" s="43"/>
      <c r="CJ559" s="43"/>
      <c r="CK559" s="43"/>
      <c r="CL559" s="43"/>
      <c r="CM559" s="43"/>
      <c r="CN559" s="43"/>
      <c r="CO559" s="43"/>
      <c r="CP559" s="43"/>
      <c r="CQ559" s="43"/>
      <c r="CR559" s="500"/>
      <c r="CS559" s="495"/>
      <c r="CT559" s="495"/>
      <c r="CU559" s="502"/>
      <c r="CV559" s="44"/>
      <c r="CW559" s="44"/>
      <c r="CX559" s="44"/>
      <c r="CY559" s="44"/>
      <c r="CZ559" s="44"/>
      <c r="DA559" s="46"/>
      <c r="DB559" s="451"/>
      <c r="DC559" s="44"/>
      <c r="DD559" s="44"/>
      <c r="DE559" s="451"/>
      <c r="DF559" s="35"/>
      <c r="DG559" s="36"/>
      <c r="DH559" s="36"/>
      <c r="DI559" s="38"/>
      <c r="DJ559" s="38"/>
      <c r="DK559" s="38"/>
      <c r="DL559" s="38"/>
      <c r="DM559" s="38"/>
      <c r="DN559" s="46"/>
      <c r="DO559" s="451"/>
      <c r="DP559" s="451"/>
      <c r="DQ559" s="451"/>
      <c r="DR559" s="451"/>
      <c r="DS559" s="451"/>
      <c r="DT559" s="451"/>
      <c r="DU559" s="451"/>
      <c r="DV559" s="35"/>
      <c r="DW559" s="36"/>
      <c r="DX559" s="36"/>
      <c r="DY559" s="38"/>
      <c r="DZ559" s="38"/>
      <c r="EA559" s="46"/>
      <c r="EB559" s="33">
        <f t="shared" si="74"/>
        <v>0</v>
      </c>
      <c r="EC559" s="33">
        <f t="shared" si="75"/>
        <v>0</v>
      </c>
      <c r="ED559" s="75">
        <f t="shared" si="76"/>
        <v>0</v>
      </c>
      <c r="EE559" s="74">
        <f t="shared" si="77"/>
        <v>0</v>
      </c>
      <c r="EF559" s="33">
        <f t="shared" si="78"/>
        <v>0</v>
      </c>
    </row>
    <row r="560" spans="1:136" x14ac:dyDescent="0.25">
      <c r="A560" s="136">
        <v>551</v>
      </c>
      <c r="B560" s="44"/>
      <c r="C560" s="39"/>
      <c r="D560" s="39"/>
      <c r="E560" s="39"/>
      <c r="F560" s="46"/>
      <c r="G560" s="45"/>
      <c r="H560" s="44"/>
      <c r="I560" s="44"/>
      <c r="J560" s="47"/>
      <c r="K560" s="47"/>
      <c r="L560" s="47"/>
      <c r="M560" s="47"/>
      <c r="N560" s="47"/>
      <c r="O560" s="44"/>
      <c r="P560" s="353"/>
      <c r="Q560" s="452"/>
      <c r="R560" s="452"/>
      <c r="S560" s="452"/>
      <c r="T560" s="452"/>
      <c r="U560" s="452"/>
      <c r="V560" s="452"/>
      <c r="W560" s="452"/>
      <c r="X560" s="452"/>
      <c r="Y560" s="452"/>
      <c r="Z560" s="45"/>
      <c r="AA560" s="44"/>
      <c r="AB560" s="44"/>
      <c r="AC560" s="47"/>
      <c r="AD560" s="47"/>
      <c r="AE560" s="47"/>
      <c r="AF560" s="47"/>
      <c r="AG560" s="47"/>
      <c r="AH560" s="47"/>
      <c r="AI560" s="47"/>
      <c r="AJ560" s="44"/>
      <c r="AK560" s="353"/>
      <c r="AL560" s="452"/>
      <c r="AM560" s="452"/>
      <c r="AN560" s="452"/>
      <c r="AO560" s="452"/>
      <c r="AP560" s="452"/>
      <c r="AQ560" s="452"/>
      <c r="AR560" s="452"/>
      <c r="AS560" s="452"/>
      <c r="AT560" s="452"/>
      <c r="AU560" s="452"/>
      <c r="AV560" s="452"/>
      <c r="AW560" s="45"/>
      <c r="AX560" s="44"/>
      <c r="AY560" s="47"/>
      <c r="AZ560" s="47"/>
      <c r="BA560" s="125"/>
      <c r="BB560" s="44"/>
      <c r="BC560" s="44"/>
      <c r="BD560" s="47"/>
      <c r="BE560" s="47"/>
      <c r="BF560" s="45"/>
      <c r="BG560" s="44"/>
      <c r="BH560" s="44"/>
      <c r="BI560" s="44"/>
      <c r="BJ560" s="44"/>
      <c r="BK560" s="44"/>
      <c r="BL560" s="44"/>
      <c r="BM560" s="44"/>
      <c r="BN560" s="47"/>
      <c r="BO560" s="497"/>
      <c r="BP560" s="124"/>
      <c r="BQ560" s="41"/>
      <c r="BR560" s="41"/>
      <c r="BS560" s="41"/>
      <c r="BT560" s="41"/>
      <c r="BU560" s="43"/>
      <c r="BV560" s="43"/>
      <c r="BW560" s="43"/>
      <c r="BX560" s="43"/>
      <c r="BY560" s="43"/>
      <c r="BZ560" s="43"/>
      <c r="CA560" s="499"/>
      <c r="CB560" s="500"/>
      <c r="CC560" s="495"/>
      <c r="CD560" s="495"/>
      <c r="CE560" s="502"/>
      <c r="CF560" s="124"/>
      <c r="CG560" s="41"/>
      <c r="CH560" s="41"/>
      <c r="CI560" s="43"/>
      <c r="CJ560" s="43"/>
      <c r="CK560" s="43"/>
      <c r="CL560" s="43"/>
      <c r="CM560" s="43"/>
      <c r="CN560" s="43"/>
      <c r="CO560" s="43"/>
      <c r="CP560" s="43"/>
      <c r="CQ560" s="43"/>
      <c r="CR560" s="500"/>
      <c r="CS560" s="495"/>
      <c r="CT560" s="495"/>
      <c r="CU560" s="502"/>
      <c r="CV560" s="44"/>
      <c r="CW560" s="44"/>
      <c r="CX560" s="44"/>
      <c r="CY560" s="44"/>
      <c r="CZ560" s="44"/>
      <c r="DA560" s="46"/>
      <c r="DB560" s="451"/>
      <c r="DC560" s="44"/>
      <c r="DD560" s="44"/>
      <c r="DE560" s="451"/>
      <c r="DF560" s="35"/>
      <c r="DG560" s="36"/>
      <c r="DH560" s="36"/>
      <c r="DI560" s="38"/>
      <c r="DJ560" s="38"/>
      <c r="DK560" s="38"/>
      <c r="DL560" s="38"/>
      <c r="DM560" s="38"/>
      <c r="DN560" s="46"/>
      <c r="DO560" s="451"/>
      <c r="DP560" s="451"/>
      <c r="DQ560" s="451"/>
      <c r="DR560" s="451"/>
      <c r="DS560" s="451"/>
      <c r="DT560" s="451"/>
      <c r="DU560" s="451"/>
      <c r="DV560" s="35"/>
      <c r="DW560" s="36"/>
      <c r="DX560" s="36"/>
      <c r="DY560" s="38"/>
      <c r="DZ560" s="38"/>
      <c r="EA560" s="46"/>
      <c r="EB560" s="33">
        <f t="shared" si="74"/>
        <v>0</v>
      </c>
      <c r="EC560" s="33">
        <f t="shared" si="75"/>
        <v>0</v>
      </c>
      <c r="ED560" s="75">
        <f t="shared" si="76"/>
        <v>0</v>
      </c>
      <c r="EE560" s="74">
        <f t="shared" si="77"/>
        <v>0</v>
      </c>
      <c r="EF560" s="33">
        <f t="shared" si="78"/>
        <v>0</v>
      </c>
    </row>
    <row r="561" spans="1:136" x14ac:dyDescent="0.25">
      <c r="A561" s="134">
        <v>552</v>
      </c>
      <c r="B561" s="44"/>
      <c r="C561" s="39"/>
      <c r="D561" s="39"/>
      <c r="E561" s="39"/>
      <c r="F561" s="46"/>
      <c r="G561" s="45"/>
      <c r="H561" s="44"/>
      <c r="I561" s="44"/>
      <c r="J561" s="47"/>
      <c r="K561" s="47"/>
      <c r="L561" s="47"/>
      <c r="M561" s="47"/>
      <c r="N561" s="47"/>
      <c r="O561" s="44"/>
      <c r="P561" s="353"/>
      <c r="Q561" s="452"/>
      <c r="R561" s="452"/>
      <c r="S561" s="452"/>
      <c r="T561" s="452"/>
      <c r="U561" s="452"/>
      <c r="V561" s="452"/>
      <c r="W561" s="452"/>
      <c r="X561" s="452"/>
      <c r="Y561" s="452"/>
      <c r="Z561" s="45"/>
      <c r="AA561" s="44"/>
      <c r="AB561" s="44"/>
      <c r="AC561" s="47"/>
      <c r="AD561" s="47"/>
      <c r="AE561" s="47"/>
      <c r="AF561" s="47"/>
      <c r="AG561" s="47"/>
      <c r="AH561" s="47"/>
      <c r="AI561" s="47"/>
      <c r="AJ561" s="44"/>
      <c r="AK561" s="353"/>
      <c r="AL561" s="452"/>
      <c r="AM561" s="452"/>
      <c r="AN561" s="452"/>
      <c r="AO561" s="452"/>
      <c r="AP561" s="452"/>
      <c r="AQ561" s="452"/>
      <c r="AR561" s="452"/>
      <c r="AS561" s="452"/>
      <c r="AT561" s="452"/>
      <c r="AU561" s="452"/>
      <c r="AV561" s="452"/>
      <c r="AW561" s="45"/>
      <c r="AX561" s="44"/>
      <c r="AY561" s="47"/>
      <c r="AZ561" s="47"/>
      <c r="BA561" s="125"/>
      <c r="BB561" s="44"/>
      <c r="BC561" s="44"/>
      <c r="BD561" s="47"/>
      <c r="BE561" s="47"/>
      <c r="BF561" s="45"/>
      <c r="BG561" s="44"/>
      <c r="BH561" s="44"/>
      <c r="BI561" s="44"/>
      <c r="BJ561" s="44"/>
      <c r="BK561" s="44"/>
      <c r="BL561" s="44"/>
      <c r="BM561" s="44"/>
      <c r="BN561" s="47"/>
      <c r="BO561" s="497"/>
      <c r="BP561" s="124"/>
      <c r="BQ561" s="41"/>
      <c r="BR561" s="41"/>
      <c r="BS561" s="41"/>
      <c r="BT561" s="41"/>
      <c r="BU561" s="43"/>
      <c r="BV561" s="43"/>
      <c r="BW561" s="43"/>
      <c r="BX561" s="43"/>
      <c r="BY561" s="43"/>
      <c r="BZ561" s="43"/>
      <c r="CA561" s="499"/>
      <c r="CB561" s="500"/>
      <c r="CC561" s="495"/>
      <c r="CD561" s="495"/>
      <c r="CE561" s="502"/>
      <c r="CF561" s="124"/>
      <c r="CG561" s="41"/>
      <c r="CH561" s="41"/>
      <c r="CI561" s="43"/>
      <c r="CJ561" s="43"/>
      <c r="CK561" s="43"/>
      <c r="CL561" s="43"/>
      <c r="CM561" s="43"/>
      <c r="CN561" s="43"/>
      <c r="CO561" s="43"/>
      <c r="CP561" s="43"/>
      <c r="CQ561" s="43"/>
      <c r="CR561" s="500"/>
      <c r="CS561" s="495"/>
      <c r="CT561" s="495"/>
      <c r="CU561" s="502"/>
      <c r="CV561" s="44"/>
      <c r="CW561" s="44"/>
      <c r="CX561" s="44"/>
      <c r="CY561" s="44"/>
      <c r="CZ561" s="44"/>
      <c r="DA561" s="46"/>
      <c r="DB561" s="451"/>
      <c r="DC561" s="44"/>
      <c r="DD561" s="44"/>
      <c r="DE561" s="451"/>
      <c r="DF561" s="35"/>
      <c r="DG561" s="36"/>
      <c r="DH561" s="36"/>
      <c r="DI561" s="38"/>
      <c r="DJ561" s="38"/>
      <c r="DK561" s="38"/>
      <c r="DL561" s="38"/>
      <c r="DM561" s="38"/>
      <c r="DN561" s="46"/>
      <c r="DO561" s="451"/>
      <c r="DP561" s="451"/>
      <c r="DQ561" s="451"/>
      <c r="DR561" s="451"/>
      <c r="DS561" s="451"/>
      <c r="DT561" s="451"/>
      <c r="DU561" s="451"/>
      <c r="DV561" s="35"/>
      <c r="DW561" s="36"/>
      <c r="DX561" s="36"/>
      <c r="DY561" s="38"/>
      <c r="DZ561" s="38"/>
      <c r="EA561" s="46"/>
      <c r="EB561" s="33">
        <f t="shared" si="74"/>
        <v>0</v>
      </c>
      <c r="EC561" s="33">
        <f t="shared" si="75"/>
        <v>0</v>
      </c>
      <c r="ED561" s="75">
        <f t="shared" si="76"/>
        <v>0</v>
      </c>
      <c r="EE561" s="74">
        <f t="shared" si="77"/>
        <v>0</v>
      </c>
      <c r="EF561" s="33">
        <f t="shared" si="78"/>
        <v>0</v>
      </c>
    </row>
    <row r="562" spans="1:136" x14ac:dyDescent="0.25">
      <c r="A562" s="136">
        <v>553</v>
      </c>
      <c r="B562" s="44"/>
      <c r="C562" s="39"/>
      <c r="D562" s="39"/>
      <c r="E562" s="39"/>
      <c r="F562" s="46"/>
      <c r="G562" s="45"/>
      <c r="H562" s="44"/>
      <c r="I562" s="44"/>
      <c r="J562" s="47"/>
      <c r="K562" s="47"/>
      <c r="L562" s="47"/>
      <c r="M562" s="47"/>
      <c r="N562" s="47"/>
      <c r="O562" s="44"/>
      <c r="P562" s="353"/>
      <c r="Q562" s="452"/>
      <c r="R562" s="452"/>
      <c r="S562" s="452"/>
      <c r="T562" s="452"/>
      <c r="U562" s="452"/>
      <c r="V562" s="452"/>
      <c r="W562" s="452"/>
      <c r="X562" s="452"/>
      <c r="Y562" s="452"/>
      <c r="Z562" s="45"/>
      <c r="AA562" s="44"/>
      <c r="AB562" s="44"/>
      <c r="AC562" s="47"/>
      <c r="AD562" s="47"/>
      <c r="AE562" s="47"/>
      <c r="AF562" s="47"/>
      <c r="AG562" s="47"/>
      <c r="AH562" s="47"/>
      <c r="AI562" s="47"/>
      <c r="AJ562" s="44"/>
      <c r="AK562" s="353"/>
      <c r="AL562" s="452"/>
      <c r="AM562" s="452"/>
      <c r="AN562" s="452"/>
      <c r="AO562" s="452"/>
      <c r="AP562" s="452"/>
      <c r="AQ562" s="452"/>
      <c r="AR562" s="452"/>
      <c r="AS562" s="452"/>
      <c r="AT562" s="452"/>
      <c r="AU562" s="452"/>
      <c r="AV562" s="452"/>
      <c r="AW562" s="45"/>
      <c r="AX562" s="44"/>
      <c r="AY562" s="47"/>
      <c r="AZ562" s="47"/>
      <c r="BA562" s="125"/>
      <c r="BB562" s="44"/>
      <c r="BC562" s="44"/>
      <c r="BD562" s="47"/>
      <c r="BE562" s="47"/>
      <c r="BF562" s="45"/>
      <c r="BG562" s="44"/>
      <c r="BH562" s="44"/>
      <c r="BI562" s="44"/>
      <c r="BJ562" s="44"/>
      <c r="BK562" s="44"/>
      <c r="BL562" s="44"/>
      <c r="BM562" s="44"/>
      <c r="BN562" s="47"/>
      <c r="BO562" s="497"/>
      <c r="BP562" s="124"/>
      <c r="BQ562" s="41"/>
      <c r="BR562" s="41"/>
      <c r="BS562" s="41"/>
      <c r="BT562" s="41"/>
      <c r="BU562" s="43"/>
      <c r="BV562" s="43"/>
      <c r="BW562" s="43"/>
      <c r="BX562" s="43"/>
      <c r="BY562" s="43"/>
      <c r="BZ562" s="43"/>
      <c r="CA562" s="499"/>
      <c r="CB562" s="500"/>
      <c r="CC562" s="495"/>
      <c r="CD562" s="495"/>
      <c r="CE562" s="502"/>
      <c r="CF562" s="124"/>
      <c r="CG562" s="41"/>
      <c r="CH562" s="41"/>
      <c r="CI562" s="43"/>
      <c r="CJ562" s="43"/>
      <c r="CK562" s="43"/>
      <c r="CL562" s="43"/>
      <c r="CM562" s="43"/>
      <c r="CN562" s="43"/>
      <c r="CO562" s="43"/>
      <c r="CP562" s="43"/>
      <c r="CQ562" s="43"/>
      <c r="CR562" s="500"/>
      <c r="CS562" s="495"/>
      <c r="CT562" s="495"/>
      <c r="CU562" s="502"/>
      <c r="CV562" s="44"/>
      <c r="CW562" s="44"/>
      <c r="CX562" s="44"/>
      <c r="CY562" s="44"/>
      <c r="CZ562" s="44"/>
      <c r="DA562" s="46"/>
      <c r="DB562" s="451"/>
      <c r="DC562" s="44"/>
      <c r="DD562" s="44"/>
      <c r="DE562" s="451"/>
      <c r="DF562" s="35"/>
      <c r="DG562" s="36"/>
      <c r="DH562" s="36"/>
      <c r="DI562" s="38"/>
      <c r="DJ562" s="38"/>
      <c r="DK562" s="38"/>
      <c r="DL562" s="38"/>
      <c r="DM562" s="38"/>
      <c r="DN562" s="46"/>
      <c r="DO562" s="451"/>
      <c r="DP562" s="451"/>
      <c r="DQ562" s="451"/>
      <c r="DR562" s="451"/>
      <c r="DS562" s="451"/>
      <c r="DT562" s="451"/>
      <c r="DU562" s="451"/>
      <c r="DV562" s="35"/>
      <c r="DW562" s="36"/>
      <c r="DX562" s="36"/>
      <c r="DY562" s="38"/>
      <c r="DZ562" s="38"/>
      <c r="EA562" s="46"/>
      <c r="EB562" s="33">
        <f t="shared" si="74"/>
        <v>0</v>
      </c>
      <c r="EC562" s="33">
        <f t="shared" si="75"/>
        <v>0</v>
      </c>
      <c r="ED562" s="75">
        <f t="shared" si="76"/>
        <v>0</v>
      </c>
      <c r="EE562" s="74">
        <f t="shared" si="77"/>
        <v>0</v>
      </c>
      <c r="EF562" s="33">
        <f t="shared" si="78"/>
        <v>0</v>
      </c>
    </row>
    <row r="563" spans="1:136" x14ac:dyDescent="0.25">
      <c r="A563" s="134">
        <v>554</v>
      </c>
      <c r="B563" s="44"/>
      <c r="C563" s="39"/>
      <c r="D563" s="39"/>
      <c r="E563" s="39"/>
      <c r="F563" s="46"/>
      <c r="G563" s="45"/>
      <c r="H563" s="44"/>
      <c r="I563" s="44"/>
      <c r="J563" s="47"/>
      <c r="K563" s="47"/>
      <c r="L563" s="47"/>
      <c r="M563" s="47"/>
      <c r="N563" s="47"/>
      <c r="O563" s="44"/>
      <c r="P563" s="353"/>
      <c r="Q563" s="452"/>
      <c r="R563" s="452"/>
      <c r="S563" s="452"/>
      <c r="T563" s="452"/>
      <c r="U563" s="452"/>
      <c r="V563" s="452"/>
      <c r="W563" s="452"/>
      <c r="X563" s="452"/>
      <c r="Y563" s="452"/>
      <c r="Z563" s="45"/>
      <c r="AA563" s="44"/>
      <c r="AB563" s="44"/>
      <c r="AC563" s="47"/>
      <c r="AD563" s="47"/>
      <c r="AE563" s="47"/>
      <c r="AF563" s="47"/>
      <c r="AG563" s="47"/>
      <c r="AH563" s="47"/>
      <c r="AI563" s="47"/>
      <c r="AJ563" s="44"/>
      <c r="AK563" s="353"/>
      <c r="AL563" s="452"/>
      <c r="AM563" s="452"/>
      <c r="AN563" s="452"/>
      <c r="AO563" s="452"/>
      <c r="AP563" s="452"/>
      <c r="AQ563" s="452"/>
      <c r="AR563" s="452"/>
      <c r="AS563" s="452"/>
      <c r="AT563" s="452"/>
      <c r="AU563" s="452"/>
      <c r="AV563" s="452"/>
      <c r="AW563" s="45"/>
      <c r="AX563" s="44"/>
      <c r="AY563" s="47"/>
      <c r="AZ563" s="47"/>
      <c r="BA563" s="125"/>
      <c r="BB563" s="44"/>
      <c r="BC563" s="44"/>
      <c r="BD563" s="47"/>
      <c r="BE563" s="47"/>
      <c r="BF563" s="45"/>
      <c r="BG563" s="44"/>
      <c r="BH563" s="44"/>
      <c r="BI563" s="44"/>
      <c r="BJ563" s="44"/>
      <c r="BK563" s="44"/>
      <c r="BL563" s="44"/>
      <c r="BM563" s="44"/>
      <c r="BN563" s="47"/>
      <c r="BO563" s="497"/>
      <c r="BP563" s="124"/>
      <c r="BQ563" s="41"/>
      <c r="BR563" s="41"/>
      <c r="BS563" s="41"/>
      <c r="BT563" s="41"/>
      <c r="BU563" s="43"/>
      <c r="BV563" s="43"/>
      <c r="BW563" s="43"/>
      <c r="BX563" s="43"/>
      <c r="BY563" s="43"/>
      <c r="BZ563" s="43"/>
      <c r="CA563" s="499"/>
      <c r="CB563" s="500"/>
      <c r="CC563" s="495"/>
      <c r="CD563" s="495"/>
      <c r="CE563" s="502"/>
      <c r="CF563" s="124"/>
      <c r="CG563" s="41"/>
      <c r="CH563" s="41"/>
      <c r="CI563" s="43"/>
      <c r="CJ563" s="43"/>
      <c r="CK563" s="43"/>
      <c r="CL563" s="43"/>
      <c r="CM563" s="43"/>
      <c r="CN563" s="43"/>
      <c r="CO563" s="43"/>
      <c r="CP563" s="43"/>
      <c r="CQ563" s="43"/>
      <c r="CR563" s="500"/>
      <c r="CS563" s="495"/>
      <c r="CT563" s="495"/>
      <c r="CU563" s="502"/>
      <c r="CV563" s="44"/>
      <c r="CW563" s="44"/>
      <c r="CX563" s="44"/>
      <c r="CY563" s="44"/>
      <c r="CZ563" s="44"/>
      <c r="DA563" s="46"/>
      <c r="DB563" s="451"/>
      <c r="DC563" s="44"/>
      <c r="DD563" s="44"/>
      <c r="DE563" s="451"/>
      <c r="DF563" s="35"/>
      <c r="DG563" s="36"/>
      <c r="DH563" s="36"/>
      <c r="DI563" s="38"/>
      <c r="DJ563" s="38"/>
      <c r="DK563" s="38"/>
      <c r="DL563" s="38"/>
      <c r="DM563" s="38"/>
      <c r="DN563" s="46"/>
      <c r="DO563" s="451"/>
      <c r="DP563" s="451"/>
      <c r="DQ563" s="451"/>
      <c r="DR563" s="451"/>
      <c r="DS563" s="451"/>
      <c r="DT563" s="451"/>
      <c r="DU563" s="451"/>
      <c r="DV563" s="35"/>
      <c r="DW563" s="36"/>
      <c r="DX563" s="36"/>
      <c r="DY563" s="38"/>
      <c r="DZ563" s="38"/>
      <c r="EA563" s="46"/>
      <c r="EB563" s="33">
        <f t="shared" si="74"/>
        <v>0</v>
      </c>
      <c r="EC563" s="33">
        <f t="shared" si="75"/>
        <v>0</v>
      </c>
      <c r="ED563" s="75">
        <f t="shared" si="76"/>
        <v>0</v>
      </c>
      <c r="EE563" s="74">
        <f t="shared" si="77"/>
        <v>0</v>
      </c>
      <c r="EF563" s="33">
        <f t="shared" si="78"/>
        <v>0</v>
      </c>
    </row>
    <row r="564" spans="1:136" x14ac:dyDescent="0.25">
      <c r="A564" s="136">
        <v>555</v>
      </c>
      <c r="B564" s="44"/>
      <c r="C564" s="39"/>
      <c r="D564" s="39"/>
      <c r="E564" s="39"/>
      <c r="F564" s="46"/>
      <c r="G564" s="45"/>
      <c r="H564" s="44"/>
      <c r="I564" s="44"/>
      <c r="J564" s="47"/>
      <c r="K564" s="47"/>
      <c r="L564" s="47"/>
      <c r="M564" s="47"/>
      <c r="N564" s="47"/>
      <c r="O564" s="44"/>
      <c r="P564" s="353"/>
      <c r="Q564" s="452"/>
      <c r="R564" s="452"/>
      <c r="S564" s="452"/>
      <c r="T564" s="452"/>
      <c r="U564" s="452"/>
      <c r="V564" s="452"/>
      <c r="W564" s="452"/>
      <c r="X564" s="452"/>
      <c r="Y564" s="452"/>
      <c r="Z564" s="45"/>
      <c r="AA564" s="44"/>
      <c r="AB564" s="44"/>
      <c r="AC564" s="47"/>
      <c r="AD564" s="47"/>
      <c r="AE564" s="47"/>
      <c r="AF564" s="47"/>
      <c r="AG564" s="47"/>
      <c r="AH564" s="47"/>
      <c r="AI564" s="47"/>
      <c r="AJ564" s="44"/>
      <c r="AK564" s="353"/>
      <c r="AL564" s="452"/>
      <c r="AM564" s="452"/>
      <c r="AN564" s="452"/>
      <c r="AO564" s="452"/>
      <c r="AP564" s="452"/>
      <c r="AQ564" s="452"/>
      <c r="AR564" s="452"/>
      <c r="AS564" s="452"/>
      <c r="AT564" s="452"/>
      <c r="AU564" s="452"/>
      <c r="AV564" s="452"/>
      <c r="AW564" s="45"/>
      <c r="AX564" s="44"/>
      <c r="AY564" s="47"/>
      <c r="AZ564" s="47"/>
      <c r="BA564" s="125"/>
      <c r="BB564" s="44"/>
      <c r="BC564" s="44"/>
      <c r="BD564" s="47"/>
      <c r="BE564" s="47"/>
      <c r="BF564" s="45"/>
      <c r="BG564" s="44"/>
      <c r="BH564" s="44"/>
      <c r="BI564" s="44"/>
      <c r="BJ564" s="44"/>
      <c r="BK564" s="44"/>
      <c r="BL564" s="44"/>
      <c r="BM564" s="44"/>
      <c r="BN564" s="47"/>
      <c r="BO564" s="497"/>
      <c r="BP564" s="124"/>
      <c r="BQ564" s="41"/>
      <c r="BR564" s="41"/>
      <c r="BS564" s="41"/>
      <c r="BT564" s="41"/>
      <c r="BU564" s="43"/>
      <c r="BV564" s="43"/>
      <c r="BW564" s="43"/>
      <c r="BX564" s="43"/>
      <c r="BY564" s="43"/>
      <c r="BZ564" s="43"/>
      <c r="CA564" s="499"/>
      <c r="CB564" s="500"/>
      <c r="CC564" s="495"/>
      <c r="CD564" s="495"/>
      <c r="CE564" s="502"/>
      <c r="CF564" s="124"/>
      <c r="CG564" s="41"/>
      <c r="CH564" s="41"/>
      <c r="CI564" s="43"/>
      <c r="CJ564" s="43"/>
      <c r="CK564" s="43"/>
      <c r="CL564" s="43"/>
      <c r="CM564" s="43"/>
      <c r="CN564" s="43"/>
      <c r="CO564" s="43"/>
      <c r="CP564" s="43"/>
      <c r="CQ564" s="43"/>
      <c r="CR564" s="500"/>
      <c r="CS564" s="495"/>
      <c r="CT564" s="495"/>
      <c r="CU564" s="502"/>
      <c r="CV564" s="44"/>
      <c r="CW564" s="44"/>
      <c r="CX564" s="44"/>
      <c r="CY564" s="44"/>
      <c r="CZ564" s="44"/>
      <c r="DA564" s="46"/>
      <c r="DB564" s="451"/>
      <c r="DC564" s="44"/>
      <c r="DD564" s="44"/>
      <c r="DE564" s="451"/>
      <c r="DF564" s="35"/>
      <c r="DG564" s="36"/>
      <c r="DH564" s="36"/>
      <c r="DI564" s="38"/>
      <c r="DJ564" s="38"/>
      <c r="DK564" s="38"/>
      <c r="DL564" s="38"/>
      <c r="DM564" s="38"/>
      <c r="DN564" s="46"/>
      <c r="DO564" s="451"/>
      <c r="DP564" s="451"/>
      <c r="DQ564" s="451"/>
      <c r="DR564" s="451"/>
      <c r="DS564" s="451"/>
      <c r="DT564" s="451"/>
      <c r="DU564" s="451"/>
      <c r="DV564" s="35"/>
      <c r="DW564" s="36"/>
      <c r="DX564" s="36"/>
      <c r="DY564" s="38"/>
      <c r="DZ564" s="38"/>
      <c r="EA564" s="46"/>
      <c r="EB564" s="33">
        <f t="shared" si="74"/>
        <v>0</v>
      </c>
      <c r="EC564" s="33">
        <f t="shared" si="75"/>
        <v>0</v>
      </c>
      <c r="ED564" s="75">
        <f t="shared" si="76"/>
        <v>0</v>
      </c>
      <c r="EE564" s="74">
        <f t="shared" si="77"/>
        <v>0</v>
      </c>
      <c r="EF564" s="33">
        <f t="shared" si="78"/>
        <v>0</v>
      </c>
    </row>
    <row r="565" spans="1:136" x14ac:dyDescent="0.25">
      <c r="A565" s="134">
        <v>556</v>
      </c>
      <c r="B565" s="44"/>
      <c r="C565" s="39"/>
      <c r="D565" s="39"/>
      <c r="E565" s="39"/>
      <c r="F565" s="46"/>
      <c r="G565" s="45"/>
      <c r="H565" s="44"/>
      <c r="I565" s="44"/>
      <c r="J565" s="47"/>
      <c r="K565" s="47"/>
      <c r="L565" s="47"/>
      <c r="M565" s="47"/>
      <c r="N565" s="47"/>
      <c r="O565" s="44"/>
      <c r="P565" s="353"/>
      <c r="Q565" s="452"/>
      <c r="R565" s="452"/>
      <c r="S565" s="452"/>
      <c r="T565" s="452"/>
      <c r="U565" s="452"/>
      <c r="V565" s="452"/>
      <c r="W565" s="452"/>
      <c r="X565" s="452"/>
      <c r="Y565" s="452"/>
      <c r="Z565" s="45"/>
      <c r="AA565" s="44"/>
      <c r="AB565" s="44"/>
      <c r="AC565" s="47"/>
      <c r="AD565" s="47"/>
      <c r="AE565" s="47"/>
      <c r="AF565" s="47"/>
      <c r="AG565" s="47"/>
      <c r="AH565" s="47"/>
      <c r="AI565" s="47"/>
      <c r="AJ565" s="44"/>
      <c r="AK565" s="353"/>
      <c r="AL565" s="452"/>
      <c r="AM565" s="452"/>
      <c r="AN565" s="452"/>
      <c r="AO565" s="452"/>
      <c r="AP565" s="452"/>
      <c r="AQ565" s="452"/>
      <c r="AR565" s="452"/>
      <c r="AS565" s="452"/>
      <c r="AT565" s="452"/>
      <c r="AU565" s="452"/>
      <c r="AV565" s="452"/>
      <c r="AW565" s="45"/>
      <c r="AX565" s="44"/>
      <c r="AY565" s="47"/>
      <c r="AZ565" s="47"/>
      <c r="BA565" s="125"/>
      <c r="BB565" s="44"/>
      <c r="BC565" s="44"/>
      <c r="BD565" s="47"/>
      <c r="BE565" s="47"/>
      <c r="BF565" s="45"/>
      <c r="BG565" s="44"/>
      <c r="BH565" s="44"/>
      <c r="BI565" s="44"/>
      <c r="BJ565" s="44"/>
      <c r="BK565" s="44"/>
      <c r="BL565" s="44"/>
      <c r="BM565" s="44"/>
      <c r="BN565" s="47"/>
      <c r="BO565" s="497"/>
      <c r="BP565" s="124"/>
      <c r="BQ565" s="41"/>
      <c r="BR565" s="41"/>
      <c r="BS565" s="41"/>
      <c r="BT565" s="41"/>
      <c r="BU565" s="43"/>
      <c r="BV565" s="43"/>
      <c r="BW565" s="43"/>
      <c r="BX565" s="43"/>
      <c r="BY565" s="43"/>
      <c r="BZ565" s="43"/>
      <c r="CA565" s="499"/>
      <c r="CB565" s="500"/>
      <c r="CC565" s="495"/>
      <c r="CD565" s="495"/>
      <c r="CE565" s="502"/>
      <c r="CF565" s="124"/>
      <c r="CG565" s="41"/>
      <c r="CH565" s="41"/>
      <c r="CI565" s="43"/>
      <c r="CJ565" s="43"/>
      <c r="CK565" s="43"/>
      <c r="CL565" s="43"/>
      <c r="CM565" s="43"/>
      <c r="CN565" s="43"/>
      <c r="CO565" s="43"/>
      <c r="CP565" s="43"/>
      <c r="CQ565" s="43"/>
      <c r="CR565" s="500"/>
      <c r="CS565" s="495"/>
      <c r="CT565" s="495"/>
      <c r="CU565" s="502"/>
      <c r="CV565" s="44"/>
      <c r="CW565" s="44"/>
      <c r="CX565" s="44"/>
      <c r="CY565" s="44"/>
      <c r="CZ565" s="44"/>
      <c r="DA565" s="46"/>
      <c r="DB565" s="451"/>
      <c r="DC565" s="44"/>
      <c r="DD565" s="44"/>
      <c r="DE565" s="451"/>
      <c r="DF565" s="35"/>
      <c r="DG565" s="36"/>
      <c r="DH565" s="36"/>
      <c r="DI565" s="38"/>
      <c r="DJ565" s="38"/>
      <c r="DK565" s="38"/>
      <c r="DL565" s="38"/>
      <c r="DM565" s="38"/>
      <c r="DN565" s="46"/>
      <c r="DO565" s="451"/>
      <c r="DP565" s="451"/>
      <c r="DQ565" s="451"/>
      <c r="DR565" s="451"/>
      <c r="DS565" s="451"/>
      <c r="DT565" s="451"/>
      <c r="DU565" s="451"/>
      <c r="DV565" s="35"/>
      <c r="DW565" s="36"/>
      <c r="DX565" s="36"/>
      <c r="DY565" s="38"/>
      <c r="DZ565" s="38"/>
      <c r="EA565" s="46"/>
      <c r="EB565" s="33">
        <f t="shared" si="74"/>
        <v>0</v>
      </c>
      <c r="EC565" s="33">
        <f t="shared" si="75"/>
        <v>0</v>
      </c>
      <c r="ED565" s="75">
        <f t="shared" si="76"/>
        <v>0</v>
      </c>
      <c r="EE565" s="74">
        <f t="shared" si="77"/>
        <v>0</v>
      </c>
      <c r="EF565" s="33">
        <f t="shared" si="78"/>
        <v>0</v>
      </c>
    </row>
    <row r="566" spans="1:136" x14ac:dyDescent="0.25">
      <c r="A566" s="136">
        <v>557</v>
      </c>
      <c r="B566" s="44"/>
      <c r="C566" s="39"/>
      <c r="D566" s="39"/>
      <c r="E566" s="39"/>
      <c r="F566" s="46"/>
      <c r="G566" s="45"/>
      <c r="H566" s="44"/>
      <c r="I566" s="44"/>
      <c r="J566" s="47"/>
      <c r="K566" s="47"/>
      <c r="L566" s="47"/>
      <c r="M566" s="47"/>
      <c r="N566" s="47"/>
      <c r="O566" s="44"/>
      <c r="P566" s="353"/>
      <c r="Q566" s="452"/>
      <c r="R566" s="452"/>
      <c r="S566" s="452"/>
      <c r="T566" s="452"/>
      <c r="U566" s="452"/>
      <c r="V566" s="452"/>
      <c r="W566" s="452"/>
      <c r="X566" s="452"/>
      <c r="Y566" s="452"/>
      <c r="Z566" s="45"/>
      <c r="AA566" s="44"/>
      <c r="AB566" s="44"/>
      <c r="AC566" s="47"/>
      <c r="AD566" s="47"/>
      <c r="AE566" s="47"/>
      <c r="AF566" s="47"/>
      <c r="AG566" s="47"/>
      <c r="AH566" s="47"/>
      <c r="AI566" s="47"/>
      <c r="AJ566" s="44"/>
      <c r="AK566" s="353"/>
      <c r="AL566" s="452"/>
      <c r="AM566" s="452"/>
      <c r="AN566" s="452"/>
      <c r="AO566" s="452"/>
      <c r="AP566" s="452"/>
      <c r="AQ566" s="452"/>
      <c r="AR566" s="452"/>
      <c r="AS566" s="452"/>
      <c r="AT566" s="452"/>
      <c r="AU566" s="452"/>
      <c r="AV566" s="452"/>
      <c r="AW566" s="45"/>
      <c r="AX566" s="44"/>
      <c r="AY566" s="47"/>
      <c r="AZ566" s="47"/>
      <c r="BA566" s="125"/>
      <c r="BB566" s="44"/>
      <c r="BC566" s="44"/>
      <c r="BD566" s="47"/>
      <c r="BE566" s="47"/>
      <c r="BF566" s="45"/>
      <c r="BG566" s="44"/>
      <c r="BH566" s="44"/>
      <c r="BI566" s="44"/>
      <c r="BJ566" s="44"/>
      <c r="BK566" s="44"/>
      <c r="BL566" s="44"/>
      <c r="BM566" s="44"/>
      <c r="BN566" s="47"/>
      <c r="BO566" s="497"/>
      <c r="BP566" s="124"/>
      <c r="BQ566" s="41"/>
      <c r="BR566" s="41"/>
      <c r="BS566" s="41"/>
      <c r="BT566" s="41"/>
      <c r="BU566" s="43"/>
      <c r="BV566" s="43"/>
      <c r="BW566" s="43"/>
      <c r="BX566" s="43"/>
      <c r="BY566" s="43"/>
      <c r="BZ566" s="43"/>
      <c r="CA566" s="499"/>
      <c r="CB566" s="500"/>
      <c r="CC566" s="495"/>
      <c r="CD566" s="495"/>
      <c r="CE566" s="502"/>
      <c r="CF566" s="124"/>
      <c r="CG566" s="41"/>
      <c r="CH566" s="41"/>
      <c r="CI566" s="43"/>
      <c r="CJ566" s="43"/>
      <c r="CK566" s="43"/>
      <c r="CL566" s="43"/>
      <c r="CM566" s="43"/>
      <c r="CN566" s="43"/>
      <c r="CO566" s="43"/>
      <c r="CP566" s="43"/>
      <c r="CQ566" s="43"/>
      <c r="CR566" s="500"/>
      <c r="CS566" s="495"/>
      <c r="CT566" s="495"/>
      <c r="CU566" s="502"/>
      <c r="CV566" s="44"/>
      <c r="CW566" s="44"/>
      <c r="CX566" s="44"/>
      <c r="CY566" s="44"/>
      <c r="CZ566" s="44"/>
      <c r="DA566" s="46"/>
      <c r="DB566" s="451"/>
      <c r="DC566" s="44"/>
      <c r="DD566" s="44"/>
      <c r="DE566" s="451"/>
      <c r="DF566" s="35"/>
      <c r="DG566" s="36"/>
      <c r="DH566" s="36"/>
      <c r="DI566" s="38"/>
      <c r="DJ566" s="38"/>
      <c r="DK566" s="38"/>
      <c r="DL566" s="38"/>
      <c r="DM566" s="38"/>
      <c r="DN566" s="46"/>
      <c r="DO566" s="451"/>
      <c r="DP566" s="451"/>
      <c r="DQ566" s="451"/>
      <c r="DR566" s="451"/>
      <c r="DS566" s="451"/>
      <c r="DT566" s="451"/>
      <c r="DU566" s="451"/>
      <c r="DV566" s="35"/>
      <c r="DW566" s="36"/>
      <c r="DX566" s="36"/>
      <c r="DY566" s="38"/>
      <c r="DZ566" s="38"/>
      <c r="EA566" s="46"/>
      <c r="EB566" s="33">
        <f t="shared" si="74"/>
        <v>0</v>
      </c>
      <c r="EC566" s="33">
        <f t="shared" si="75"/>
        <v>0</v>
      </c>
      <c r="ED566" s="75">
        <f t="shared" si="76"/>
        <v>0</v>
      </c>
      <c r="EE566" s="74">
        <f t="shared" si="77"/>
        <v>0</v>
      </c>
      <c r="EF566" s="33">
        <f t="shared" si="78"/>
        <v>0</v>
      </c>
    </row>
    <row r="567" spans="1:136" x14ac:dyDescent="0.25">
      <c r="A567" s="134">
        <v>558</v>
      </c>
      <c r="B567" s="44"/>
      <c r="C567" s="39"/>
      <c r="D567" s="39"/>
      <c r="E567" s="39"/>
      <c r="F567" s="46"/>
      <c r="G567" s="45"/>
      <c r="H567" s="44"/>
      <c r="I567" s="44"/>
      <c r="J567" s="47"/>
      <c r="K567" s="47"/>
      <c r="L567" s="47"/>
      <c r="M567" s="47"/>
      <c r="N567" s="47"/>
      <c r="O567" s="44"/>
      <c r="P567" s="353"/>
      <c r="Q567" s="452"/>
      <c r="R567" s="452"/>
      <c r="S567" s="452"/>
      <c r="T567" s="452"/>
      <c r="U567" s="452"/>
      <c r="V567" s="452"/>
      <c r="W567" s="452"/>
      <c r="X567" s="452"/>
      <c r="Y567" s="452"/>
      <c r="Z567" s="45"/>
      <c r="AA567" s="44"/>
      <c r="AB567" s="44"/>
      <c r="AC567" s="47"/>
      <c r="AD567" s="47"/>
      <c r="AE567" s="47"/>
      <c r="AF567" s="47"/>
      <c r="AG567" s="47"/>
      <c r="AH567" s="47"/>
      <c r="AI567" s="47"/>
      <c r="AJ567" s="44"/>
      <c r="AK567" s="353"/>
      <c r="AL567" s="452"/>
      <c r="AM567" s="452"/>
      <c r="AN567" s="452"/>
      <c r="AO567" s="452"/>
      <c r="AP567" s="452"/>
      <c r="AQ567" s="452"/>
      <c r="AR567" s="452"/>
      <c r="AS567" s="452"/>
      <c r="AT567" s="452"/>
      <c r="AU567" s="452"/>
      <c r="AV567" s="452"/>
      <c r="AW567" s="45"/>
      <c r="AX567" s="44"/>
      <c r="AY567" s="47"/>
      <c r="AZ567" s="47"/>
      <c r="BA567" s="125"/>
      <c r="BB567" s="44"/>
      <c r="BC567" s="44"/>
      <c r="BD567" s="47"/>
      <c r="BE567" s="47"/>
      <c r="BF567" s="45"/>
      <c r="BG567" s="44"/>
      <c r="BH567" s="44"/>
      <c r="BI567" s="44"/>
      <c r="BJ567" s="44"/>
      <c r="BK567" s="44"/>
      <c r="BL567" s="44"/>
      <c r="BM567" s="44"/>
      <c r="BN567" s="47"/>
      <c r="BO567" s="497"/>
      <c r="BP567" s="124"/>
      <c r="BQ567" s="41"/>
      <c r="BR567" s="41"/>
      <c r="BS567" s="41"/>
      <c r="BT567" s="41"/>
      <c r="BU567" s="43"/>
      <c r="BV567" s="43"/>
      <c r="BW567" s="43"/>
      <c r="BX567" s="43"/>
      <c r="BY567" s="43"/>
      <c r="BZ567" s="43"/>
      <c r="CA567" s="499"/>
      <c r="CB567" s="500"/>
      <c r="CC567" s="495"/>
      <c r="CD567" s="495"/>
      <c r="CE567" s="502"/>
      <c r="CF567" s="124"/>
      <c r="CG567" s="41"/>
      <c r="CH567" s="41"/>
      <c r="CI567" s="43"/>
      <c r="CJ567" s="43"/>
      <c r="CK567" s="43"/>
      <c r="CL567" s="43"/>
      <c r="CM567" s="43"/>
      <c r="CN567" s="43"/>
      <c r="CO567" s="43"/>
      <c r="CP567" s="43"/>
      <c r="CQ567" s="43"/>
      <c r="CR567" s="500"/>
      <c r="CS567" s="495"/>
      <c r="CT567" s="495"/>
      <c r="CU567" s="502"/>
      <c r="CV567" s="44"/>
      <c r="CW567" s="44"/>
      <c r="CX567" s="44"/>
      <c r="CY567" s="44"/>
      <c r="CZ567" s="44"/>
      <c r="DA567" s="46"/>
      <c r="DB567" s="451"/>
      <c r="DC567" s="44"/>
      <c r="DD567" s="44"/>
      <c r="DE567" s="451"/>
      <c r="DF567" s="35"/>
      <c r="DG567" s="36"/>
      <c r="DH567" s="36"/>
      <c r="DI567" s="38"/>
      <c r="DJ567" s="38"/>
      <c r="DK567" s="38"/>
      <c r="DL567" s="38"/>
      <c r="DM567" s="38"/>
      <c r="DN567" s="46"/>
      <c r="DO567" s="451"/>
      <c r="DP567" s="451"/>
      <c r="DQ567" s="451"/>
      <c r="DR567" s="451"/>
      <c r="DS567" s="451"/>
      <c r="DT567" s="451"/>
      <c r="DU567" s="451"/>
      <c r="DV567" s="35"/>
      <c r="DW567" s="36"/>
      <c r="DX567" s="36"/>
      <c r="DY567" s="38"/>
      <c r="DZ567" s="38"/>
      <c r="EA567" s="46"/>
      <c r="EB567" s="33">
        <f t="shared" si="74"/>
        <v>0</v>
      </c>
      <c r="EC567" s="33">
        <f t="shared" si="75"/>
        <v>0</v>
      </c>
      <c r="ED567" s="75">
        <f t="shared" si="76"/>
        <v>0</v>
      </c>
      <c r="EE567" s="74">
        <f t="shared" si="77"/>
        <v>0</v>
      </c>
      <c r="EF567" s="33">
        <f t="shared" si="78"/>
        <v>0</v>
      </c>
    </row>
    <row r="568" spans="1:136" x14ac:dyDescent="0.25">
      <c r="A568" s="136">
        <v>559</v>
      </c>
      <c r="B568" s="44"/>
      <c r="C568" s="39"/>
      <c r="D568" s="39"/>
      <c r="E568" s="39"/>
      <c r="F568" s="46"/>
      <c r="G568" s="45"/>
      <c r="H568" s="44"/>
      <c r="I568" s="44"/>
      <c r="J568" s="47"/>
      <c r="K568" s="47"/>
      <c r="L568" s="47"/>
      <c r="M568" s="47"/>
      <c r="N568" s="47"/>
      <c r="O568" s="44"/>
      <c r="P568" s="353"/>
      <c r="Q568" s="452"/>
      <c r="R568" s="452"/>
      <c r="S568" s="452"/>
      <c r="T568" s="452"/>
      <c r="U568" s="452"/>
      <c r="V568" s="452"/>
      <c r="W568" s="452"/>
      <c r="X568" s="452"/>
      <c r="Y568" s="452"/>
      <c r="Z568" s="45"/>
      <c r="AA568" s="44"/>
      <c r="AB568" s="44"/>
      <c r="AC568" s="47"/>
      <c r="AD568" s="47"/>
      <c r="AE568" s="47"/>
      <c r="AF568" s="47"/>
      <c r="AG568" s="47"/>
      <c r="AH568" s="47"/>
      <c r="AI568" s="47"/>
      <c r="AJ568" s="44"/>
      <c r="AK568" s="353"/>
      <c r="AL568" s="452"/>
      <c r="AM568" s="452"/>
      <c r="AN568" s="452"/>
      <c r="AO568" s="452"/>
      <c r="AP568" s="452"/>
      <c r="AQ568" s="452"/>
      <c r="AR568" s="452"/>
      <c r="AS568" s="452"/>
      <c r="AT568" s="452"/>
      <c r="AU568" s="452"/>
      <c r="AV568" s="452"/>
      <c r="AW568" s="45"/>
      <c r="AX568" s="44"/>
      <c r="AY568" s="47"/>
      <c r="AZ568" s="47"/>
      <c r="BA568" s="125"/>
      <c r="BB568" s="44"/>
      <c r="BC568" s="44"/>
      <c r="BD568" s="47"/>
      <c r="BE568" s="47"/>
      <c r="BF568" s="45"/>
      <c r="BG568" s="44"/>
      <c r="BH568" s="44"/>
      <c r="BI568" s="44"/>
      <c r="BJ568" s="44"/>
      <c r="BK568" s="44"/>
      <c r="BL568" s="44"/>
      <c r="BM568" s="44"/>
      <c r="BN568" s="47"/>
      <c r="BO568" s="497"/>
      <c r="BP568" s="124"/>
      <c r="BQ568" s="41"/>
      <c r="BR568" s="41"/>
      <c r="BS568" s="41"/>
      <c r="BT568" s="41"/>
      <c r="BU568" s="43"/>
      <c r="BV568" s="43"/>
      <c r="BW568" s="43"/>
      <c r="BX568" s="43"/>
      <c r="BY568" s="43"/>
      <c r="BZ568" s="43"/>
      <c r="CA568" s="499"/>
      <c r="CB568" s="500"/>
      <c r="CC568" s="495"/>
      <c r="CD568" s="495"/>
      <c r="CE568" s="502"/>
      <c r="CF568" s="124"/>
      <c r="CG568" s="41"/>
      <c r="CH568" s="41"/>
      <c r="CI568" s="43"/>
      <c r="CJ568" s="43"/>
      <c r="CK568" s="43"/>
      <c r="CL568" s="43"/>
      <c r="CM568" s="43"/>
      <c r="CN568" s="43"/>
      <c r="CO568" s="43"/>
      <c r="CP568" s="43"/>
      <c r="CQ568" s="43"/>
      <c r="CR568" s="500"/>
      <c r="CS568" s="495"/>
      <c r="CT568" s="495"/>
      <c r="CU568" s="502"/>
      <c r="CV568" s="44"/>
      <c r="CW568" s="44"/>
      <c r="CX568" s="44"/>
      <c r="CY568" s="44"/>
      <c r="CZ568" s="44"/>
      <c r="DA568" s="46"/>
      <c r="DB568" s="451"/>
      <c r="DC568" s="44"/>
      <c r="DD568" s="44"/>
      <c r="DE568" s="451"/>
      <c r="DF568" s="35"/>
      <c r="DG568" s="36"/>
      <c r="DH568" s="36"/>
      <c r="DI568" s="38"/>
      <c r="DJ568" s="38"/>
      <c r="DK568" s="38"/>
      <c r="DL568" s="38"/>
      <c r="DM568" s="38"/>
      <c r="DN568" s="46"/>
      <c r="DO568" s="451"/>
      <c r="DP568" s="451"/>
      <c r="DQ568" s="451"/>
      <c r="DR568" s="451"/>
      <c r="DS568" s="451"/>
      <c r="DT568" s="451"/>
      <c r="DU568" s="451"/>
      <c r="DV568" s="35"/>
      <c r="DW568" s="36"/>
      <c r="DX568" s="36"/>
      <c r="DY568" s="38"/>
      <c r="DZ568" s="38"/>
      <c r="EA568" s="46"/>
      <c r="EB568" s="33">
        <f t="shared" si="74"/>
        <v>0</v>
      </c>
      <c r="EC568" s="33">
        <f t="shared" si="75"/>
        <v>0</v>
      </c>
      <c r="ED568" s="75">
        <f t="shared" si="76"/>
        <v>0</v>
      </c>
      <c r="EE568" s="74">
        <f t="shared" si="77"/>
        <v>0</v>
      </c>
      <c r="EF568" s="33">
        <f t="shared" si="78"/>
        <v>0</v>
      </c>
    </row>
    <row r="569" spans="1:136" x14ac:dyDescent="0.25">
      <c r="A569" s="134">
        <v>560</v>
      </c>
      <c r="B569" s="44"/>
      <c r="C569" s="39"/>
      <c r="D569" s="39"/>
      <c r="E569" s="39"/>
      <c r="F569" s="46"/>
      <c r="G569" s="45"/>
      <c r="H569" s="44"/>
      <c r="I569" s="44"/>
      <c r="J569" s="47"/>
      <c r="K569" s="47"/>
      <c r="L569" s="47"/>
      <c r="M569" s="47"/>
      <c r="N569" s="47"/>
      <c r="O569" s="44"/>
      <c r="P569" s="353"/>
      <c r="Q569" s="452"/>
      <c r="R569" s="452"/>
      <c r="S569" s="452"/>
      <c r="T569" s="452"/>
      <c r="U569" s="452"/>
      <c r="V569" s="452"/>
      <c r="W569" s="452"/>
      <c r="X569" s="452"/>
      <c r="Y569" s="452"/>
      <c r="Z569" s="45"/>
      <c r="AA569" s="44"/>
      <c r="AB569" s="44"/>
      <c r="AC569" s="47"/>
      <c r="AD569" s="47"/>
      <c r="AE569" s="47"/>
      <c r="AF569" s="47"/>
      <c r="AG569" s="47"/>
      <c r="AH569" s="47"/>
      <c r="AI569" s="47"/>
      <c r="AJ569" s="44"/>
      <c r="AK569" s="353"/>
      <c r="AL569" s="452"/>
      <c r="AM569" s="452"/>
      <c r="AN569" s="452"/>
      <c r="AO569" s="452"/>
      <c r="AP569" s="452"/>
      <c r="AQ569" s="452"/>
      <c r="AR569" s="452"/>
      <c r="AS569" s="452"/>
      <c r="AT569" s="452"/>
      <c r="AU569" s="452"/>
      <c r="AV569" s="452"/>
      <c r="AW569" s="45"/>
      <c r="AX569" s="44"/>
      <c r="AY569" s="47"/>
      <c r="AZ569" s="47"/>
      <c r="BA569" s="125"/>
      <c r="BB569" s="44"/>
      <c r="BC569" s="44"/>
      <c r="BD569" s="47"/>
      <c r="BE569" s="47"/>
      <c r="BF569" s="45"/>
      <c r="BG569" s="44"/>
      <c r="BH569" s="44"/>
      <c r="BI569" s="44"/>
      <c r="BJ569" s="44"/>
      <c r="BK569" s="44"/>
      <c r="BL569" s="44"/>
      <c r="BM569" s="44"/>
      <c r="BN569" s="47"/>
      <c r="BO569" s="497"/>
      <c r="BP569" s="124"/>
      <c r="BQ569" s="41"/>
      <c r="BR569" s="41"/>
      <c r="BS569" s="41"/>
      <c r="BT569" s="41"/>
      <c r="BU569" s="43"/>
      <c r="BV569" s="43"/>
      <c r="BW569" s="43"/>
      <c r="BX569" s="43"/>
      <c r="BY569" s="43"/>
      <c r="BZ569" s="43"/>
      <c r="CA569" s="499"/>
      <c r="CB569" s="500"/>
      <c r="CC569" s="495"/>
      <c r="CD569" s="495"/>
      <c r="CE569" s="502"/>
      <c r="CF569" s="124"/>
      <c r="CG569" s="41"/>
      <c r="CH569" s="41"/>
      <c r="CI569" s="43"/>
      <c r="CJ569" s="43"/>
      <c r="CK569" s="43"/>
      <c r="CL569" s="43"/>
      <c r="CM569" s="43"/>
      <c r="CN569" s="43"/>
      <c r="CO569" s="43"/>
      <c r="CP569" s="43"/>
      <c r="CQ569" s="43"/>
      <c r="CR569" s="500"/>
      <c r="CS569" s="495"/>
      <c r="CT569" s="495"/>
      <c r="CU569" s="502"/>
      <c r="CV569" s="44"/>
      <c r="CW569" s="44"/>
      <c r="CX569" s="44"/>
      <c r="CY569" s="44"/>
      <c r="CZ569" s="44"/>
      <c r="DA569" s="46"/>
      <c r="DB569" s="451"/>
      <c r="DC569" s="44"/>
      <c r="DD569" s="44"/>
      <c r="DE569" s="451"/>
      <c r="DF569" s="35"/>
      <c r="DG569" s="36"/>
      <c r="DH569" s="36"/>
      <c r="DI569" s="38"/>
      <c r="DJ569" s="38"/>
      <c r="DK569" s="38"/>
      <c r="DL569" s="38"/>
      <c r="DM569" s="38"/>
      <c r="DN569" s="46"/>
      <c r="DO569" s="451"/>
      <c r="DP569" s="451"/>
      <c r="DQ569" s="451"/>
      <c r="DR569" s="451"/>
      <c r="DS569" s="451"/>
      <c r="DT569" s="451"/>
      <c r="DU569" s="451"/>
      <c r="DV569" s="35"/>
      <c r="DW569" s="36"/>
      <c r="DX569" s="36"/>
      <c r="DY569" s="38"/>
      <c r="DZ569" s="38"/>
      <c r="EA569" s="46"/>
      <c r="EB569" s="33">
        <f t="shared" si="74"/>
        <v>0</v>
      </c>
      <c r="EC569" s="33">
        <f t="shared" si="75"/>
        <v>0</v>
      </c>
      <c r="ED569" s="75">
        <f t="shared" si="76"/>
        <v>0</v>
      </c>
      <c r="EE569" s="74">
        <f t="shared" si="77"/>
        <v>0</v>
      </c>
      <c r="EF569" s="33">
        <f t="shared" si="78"/>
        <v>0</v>
      </c>
    </row>
    <row r="570" spans="1:136" x14ac:dyDescent="0.25">
      <c r="A570" s="136">
        <v>561</v>
      </c>
      <c r="B570" s="44"/>
      <c r="C570" s="39"/>
      <c r="D570" s="39"/>
      <c r="E570" s="39"/>
      <c r="F570" s="46"/>
      <c r="G570" s="45"/>
      <c r="H570" s="44"/>
      <c r="I570" s="44"/>
      <c r="J570" s="47"/>
      <c r="K570" s="47"/>
      <c r="L570" s="47"/>
      <c r="M570" s="47"/>
      <c r="N570" s="47"/>
      <c r="O570" s="44"/>
      <c r="P570" s="353"/>
      <c r="Q570" s="452"/>
      <c r="R570" s="452"/>
      <c r="S570" s="452"/>
      <c r="T570" s="452"/>
      <c r="U570" s="452"/>
      <c r="V570" s="452"/>
      <c r="W570" s="452"/>
      <c r="X570" s="452"/>
      <c r="Y570" s="452"/>
      <c r="Z570" s="45"/>
      <c r="AA570" s="44"/>
      <c r="AB570" s="44"/>
      <c r="AC570" s="47"/>
      <c r="AD570" s="47"/>
      <c r="AE570" s="47"/>
      <c r="AF570" s="47"/>
      <c r="AG570" s="47"/>
      <c r="AH570" s="47"/>
      <c r="AI570" s="47"/>
      <c r="AJ570" s="44"/>
      <c r="AK570" s="353"/>
      <c r="AL570" s="452"/>
      <c r="AM570" s="452"/>
      <c r="AN570" s="452"/>
      <c r="AO570" s="452"/>
      <c r="AP570" s="452"/>
      <c r="AQ570" s="452"/>
      <c r="AR570" s="452"/>
      <c r="AS570" s="452"/>
      <c r="AT570" s="452"/>
      <c r="AU570" s="452"/>
      <c r="AV570" s="452"/>
      <c r="AW570" s="45"/>
      <c r="AX570" s="44"/>
      <c r="AY570" s="47"/>
      <c r="AZ570" s="47"/>
      <c r="BA570" s="125"/>
      <c r="BB570" s="44"/>
      <c r="BC570" s="44"/>
      <c r="BD570" s="47"/>
      <c r="BE570" s="47"/>
      <c r="BF570" s="45"/>
      <c r="BG570" s="44"/>
      <c r="BH570" s="44"/>
      <c r="BI570" s="44"/>
      <c r="BJ570" s="44"/>
      <c r="BK570" s="44"/>
      <c r="BL570" s="44"/>
      <c r="BM570" s="44"/>
      <c r="BN570" s="47"/>
      <c r="BO570" s="497"/>
      <c r="BP570" s="124"/>
      <c r="BQ570" s="41"/>
      <c r="BR570" s="41"/>
      <c r="BS570" s="41"/>
      <c r="BT570" s="41"/>
      <c r="BU570" s="43"/>
      <c r="BV570" s="43"/>
      <c r="BW570" s="43"/>
      <c r="BX570" s="43"/>
      <c r="BY570" s="43"/>
      <c r="BZ570" s="43"/>
      <c r="CA570" s="499"/>
      <c r="CB570" s="500"/>
      <c r="CC570" s="495"/>
      <c r="CD570" s="495"/>
      <c r="CE570" s="502"/>
      <c r="CF570" s="124"/>
      <c r="CG570" s="41"/>
      <c r="CH570" s="41"/>
      <c r="CI570" s="43"/>
      <c r="CJ570" s="43"/>
      <c r="CK570" s="43"/>
      <c r="CL570" s="43"/>
      <c r="CM570" s="43"/>
      <c r="CN570" s="43"/>
      <c r="CO570" s="43"/>
      <c r="CP570" s="43"/>
      <c r="CQ570" s="43"/>
      <c r="CR570" s="500"/>
      <c r="CS570" s="495"/>
      <c r="CT570" s="495"/>
      <c r="CU570" s="502"/>
      <c r="CV570" s="44"/>
      <c r="CW570" s="44"/>
      <c r="CX570" s="44"/>
      <c r="CY570" s="44"/>
      <c r="CZ570" s="44"/>
      <c r="DA570" s="46"/>
      <c r="DB570" s="451"/>
      <c r="DC570" s="44"/>
      <c r="DD570" s="44"/>
      <c r="DE570" s="451"/>
      <c r="DF570" s="35"/>
      <c r="DG570" s="36"/>
      <c r="DH570" s="36"/>
      <c r="DI570" s="38"/>
      <c r="DJ570" s="38"/>
      <c r="DK570" s="38"/>
      <c r="DL570" s="38"/>
      <c r="DM570" s="38"/>
      <c r="DN570" s="46"/>
      <c r="DO570" s="451"/>
      <c r="DP570" s="451"/>
      <c r="DQ570" s="451"/>
      <c r="DR570" s="451"/>
      <c r="DS570" s="451"/>
      <c r="DT570" s="451"/>
      <c r="DU570" s="451"/>
      <c r="DV570" s="35"/>
      <c r="DW570" s="36"/>
      <c r="DX570" s="36"/>
      <c r="DY570" s="38"/>
      <c r="DZ570" s="38"/>
      <c r="EA570" s="46"/>
      <c r="EB570" s="33">
        <f t="shared" si="74"/>
        <v>0</v>
      </c>
      <c r="EC570" s="33">
        <f t="shared" si="75"/>
        <v>0</v>
      </c>
      <c r="ED570" s="75">
        <f t="shared" si="76"/>
        <v>0</v>
      </c>
      <c r="EE570" s="74">
        <f t="shared" si="77"/>
        <v>0</v>
      </c>
      <c r="EF570" s="33">
        <f t="shared" si="78"/>
        <v>0</v>
      </c>
    </row>
    <row r="571" spans="1:136" x14ac:dyDescent="0.25">
      <c r="A571" s="134">
        <v>562</v>
      </c>
      <c r="B571" s="44"/>
      <c r="C571" s="39"/>
      <c r="D571" s="39"/>
      <c r="E571" s="39"/>
      <c r="F571" s="46"/>
      <c r="G571" s="45"/>
      <c r="H571" s="44"/>
      <c r="I571" s="44"/>
      <c r="J571" s="47"/>
      <c r="K571" s="47"/>
      <c r="L571" s="47"/>
      <c r="M571" s="47"/>
      <c r="N571" s="47"/>
      <c r="O571" s="44"/>
      <c r="P571" s="353"/>
      <c r="Q571" s="452"/>
      <c r="R571" s="452"/>
      <c r="S571" s="452"/>
      <c r="T571" s="452"/>
      <c r="U571" s="452"/>
      <c r="V571" s="452"/>
      <c r="W571" s="452"/>
      <c r="X571" s="452"/>
      <c r="Y571" s="452"/>
      <c r="Z571" s="45"/>
      <c r="AA571" s="44"/>
      <c r="AB571" s="44"/>
      <c r="AC571" s="47"/>
      <c r="AD571" s="47"/>
      <c r="AE571" s="47"/>
      <c r="AF571" s="47"/>
      <c r="AG571" s="47"/>
      <c r="AH571" s="47"/>
      <c r="AI571" s="47"/>
      <c r="AJ571" s="44"/>
      <c r="AK571" s="353"/>
      <c r="AL571" s="452"/>
      <c r="AM571" s="452"/>
      <c r="AN571" s="452"/>
      <c r="AO571" s="452"/>
      <c r="AP571" s="452"/>
      <c r="AQ571" s="452"/>
      <c r="AR571" s="452"/>
      <c r="AS571" s="452"/>
      <c r="AT571" s="452"/>
      <c r="AU571" s="452"/>
      <c r="AV571" s="452"/>
      <c r="AW571" s="45"/>
      <c r="AX571" s="44"/>
      <c r="AY571" s="47"/>
      <c r="AZ571" s="47"/>
      <c r="BA571" s="125"/>
      <c r="BB571" s="44"/>
      <c r="BC571" s="44"/>
      <c r="BD571" s="47"/>
      <c r="BE571" s="47"/>
      <c r="BF571" s="45"/>
      <c r="BG571" s="44"/>
      <c r="BH571" s="44"/>
      <c r="BI571" s="44"/>
      <c r="BJ571" s="44"/>
      <c r="BK571" s="44"/>
      <c r="BL571" s="44"/>
      <c r="BM571" s="44"/>
      <c r="BN571" s="47"/>
      <c r="BO571" s="497"/>
      <c r="BP571" s="124"/>
      <c r="BQ571" s="41"/>
      <c r="BR571" s="41"/>
      <c r="BS571" s="41"/>
      <c r="BT571" s="41"/>
      <c r="BU571" s="43"/>
      <c r="BV571" s="43"/>
      <c r="BW571" s="43"/>
      <c r="BX571" s="43"/>
      <c r="BY571" s="43"/>
      <c r="BZ571" s="43"/>
      <c r="CA571" s="499"/>
      <c r="CB571" s="500"/>
      <c r="CC571" s="495"/>
      <c r="CD571" s="495"/>
      <c r="CE571" s="502"/>
      <c r="CF571" s="124"/>
      <c r="CG571" s="41"/>
      <c r="CH571" s="41"/>
      <c r="CI571" s="43"/>
      <c r="CJ571" s="43"/>
      <c r="CK571" s="43"/>
      <c r="CL571" s="43"/>
      <c r="CM571" s="43"/>
      <c r="CN571" s="43"/>
      <c r="CO571" s="43"/>
      <c r="CP571" s="43"/>
      <c r="CQ571" s="43"/>
      <c r="CR571" s="500"/>
      <c r="CS571" s="495"/>
      <c r="CT571" s="495"/>
      <c r="CU571" s="502"/>
      <c r="CV571" s="44"/>
      <c r="CW571" s="44"/>
      <c r="CX571" s="44"/>
      <c r="CY571" s="44"/>
      <c r="CZ571" s="44"/>
      <c r="DA571" s="46"/>
      <c r="DB571" s="451"/>
      <c r="DC571" s="44"/>
      <c r="DD571" s="44"/>
      <c r="DE571" s="451"/>
      <c r="DF571" s="35"/>
      <c r="DG571" s="36"/>
      <c r="DH571" s="36"/>
      <c r="DI571" s="38"/>
      <c r="DJ571" s="38"/>
      <c r="DK571" s="38"/>
      <c r="DL571" s="38"/>
      <c r="DM571" s="38"/>
      <c r="DN571" s="46"/>
      <c r="DO571" s="451"/>
      <c r="DP571" s="451"/>
      <c r="DQ571" s="451"/>
      <c r="DR571" s="451"/>
      <c r="DS571" s="451"/>
      <c r="DT571" s="451"/>
      <c r="DU571" s="451"/>
      <c r="DV571" s="35"/>
      <c r="DW571" s="36"/>
      <c r="DX571" s="36"/>
      <c r="DY571" s="38"/>
      <c r="DZ571" s="38"/>
      <c r="EA571" s="46"/>
      <c r="EB571" s="33">
        <f t="shared" si="74"/>
        <v>0</v>
      </c>
      <c r="EC571" s="33">
        <f t="shared" si="75"/>
        <v>0</v>
      </c>
      <c r="ED571" s="75">
        <f t="shared" si="76"/>
        <v>0</v>
      </c>
      <c r="EE571" s="74">
        <f t="shared" si="77"/>
        <v>0</v>
      </c>
      <c r="EF571" s="33">
        <f t="shared" si="78"/>
        <v>0</v>
      </c>
    </row>
    <row r="572" spans="1:136" x14ac:dyDescent="0.25">
      <c r="A572" s="136">
        <v>563</v>
      </c>
      <c r="B572" s="44"/>
      <c r="C572" s="39"/>
      <c r="D572" s="39"/>
      <c r="E572" s="39"/>
      <c r="F572" s="46"/>
      <c r="G572" s="45"/>
      <c r="H572" s="44"/>
      <c r="I572" s="44"/>
      <c r="J572" s="47"/>
      <c r="K572" s="47"/>
      <c r="L572" s="47"/>
      <c r="M572" s="47"/>
      <c r="N572" s="47"/>
      <c r="O572" s="44"/>
      <c r="P572" s="353"/>
      <c r="Q572" s="452"/>
      <c r="R572" s="452"/>
      <c r="S572" s="452"/>
      <c r="T572" s="452"/>
      <c r="U572" s="452"/>
      <c r="V572" s="452"/>
      <c r="W572" s="452"/>
      <c r="X572" s="452"/>
      <c r="Y572" s="452"/>
      <c r="Z572" s="45"/>
      <c r="AA572" s="44"/>
      <c r="AB572" s="44"/>
      <c r="AC572" s="47"/>
      <c r="AD572" s="47"/>
      <c r="AE572" s="47"/>
      <c r="AF572" s="47"/>
      <c r="AG572" s="47"/>
      <c r="AH572" s="47"/>
      <c r="AI572" s="47"/>
      <c r="AJ572" s="44"/>
      <c r="AK572" s="353"/>
      <c r="AL572" s="452"/>
      <c r="AM572" s="452"/>
      <c r="AN572" s="452"/>
      <c r="AO572" s="452"/>
      <c r="AP572" s="452"/>
      <c r="AQ572" s="452"/>
      <c r="AR572" s="452"/>
      <c r="AS572" s="452"/>
      <c r="AT572" s="452"/>
      <c r="AU572" s="452"/>
      <c r="AV572" s="452"/>
      <c r="AW572" s="45"/>
      <c r="AX572" s="44"/>
      <c r="AY572" s="47"/>
      <c r="AZ572" s="47"/>
      <c r="BA572" s="125"/>
      <c r="BB572" s="44"/>
      <c r="BC572" s="44"/>
      <c r="BD572" s="47"/>
      <c r="BE572" s="47"/>
      <c r="BF572" s="45"/>
      <c r="BG572" s="44"/>
      <c r="BH572" s="44"/>
      <c r="BI572" s="44"/>
      <c r="BJ572" s="44"/>
      <c r="BK572" s="44"/>
      <c r="BL572" s="44"/>
      <c r="BM572" s="44"/>
      <c r="BN572" s="47"/>
      <c r="BO572" s="497"/>
      <c r="BP572" s="124"/>
      <c r="BQ572" s="41"/>
      <c r="BR572" s="41"/>
      <c r="BS572" s="41"/>
      <c r="BT572" s="41"/>
      <c r="BU572" s="43"/>
      <c r="BV572" s="43"/>
      <c r="BW572" s="43"/>
      <c r="BX572" s="43"/>
      <c r="BY572" s="43"/>
      <c r="BZ572" s="43"/>
      <c r="CA572" s="499"/>
      <c r="CB572" s="500"/>
      <c r="CC572" s="495"/>
      <c r="CD572" s="495"/>
      <c r="CE572" s="502"/>
      <c r="CF572" s="124"/>
      <c r="CG572" s="41"/>
      <c r="CH572" s="41"/>
      <c r="CI572" s="43"/>
      <c r="CJ572" s="43"/>
      <c r="CK572" s="43"/>
      <c r="CL572" s="43"/>
      <c r="CM572" s="43"/>
      <c r="CN572" s="43"/>
      <c r="CO572" s="43"/>
      <c r="CP572" s="43"/>
      <c r="CQ572" s="43"/>
      <c r="CR572" s="500"/>
      <c r="CS572" s="495"/>
      <c r="CT572" s="495"/>
      <c r="CU572" s="502"/>
      <c r="CV572" s="44"/>
      <c r="CW572" s="44"/>
      <c r="CX572" s="44"/>
      <c r="CY572" s="44"/>
      <c r="CZ572" s="44"/>
      <c r="DA572" s="46"/>
      <c r="DB572" s="451"/>
      <c r="DC572" s="44"/>
      <c r="DD572" s="44"/>
      <c r="DE572" s="451"/>
      <c r="DF572" s="35"/>
      <c r="DG572" s="36"/>
      <c r="DH572" s="36"/>
      <c r="DI572" s="38"/>
      <c r="DJ572" s="38"/>
      <c r="DK572" s="38"/>
      <c r="DL572" s="38"/>
      <c r="DM572" s="38"/>
      <c r="DN572" s="46"/>
      <c r="DO572" s="451"/>
      <c r="DP572" s="451"/>
      <c r="DQ572" s="451"/>
      <c r="DR572" s="451"/>
      <c r="DS572" s="451"/>
      <c r="DT572" s="451"/>
      <c r="DU572" s="451"/>
      <c r="DV572" s="35"/>
      <c r="DW572" s="36"/>
      <c r="DX572" s="36"/>
      <c r="DY572" s="38"/>
      <c r="DZ572" s="38"/>
      <c r="EA572" s="46"/>
      <c r="EB572" s="33">
        <f t="shared" si="74"/>
        <v>0</v>
      </c>
      <c r="EC572" s="33">
        <f t="shared" si="75"/>
        <v>0</v>
      </c>
      <c r="ED572" s="75">
        <f t="shared" si="76"/>
        <v>0</v>
      </c>
      <c r="EE572" s="74">
        <f t="shared" si="77"/>
        <v>0</v>
      </c>
      <c r="EF572" s="33">
        <f t="shared" si="78"/>
        <v>0</v>
      </c>
    </row>
    <row r="573" spans="1:136" x14ac:dyDescent="0.25">
      <c r="A573" s="134">
        <v>564</v>
      </c>
      <c r="B573" s="44"/>
      <c r="C573" s="39"/>
      <c r="D573" s="39"/>
      <c r="E573" s="39"/>
      <c r="F573" s="46"/>
      <c r="G573" s="45"/>
      <c r="H573" s="44"/>
      <c r="I573" s="44"/>
      <c r="J573" s="47"/>
      <c r="K573" s="47"/>
      <c r="L573" s="47"/>
      <c r="M573" s="47"/>
      <c r="N573" s="47"/>
      <c r="O573" s="44"/>
      <c r="P573" s="353"/>
      <c r="Q573" s="452"/>
      <c r="R573" s="452"/>
      <c r="S573" s="452"/>
      <c r="T573" s="452"/>
      <c r="U573" s="452"/>
      <c r="V573" s="452"/>
      <c r="W573" s="452"/>
      <c r="X573" s="452"/>
      <c r="Y573" s="452"/>
      <c r="Z573" s="45"/>
      <c r="AA573" s="44"/>
      <c r="AB573" s="44"/>
      <c r="AC573" s="47"/>
      <c r="AD573" s="47"/>
      <c r="AE573" s="47"/>
      <c r="AF573" s="47"/>
      <c r="AG573" s="47"/>
      <c r="AH573" s="47"/>
      <c r="AI573" s="47"/>
      <c r="AJ573" s="44"/>
      <c r="AK573" s="353"/>
      <c r="AL573" s="452"/>
      <c r="AM573" s="452"/>
      <c r="AN573" s="452"/>
      <c r="AO573" s="452"/>
      <c r="AP573" s="452"/>
      <c r="AQ573" s="452"/>
      <c r="AR573" s="452"/>
      <c r="AS573" s="452"/>
      <c r="AT573" s="452"/>
      <c r="AU573" s="452"/>
      <c r="AV573" s="452"/>
      <c r="AW573" s="45"/>
      <c r="AX573" s="44"/>
      <c r="AY573" s="47"/>
      <c r="AZ573" s="47"/>
      <c r="BA573" s="125"/>
      <c r="BB573" s="44"/>
      <c r="BC573" s="44"/>
      <c r="BD573" s="47"/>
      <c r="BE573" s="47"/>
      <c r="BF573" s="45"/>
      <c r="BG573" s="44"/>
      <c r="BH573" s="44"/>
      <c r="BI573" s="44"/>
      <c r="BJ573" s="44"/>
      <c r="BK573" s="44"/>
      <c r="BL573" s="44"/>
      <c r="BM573" s="44"/>
      <c r="BN573" s="47"/>
      <c r="BO573" s="497"/>
      <c r="BP573" s="124"/>
      <c r="BQ573" s="41"/>
      <c r="BR573" s="41"/>
      <c r="BS573" s="41"/>
      <c r="BT573" s="41"/>
      <c r="BU573" s="43"/>
      <c r="BV573" s="43"/>
      <c r="BW573" s="43"/>
      <c r="BX573" s="43"/>
      <c r="BY573" s="43"/>
      <c r="BZ573" s="43"/>
      <c r="CA573" s="499"/>
      <c r="CB573" s="500"/>
      <c r="CC573" s="495"/>
      <c r="CD573" s="495"/>
      <c r="CE573" s="502"/>
      <c r="CF573" s="124"/>
      <c r="CG573" s="41"/>
      <c r="CH573" s="41"/>
      <c r="CI573" s="43"/>
      <c r="CJ573" s="43"/>
      <c r="CK573" s="43"/>
      <c r="CL573" s="43"/>
      <c r="CM573" s="43"/>
      <c r="CN573" s="43"/>
      <c r="CO573" s="43"/>
      <c r="CP573" s="43"/>
      <c r="CQ573" s="43"/>
      <c r="CR573" s="500"/>
      <c r="CS573" s="495"/>
      <c r="CT573" s="495"/>
      <c r="CU573" s="502"/>
      <c r="CV573" s="44"/>
      <c r="CW573" s="44"/>
      <c r="CX573" s="44"/>
      <c r="CY573" s="44"/>
      <c r="CZ573" s="44"/>
      <c r="DA573" s="46"/>
      <c r="DB573" s="451"/>
      <c r="DC573" s="44"/>
      <c r="DD573" s="44"/>
      <c r="DE573" s="451"/>
      <c r="DF573" s="35"/>
      <c r="DG573" s="36"/>
      <c r="DH573" s="36"/>
      <c r="DI573" s="38"/>
      <c r="DJ573" s="38"/>
      <c r="DK573" s="38"/>
      <c r="DL573" s="38"/>
      <c r="DM573" s="38"/>
      <c r="DN573" s="46"/>
      <c r="DO573" s="451"/>
      <c r="DP573" s="451"/>
      <c r="DQ573" s="451"/>
      <c r="DR573" s="451"/>
      <c r="DS573" s="451"/>
      <c r="DT573" s="451"/>
      <c r="DU573" s="451"/>
      <c r="DV573" s="35"/>
      <c r="DW573" s="36"/>
      <c r="DX573" s="36"/>
      <c r="DY573" s="38"/>
      <c r="DZ573" s="38"/>
      <c r="EA573" s="46"/>
      <c r="EB573" s="33">
        <f t="shared" si="74"/>
        <v>0</v>
      </c>
      <c r="EC573" s="33">
        <f t="shared" si="75"/>
        <v>0</v>
      </c>
      <c r="ED573" s="75">
        <f t="shared" si="76"/>
        <v>0</v>
      </c>
      <c r="EE573" s="74">
        <f t="shared" si="77"/>
        <v>0</v>
      </c>
      <c r="EF573" s="33">
        <f t="shared" si="78"/>
        <v>0</v>
      </c>
    </row>
    <row r="574" spans="1:136" x14ac:dyDescent="0.25">
      <c r="A574" s="136">
        <v>565</v>
      </c>
      <c r="B574" s="44"/>
      <c r="C574" s="39"/>
      <c r="D574" s="39"/>
      <c r="E574" s="39"/>
      <c r="F574" s="46"/>
      <c r="G574" s="45"/>
      <c r="H574" s="44"/>
      <c r="I574" s="44"/>
      <c r="J574" s="47"/>
      <c r="K574" s="47"/>
      <c r="L574" s="47"/>
      <c r="M574" s="47"/>
      <c r="N574" s="47"/>
      <c r="O574" s="44"/>
      <c r="P574" s="353"/>
      <c r="Q574" s="452"/>
      <c r="R574" s="452"/>
      <c r="S574" s="452"/>
      <c r="T574" s="452"/>
      <c r="U574" s="452"/>
      <c r="V574" s="452"/>
      <c r="W574" s="452"/>
      <c r="X574" s="452"/>
      <c r="Y574" s="452"/>
      <c r="Z574" s="45"/>
      <c r="AA574" s="44"/>
      <c r="AB574" s="44"/>
      <c r="AC574" s="47"/>
      <c r="AD574" s="47"/>
      <c r="AE574" s="47"/>
      <c r="AF574" s="47"/>
      <c r="AG574" s="47"/>
      <c r="AH574" s="47"/>
      <c r="AI574" s="47"/>
      <c r="AJ574" s="44"/>
      <c r="AK574" s="353"/>
      <c r="AL574" s="452"/>
      <c r="AM574" s="452"/>
      <c r="AN574" s="452"/>
      <c r="AO574" s="452"/>
      <c r="AP574" s="452"/>
      <c r="AQ574" s="452"/>
      <c r="AR574" s="452"/>
      <c r="AS574" s="452"/>
      <c r="AT574" s="452"/>
      <c r="AU574" s="452"/>
      <c r="AV574" s="452"/>
      <c r="AW574" s="45"/>
      <c r="AX574" s="44"/>
      <c r="AY574" s="47"/>
      <c r="AZ574" s="47"/>
      <c r="BA574" s="125"/>
      <c r="BB574" s="44"/>
      <c r="BC574" s="44"/>
      <c r="BD574" s="47"/>
      <c r="BE574" s="47"/>
      <c r="BF574" s="45"/>
      <c r="BG574" s="44"/>
      <c r="BH574" s="44"/>
      <c r="BI574" s="44"/>
      <c r="BJ574" s="44"/>
      <c r="BK574" s="44"/>
      <c r="BL574" s="44"/>
      <c r="BM574" s="44"/>
      <c r="BN574" s="47"/>
      <c r="BO574" s="497"/>
      <c r="BP574" s="124"/>
      <c r="BQ574" s="41"/>
      <c r="BR574" s="41"/>
      <c r="BS574" s="41"/>
      <c r="BT574" s="41"/>
      <c r="BU574" s="43"/>
      <c r="BV574" s="43"/>
      <c r="BW574" s="43"/>
      <c r="BX574" s="43"/>
      <c r="BY574" s="43"/>
      <c r="BZ574" s="43"/>
      <c r="CA574" s="499"/>
      <c r="CB574" s="500"/>
      <c r="CC574" s="495"/>
      <c r="CD574" s="495"/>
      <c r="CE574" s="502"/>
      <c r="CF574" s="124"/>
      <c r="CG574" s="41"/>
      <c r="CH574" s="41"/>
      <c r="CI574" s="43"/>
      <c r="CJ574" s="43"/>
      <c r="CK574" s="43"/>
      <c r="CL574" s="43"/>
      <c r="CM574" s="43"/>
      <c r="CN574" s="43"/>
      <c r="CO574" s="43"/>
      <c r="CP574" s="43"/>
      <c r="CQ574" s="43"/>
      <c r="CR574" s="500"/>
      <c r="CS574" s="495"/>
      <c r="CT574" s="495"/>
      <c r="CU574" s="502"/>
      <c r="CV574" s="44"/>
      <c r="CW574" s="44"/>
      <c r="CX574" s="44"/>
      <c r="CY574" s="44"/>
      <c r="CZ574" s="44"/>
      <c r="DA574" s="46"/>
      <c r="DB574" s="451"/>
      <c r="DC574" s="44"/>
      <c r="DD574" s="44"/>
      <c r="DE574" s="451"/>
      <c r="DF574" s="35"/>
      <c r="DG574" s="36"/>
      <c r="DH574" s="36"/>
      <c r="DI574" s="38"/>
      <c r="DJ574" s="38"/>
      <c r="DK574" s="38"/>
      <c r="DL574" s="38"/>
      <c r="DM574" s="38"/>
      <c r="DN574" s="46"/>
      <c r="DO574" s="451"/>
      <c r="DP574" s="451"/>
      <c r="DQ574" s="451"/>
      <c r="DR574" s="451"/>
      <c r="DS574" s="451"/>
      <c r="DT574" s="451"/>
      <c r="DU574" s="451"/>
      <c r="DV574" s="35"/>
      <c r="DW574" s="36"/>
      <c r="DX574" s="36"/>
      <c r="DY574" s="38"/>
      <c r="DZ574" s="38"/>
      <c r="EA574" s="46"/>
      <c r="EB574" s="33">
        <f t="shared" si="74"/>
        <v>0</v>
      </c>
      <c r="EC574" s="33">
        <f t="shared" si="75"/>
        <v>0</v>
      </c>
      <c r="ED574" s="75">
        <f t="shared" si="76"/>
        <v>0</v>
      </c>
      <c r="EE574" s="74">
        <f t="shared" si="77"/>
        <v>0</v>
      </c>
      <c r="EF574" s="33">
        <f t="shared" si="78"/>
        <v>0</v>
      </c>
    </row>
    <row r="575" spans="1:136" x14ac:dyDescent="0.25">
      <c r="A575" s="134">
        <v>566</v>
      </c>
      <c r="B575" s="44"/>
      <c r="C575" s="39"/>
      <c r="D575" s="39"/>
      <c r="E575" s="39"/>
      <c r="F575" s="46"/>
      <c r="G575" s="45"/>
      <c r="H575" s="44"/>
      <c r="I575" s="44"/>
      <c r="J575" s="47"/>
      <c r="K575" s="47"/>
      <c r="L575" s="47"/>
      <c r="M575" s="47"/>
      <c r="N575" s="47"/>
      <c r="O575" s="44"/>
      <c r="P575" s="353"/>
      <c r="Q575" s="452"/>
      <c r="R575" s="452"/>
      <c r="S575" s="452"/>
      <c r="T575" s="452"/>
      <c r="U575" s="452"/>
      <c r="V575" s="452"/>
      <c r="W575" s="452"/>
      <c r="X575" s="452"/>
      <c r="Y575" s="452"/>
      <c r="Z575" s="45"/>
      <c r="AA575" s="44"/>
      <c r="AB575" s="44"/>
      <c r="AC575" s="47"/>
      <c r="AD575" s="47"/>
      <c r="AE575" s="47"/>
      <c r="AF575" s="47"/>
      <c r="AG575" s="47"/>
      <c r="AH575" s="47"/>
      <c r="AI575" s="47"/>
      <c r="AJ575" s="44"/>
      <c r="AK575" s="353"/>
      <c r="AL575" s="452"/>
      <c r="AM575" s="452"/>
      <c r="AN575" s="452"/>
      <c r="AO575" s="452"/>
      <c r="AP575" s="452"/>
      <c r="AQ575" s="452"/>
      <c r="AR575" s="452"/>
      <c r="AS575" s="452"/>
      <c r="AT575" s="452"/>
      <c r="AU575" s="452"/>
      <c r="AV575" s="452"/>
      <c r="AW575" s="45"/>
      <c r="AX575" s="44"/>
      <c r="AY575" s="47"/>
      <c r="AZ575" s="47"/>
      <c r="BA575" s="125"/>
      <c r="BB575" s="44"/>
      <c r="BC575" s="44"/>
      <c r="BD575" s="47"/>
      <c r="BE575" s="47"/>
      <c r="BF575" s="45"/>
      <c r="BG575" s="44"/>
      <c r="BH575" s="44"/>
      <c r="BI575" s="44"/>
      <c r="BJ575" s="44"/>
      <c r="BK575" s="44"/>
      <c r="BL575" s="44"/>
      <c r="BM575" s="44"/>
      <c r="BN575" s="47"/>
      <c r="BO575" s="497"/>
      <c r="BP575" s="124"/>
      <c r="BQ575" s="41"/>
      <c r="BR575" s="41"/>
      <c r="BS575" s="41"/>
      <c r="BT575" s="41"/>
      <c r="BU575" s="43"/>
      <c r="BV575" s="43"/>
      <c r="BW575" s="43"/>
      <c r="BX575" s="43"/>
      <c r="BY575" s="43"/>
      <c r="BZ575" s="43"/>
      <c r="CA575" s="499"/>
      <c r="CB575" s="500"/>
      <c r="CC575" s="495"/>
      <c r="CD575" s="495"/>
      <c r="CE575" s="502"/>
      <c r="CF575" s="124"/>
      <c r="CG575" s="41"/>
      <c r="CH575" s="41"/>
      <c r="CI575" s="43"/>
      <c r="CJ575" s="43"/>
      <c r="CK575" s="43"/>
      <c r="CL575" s="43"/>
      <c r="CM575" s="43"/>
      <c r="CN575" s="43"/>
      <c r="CO575" s="43"/>
      <c r="CP575" s="43"/>
      <c r="CQ575" s="43"/>
      <c r="CR575" s="500"/>
      <c r="CS575" s="495"/>
      <c r="CT575" s="495"/>
      <c r="CU575" s="502"/>
      <c r="CV575" s="44"/>
      <c r="CW575" s="44"/>
      <c r="CX575" s="44"/>
      <c r="CY575" s="44"/>
      <c r="CZ575" s="44"/>
      <c r="DA575" s="46"/>
      <c r="DB575" s="451"/>
      <c r="DC575" s="44"/>
      <c r="DD575" s="44"/>
      <c r="DE575" s="451"/>
      <c r="DF575" s="35"/>
      <c r="DG575" s="36"/>
      <c r="DH575" s="36"/>
      <c r="DI575" s="38"/>
      <c r="DJ575" s="38"/>
      <c r="DK575" s="38"/>
      <c r="DL575" s="38"/>
      <c r="DM575" s="38"/>
      <c r="DN575" s="46"/>
      <c r="DO575" s="451"/>
      <c r="DP575" s="451"/>
      <c r="DQ575" s="451"/>
      <c r="DR575" s="451"/>
      <c r="DS575" s="451"/>
      <c r="DT575" s="451"/>
      <c r="DU575" s="451"/>
      <c r="DV575" s="35"/>
      <c r="DW575" s="36"/>
      <c r="DX575" s="36"/>
      <c r="DY575" s="38"/>
      <c r="DZ575" s="38"/>
      <c r="EA575" s="46"/>
      <c r="EB575" s="33">
        <f t="shared" si="74"/>
        <v>0</v>
      </c>
      <c r="EC575" s="33">
        <f t="shared" si="75"/>
        <v>0</v>
      </c>
      <c r="ED575" s="75">
        <f t="shared" si="76"/>
        <v>0</v>
      </c>
      <c r="EE575" s="74">
        <f t="shared" si="77"/>
        <v>0</v>
      </c>
      <c r="EF575" s="33">
        <f t="shared" si="78"/>
        <v>0</v>
      </c>
    </row>
    <row r="576" spans="1:136" x14ac:dyDescent="0.25">
      <c r="A576" s="136">
        <v>567</v>
      </c>
      <c r="B576" s="44"/>
      <c r="C576" s="39"/>
      <c r="D576" s="39"/>
      <c r="E576" s="39"/>
      <c r="F576" s="46"/>
      <c r="G576" s="45"/>
      <c r="H576" s="44"/>
      <c r="I576" s="44"/>
      <c r="J576" s="47"/>
      <c r="K576" s="47"/>
      <c r="L576" s="47"/>
      <c r="M576" s="47"/>
      <c r="N576" s="47"/>
      <c r="O576" s="44"/>
      <c r="P576" s="353"/>
      <c r="Q576" s="452"/>
      <c r="R576" s="452"/>
      <c r="S576" s="452"/>
      <c r="T576" s="452"/>
      <c r="U576" s="452"/>
      <c r="V576" s="452"/>
      <c r="W576" s="452"/>
      <c r="X576" s="452"/>
      <c r="Y576" s="452"/>
      <c r="Z576" s="45"/>
      <c r="AA576" s="44"/>
      <c r="AB576" s="44"/>
      <c r="AC576" s="47"/>
      <c r="AD576" s="47"/>
      <c r="AE576" s="47"/>
      <c r="AF576" s="47"/>
      <c r="AG576" s="47"/>
      <c r="AH576" s="47"/>
      <c r="AI576" s="47"/>
      <c r="AJ576" s="44"/>
      <c r="AK576" s="353"/>
      <c r="AL576" s="452"/>
      <c r="AM576" s="452"/>
      <c r="AN576" s="452"/>
      <c r="AO576" s="452"/>
      <c r="AP576" s="452"/>
      <c r="AQ576" s="452"/>
      <c r="AR576" s="452"/>
      <c r="AS576" s="452"/>
      <c r="AT576" s="452"/>
      <c r="AU576" s="452"/>
      <c r="AV576" s="452"/>
      <c r="AW576" s="45"/>
      <c r="AX576" s="44"/>
      <c r="AY576" s="47"/>
      <c r="AZ576" s="47"/>
      <c r="BA576" s="125"/>
      <c r="BB576" s="44"/>
      <c r="BC576" s="44"/>
      <c r="BD576" s="47"/>
      <c r="BE576" s="47"/>
      <c r="BF576" s="45"/>
      <c r="BG576" s="44"/>
      <c r="BH576" s="44"/>
      <c r="BI576" s="44"/>
      <c r="BJ576" s="44"/>
      <c r="BK576" s="44"/>
      <c r="BL576" s="44"/>
      <c r="BM576" s="44"/>
      <c r="BN576" s="47"/>
      <c r="BO576" s="497"/>
      <c r="BP576" s="124"/>
      <c r="BQ576" s="41"/>
      <c r="BR576" s="41"/>
      <c r="BS576" s="41"/>
      <c r="BT576" s="41"/>
      <c r="BU576" s="43"/>
      <c r="BV576" s="43"/>
      <c r="BW576" s="43"/>
      <c r="BX576" s="43"/>
      <c r="BY576" s="43"/>
      <c r="BZ576" s="43"/>
      <c r="CA576" s="499"/>
      <c r="CB576" s="500"/>
      <c r="CC576" s="495"/>
      <c r="CD576" s="495"/>
      <c r="CE576" s="502"/>
      <c r="CF576" s="124"/>
      <c r="CG576" s="41"/>
      <c r="CH576" s="41"/>
      <c r="CI576" s="43"/>
      <c r="CJ576" s="43"/>
      <c r="CK576" s="43"/>
      <c r="CL576" s="43"/>
      <c r="CM576" s="43"/>
      <c r="CN576" s="43"/>
      <c r="CO576" s="43"/>
      <c r="CP576" s="43"/>
      <c r="CQ576" s="43"/>
      <c r="CR576" s="500"/>
      <c r="CS576" s="495"/>
      <c r="CT576" s="495"/>
      <c r="CU576" s="502"/>
      <c r="CV576" s="44"/>
      <c r="CW576" s="44"/>
      <c r="CX576" s="44"/>
      <c r="CY576" s="44"/>
      <c r="CZ576" s="44"/>
      <c r="DA576" s="46"/>
      <c r="DB576" s="451"/>
      <c r="DC576" s="44"/>
      <c r="DD576" s="44"/>
      <c r="DE576" s="451"/>
      <c r="DF576" s="35"/>
      <c r="DG576" s="36"/>
      <c r="DH576" s="36"/>
      <c r="DI576" s="38"/>
      <c r="DJ576" s="38"/>
      <c r="DK576" s="38"/>
      <c r="DL576" s="38"/>
      <c r="DM576" s="38"/>
      <c r="DN576" s="46"/>
      <c r="DO576" s="451"/>
      <c r="DP576" s="451"/>
      <c r="DQ576" s="451"/>
      <c r="DR576" s="451"/>
      <c r="DS576" s="451"/>
      <c r="DT576" s="451"/>
      <c r="DU576" s="451"/>
      <c r="DV576" s="35"/>
      <c r="DW576" s="36"/>
      <c r="DX576" s="36"/>
      <c r="DY576" s="38"/>
      <c r="DZ576" s="38"/>
      <c r="EA576" s="46"/>
      <c r="EB576" s="33">
        <f t="shared" si="74"/>
        <v>0</v>
      </c>
      <c r="EC576" s="33">
        <f t="shared" si="75"/>
        <v>0</v>
      </c>
      <c r="ED576" s="75">
        <f t="shared" si="76"/>
        <v>0</v>
      </c>
      <c r="EE576" s="74">
        <f t="shared" si="77"/>
        <v>0</v>
      </c>
      <c r="EF576" s="33">
        <f t="shared" si="78"/>
        <v>0</v>
      </c>
    </row>
    <row r="577" spans="1:136" x14ac:dyDescent="0.25">
      <c r="A577" s="134">
        <v>568</v>
      </c>
      <c r="B577" s="44"/>
      <c r="C577" s="39"/>
      <c r="D577" s="39"/>
      <c r="E577" s="39"/>
      <c r="F577" s="46"/>
      <c r="G577" s="45"/>
      <c r="H577" s="44"/>
      <c r="I577" s="44"/>
      <c r="J577" s="47"/>
      <c r="K577" s="47"/>
      <c r="L577" s="47"/>
      <c r="M577" s="47"/>
      <c r="N577" s="47"/>
      <c r="O577" s="44"/>
      <c r="P577" s="353"/>
      <c r="Q577" s="452"/>
      <c r="R577" s="452"/>
      <c r="S577" s="452"/>
      <c r="T577" s="452"/>
      <c r="U577" s="452"/>
      <c r="V577" s="452"/>
      <c r="W577" s="452"/>
      <c r="X577" s="452"/>
      <c r="Y577" s="452"/>
      <c r="Z577" s="45"/>
      <c r="AA577" s="44"/>
      <c r="AB577" s="44"/>
      <c r="AC577" s="47"/>
      <c r="AD577" s="47"/>
      <c r="AE577" s="47"/>
      <c r="AF577" s="47"/>
      <c r="AG577" s="47"/>
      <c r="AH577" s="47"/>
      <c r="AI577" s="47"/>
      <c r="AJ577" s="44"/>
      <c r="AK577" s="353"/>
      <c r="AL577" s="452"/>
      <c r="AM577" s="452"/>
      <c r="AN577" s="452"/>
      <c r="AO577" s="452"/>
      <c r="AP577" s="452"/>
      <c r="AQ577" s="452"/>
      <c r="AR577" s="452"/>
      <c r="AS577" s="452"/>
      <c r="AT577" s="452"/>
      <c r="AU577" s="452"/>
      <c r="AV577" s="452"/>
      <c r="AW577" s="45"/>
      <c r="AX577" s="44"/>
      <c r="AY577" s="47"/>
      <c r="AZ577" s="47"/>
      <c r="BA577" s="125"/>
      <c r="BB577" s="44"/>
      <c r="BC577" s="44"/>
      <c r="BD577" s="47"/>
      <c r="BE577" s="47"/>
      <c r="BF577" s="45"/>
      <c r="BG577" s="44"/>
      <c r="BH577" s="44"/>
      <c r="BI577" s="44"/>
      <c r="BJ577" s="44"/>
      <c r="BK577" s="44"/>
      <c r="BL577" s="44"/>
      <c r="BM577" s="44"/>
      <c r="BN577" s="47"/>
      <c r="BO577" s="497"/>
      <c r="BP577" s="124"/>
      <c r="BQ577" s="41"/>
      <c r="BR577" s="41"/>
      <c r="BS577" s="41"/>
      <c r="BT577" s="41"/>
      <c r="BU577" s="43"/>
      <c r="BV577" s="43"/>
      <c r="BW577" s="43"/>
      <c r="BX577" s="43"/>
      <c r="BY577" s="43"/>
      <c r="BZ577" s="43"/>
      <c r="CA577" s="499"/>
      <c r="CB577" s="500"/>
      <c r="CC577" s="495"/>
      <c r="CD577" s="495"/>
      <c r="CE577" s="502"/>
      <c r="CF577" s="124"/>
      <c r="CG577" s="41"/>
      <c r="CH577" s="41"/>
      <c r="CI577" s="43"/>
      <c r="CJ577" s="43"/>
      <c r="CK577" s="43"/>
      <c r="CL577" s="43"/>
      <c r="CM577" s="43"/>
      <c r="CN577" s="43"/>
      <c r="CO577" s="43"/>
      <c r="CP577" s="43"/>
      <c r="CQ577" s="43"/>
      <c r="CR577" s="500"/>
      <c r="CS577" s="495"/>
      <c r="CT577" s="495"/>
      <c r="CU577" s="502"/>
      <c r="CV577" s="44"/>
      <c r="CW577" s="44"/>
      <c r="CX577" s="44"/>
      <c r="CY577" s="44"/>
      <c r="CZ577" s="44"/>
      <c r="DA577" s="46"/>
      <c r="DB577" s="451"/>
      <c r="DC577" s="44"/>
      <c r="DD577" s="44"/>
      <c r="DE577" s="451"/>
      <c r="DF577" s="35"/>
      <c r="DG577" s="36"/>
      <c r="DH577" s="36"/>
      <c r="DI577" s="38"/>
      <c r="DJ577" s="38"/>
      <c r="DK577" s="38"/>
      <c r="DL577" s="38"/>
      <c r="DM577" s="38"/>
      <c r="DN577" s="46"/>
      <c r="DO577" s="451"/>
      <c r="DP577" s="451"/>
      <c r="DQ577" s="451"/>
      <c r="DR577" s="451"/>
      <c r="DS577" s="451"/>
      <c r="DT577" s="451"/>
      <c r="DU577" s="451"/>
      <c r="DV577" s="35"/>
      <c r="DW577" s="36"/>
      <c r="DX577" s="36"/>
      <c r="DY577" s="38"/>
      <c r="DZ577" s="38"/>
      <c r="EA577" s="46"/>
      <c r="EB577" s="33">
        <f t="shared" si="74"/>
        <v>0</v>
      </c>
      <c r="EC577" s="33">
        <f t="shared" si="75"/>
        <v>0</v>
      </c>
      <c r="ED577" s="75">
        <f t="shared" si="76"/>
        <v>0</v>
      </c>
      <c r="EE577" s="74">
        <f t="shared" si="77"/>
        <v>0</v>
      </c>
      <c r="EF577" s="33">
        <f t="shared" si="78"/>
        <v>0</v>
      </c>
    </row>
    <row r="578" spans="1:136" x14ac:dyDescent="0.25">
      <c r="A578" s="136">
        <v>569</v>
      </c>
      <c r="B578" s="44"/>
      <c r="C578" s="39"/>
      <c r="D578" s="39"/>
      <c r="E578" s="39"/>
      <c r="F578" s="46"/>
      <c r="G578" s="45"/>
      <c r="H578" s="44"/>
      <c r="I578" s="44"/>
      <c r="J578" s="47"/>
      <c r="K578" s="47"/>
      <c r="L578" s="47"/>
      <c r="M578" s="47"/>
      <c r="N578" s="47"/>
      <c r="O578" s="44"/>
      <c r="P578" s="353"/>
      <c r="Q578" s="452"/>
      <c r="R578" s="452"/>
      <c r="S578" s="452"/>
      <c r="T578" s="452"/>
      <c r="U578" s="452"/>
      <c r="V578" s="452"/>
      <c r="W578" s="452"/>
      <c r="X578" s="452"/>
      <c r="Y578" s="452"/>
      <c r="Z578" s="45"/>
      <c r="AA578" s="44"/>
      <c r="AB578" s="44"/>
      <c r="AC578" s="47"/>
      <c r="AD578" s="47"/>
      <c r="AE578" s="47"/>
      <c r="AF578" s="47"/>
      <c r="AG578" s="47"/>
      <c r="AH578" s="47"/>
      <c r="AI578" s="47"/>
      <c r="AJ578" s="44"/>
      <c r="AK578" s="353"/>
      <c r="AL578" s="452"/>
      <c r="AM578" s="452"/>
      <c r="AN578" s="452"/>
      <c r="AO578" s="452"/>
      <c r="AP578" s="452"/>
      <c r="AQ578" s="452"/>
      <c r="AR578" s="452"/>
      <c r="AS578" s="452"/>
      <c r="AT578" s="452"/>
      <c r="AU578" s="452"/>
      <c r="AV578" s="452"/>
      <c r="AW578" s="45"/>
      <c r="AX578" s="44"/>
      <c r="AY578" s="47"/>
      <c r="AZ578" s="47"/>
      <c r="BA578" s="125"/>
      <c r="BB578" s="44"/>
      <c r="BC578" s="44"/>
      <c r="BD578" s="47"/>
      <c r="BE578" s="47"/>
      <c r="BF578" s="45"/>
      <c r="BG578" s="44"/>
      <c r="BH578" s="44"/>
      <c r="BI578" s="44"/>
      <c r="BJ578" s="44"/>
      <c r="BK578" s="44"/>
      <c r="BL578" s="44"/>
      <c r="BM578" s="44"/>
      <c r="BN578" s="47"/>
      <c r="BO578" s="497"/>
      <c r="BP578" s="124"/>
      <c r="BQ578" s="41"/>
      <c r="BR578" s="41"/>
      <c r="BS578" s="41"/>
      <c r="BT578" s="41"/>
      <c r="BU578" s="43"/>
      <c r="BV578" s="43"/>
      <c r="BW578" s="43"/>
      <c r="BX578" s="43"/>
      <c r="BY578" s="43"/>
      <c r="BZ578" s="43"/>
      <c r="CA578" s="499"/>
      <c r="CB578" s="500"/>
      <c r="CC578" s="495"/>
      <c r="CD578" s="495"/>
      <c r="CE578" s="502"/>
      <c r="CF578" s="124"/>
      <c r="CG578" s="41"/>
      <c r="CH578" s="41"/>
      <c r="CI578" s="43"/>
      <c r="CJ578" s="43"/>
      <c r="CK578" s="43"/>
      <c r="CL578" s="43"/>
      <c r="CM578" s="43"/>
      <c r="CN578" s="43"/>
      <c r="CO578" s="43"/>
      <c r="CP578" s="43"/>
      <c r="CQ578" s="43"/>
      <c r="CR578" s="500"/>
      <c r="CS578" s="495"/>
      <c r="CT578" s="495"/>
      <c r="CU578" s="502"/>
      <c r="CV578" s="44"/>
      <c r="CW578" s="44"/>
      <c r="CX578" s="44"/>
      <c r="CY578" s="44"/>
      <c r="CZ578" s="44"/>
      <c r="DA578" s="46"/>
      <c r="DB578" s="451"/>
      <c r="DC578" s="44"/>
      <c r="DD578" s="44"/>
      <c r="DE578" s="451"/>
      <c r="DF578" s="35"/>
      <c r="DG578" s="36"/>
      <c r="DH578" s="36"/>
      <c r="DI578" s="38"/>
      <c r="DJ578" s="38"/>
      <c r="DK578" s="38"/>
      <c r="DL578" s="38"/>
      <c r="DM578" s="38"/>
      <c r="DN578" s="46"/>
      <c r="DO578" s="451"/>
      <c r="DP578" s="451"/>
      <c r="DQ578" s="451"/>
      <c r="DR578" s="451"/>
      <c r="DS578" s="451"/>
      <c r="DT578" s="451"/>
      <c r="DU578" s="451"/>
      <c r="DV578" s="35"/>
      <c r="DW578" s="36"/>
      <c r="DX578" s="36"/>
      <c r="DY578" s="38"/>
      <c r="DZ578" s="38"/>
      <c r="EA578" s="46"/>
      <c r="EB578" s="33">
        <f t="shared" si="74"/>
        <v>0</v>
      </c>
      <c r="EC578" s="33">
        <f t="shared" si="75"/>
        <v>0</v>
      </c>
      <c r="ED578" s="75">
        <f t="shared" si="76"/>
        <v>0</v>
      </c>
      <c r="EE578" s="74">
        <f t="shared" si="77"/>
        <v>0</v>
      </c>
      <c r="EF578" s="33">
        <f t="shared" si="78"/>
        <v>0</v>
      </c>
    </row>
    <row r="579" spans="1:136" x14ac:dyDescent="0.25">
      <c r="A579" s="134">
        <v>570</v>
      </c>
      <c r="B579" s="44"/>
      <c r="C579" s="39"/>
      <c r="D579" s="39"/>
      <c r="E579" s="39"/>
      <c r="F579" s="46"/>
      <c r="G579" s="45"/>
      <c r="H579" s="44"/>
      <c r="I579" s="44"/>
      <c r="J579" s="47"/>
      <c r="K579" s="47"/>
      <c r="L579" s="47"/>
      <c r="M579" s="47"/>
      <c r="N579" s="47"/>
      <c r="O579" s="44"/>
      <c r="P579" s="353"/>
      <c r="Q579" s="452"/>
      <c r="R579" s="452"/>
      <c r="S579" s="452"/>
      <c r="T579" s="452"/>
      <c r="U579" s="452"/>
      <c r="V579" s="452"/>
      <c r="W579" s="452"/>
      <c r="X579" s="452"/>
      <c r="Y579" s="452"/>
      <c r="Z579" s="45"/>
      <c r="AA579" s="44"/>
      <c r="AB579" s="44"/>
      <c r="AC579" s="47"/>
      <c r="AD579" s="47"/>
      <c r="AE579" s="47"/>
      <c r="AF579" s="47"/>
      <c r="AG579" s="47"/>
      <c r="AH579" s="47"/>
      <c r="AI579" s="47"/>
      <c r="AJ579" s="44"/>
      <c r="AK579" s="353"/>
      <c r="AL579" s="452"/>
      <c r="AM579" s="452"/>
      <c r="AN579" s="452"/>
      <c r="AO579" s="452"/>
      <c r="AP579" s="452"/>
      <c r="AQ579" s="452"/>
      <c r="AR579" s="452"/>
      <c r="AS579" s="452"/>
      <c r="AT579" s="452"/>
      <c r="AU579" s="452"/>
      <c r="AV579" s="452"/>
      <c r="AW579" s="45"/>
      <c r="AX579" s="44"/>
      <c r="AY579" s="47"/>
      <c r="AZ579" s="47"/>
      <c r="BA579" s="125"/>
      <c r="BB579" s="44"/>
      <c r="BC579" s="44"/>
      <c r="BD579" s="47"/>
      <c r="BE579" s="47"/>
      <c r="BF579" s="45"/>
      <c r="BG579" s="44"/>
      <c r="BH579" s="44"/>
      <c r="BI579" s="44"/>
      <c r="BJ579" s="44"/>
      <c r="BK579" s="44"/>
      <c r="BL579" s="44"/>
      <c r="BM579" s="44"/>
      <c r="BN579" s="47"/>
      <c r="BO579" s="497"/>
      <c r="BP579" s="124"/>
      <c r="BQ579" s="41"/>
      <c r="BR579" s="41"/>
      <c r="BS579" s="41"/>
      <c r="BT579" s="41"/>
      <c r="BU579" s="43"/>
      <c r="BV579" s="43"/>
      <c r="BW579" s="43"/>
      <c r="BX579" s="43"/>
      <c r="BY579" s="43"/>
      <c r="BZ579" s="43"/>
      <c r="CA579" s="499"/>
      <c r="CB579" s="500"/>
      <c r="CC579" s="495"/>
      <c r="CD579" s="495"/>
      <c r="CE579" s="502"/>
      <c r="CF579" s="124"/>
      <c r="CG579" s="41"/>
      <c r="CH579" s="41"/>
      <c r="CI579" s="43"/>
      <c r="CJ579" s="43"/>
      <c r="CK579" s="43"/>
      <c r="CL579" s="43"/>
      <c r="CM579" s="43"/>
      <c r="CN579" s="43"/>
      <c r="CO579" s="43"/>
      <c r="CP579" s="43"/>
      <c r="CQ579" s="43"/>
      <c r="CR579" s="500"/>
      <c r="CS579" s="495"/>
      <c r="CT579" s="495"/>
      <c r="CU579" s="502"/>
      <c r="CV579" s="44"/>
      <c r="CW579" s="44"/>
      <c r="CX579" s="44"/>
      <c r="CY579" s="44"/>
      <c r="CZ579" s="44"/>
      <c r="DA579" s="46"/>
      <c r="DB579" s="451"/>
      <c r="DC579" s="44"/>
      <c r="DD579" s="44"/>
      <c r="DE579" s="451"/>
      <c r="DF579" s="35"/>
      <c r="DG579" s="36"/>
      <c r="DH579" s="36"/>
      <c r="DI579" s="38"/>
      <c r="DJ579" s="38"/>
      <c r="DK579" s="38"/>
      <c r="DL579" s="38"/>
      <c r="DM579" s="38"/>
      <c r="DN579" s="46"/>
      <c r="DO579" s="451"/>
      <c r="DP579" s="451"/>
      <c r="DQ579" s="451"/>
      <c r="DR579" s="451"/>
      <c r="DS579" s="451"/>
      <c r="DT579" s="451"/>
      <c r="DU579" s="451"/>
      <c r="DV579" s="35"/>
      <c r="DW579" s="36"/>
      <c r="DX579" s="36"/>
      <c r="DY579" s="38"/>
      <c r="DZ579" s="38"/>
      <c r="EA579" s="46"/>
      <c r="EB579" s="33">
        <f t="shared" si="74"/>
        <v>0</v>
      </c>
      <c r="EC579" s="33">
        <f t="shared" si="75"/>
        <v>0</v>
      </c>
      <c r="ED579" s="75">
        <f t="shared" si="76"/>
        <v>0</v>
      </c>
      <c r="EE579" s="74">
        <f t="shared" si="77"/>
        <v>0</v>
      </c>
      <c r="EF579" s="33">
        <f t="shared" si="78"/>
        <v>0</v>
      </c>
    </row>
    <row r="580" spans="1:136" x14ac:dyDescent="0.25">
      <c r="A580" s="136">
        <v>571</v>
      </c>
      <c r="B580" s="44"/>
      <c r="C580" s="39"/>
      <c r="D580" s="39"/>
      <c r="E580" s="39"/>
      <c r="F580" s="46"/>
      <c r="G580" s="45"/>
      <c r="H580" s="44"/>
      <c r="I580" s="44"/>
      <c r="J580" s="47"/>
      <c r="K580" s="47"/>
      <c r="L580" s="47"/>
      <c r="M580" s="47"/>
      <c r="N580" s="47"/>
      <c r="O580" s="44"/>
      <c r="P580" s="353"/>
      <c r="Q580" s="452"/>
      <c r="R580" s="452"/>
      <c r="S580" s="452"/>
      <c r="T580" s="452"/>
      <c r="U580" s="452"/>
      <c r="V580" s="452"/>
      <c r="W580" s="452"/>
      <c r="X580" s="452"/>
      <c r="Y580" s="452"/>
      <c r="Z580" s="45"/>
      <c r="AA580" s="44"/>
      <c r="AB580" s="44"/>
      <c r="AC580" s="47"/>
      <c r="AD580" s="47"/>
      <c r="AE580" s="47"/>
      <c r="AF580" s="47"/>
      <c r="AG580" s="47"/>
      <c r="AH580" s="47"/>
      <c r="AI580" s="47"/>
      <c r="AJ580" s="44"/>
      <c r="AK580" s="353"/>
      <c r="AL580" s="452"/>
      <c r="AM580" s="452"/>
      <c r="AN580" s="452"/>
      <c r="AO580" s="452"/>
      <c r="AP580" s="452"/>
      <c r="AQ580" s="452"/>
      <c r="AR580" s="452"/>
      <c r="AS580" s="452"/>
      <c r="AT580" s="452"/>
      <c r="AU580" s="452"/>
      <c r="AV580" s="452"/>
      <c r="AW580" s="45"/>
      <c r="AX580" s="44"/>
      <c r="AY580" s="47"/>
      <c r="AZ580" s="47"/>
      <c r="BA580" s="125"/>
      <c r="BB580" s="44"/>
      <c r="BC580" s="44"/>
      <c r="BD580" s="47"/>
      <c r="BE580" s="47"/>
      <c r="BF580" s="45"/>
      <c r="BG580" s="44"/>
      <c r="BH580" s="44"/>
      <c r="BI580" s="44"/>
      <c r="BJ580" s="44"/>
      <c r="BK580" s="44"/>
      <c r="BL580" s="44"/>
      <c r="BM580" s="44"/>
      <c r="BN580" s="47"/>
      <c r="BO580" s="497"/>
      <c r="BP580" s="124"/>
      <c r="BQ580" s="41"/>
      <c r="BR580" s="41"/>
      <c r="BS580" s="41"/>
      <c r="BT580" s="41"/>
      <c r="BU580" s="43"/>
      <c r="BV580" s="43"/>
      <c r="BW580" s="43"/>
      <c r="BX580" s="43"/>
      <c r="BY580" s="43"/>
      <c r="BZ580" s="43"/>
      <c r="CA580" s="499"/>
      <c r="CB580" s="500"/>
      <c r="CC580" s="495"/>
      <c r="CD580" s="495"/>
      <c r="CE580" s="502"/>
      <c r="CF580" s="124"/>
      <c r="CG580" s="41"/>
      <c r="CH580" s="41"/>
      <c r="CI580" s="43"/>
      <c r="CJ580" s="43"/>
      <c r="CK580" s="43"/>
      <c r="CL580" s="43"/>
      <c r="CM580" s="43"/>
      <c r="CN580" s="43"/>
      <c r="CO580" s="43"/>
      <c r="CP580" s="43"/>
      <c r="CQ580" s="43"/>
      <c r="CR580" s="500"/>
      <c r="CS580" s="495"/>
      <c r="CT580" s="495"/>
      <c r="CU580" s="502"/>
      <c r="CV580" s="44"/>
      <c r="CW580" s="44"/>
      <c r="CX580" s="44"/>
      <c r="CY580" s="44"/>
      <c r="CZ580" s="44"/>
      <c r="DA580" s="46"/>
      <c r="DB580" s="451"/>
      <c r="DC580" s="44"/>
      <c r="DD580" s="44"/>
      <c r="DE580" s="451"/>
      <c r="DF580" s="35"/>
      <c r="DG580" s="36"/>
      <c r="DH580" s="36"/>
      <c r="DI580" s="38"/>
      <c r="DJ580" s="38"/>
      <c r="DK580" s="38"/>
      <c r="DL580" s="38"/>
      <c r="DM580" s="38"/>
      <c r="DN580" s="46"/>
      <c r="DO580" s="451"/>
      <c r="DP580" s="451"/>
      <c r="DQ580" s="451"/>
      <c r="DR580" s="451"/>
      <c r="DS580" s="451"/>
      <c r="DT580" s="451"/>
      <c r="DU580" s="451"/>
      <c r="DV580" s="35"/>
      <c r="DW580" s="36"/>
      <c r="DX580" s="36"/>
      <c r="DY580" s="38"/>
      <c r="DZ580" s="38"/>
      <c r="EA580" s="46"/>
      <c r="EB580" s="33">
        <f t="shared" si="74"/>
        <v>0</v>
      </c>
      <c r="EC580" s="33">
        <f t="shared" si="75"/>
        <v>0</v>
      </c>
      <c r="ED580" s="75">
        <f t="shared" si="76"/>
        <v>0</v>
      </c>
      <c r="EE580" s="74">
        <f t="shared" si="77"/>
        <v>0</v>
      </c>
      <c r="EF580" s="33">
        <f t="shared" si="78"/>
        <v>0</v>
      </c>
    </row>
    <row r="581" spans="1:136" x14ac:dyDescent="0.25">
      <c r="A581" s="134">
        <v>572</v>
      </c>
      <c r="B581" s="44"/>
      <c r="C581" s="39"/>
      <c r="D581" s="39"/>
      <c r="E581" s="39"/>
      <c r="F581" s="46"/>
      <c r="G581" s="45"/>
      <c r="H581" s="44"/>
      <c r="I581" s="44"/>
      <c r="J581" s="47"/>
      <c r="K581" s="47"/>
      <c r="L581" s="47"/>
      <c r="M581" s="47"/>
      <c r="N581" s="47"/>
      <c r="O581" s="44"/>
      <c r="P581" s="353"/>
      <c r="Q581" s="452"/>
      <c r="R581" s="452"/>
      <c r="S581" s="452"/>
      <c r="T581" s="452"/>
      <c r="U581" s="452"/>
      <c r="V581" s="452"/>
      <c r="W581" s="452"/>
      <c r="X581" s="452"/>
      <c r="Y581" s="452"/>
      <c r="Z581" s="45"/>
      <c r="AA581" s="44"/>
      <c r="AB581" s="44"/>
      <c r="AC581" s="47"/>
      <c r="AD581" s="47"/>
      <c r="AE581" s="47"/>
      <c r="AF581" s="47"/>
      <c r="AG581" s="47"/>
      <c r="AH581" s="47"/>
      <c r="AI581" s="47"/>
      <c r="AJ581" s="44"/>
      <c r="AK581" s="353"/>
      <c r="AL581" s="452"/>
      <c r="AM581" s="452"/>
      <c r="AN581" s="452"/>
      <c r="AO581" s="452"/>
      <c r="AP581" s="452"/>
      <c r="AQ581" s="452"/>
      <c r="AR581" s="452"/>
      <c r="AS581" s="452"/>
      <c r="AT581" s="452"/>
      <c r="AU581" s="452"/>
      <c r="AV581" s="452"/>
      <c r="AW581" s="45"/>
      <c r="AX581" s="44"/>
      <c r="AY581" s="47"/>
      <c r="AZ581" s="47"/>
      <c r="BA581" s="125"/>
      <c r="BB581" s="44"/>
      <c r="BC581" s="44"/>
      <c r="BD581" s="47"/>
      <c r="BE581" s="47"/>
      <c r="BF581" s="45"/>
      <c r="BG581" s="44"/>
      <c r="BH581" s="44"/>
      <c r="BI581" s="44"/>
      <c r="BJ581" s="44"/>
      <c r="BK581" s="44"/>
      <c r="BL581" s="44"/>
      <c r="BM581" s="44"/>
      <c r="BN581" s="47"/>
      <c r="BO581" s="497"/>
      <c r="BP581" s="124"/>
      <c r="BQ581" s="41"/>
      <c r="BR581" s="41"/>
      <c r="BS581" s="41"/>
      <c r="BT581" s="41"/>
      <c r="BU581" s="43"/>
      <c r="BV581" s="43"/>
      <c r="BW581" s="43"/>
      <c r="BX581" s="43"/>
      <c r="BY581" s="43"/>
      <c r="BZ581" s="43"/>
      <c r="CA581" s="499"/>
      <c r="CB581" s="500"/>
      <c r="CC581" s="495"/>
      <c r="CD581" s="495"/>
      <c r="CE581" s="502"/>
      <c r="CF581" s="124"/>
      <c r="CG581" s="41"/>
      <c r="CH581" s="41"/>
      <c r="CI581" s="43"/>
      <c r="CJ581" s="43"/>
      <c r="CK581" s="43"/>
      <c r="CL581" s="43"/>
      <c r="CM581" s="43"/>
      <c r="CN581" s="43"/>
      <c r="CO581" s="43"/>
      <c r="CP581" s="43"/>
      <c r="CQ581" s="43"/>
      <c r="CR581" s="500"/>
      <c r="CS581" s="495"/>
      <c r="CT581" s="495"/>
      <c r="CU581" s="502"/>
      <c r="CV581" s="44"/>
      <c r="CW581" s="44"/>
      <c r="CX581" s="44"/>
      <c r="CY581" s="44"/>
      <c r="CZ581" s="44"/>
      <c r="DA581" s="46"/>
      <c r="DB581" s="451"/>
      <c r="DC581" s="44"/>
      <c r="DD581" s="44"/>
      <c r="DE581" s="451"/>
      <c r="DF581" s="35"/>
      <c r="DG581" s="36"/>
      <c r="DH581" s="36"/>
      <c r="DI581" s="38"/>
      <c r="DJ581" s="38"/>
      <c r="DK581" s="38"/>
      <c r="DL581" s="38"/>
      <c r="DM581" s="38"/>
      <c r="DN581" s="46"/>
      <c r="DO581" s="451"/>
      <c r="DP581" s="451"/>
      <c r="DQ581" s="451"/>
      <c r="DR581" s="451"/>
      <c r="DS581" s="451"/>
      <c r="DT581" s="451"/>
      <c r="DU581" s="451"/>
      <c r="DV581" s="35"/>
      <c r="DW581" s="36"/>
      <c r="DX581" s="36"/>
      <c r="DY581" s="38"/>
      <c r="DZ581" s="38"/>
      <c r="EA581" s="46"/>
      <c r="EB581" s="33">
        <f t="shared" si="74"/>
        <v>0</v>
      </c>
      <c r="EC581" s="33">
        <f t="shared" si="75"/>
        <v>0</v>
      </c>
      <c r="ED581" s="75">
        <f t="shared" si="76"/>
        <v>0</v>
      </c>
      <c r="EE581" s="74">
        <f t="shared" si="77"/>
        <v>0</v>
      </c>
      <c r="EF581" s="33">
        <f t="shared" si="78"/>
        <v>0</v>
      </c>
    </row>
    <row r="582" spans="1:136" x14ac:dyDescent="0.25">
      <c r="A582" s="136">
        <v>573</v>
      </c>
      <c r="B582" s="44"/>
      <c r="C582" s="39"/>
      <c r="D582" s="39"/>
      <c r="E582" s="39"/>
      <c r="F582" s="46"/>
      <c r="G582" s="45"/>
      <c r="H582" s="44"/>
      <c r="I582" s="44"/>
      <c r="J582" s="47"/>
      <c r="K582" s="47"/>
      <c r="L582" s="47"/>
      <c r="M582" s="47"/>
      <c r="N582" s="47"/>
      <c r="O582" s="44"/>
      <c r="P582" s="353"/>
      <c r="Q582" s="452"/>
      <c r="R582" s="452"/>
      <c r="S582" s="452"/>
      <c r="T582" s="452"/>
      <c r="U582" s="452"/>
      <c r="V582" s="452"/>
      <c r="W582" s="452"/>
      <c r="X582" s="452"/>
      <c r="Y582" s="452"/>
      <c r="Z582" s="45"/>
      <c r="AA582" s="44"/>
      <c r="AB582" s="44"/>
      <c r="AC582" s="47"/>
      <c r="AD582" s="47"/>
      <c r="AE582" s="47"/>
      <c r="AF582" s="47"/>
      <c r="AG582" s="47"/>
      <c r="AH582" s="47"/>
      <c r="AI582" s="47"/>
      <c r="AJ582" s="44"/>
      <c r="AK582" s="353"/>
      <c r="AL582" s="452"/>
      <c r="AM582" s="452"/>
      <c r="AN582" s="452"/>
      <c r="AO582" s="452"/>
      <c r="AP582" s="452"/>
      <c r="AQ582" s="452"/>
      <c r="AR582" s="452"/>
      <c r="AS582" s="452"/>
      <c r="AT582" s="452"/>
      <c r="AU582" s="452"/>
      <c r="AV582" s="452"/>
      <c r="AW582" s="45"/>
      <c r="AX582" s="44"/>
      <c r="AY582" s="47"/>
      <c r="AZ582" s="47"/>
      <c r="BA582" s="125"/>
      <c r="BB582" s="44"/>
      <c r="BC582" s="44"/>
      <c r="BD582" s="47"/>
      <c r="BE582" s="47"/>
      <c r="BF582" s="45"/>
      <c r="BG582" s="44"/>
      <c r="BH582" s="44"/>
      <c r="BI582" s="44"/>
      <c r="BJ582" s="44"/>
      <c r="BK582" s="44"/>
      <c r="BL582" s="44"/>
      <c r="BM582" s="44"/>
      <c r="BN582" s="47"/>
      <c r="BO582" s="497"/>
      <c r="BP582" s="124"/>
      <c r="BQ582" s="41"/>
      <c r="BR582" s="41"/>
      <c r="BS582" s="41"/>
      <c r="BT582" s="41"/>
      <c r="BU582" s="43"/>
      <c r="BV582" s="43"/>
      <c r="BW582" s="43"/>
      <c r="BX582" s="43"/>
      <c r="BY582" s="43"/>
      <c r="BZ582" s="43"/>
      <c r="CA582" s="499"/>
      <c r="CB582" s="500"/>
      <c r="CC582" s="495"/>
      <c r="CD582" s="495"/>
      <c r="CE582" s="502"/>
      <c r="CF582" s="124"/>
      <c r="CG582" s="41"/>
      <c r="CH582" s="41"/>
      <c r="CI582" s="43"/>
      <c r="CJ582" s="43"/>
      <c r="CK582" s="43"/>
      <c r="CL582" s="43"/>
      <c r="CM582" s="43"/>
      <c r="CN582" s="43"/>
      <c r="CO582" s="43"/>
      <c r="CP582" s="43"/>
      <c r="CQ582" s="43"/>
      <c r="CR582" s="500"/>
      <c r="CS582" s="495"/>
      <c r="CT582" s="495"/>
      <c r="CU582" s="502"/>
      <c r="CV582" s="44"/>
      <c r="CW582" s="44"/>
      <c r="CX582" s="44"/>
      <c r="CY582" s="44"/>
      <c r="CZ582" s="44"/>
      <c r="DA582" s="46"/>
      <c r="DB582" s="451"/>
      <c r="DC582" s="44"/>
      <c r="DD582" s="44"/>
      <c r="DE582" s="451"/>
      <c r="DF582" s="35"/>
      <c r="DG582" s="36"/>
      <c r="DH582" s="36"/>
      <c r="DI582" s="38"/>
      <c r="DJ582" s="38"/>
      <c r="DK582" s="38"/>
      <c r="DL582" s="38"/>
      <c r="DM582" s="38"/>
      <c r="DN582" s="46"/>
      <c r="DO582" s="451"/>
      <c r="DP582" s="451"/>
      <c r="DQ582" s="451"/>
      <c r="DR582" s="451"/>
      <c r="DS582" s="451"/>
      <c r="DT582" s="451"/>
      <c r="DU582" s="451"/>
      <c r="DV582" s="35"/>
      <c r="DW582" s="36"/>
      <c r="DX582" s="36"/>
      <c r="DY582" s="38"/>
      <c r="DZ582" s="38"/>
      <c r="EA582" s="46"/>
      <c r="EB582" s="33">
        <f t="shared" si="74"/>
        <v>0</v>
      </c>
      <c r="EC582" s="33">
        <f t="shared" si="75"/>
        <v>0</v>
      </c>
      <c r="ED582" s="75">
        <f t="shared" si="76"/>
        <v>0</v>
      </c>
      <c r="EE582" s="74">
        <f t="shared" si="77"/>
        <v>0</v>
      </c>
      <c r="EF582" s="33">
        <f t="shared" si="78"/>
        <v>0</v>
      </c>
    </row>
    <row r="583" spans="1:136" x14ac:dyDescent="0.25">
      <c r="A583" s="134">
        <v>574</v>
      </c>
      <c r="B583" s="44"/>
      <c r="C583" s="39"/>
      <c r="D583" s="39"/>
      <c r="E583" s="39"/>
      <c r="F583" s="46"/>
      <c r="G583" s="45"/>
      <c r="H583" s="44"/>
      <c r="I583" s="44"/>
      <c r="J583" s="47"/>
      <c r="K583" s="47"/>
      <c r="L583" s="47"/>
      <c r="M583" s="47"/>
      <c r="N583" s="47"/>
      <c r="O583" s="44"/>
      <c r="P583" s="353"/>
      <c r="Q583" s="452"/>
      <c r="R583" s="452"/>
      <c r="S583" s="452"/>
      <c r="T583" s="452"/>
      <c r="U583" s="452"/>
      <c r="V583" s="452"/>
      <c r="W583" s="452"/>
      <c r="X583" s="452"/>
      <c r="Y583" s="452"/>
      <c r="Z583" s="45"/>
      <c r="AA583" s="44"/>
      <c r="AB583" s="44"/>
      <c r="AC583" s="47"/>
      <c r="AD583" s="47"/>
      <c r="AE583" s="47"/>
      <c r="AF583" s="47"/>
      <c r="AG583" s="47"/>
      <c r="AH583" s="47"/>
      <c r="AI583" s="47"/>
      <c r="AJ583" s="44"/>
      <c r="AK583" s="353"/>
      <c r="AL583" s="452"/>
      <c r="AM583" s="452"/>
      <c r="AN583" s="452"/>
      <c r="AO583" s="452"/>
      <c r="AP583" s="452"/>
      <c r="AQ583" s="452"/>
      <c r="AR583" s="452"/>
      <c r="AS583" s="452"/>
      <c r="AT583" s="452"/>
      <c r="AU583" s="452"/>
      <c r="AV583" s="452"/>
      <c r="AW583" s="45"/>
      <c r="AX583" s="44"/>
      <c r="AY583" s="47"/>
      <c r="AZ583" s="47"/>
      <c r="BA583" s="125"/>
      <c r="BB583" s="44"/>
      <c r="BC583" s="44"/>
      <c r="BD583" s="47"/>
      <c r="BE583" s="47"/>
      <c r="BF583" s="45"/>
      <c r="BG583" s="44"/>
      <c r="BH583" s="44"/>
      <c r="BI583" s="44"/>
      <c r="BJ583" s="44"/>
      <c r="BK583" s="44"/>
      <c r="BL583" s="44"/>
      <c r="BM583" s="44"/>
      <c r="BN583" s="47"/>
      <c r="BO583" s="497"/>
      <c r="BP583" s="124"/>
      <c r="BQ583" s="41"/>
      <c r="BR583" s="41"/>
      <c r="BS583" s="41"/>
      <c r="BT583" s="41"/>
      <c r="BU583" s="43"/>
      <c r="BV583" s="43"/>
      <c r="BW583" s="43"/>
      <c r="BX583" s="43"/>
      <c r="BY583" s="43"/>
      <c r="BZ583" s="43"/>
      <c r="CA583" s="499"/>
      <c r="CB583" s="500"/>
      <c r="CC583" s="495"/>
      <c r="CD583" s="495"/>
      <c r="CE583" s="502"/>
      <c r="CF583" s="124"/>
      <c r="CG583" s="41"/>
      <c r="CH583" s="41"/>
      <c r="CI583" s="43"/>
      <c r="CJ583" s="43"/>
      <c r="CK583" s="43"/>
      <c r="CL583" s="43"/>
      <c r="CM583" s="43"/>
      <c r="CN583" s="43"/>
      <c r="CO583" s="43"/>
      <c r="CP583" s="43"/>
      <c r="CQ583" s="43"/>
      <c r="CR583" s="500"/>
      <c r="CS583" s="495"/>
      <c r="CT583" s="495"/>
      <c r="CU583" s="502"/>
      <c r="CV583" s="44"/>
      <c r="CW583" s="44"/>
      <c r="CX583" s="44"/>
      <c r="CY583" s="44"/>
      <c r="CZ583" s="44"/>
      <c r="DA583" s="46"/>
      <c r="DB583" s="451"/>
      <c r="DC583" s="44"/>
      <c r="DD583" s="44"/>
      <c r="DE583" s="451"/>
      <c r="DF583" s="35"/>
      <c r="DG583" s="36"/>
      <c r="DH583" s="36"/>
      <c r="DI583" s="38"/>
      <c r="DJ583" s="38"/>
      <c r="DK583" s="38"/>
      <c r="DL583" s="38"/>
      <c r="DM583" s="38"/>
      <c r="DN583" s="46"/>
      <c r="DO583" s="451"/>
      <c r="DP583" s="451"/>
      <c r="DQ583" s="451"/>
      <c r="DR583" s="451"/>
      <c r="DS583" s="451"/>
      <c r="DT583" s="451"/>
      <c r="DU583" s="451"/>
      <c r="DV583" s="35"/>
      <c r="DW583" s="36"/>
      <c r="DX583" s="36"/>
      <c r="DY583" s="38"/>
      <c r="DZ583" s="38"/>
      <c r="EA583" s="46"/>
      <c r="EB583" s="33">
        <f t="shared" si="74"/>
        <v>0</v>
      </c>
      <c r="EC583" s="33">
        <f t="shared" si="75"/>
        <v>0</v>
      </c>
      <c r="ED583" s="75">
        <f t="shared" si="76"/>
        <v>0</v>
      </c>
      <c r="EE583" s="74">
        <f t="shared" si="77"/>
        <v>0</v>
      </c>
      <c r="EF583" s="33">
        <f t="shared" si="78"/>
        <v>0</v>
      </c>
    </row>
    <row r="584" spans="1:136" x14ac:dyDescent="0.25">
      <c r="A584" s="136">
        <v>575</v>
      </c>
      <c r="B584" s="44"/>
      <c r="C584" s="39"/>
      <c r="D584" s="39"/>
      <c r="E584" s="39"/>
      <c r="F584" s="46"/>
      <c r="G584" s="45"/>
      <c r="H584" s="44"/>
      <c r="I584" s="44"/>
      <c r="J584" s="47"/>
      <c r="K584" s="47"/>
      <c r="L584" s="47"/>
      <c r="M584" s="47"/>
      <c r="N584" s="47"/>
      <c r="O584" s="44"/>
      <c r="P584" s="353"/>
      <c r="Q584" s="452"/>
      <c r="R584" s="452"/>
      <c r="S584" s="452"/>
      <c r="T584" s="452"/>
      <c r="U584" s="452"/>
      <c r="V584" s="452"/>
      <c r="W584" s="452"/>
      <c r="X584" s="452"/>
      <c r="Y584" s="452"/>
      <c r="Z584" s="45"/>
      <c r="AA584" s="44"/>
      <c r="AB584" s="44"/>
      <c r="AC584" s="47"/>
      <c r="AD584" s="47"/>
      <c r="AE584" s="47"/>
      <c r="AF584" s="47"/>
      <c r="AG584" s="47"/>
      <c r="AH584" s="47"/>
      <c r="AI584" s="47"/>
      <c r="AJ584" s="44"/>
      <c r="AK584" s="353"/>
      <c r="AL584" s="452"/>
      <c r="AM584" s="452"/>
      <c r="AN584" s="452"/>
      <c r="AO584" s="452"/>
      <c r="AP584" s="452"/>
      <c r="AQ584" s="452"/>
      <c r="AR584" s="452"/>
      <c r="AS584" s="452"/>
      <c r="AT584" s="452"/>
      <c r="AU584" s="452"/>
      <c r="AV584" s="452"/>
      <c r="AW584" s="45"/>
      <c r="AX584" s="44"/>
      <c r="AY584" s="47"/>
      <c r="AZ584" s="47"/>
      <c r="BA584" s="125"/>
      <c r="BB584" s="44"/>
      <c r="BC584" s="44"/>
      <c r="BD584" s="47"/>
      <c r="BE584" s="47"/>
      <c r="BF584" s="45"/>
      <c r="BG584" s="44"/>
      <c r="BH584" s="44"/>
      <c r="BI584" s="44"/>
      <c r="BJ584" s="44"/>
      <c r="BK584" s="44"/>
      <c r="BL584" s="44"/>
      <c r="BM584" s="44"/>
      <c r="BN584" s="47"/>
      <c r="BO584" s="497"/>
      <c r="BP584" s="124"/>
      <c r="BQ584" s="41"/>
      <c r="BR584" s="41"/>
      <c r="BS584" s="41"/>
      <c r="BT584" s="41"/>
      <c r="BU584" s="43"/>
      <c r="BV584" s="43"/>
      <c r="BW584" s="43"/>
      <c r="BX584" s="43"/>
      <c r="BY584" s="43"/>
      <c r="BZ584" s="43"/>
      <c r="CA584" s="499"/>
      <c r="CB584" s="500"/>
      <c r="CC584" s="495"/>
      <c r="CD584" s="495"/>
      <c r="CE584" s="502"/>
      <c r="CF584" s="124"/>
      <c r="CG584" s="41"/>
      <c r="CH584" s="41"/>
      <c r="CI584" s="43"/>
      <c r="CJ584" s="43"/>
      <c r="CK584" s="43"/>
      <c r="CL584" s="43"/>
      <c r="CM584" s="43"/>
      <c r="CN584" s="43"/>
      <c r="CO584" s="43"/>
      <c r="CP584" s="43"/>
      <c r="CQ584" s="43"/>
      <c r="CR584" s="500"/>
      <c r="CS584" s="495"/>
      <c r="CT584" s="495"/>
      <c r="CU584" s="502"/>
      <c r="CV584" s="44"/>
      <c r="CW584" s="44"/>
      <c r="CX584" s="44"/>
      <c r="CY584" s="44"/>
      <c r="CZ584" s="44"/>
      <c r="DA584" s="46"/>
      <c r="DB584" s="451"/>
      <c r="DC584" s="44"/>
      <c r="DD584" s="44"/>
      <c r="DE584" s="451"/>
      <c r="DF584" s="35"/>
      <c r="DG584" s="36"/>
      <c r="DH584" s="36"/>
      <c r="DI584" s="38"/>
      <c r="DJ584" s="38"/>
      <c r="DK584" s="38"/>
      <c r="DL584" s="38"/>
      <c r="DM584" s="38"/>
      <c r="DN584" s="46"/>
      <c r="DO584" s="451"/>
      <c r="DP584" s="451"/>
      <c r="DQ584" s="451"/>
      <c r="DR584" s="451"/>
      <c r="DS584" s="451"/>
      <c r="DT584" s="451"/>
      <c r="DU584" s="451"/>
      <c r="DV584" s="35"/>
      <c r="DW584" s="36"/>
      <c r="DX584" s="36"/>
      <c r="DY584" s="38"/>
      <c r="DZ584" s="38"/>
      <c r="EA584" s="46"/>
      <c r="EB584" s="33">
        <f t="shared" si="74"/>
        <v>0</v>
      </c>
      <c r="EC584" s="33">
        <f t="shared" si="75"/>
        <v>0</v>
      </c>
      <c r="ED584" s="75">
        <f t="shared" si="76"/>
        <v>0</v>
      </c>
      <c r="EE584" s="74">
        <f t="shared" si="77"/>
        <v>0</v>
      </c>
      <c r="EF584" s="33">
        <f t="shared" si="78"/>
        <v>0</v>
      </c>
    </row>
    <row r="585" spans="1:136" x14ac:dyDescent="0.25">
      <c r="A585" s="134">
        <v>576</v>
      </c>
      <c r="B585" s="44"/>
      <c r="C585" s="39"/>
      <c r="D585" s="39"/>
      <c r="E585" s="39"/>
      <c r="F585" s="46"/>
      <c r="G585" s="45"/>
      <c r="H585" s="44"/>
      <c r="I585" s="44"/>
      <c r="J585" s="47"/>
      <c r="K585" s="47"/>
      <c r="L585" s="47"/>
      <c r="M585" s="47"/>
      <c r="N585" s="47"/>
      <c r="O585" s="44"/>
      <c r="P585" s="353"/>
      <c r="Q585" s="452"/>
      <c r="R585" s="452"/>
      <c r="S585" s="452"/>
      <c r="T585" s="452"/>
      <c r="U585" s="452"/>
      <c r="V585" s="452"/>
      <c r="W585" s="452"/>
      <c r="X585" s="452"/>
      <c r="Y585" s="452"/>
      <c r="Z585" s="45"/>
      <c r="AA585" s="44"/>
      <c r="AB585" s="44"/>
      <c r="AC585" s="47"/>
      <c r="AD585" s="47"/>
      <c r="AE585" s="47"/>
      <c r="AF585" s="47"/>
      <c r="AG585" s="47"/>
      <c r="AH585" s="47"/>
      <c r="AI585" s="47"/>
      <c r="AJ585" s="44"/>
      <c r="AK585" s="353"/>
      <c r="AL585" s="452"/>
      <c r="AM585" s="452"/>
      <c r="AN585" s="452"/>
      <c r="AO585" s="452"/>
      <c r="AP585" s="452"/>
      <c r="AQ585" s="452"/>
      <c r="AR585" s="452"/>
      <c r="AS585" s="452"/>
      <c r="AT585" s="452"/>
      <c r="AU585" s="452"/>
      <c r="AV585" s="452"/>
      <c r="AW585" s="45"/>
      <c r="AX585" s="44"/>
      <c r="AY585" s="47"/>
      <c r="AZ585" s="47"/>
      <c r="BA585" s="125"/>
      <c r="BB585" s="44"/>
      <c r="BC585" s="44"/>
      <c r="BD585" s="47"/>
      <c r="BE585" s="47"/>
      <c r="BF585" s="45"/>
      <c r="BG585" s="44"/>
      <c r="BH585" s="44"/>
      <c r="BI585" s="44"/>
      <c r="BJ585" s="44"/>
      <c r="BK585" s="44"/>
      <c r="BL585" s="44"/>
      <c r="BM585" s="44"/>
      <c r="BN585" s="47"/>
      <c r="BO585" s="497"/>
      <c r="BP585" s="124"/>
      <c r="BQ585" s="41"/>
      <c r="BR585" s="41"/>
      <c r="BS585" s="41"/>
      <c r="BT585" s="41"/>
      <c r="BU585" s="43"/>
      <c r="BV585" s="43"/>
      <c r="BW585" s="43"/>
      <c r="BX585" s="43"/>
      <c r="BY585" s="43"/>
      <c r="BZ585" s="43"/>
      <c r="CA585" s="499"/>
      <c r="CB585" s="500"/>
      <c r="CC585" s="495"/>
      <c r="CD585" s="495"/>
      <c r="CE585" s="502"/>
      <c r="CF585" s="124"/>
      <c r="CG585" s="41"/>
      <c r="CH585" s="41"/>
      <c r="CI585" s="43"/>
      <c r="CJ585" s="43"/>
      <c r="CK585" s="43"/>
      <c r="CL585" s="43"/>
      <c r="CM585" s="43"/>
      <c r="CN585" s="43"/>
      <c r="CO585" s="43"/>
      <c r="CP585" s="43"/>
      <c r="CQ585" s="43"/>
      <c r="CR585" s="500"/>
      <c r="CS585" s="495"/>
      <c r="CT585" s="495"/>
      <c r="CU585" s="502"/>
      <c r="CV585" s="44"/>
      <c r="CW585" s="44"/>
      <c r="CX585" s="44"/>
      <c r="CY585" s="44"/>
      <c r="CZ585" s="44"/>
      <c r="DA585" s="46"/>
      <c r="DB585" s="451"/>
      <c r="DC585" s="44"/>
      <c r="DD585" s="44"/>
      <c r="DE585" s="451"/>
      <c r="DF585" s="35"/>
      <c r="DG585" s="36"/>
      <c r="DH585" s="36"/>
      <c r="DI585" s="38"/>
      <c r="DJ585" s="38"/>
      <c r="DK585" s="38"/>
      <c r="DL585" s="38"/>
      <c r="DM585" s="38"/>
      <c r="DN585" s="46"/>
      <c r="DO585" s="451"/>
      <c r="DP585" s="451"/>
      <c r="DQ585" s="451"/>
      <c r="DR585" s="451"/>
      <c r="DS585" s="451"/>
      <c r="DT585" s="451"/>
      <c r="DU585" s="451"/>
      <c r="DV585" s="35"/>
      <c r="DW585" s="36"/>
      <c r="DX585" s="36"/>
      <c r="DY585" s="38"/>
      <c r="DZ585" s="38"/>
      <c r="EA585" s="46"/>
      <c r="EB585" s="33">
        <f t="shared" si="74"/>
        <v>0</v>
      </c>
      <c r="EC585" s="33">
        <f t="shared" si="75"/>
        <v>0</v>
      </c>
      <c r="ED585" s="75">
        <f t="shared" si="76"/>
        <v>0</v>
      </c>
      <c r="EE585" s="74">
        <f t="shared" si="77"/>
        <v>0</v>
      </c>
      <c r="EF585" s="33">
        <f t="shared" si="78"/>
        <v>0</v>
      </c>
    </row>
    <row r="586" spans="1:136" x14ac:dyDescent="0.25">
      <c r="A586" s="136">
        <v>577</v>
      </c>
      <c r="B586" s="44"/>
      <c r="C586" s="39"/>
      <c r="D586" s="39"/>
      <c r="E586" s="39"/>
      <c r="F586" s="46"/>
      <c r="G586" s="45"/>
      <c r="H586" s="44"/>
      <c r="I586" s="44"/>
      <c r="J586" s="47"/>
      <c r="K586" s="47"/>
      <c r="L586" s="47"/>
      <c r="M586" s="47"/>
      <c r="N586" s="47"/>
      <c r="O586" s="44"/>
      <c r="P586" s="353"/>
      <c r="Q586" s="452"/>
      <c r="R586" s="452"/>
      <c r="S586" s="452"/>
      <c r="T586" s="452"/>
      <c r="U586" s="452"/>
      <c r="V586" s="452"/>
      <c r="W586" s="452"/>
      <c r="X586" s="452"/>
      <c r="Y586" s="452"/>
      <c r="Z586" s="45"/>
      <c r="AA586" s="44"/>
      <c r="AB586" s="44"/>
      <c r="AC586" s="47"/>
      <c r="AD586" s="47"/>
      <c r="AE586" s="47"/>
      <c r="AF586" s="47"/>
      <c r="AG586" s="47"/>
      <c r="AH586" s="47"/>
      <c r="AI586" s="47"/>
      <c r="AJ586" s="44"/>
      <c r="AK586" s="353"/>
      <c r="AL586" s="452"/>
      <c r="AM586" s="452"/>
      <c r="AN586" s="452"/>
      <c r="AO586" s="452"/>
      <c r="AP586" s="452"/>
      <c r="AQ586" s="452"/>
      <c r="AR586" s="452"/>
      <c r="AS586" s="452"/>
      <c r="AT586" s="452"/>
      <c r="AU586" s="452"/>
      <c r="AV586" s="452"/>
      <c r="AW586" s="45"/>
      <c r="AX586" s="44"/>
      <c r="AY586" s="47"/>
      <c r="AZ586" s="47"/>
      <c r="BA586" s="125"/>
      <c r="BB586" s="44"/>
      <c r="BC586" s="44"/>
      <c r="BD586" s="47"/>
      <c r="BE586" s="47"/>
      <c r="BF586" s="45"/>
      <c r="BG586" s="44"/>
      <c r="BH586" s="44"/>
      <c r="BI586" s="44"/>
      <c r="BJ586" s="44"/>
      <c r="BK586" s="44"/>
      <c r="BL586" s="44"/>
      <c r="BM586" s="44"/>
      <c r="BN586" s="47"/>
      <c r="BO586" s="497"/>
      <c r="BP586" s="124"/>
      <c r="BQ586" s="41"/>
      <c r="BR586" s="41"/>
      <c r="BS586" s="41"/>
      <c r="BT586" s="41"/>
      <c r="BU586" s="43"/>
      <c r="BV586" s="43"/>
      <c r="BW586" s="43"/>
      <c r="BX586" s="43"/>
      <c r="BY586" s="43"/>
      <c r="BZ586" s="43"/>
      <c r="CA586" s="499"/>
      <c r="CB586" s="500"/>
      <c r="CC586" s="495"/>
      <c r="CD586" s="495"/>
      <c r="CE586" s="502"/>
      <c r="CF586" s="124"/>
      <c r="CG586" s="41"/>
      <c r="CH586" s="41"/>
      <c r="CI586" s="43"/>
      <c r="CJ586" s="43"/>
      <c r="CK586" s="43"/>
      <c r="CL586" s="43"/>
      <c r="CM586" s="43"/>
      <c r="CN586" s="43"/>
      <c r="CO586" s="43"/>
      <c r="CP586" s="43"/>
      <c r="CQ586" s="43"/>
      <c r="CR586" s="500"/>
      <c r="CS586" s="495"/>
      <c r="CT586" s="495"/>
      <c r="CU586" s="502"/>
      <c r="CV586" s="44"/>
      <c r="CW586" s="44"/>
      <c r="CX586" s="44"/>
      <c r="CY586" s="44"/>
      <c r="CZ586" s="44"/>
      <c r="DA586" s="46"/>
      <c r="DB586" s="451"/>
      <c r="DC586" s="44"/>
      <c r="DD586" s="44"/>
      <c r="DE586" s="451"/>
      <c r="DF586" s="35"/>
      <c r="DG586" s="36"/>
      <c r="DH586" s="36"/>
      <c r="DI586" s="38"/>
      <c r="DJ586" s="38"/>
      <c r="DK586" s="38"/>
      <c r="DL586" s="38"/>
      <c r="DM586" s="38"/>
      <c r="DN586" s="46"/>
      <c r="DO586" s="451"/>
      <c r="DP586" s="451"/>
      <c r="DQ586" s="451"/>
      <c r="DR586" s="451"/>
      <c r="DS586" s="451"/>
      <c r="DT586" s="451"/>
      <c r="DU586" s="451"/>
      <c r="DV586" s="35"/>
      <c r="DW586" s="36"/>
      <c r="DX586" s="36"/>
      <c r="DY586" s="38"/>
      <c r="DZ586" s="38"/>
      <c r="EA586" s="46"/>
      <c r="EB586" s="33">
        <f t="shared" ref="EB586:EB649" si="79">SUM(G586:AZ586)</f>
        <v>0</v>
      </c>
      <c r="EC586" s="33">
        <f t="shared" si="75"/>
        <v>0</v>
      </c>
      <c r="ED586" s="75">
        <f t="shared" si="76"/>
        <v>0</v>
      </c>
      <c r="EE586" s="74">
        <f t="shared" si="77"/>
        <v>0</v>
      </c>
      <c r="EF586" s="33">
        <f t="shared" si="78"/>
        <v>0</v>
      </c>
    </row>
    <row r="587" spans="1:136" x14ac:dyDescent="0.25">
      <c r="A587" s="134">
        <v>578</v>
      </c>
      <c r="B587" s="44"/>
      <c r="C587" s="39"/>
      <c r="D587" s="39"/>
      <c r="E587" s="39"/>
      <c r="F587" s="46"/>
      <c r="G587" s="45"/>
      <c r="H587" s="44"/>
      <c r="I587" s="44"/>
      <c r="J587" s="47"/>
      <c r="K587" s="47"/>
      <c r="L587" s="47"/>
      <c r="M587" s="47"/>
      <c r="N587" s="47"/>
      <c r="O587" s="44"/>
      <c r="P587" s="353"/>
      <c r="Q587" s="452"/>
      <c r="R587" s="452"/>
      <c r="S587" s="452"/>
      <c r="T587" s="452"/>
      <c r="U587" s="452"/>
      <c r="V587" s="452"/>
      <c r="W587" s="452"/>
      <c r="X587" s="452"/>
      <c r="Y587" s="452"/>
      <c r="Z587" s="45"/>
      <c r="AA587" s="44"/>
      <c r="AB587" s="44"/>
      <c r="AC587" s="47"/>
      <c r="AD587" s="47"/>
      <c r="AE587" s="47"/>
      <c r="AF587" s="47"/>
      <c r="AG587" s="47"/>
      <c r="AH587" s="47"/>
      <c r="AI587" s="47"/>
      <c r="AJ587" s="44"/>
      <c r="AK587" s="353"/>
      <c r="AL587" s="452"/>
      <c r="AM587" s="452"/>
      <c r="AN587" s="452"/>
      <c r="AO587" s="452"/>
      <c r="AP587" s="452"/>
      <c r="AQ587" s="452"/>
      <c r="AR587" s="452"/>
      <c r="AS587" s="452"/>
      <c r="AT587" s="452"/>
      <c r="AU587" s="452"/>
      <c r="AV587" s="452"/>
      <c r="AW587" s="45"/>
      <c r="AX587" s="44"/>
      <c r="AY587" s="47"/>
      <c r="AZ587" s="47"/>
      <c r="BA587" s="125"/>
      <c r="BB587" s="44"/>
      <c r="BC587" s="44"/>
      <c r="BD587" s="47"/>
      <c r="BE587" s="47"/>
      <c r="BF587" s="45"/>
      <c r="BG587" s="44"/>
      <c r="BH587" s="44"/>
      <c r="BI587" s="44"/>
      <c r="BJ587" s="44"/>
      <c r="BK587" s="44"/>
      <c r="BL587" s="44"/>
      <c r="BM587" s="44"/>
      <c r="BN587" s="47"/>
      <c r="BO587" s="497"/>
      <c r="BP587" s="124"/>
      <c r="BQ587" s="41"/>
      <c r="BR587" s="41"/>
      <c r="BS587" s="41"/>
      <c r="BT587" s="41"/>
      <c r="BU587" s="43"/>
      <c r="BV587" s="43"/>
      <c r="BW587" s="43"/>
      <c r="BX587" s="43"/>
      <c r="BY587" s="43"/>
      <c r="BZ587" s="43"/>
      <c r="CA587" s="499"/>
      <c r="CB587" s="500"/>
      <c r="CC587" s="495"/>
      <c r="CD587" s="495"/>
      <c r="CE587" s="502"/>
      <c r="CF587" s="124"/>
      <c r="CG587" s="41"/>
      <c r="CH587" s="41"/>
      <c r="CI587" s="43"/>
      <c r="CJ587" s="43"/>
      <c r="CK587" s="43"/>
      <c r="CL587" s="43"/>
      <c r="CM587" s="43"/>
      <c r="CN587" s="43"/>
      <c r="CO587" s="43"/>
      <c r="CP587" s="43"/>
      <c r="CQ587" s="43"/>
      <c r="CR587" s="500"/>
      <c r="CS587" s="495"/>
      <c r="CT587" s="495"/>
      <c r="CU587" s="502"/>
      <c r="CV587" s="44"/>
      <c r="CW587" s="44"/>
      <c r="CX587" s="44"/>
      <c r="CY587" s="44"/>
      <c r="CZ587" s="44"/>
      <c r="DA587" s="46"/>
      <c r="DB587" s="451"/>
      <c r="DC587" s="44"/>
      <c r="DD587" s="44"/>
      <c r="DE587" s="451"/>
      <c r="DF587" s="35"/>
      <c r="DG587" s="36"/>
      <c r="DH587" s="36"/>
      <c r="DI587" s="38"/>
      <c r="DJ587" s="38"/>
      <c r="DK587" s="38"/>
      <c r="DL587" s="38"/>
      <c r="DM587" s="38"/>
      <c r="DN587" s="46"/>
      <c r="DO587" s="451"/>
      <c r="DP587" s="451"/>
      <c r="DQ587" s="451"/>
      <c r="DR587" s="451"/>
      <c r="DS587" s="451"/>
      <c r="DT587" s="451"/>
      <c r="DU587" s="451"/>
      <c r="DV587" s="35"/>
      <c r="DW587" s="36"/>
      <c r="DX587" s="36"/>
      <c r="DY587" s="38"/>
      <c r="DZ587" s="38"/>
      <c r="EA587" s="46"/>
      <c r="EB587" s="33">
        <f t="shared" si="79"/>
        <v>0</v>
      </c>
      <c r="EC587" s="33">
        <f t="shared" ref="EC587:EC650" si="80">SUM(BA587:BO587)</f>
        <v>0</v>
      </c>
      <c r="ED587" s="75">
        <f t="shared" ref="ED587:ED650" si="81">SUM(BP587:DE587)</f>
        <v>0</v>
      </c>
      <c r="EE587" s="74">
        <f t="shared" ref="EE587:EE650" si="82">SUM(DF587:EA587)</f>
        <v>0</v>
      </c>
      <c r="EF587" s="33">
        <f t="shared" ref="EF587:EF650" si="83">SUM(EB587:EE587)</f>
        <v>0</v>
      </c>
    </row>
    <row r="588" spans="1:136" x14ac:dyDescent="0.25">
      <c r="A588" s="136">
        <v>579</v>
      </c>
      <c r="B588" s="44"/>
      <c r="C588" s="39"/>
      <c r="D588" s="39"/>
      <c r="E588" s="39"/>
      <c r="F588" s="46"/>
      <c r="G588" s="45"/>
      <c r="H588" s="44"/>
      <c r="I588" s="44"/>
      <c r="J588" s="47"/>
      <c r="K588" s="47"/>
      <c r="L588" s="47"/>
      <c r="M588" s="47"/>
      <c r="N588" s="47"/>
      <c r="O588" s="44"/>
      <c r="P588" s="353"/>
      <c r="Q588" s="452"/>
      <c r="R588" s="452"/>
      <c r="S588" s="452"/>
      <c r="T588" s="452"/>
      <c r="U588" s="452"/>
      <c r="V588" s="452"/>
      <c r="W588" s="452"/>
      <c r="X588" s="452"/>
      <c r="Y588" s="452"/>
      <c r="Z588" s="45"/>
      <c r="AA588" s="44"/>
      <c r="AB588" s="44"/>
      <c r="AC588" s="47"/>
      <c r="AD588" s="47"/>
      <c r="AE588" s="47"/>
      <c r="AF588" s="47"/>
      <c r="AG588" s="47"/>
      <c r="AH588" s="47"/>
      <c r="AI588" s="47"/>
      <c r="AJ588" s="44"/>
      <c r="AK588" s="353"/>
      <c r="AL588" s="452"/>
      <c r="AM588" s="452"/>
      <c r="AN588" s="452"/>
      <c r="AO588" s="452"/>
      <c r="AP588" s="452"/>
      <c r="AQ588" s="452"/>
      <c r="AR588" s="452"/>
      <c r="AS588" s="452"/>
      <c r="AT588" s="452"/>
      <c r="AU588" s="452"/>
      <c r="AV588" s="452"/>
      <c r="AW588" s="45"/>
      <c r="AX588" s="44"/>
      <c r="AY588" s="47"/>
      <c r="AZ588" s="47"/>
      <c r="BA588" s="125"/>
      <c r="BB588" s="44"/>
      <c r="BC588" s="44"/>
      <c r="BD588" s="47"/>
      <c r="BE588" s="47"/>
      <c r="BF588" s="45"/>
      <c r="BG588" s="44"/>
      <c r="BH588" s="44"/>
      <c r="BI588" s="44"/>
      <c r="BJ588" s="44"/>
      <c r="BK588" s="44"/>
      <c r="BL588" s="44"/>
      <c r="BM588" s="44"/>
      <c r="BN588" s="47"/>
      <c r="BO588" s="497"/>
      <c r="BP588" s="124"/>
      <c r="BQ588" s="41"/>
      <c r="BR588" s="41"/>
      <c r="BS588" s="41"/>
      <c r="BT588" s="41"/>
      <c r="BU588" s="43"/>
      <c r="BV588" s="43"/>
      <c r="BW588" s="43"/>
      <c r="BX588" s="43"/>
      <c r="BY588" s="43"/>
      <c r="BZ588" s="43"/>
      <c r="CA588" s="499"/>
      <c r="CB588" s="500"/>
      <c r="CC588" s="495"/>
      <c r="CD588" s="495"/>
      <c r="CE588" s="502"/>
      <c r="CF588" s="124"/>
      <c r="CG588" s="41"/>
      <c r="CH588" s="41"/>
      <c r="CI588" s="43"/>
      <c r="CJ588" s="43"/>
      <c r="CK588" s="43"/>
      <c r="CL588" s="43"/>
      <c r="CM588" s="43"/>
      <c r="CN588" s="43"/>
      <c r="CO588" s="43"/>
      <c r="CP588" s="43"/>
      <c r="CQ588" s="43"/>
      <c r="CR588" s="500"/>
      <c r="CS588" s="495"/>
      <c r="CT588" s="495"/>
      <c r="CU588" s="502"/>
      <c r="CV588" s="44"/>
      <c r="CW588" s="44"/>
      <c r="CX588" s="44"/>
      <c r="CY588" s="44"/>
      <c r="CZ588" s="44"/>
      <c r="DA588" s="46"/>
      <c r="DB588" s="451"/>
      <c r="DC588" s="44"/>
      <c r="DD588" s="44"/>
      <c r="DE588" s="451"/>
      <c r="DF588" s="35"/>
      <c r="DG588" s="36"/>
      <c r="DH588" s="36"/>
      <c r="DI588" s="38"/>
      <c r="DJ588" s="38"/>
      <c r="DK588" s="38"/>
      <c r="DL588" s="38"/>
      <c r="DM588" s="38"/>
      <c r="DN588" s="46"/>
      <c r="DO588" s="451"/>
      <c r="DP588" s="451"/>
      <c r="DQ588" s="451"/>
      <c r="DR588" s="451"/>
      <c r="DS588" s="451"/>
      <c r="DT588" s="451"/>
      <c r="DU588" s="451"/>
      <c r="DV588" s="35"/>
      <c r="DW588" s="36"/>
      <c r="DX588" s="36"/>
      <c r="DY588" s="38"/>
      <c r="DZ588" s="38"/>
      <c r="EA588" s="46"/>
      <c r="EB588" s="33">
        <f t="shared" si="79"/>
        <v>0</v>
      </c>
      <c r="EC588" s="33">
        <f t="shared" si="80"/>
        <v>0</v>
      </c>
      <c r="ED588" s="75">
        <f t="shared" si="81"/>
        <v>0</v>
      </c>
      <c r="EE588" s="74">
        <f t="shared" si="82"/>
        <v>0</v>
      </c>
      <c r="EF588" s="33">
        <f t="shared" si="83"/>
        <v>0</v>
      </c>
    </row>
    <row r="589" spans="1:136" x14ac:dyDescent="0.25">
      <c r="A589" s="134">
        <v>580</v>
      </c>
      <c r="B589" s="44"/>
      <c r="C589" s="39"/>
      <c r="D589" s="39"/>
      <c r="E589" s="39"/>
      <c r="F589" s="46"/>
      <c r="G589" s="45"/>
      <c r="H589" s="44"/>
      <c r="I589" s="44"/>
      <c r="J589" s="47"/>
      <c r="K589" s="47"/>
      <c r="L589" s="47"/>
      <c r="M589" s="47"/>
      <c r="N589" s="47"/>
      <c r="O589" s="44"/>
      <c r="P589" s="353"/>
      <c r="Q589" s="452"/>
      <c r="R589" s="452"/>
      <c r="S589" s="452"/>
      <c r="T589" s="452"/>
      <c r="U589" s="452"/>
      <c r="V589" s="452"/>
      <c r="W589" s="452"/>
      <c r="X589" s="452"/>
      <c r="Y589" s="452"/>
      <c r="Z589" s="45"/>
      <c r="AA589" s="44"/>
      <c r="AB589" s="44"/>
      <c r="AC589" s="47"/>
      <c r="AD589" s="47"/>
      <c r="AE589" s="47"/>
      <c r="AF589" s="47"/>
      <c r="AG589" s="47"/>
      <c r="AH589" s="47"/>
      <c r="AI589" s="47"/>
      <c r="AJ589" s="44"/>
      <c r="AK589" s="353"/>
      <c r="AL589" s="452"/>
      <c r="AM589" s="452"/>
      <c r="AN589" s="452"/>
      <c r="AO589" s="452"/>
      <c r="AP589" s="452"/>
      <c r="AQ589" s="452"/>
      <c r="AR589" s="452"/>
      <c r="AS589" s="452"/>
      <c r="AT589" s="452"/>
      <c r="AU589" s="452"/>
      <c r="AV589" s="452"/>
      <c r="AW589" s="45"/>
      <c r="AX589" s="44"/>
      <c r="AY589" s="47"/>
      <c r="AZ589" s="47"/>
      <c r="BA589" s="125"/>
      <c r="BB589" s="44"/>
      <c r="BC589" s="44"/>
      <c r="BD589" s="47"/>
      <c r="BE589" s="47"/>
      <c r="BF589" s="45"/>
      <c r="BG589" s="44"/>
      <c r="BH589" s="44"/>
      <c r="BI589" s="44"/>
      <c r="BJ589" s="44"/>
      <c r="BK589" s="44"/>
      <c r="BL589" s="44"/>
      <c r="BM589" s="44"/>
      <c r="BN589" s="47"/>
      <c r="BO589" s="497"/>
      <c r="BP589" s="124"/>
      <c r="BQ589" s="41"/>
      <c r="BR589" s="41"/>
      <c r="BS589" s="41"/>
      <c r="BT589" s="41"/>
      <c r="BU589" s="43"/>
      <c r="BV589" s="43"/>
      <c r="BW589" s="43"/>
      <c r="BX589" s="43"/>
      <c r="BY589" s="43"/>
      <c r="BZ589" s="43"/>
      <c r="CA589" s="499"/>
      <c r="CB589" s="500"/>
      <c r="CC589" s="495"/>
      <c r="CD589" s="495"/>
      <c r="CE589" s="502"/>
      <c r="CF589" s="124"/>
      <c r="CG589" s="41"/>
      <c r="CH589" s="41"/>
      <c r="CI589" s="43"/>
      <c r="CJ589" s="43"/>
      <c r="CK589" s="43"/>
      <c r="CL589" s="43"/>
      <c r="CM589" s="43"/>
      <c r="CN589" s="43"/>
      <c r="CO589" s="43"/>
      <c r="CP589" s="43"/>
      <c r="CQ589" s="43"/>
      <c r="CR589" s="500"/>
      <c r="CS589" s="495"/>
      <c r="CT589" s="495"/>
      <c r="CU589" s="502"/>
      <c r="CV589" s="44"/>
      <c r="CW589" s="44"/>
      <c r="CX589" s="44"/>
      <c r="CY589" s="44"/>
      <c r="CZ589" s="44"/>
      <c r="DA589" s="46"/>
      <c r="DB589" s="451"/>
      <c r="DC589" s="44"/>
      <c r="DD589" s="44"/>
      <c r="DE589" s="451"/>
      <c r="DF589" s="35"/>
      <c r="DG589" s="36"/>
      <c r="DH589" s="36"/>
      <c r="DI589" s="38"/>
      <c r="DJ589" s="38"/>
      <c r="DK589" s="38"/>
      <c r="DL589" s="38"/>
      <c r="DM589" s="38"/>
      <c r="DN589" s="46"/>
      <c r="DO589" s="451"/>
      <c r="DP589" s="451"/>
      <c r="DQ589" s="451"/>
      <c r="DR589" s="451"/>
      <c r="DS589" s="451"/>
      <c r="DT589" s="451"/>
      <c r="DU589" s="451"/>
      <c r="DV589" s="35"/>
      <c r="DW589" s="36"/>
      <c r="DX589" s="36"/>
      <c r="DY589" s="38"/>
      <c r="DZ589" s="38"/>
      <c r="EA589" s="46"/>
      <c r="EB589" s="33">
        <f t="shared" si="79"/>
        <v>0</v>
      </c>
      <c r="EC589" s="33">
        <f t="shared" si="80"/>
        <v>0</v>
      </c>
      <c r="ED589" s="75">
        <f t="shared" si="81"/>
        <v>0</v>
      </c>
      <c r="EE589" s="74">
        <f t="shared" si="82"/>
        <v>0</v>
      </c>
      <c r="EF589" s="33">
        <f t="shared" si="83"/>
        <v>0</v>
      </c>
    </row>
    <row r="590" spans="1:136" x14ac:dyDescent="0.25">
      <c r="A590" s="136">
        <v>581</v>
      </c>
      <c r="B590" s="44"/>
      <c r="C590" s="39"/>
      <c r="D590" s="39"/>
      <c r="E590" s="39"/>
      <c r="F590" s="46"/>
      <c r="G590" s="45"/>
      <c r="H590" s="44"/>
      <c r="I590" s="44"/>
      <c r="J590" s="47"/>
      <c r="K590" s="47"/>
      <c r="L590" s="47"/>
      <c r="M590" s="47"/>
      <c r="N590" s="47"/>
      <c r="O590" s="44"/>
      <c r="P590" s="353"/>
      <c r="Q590" s="452"/>
      <c r="R590" s="452"/>
      <c r="S590" s="452"/>
      <c r="T590" s="452"/>
      <c r="U590" s="452"/>
      <c r="V590" s="452"/>
      <c r="W590" s="452"/>
      <c r="X590" s="452"/>
      <c r="Y590" s="452"/>
      <c r="Z590" s="45"/>
      <c r="AA590" s="44"/>
      <c r="AB590" s="44"/>
      <c r="AC590" s="47"/>
      <c r="AD590" s="47"/>
      <c r="AE590" s="47"/>
      <c r="AF590" s="47"/>
      <c r="AG590" s="47"/>
      <c r="AH590" s="47"/>
      <c r="AI590" s="47"/>
      <c r="AJ590" s="44"/>
      <c r="AK590" s="353"/>
      <c r="AL590" s="452"/>
      <c r="AM590" s="452"/>
      <c r="AN590" s="452"/>
      <c r="AO590" s="452"/>
      <c r="AP590" s="452"/>
      <c r="AQ590" s="452"/>
      <c r="AR590" s="452"/>
      <c r="AS590" s="452"/>
      <c r="AT590" s="452"/>
      <c r="AU590" s="452"/>
      <c r="AV590" s="452"/>
      <c r="AW590" s="45"/>
      <c r="AX590" s="44"/>
      <c r="AY590" s="47"/>
      <c r="AZ590" s="47"/>
      <c r="BA590" s="125"/>
      <c r="BB590" s="44"/>
      <c r="BC590" s="44"/>
      <c r="BD590" s="47"/>
      <c r="BE590" s="47"/>
      <c r="BF590" s="45"/>
      <c r="BG590" s="44"/>
      <c r="BH590" s="44"/>
      <c r="BI590" s="44"/>
      <c r="BJ590" s="44"/>
      <c r="BK590" s="44"/>
      <c r="BL590" s="44"/>
      <c r="BM590" s="44"/>
      <c r="BN590" s="47"/>
      <c r="BO590" s="497"/>
      <c r="BP590" s="124"/>
      <c r="BQ590" s="41"/>
      <c r="BR590" s="41"/>
      <c r="BS590" s="41"/>
      <c r="BT590" s="41"/>
      <c r="BU590" s="43"/>
      <c r="BV590" s="43"/>
      <c r="BW590" s="43"/>
      <c r="BX590" s="43"/>
      <c r="BY590" s="43"/>
      <c r="BZ590" s="43"/>
      <c r="CA590" s="499"/>
      <c r="CB590" s="500"/>
      <c r="CC590" s="495"/>
      <c r="CD590" s="495"/>
      <c r="CE590" s="502"/>
      <c r="CF590" s="124"/>
      <c r="CG590" s="41"/>
      <c r="CH590" s="41"/>
      <c r="CI590" s="43"/>
      <c r="CJ590" s="43"/>
      <c r="CK590" s="43"/>
      <c r="CL590" s="43"/>
      <c r="CM590" s="43"/>
      <c r="CN590" s="43"/>
      <c r="CO590" s="43"/>
      <c r="CP590" s="43"/>
      <c r="CQ590" s="43"/>
      <c r="CR590" s="500"/>
      <c r="CS590" s="495"/>
      <c r="CT590" s="495"/>
      <c r="CU590" s="502"/>
      <c r="CV590" s="44"/>
      <c r="CW590" s="44"/>
      <c r="CX590" s="44"/>
      <c r="CY590" s="44"/>
      <c r="CZ590" s="44"/>
      <c r="DA590" s="46"/>
      <c r="DB590" s="451"/>
      <c r="DC590" s="44"/>
      <c r="DD590" s="44"/>
      <c r="DE590" s="451"/>
      <c r="DF590" s="35"/>
      <c r="DG590" s="36"/>
      <c r="DH590" s="36"/>
      <c r="DI590" s="38"/>
      <c r="DJ590" s="38"/>
      <c r="DK590" s="38"/>
      <c r="DL590" s="38"/>
      <c r="DM590" s="38"/>
      <c r="DN590" s="46"/>
      <c r="DO590" s="451"/>
      <c r="DP590" s="451"/>
      <c r="DQ590" s="451"/>
      <c r="DR590" s="451"/>
      <c r="DS590" s="451"/>
      <c r="DT590" s="451"/>
      <c r="DU590" s="451"/>
      <c r="DV590" s="35"/>
      <c r="DW590" s="36"/>
      <c r="DX590" s="36"/>
      <c r="DY590" s="38"/>
      <c r="DZ590" s="38"/>
      <c r="EA590" s="46"/>
      <c r="EB590" s="33">
        <f t="shared" si="79"/>
        <v>0</v>
      </c>
      <c r="EC590" s="33">
        <f t="shared" si="80"/>
        <v>0</v>
      </c>
      <c r="ED590" s="75">
        <f t="shared" si="81"/>
        <v>0</v>
      </c>
      <c r="EE590" s="74">
        <f t="shared" si="82"/>
        <v>0</v>
      </c>
      <c r="EF590" s="33">
        <f t="shared" si="83"/>
        <v>0</v>
      </c>
    </row>
    <row r="591" spans="1:136" x14ac:dyDescent="0.25">
      <c r="A591" s="134">
        <v>582</v>
      </c>
      <c r="B591" s="44"/>
      <c r="C591" s="39"/>
      <c r="D591" s="39"/>
      <c r="E591" s="39"/>
      <c r="F591" s="46"/>
      <c r="G591" s="45"/>
      <c r="H591" s="44"/>
      <c r="I591" s="44"/>
      <c r="J591" s="47"/>
      <c r="K591" s="47"/>
      <c r="L591" s="47"/>
      <c r="M591" s="47"/>
      <c r="N591" s="47"/>
      <c r="O591" s="44"/>
      <c r="P591" s="353"/>
      <c r="Q591" s="452"/>
      <c r="R591" s="452"/>
      <c r="S591" s="452"/>
      <c r="T591" s="452"/>
      <c r="U591" s="452"/>
      <c r="V591" s="452"/>
      <c r="W591" s="452"/>
      <c r="X591" s="452"/>
      <c r="Y591" s="452"/>
      <c r="Z591" s="45"/>
      <c r="AA591" s="44"/>
      <c r="AB591" s="44"/>
      <c r="AC591" s="47"/>
      <c r="AD591" s="47"/>
      <c r="AE591" s="47"/>
      <c r="AF591" s="47"/>
      <c r="AG591" s="47"/>
      <c r="AH591" s="47"/>
      <c r="AI591" s="47"/>
      <c r="AJ591" s="44"/>
      <c r="AK591" s="353"/>
      <c r="AL591" s="452"/>
      <c r="AM591" s="452"/>
      <c r="AN591" s="452"/>
      <c r="AO591" s="452"/>
      <c r="AP591" s="452"/>
      <c r="AQ591" s="452"/>
      <c r="AR591" s="452"/>
      <c r="AS591" s="452"/>
      <c r="AT591" s="452"/>
      <c r="AU591" s="452"/>
      <c r="AV591" s="452"/>
      <c r="AW591" s="45"/>
      <c r="AX591" s="44"/>
      <c r="AY591" s="47"/>
      <c r="AZ591" s="47"/>
      <c r="BA591" s="125"/>
      <c r="BB591" s="44"/>
      <c r="BC591" s="44"/>
      <c r="BD591" s="47"/>
      <c r="BE591" s="47"/>
      <c r="BF591" s="45"/>
      <c r="BG591" s="44"/>
      <c r="BH591" s="44"/>
      <c r="BI591" s="44"/>
      <c r="BJ591" s="44"/>
      <c r="BK591" s="44"/>
      <c r="BL591" s="44"/>
      <c r="BM591" s="44"/>
      <c r="BN591" s="47"/>
      <c r="BO591" s="497"/>
      <c r="BP591" s="124"/>
      <c r="BQ591" s="41"/>
      <c r="BR591" s="41"/>
      <c r="BS591" s="41"/>
      <c r="BT591" s="41"/>
      <c r="BU591" s="43"/>
      <c r="BV591" s="43"/>
      <c r="BW591" s="43"/>
      <c r="BX591" s="43"/>
      <c r="BY591" s="43"/>
      <c r="BZ591" s="43"/>
      <c r="CA591" s="499"/>
      <c r="CB591" s="500"/>
      <c r="CC591" s="495"/>
      <c r="CD591" s="495"/>
      <c r="CE591" s="502"/>
      <c r="CF591" s="124"/>
      <c r="CG591" s="41"/>
      <c r="CH591" s="41"/>
      <c r="CI591" s="43"/>
      <c r="CJ591" s="43"/>
      <c r="CK591" s="43"/>
      <c r="CL591" s="43"/>
      <c r="CM591" s="43"/>
      <c r="CN591" s="43"/>
      <c r="CO591" s="43"/>
      <c r="CP591" s="43"/>
      <c r="CQ591" s="43"/>
      <c r="CR591" s="500"/>
      <c r="CS591" s="495"/>
      <c r="CT591" s="495"/>
      <c r="CU591" s="502"/>
      <c r="CV591" s="44"/>
      <c r="CW591" s="44"/>
      <c r="CX591" s="44"/>
      <c r="CY591" s="44"/>
      <c r="CZ591" s="44"/>
      <c r="DA591" s="46"/>
      <c r="DB591" s="451"/>
      <c r="DC591" s="44"/>
      <c r="DD591" s="44"/>
      <c r="DE591" s="451"/>
      <c r="DF591" s="35"/>
      <c r="DG591" s="36"/>
      <c r="DH591" s="36"/>
      <c r="DI591" s="38"/>
      <c r="DJ591" s="38"/>
      <c r="DK591" s="38"/>
      <c r="DL591" s="38"/>
      <c r="DM591" s="38"/>
      <c r="DN591" s="46"/>
      <c r="DO591" s="451"/>
      <c r="DP591" s="451"/>
      <c r="DQ591" s="451"/>
      <c r="DR591" s="451"/>
      <c r="DS591" s="451"/>
      <c r="DT591" s="451"/>
      <c r="DU591" s="451"/>
      <c r="DV591" s="35"/>
      <c r="DW591" s="36"/>
      <c r="DX591" s="36"/>
      <c r="DY591" s="38"/>
      <c r="DZ591" s="38"/>
      <c r="EA591" s="46"/>
      <c r="EB591" s="33">
        <f t="shared" si="79"/>
        <v>0</v>
      </c>
      <c r="EC591" s="33">
        <f t="shared" si="80"/>
        <v>0</v>
      </c>
      <c r="ED591" s="75">
        <f t="shared" si="81"/>
        <v>0</v>
      </c>
      <c r="EE591" s="74">
        <f t="shared" si="82"/>
        <v>0</v>
      </c>
      <c r="EF591" s="33">
        <f t="shared" si="83"/>
        <v>0</v>
      </c>
    </row>
    <row r="592" spans="1:136" x14ac:dyDescent="0.25">
      <c r="A592" s="136">
        <v>583</v>
      </c>
      <c r="B592" s="44"/>
      <c r="C592" s="39"/>
      <c r="D592" s="39"/>
      <c r="E592" s="39"/>
      <c r="F592" s="46"/>
      <c r="G592" s="45"/>
      <c r="H592" s="44"/>
      <c r="I592" s="44"/>
      <c r="J592" s="47"/>
      <c r="K592" s="47"/>
      <c r="L592" s="47"/>
      <c r="M592" s="47"/>
      <c r="N592" s="47"/>
      <c r="O592" s="44"/>
      <c r="P592" s="353"/>
      <c r="Q592" s="452"/>
      <c r="R592" s="452"/>
      <c r="S592" s="452"/>
      <c r="T592" s="452"/>
      <c r="U592" s="452"/>
      <c r="V592" s="452"/>
      <c r="W592" s="452"/>
      <c r="X592" s="452"/>
      <c r="Y592" s="452"/>
      <c r="Z592" s="45"/>
      <c r="AA592" s="44"/>
      <c r="AB592" s="44"/>
      <c r="AC592" s="47"/>
      <c r="AD592" s="47"/>
      <c r="AE592" s="47"/>
      <c r="AF592" s="47"/>
      <c r="AG592" s="47"/>
      <c r="AH592" s="47"/>
      <c r="AI592" s="47"/>
      <c r="AJ592" s="44"/>
      <c r="AK592" s="353"/>
      <c r="AL592" s="452"/>
      <c r="AM592" s="452"/>
      <c r="AN592" s="452"/>
      <c r="AO592" s="452"/>
      <c r="AP592" s="452"/>
      <c r="AQ592" s="452"/>
      <c r="AR592" s="452"/>
      <c r="AS592" s="452"/>
      <c r="AT592" s="452"/>
      <c r="AU592" s="452"/>
      <c r="AV592" s="452"/>
      <c r="AW592" s="45"/>
      <c r="AX592" s="44"/>
      <c r="AY592" s="47"/>
      <c r="AZ592" s="47"/>
      <c r="BA592" s="125"/>
      <c r="BB592" s="44"/>
      <c r="BC592" s="44"/>
      <c r="BD592" s="47"/>
      <c r="BE592" s="47"/>
      <c r="BF592" s="45"/>
      <c r="BG592" s="44"/>
      <c r="BH592" s="44"/>
      <c r="BI592" s="44"/>
      <c r="BJ592" s="44"/>
      <c r="BK592" s="44"/>
      <c r="BL592" s="44"/>
      <c r="BM592" s="44"/>
      <c r="BN592" s="47"/>
      <c r="BO592" s="497"/>
      <c r="BP592" s="124"/>
      <c r="BQ592" s="41"/>
      <c r="BR592" s="41"/>
      <c r="BS592" s="41"/>
      <c r="BT592" s="41"/>
      <c r="BU592" s="43"/>
      <c r="BV592" s="43"/>
      <c r="BW592" s="43"/>
      <c r="BX592" s="43"/>
      <c r="BY592" s="43"/>
      <c r="BZ592" s="43"/>
      <c r="CA592" s="499"/>
      <c r="CB592" s="500"/>
      <c r="CC592" s="495"/>
      <c r="CD592" s="495"/>
      <c r="CE592" s="502"/>
      <c r="CF592" s="124"/>
      <c r="CG592" s="41"/>
      <c r="CH592" s="41"/>
      <c r="CI592" s="43"/>
      <c r="CJ592" s="43"/>
      <c r="CK592" s="43"/>
      <c r="CL592" s="43"/>
      <c r="CM592" s="43"/>
      <c r="CN592" s="43"/>
      <c r="CO592" s="43"/>
      <c r="CP592" s="43"/>
      <c r="CQ592" s="43"/>
      <c r="CR592" s="500"/>
      <c r="CS592" s="495"/>
      <c r="CT592" s="495"/>
      <c r="CU592" s="502"/>
      <c r="CV592" s="44"/>
      <c r="CW592" s="44"/>
      <c r="CX592" s="44"/>
      <c r="CY592" s="44"/>
      <c r="CZ592" s="44"/>
      <c r="DA592" s="46"/>
      <c r="DB592" s="451"/>
      <c r="DC592" s="44"/>
      <c r="DD592" s="44"/>
      <c r="DE592" s="451"/>
      <c r="DF592" s="35"/>
      <c r="DG592" s="36"/>
      <c r="DH592" s="36"/>
      <c r="DI592" s="38"/>
      <c r="DJ592" s="38"/>
      <c r="DK592" s="38"/>
      <c r="DL592" s="38"/>
      <c r="DM592" s="38"/>
      <c r="DN592" s="46"/>
      <c r="DO592" s="451"/>
      <c r="DP592" s="451"/>
      <c r="DQ592" s="451"/>
      <c r="DR592" s="451"/>
      <c r="DS592" s="451"/>
      <c r="DT592" s="451"/>
      <c r="DU592" s="451"/>
      <c r="DV592" s="35"/>
      <c r="DW592" s="36"/>
      <c r="DX592" s="36"/>
      <c r="DY592" s="38"/>
      <c r="DZ592" s="38"/>
      <c r="EA592" s="46"/>
      <c r="EB592" s="33">
        <f t="shared" si="79"/>
        <v>0</v>
      </c>
      <c r="EC592" s="33">
        <f t="shared" si="80"/>
        <v>0</v>
      </c>
      <c r="ED592" s="75">
        <f t="shared" si="81"/>
        <v>0</v>
      </c>
      <c r="EE592" s="74">
        <f t="shared" si="82"/>
        <v>0</v>
      </c>
      <c r="EF592" s="33">
        <f t="shared" si="83"/>
        <v>0</v>
      </c>
    </row>
    <row r="593" spans="1:136" x14ac:dyDescent="0.25">
      <c r="A593" s="134">
        <v>584</v>
      </c>
      <c r="B593" s="44"/>
      <c r="C593" s="39"/>
      <c r="D593" s="39"/>
      <c r="E593" s="39"/>
      <c r="F593" s="46"/>
      <c r="G593" s="45"/>
      <c r="H593" s="44"/>
      <c r="I593" s="44"/>
      <c r="J593" s="47"/>
      <c r="K593" s="47"/>
      <c r="L593" s="47"/>
      <c r="M593" s="47"/>
      <c r="N593" s="47"/>
      <c r="O593" s="44"/>
      <c r="P593" s="353"/>
      <c r="Q593" s="452"/>
      <c r="R593" s="452"/>
      <c r="S593" s="452"/>
      <c r="T593" s="452"/>
      <c r="U593" s="452"/>
      <c r="V593" s="452"/>
      <c r="W593" s="452"/>
      <c r="X593" s="452"/>
      <c r="Y593" s="452"/>
      <c r="Z593" s="45"/>
      <c r="AA593" s="44"/>
      <c r="AB593" s="44"/>
      <c r="AC593" s="47"/>
      <c r="AD593" s="47"/>
      <c r="AE593" s="47"/>
      <c r="AF593" s="47"/>
      <c r="AG593" s="47"/>
      <c r="AH593" s="47"/>
      <c r="AI593" s="47"/>
      <c r="AJ593" s="44"/>
      <c r="AK593" s="353"/>
      <c r="AL593" s="452"/>
      <c r="AM593" s="452"/>
      <c r="AN593" s="452"/>
      <c r="AO593" s="452"/>
      <c r="AP593" s="452"/>
      <c r="AQ593" s="452"/>
      <c r="AR593" s="452"/>
      <c r="AS593" s="452"/>
      <c r="AT593" s="452"/>
      <c r="AU593" s="452"/>
      <c r="AV593" s="452"/>
      <c r="AW593" s="45"/>
      <c r="AX593" s="44"/>
      <c r="AY593" s="47"/>
      <c r="AZ593" s="47"/>
      <c r="BA593" s="125"/>
      <c r="BB593" s="44"/>
      <c r="BC593" s="44"/>
      <c r="BD593" s="47"/>
      <c r="BE593" s="47"/>
      <c r="BF593" s="45"/>
      <c r="BG593" s="44"/>
      <c r="BH593" s="44"/>
      <c r="BI593" s="44"/>
      <c r="BJ593" s="44"/>
      <c r="BK593" s="44"/>
      <c r="BL593" s="44"/>
      <c r="BM593" s="44"/>
      <c r="BN593" s="47"/>
      <c r="BO593" s="497"/>
      <c r="BP593" s="124"/>
      <c r="BQ593" s="41"/>
      <c r="BR593" s="41"/>
      <c r="BS593" s="41"/>
      <c r="BT593" s="41"/>
      <c r="BU593" s="43"/>
      <c r="BV593" s="43"/>
      <c r="BW593" s="43"/>
      <c r="BX593" s="43"/>
      <c r="BY593" s="43"/>
      <c r="BZ593" s="43"/>
      <c r="CA593" s="499"/>
      <c r="CB593" s="500"/>
      <c r="CC593" s="495"/>
      <c r="CD593" s="495"/>
      <c r="CE593" s="502"/>
      <c r="CF593" s="124"/>
      <c r="CG593" s="41"/>
      <c r="CH593" s="41"/>
      <c r="CI593" s="43"/>
      <c r="CJ593" s="43"/>
      <c r="CK593" s="43"/>
      <c r="CL593" s="43"/>
      <c r="CM593" s="43"/>
      <c r="CN593" s="43"/>
      <c r="CO593" s="43"/>
      <c r="CP593" s="43"/>
      <c r="CQ593" s="43"/>
      <c r="CR593" s="500"/>
      <c r="CS593" s="495"/>
      <c r="CT593" s="495"/>
      <c r="CU593" s="502"/>
      <c r="CV593" s="44"/>
      <c r="CW593" s="44"/>
      <c r="CX593" s="44"/>
      <c r="CY593" s="44"/>
      <c r="CZ593" s="44"/>
      <c r="DA593" s="46"/>
      <c r="DB593" s="451"/>
      <c r="DC593" s="44"/>
      <c r="DD593" s="44"/>
      <c r="DE593" s="451"/>
      <c r="DF593" s="35"/>
      <c r="DG593" s="36"/>
      <c r="DH593" s="36"/>
      <c r="DI593" s="38"/>
      <c r="DJ593" s="38"/>
      <c r="DK593" s="38"/>
      <c r="DL593" s="38"/>
      <c r="DM593" s="38"/>
      <c r="DN593" s="46"/>
      <c r="DO593" s="451"/>
      <c r="DP593" s="451"/>
      <c r="DQ593" s="451"/>
      <c r="DR593" s="451"/>
      <c r="DS593" s="451"/>
      <c r="DT593" s="451"/>
      <c r="DU593" s="451"/>
      <c r="DV593" s="35"/>
      <c r="DW593" s="36"/>
      <c r="DX593" s="36"/>
      <c r="DY593" s="38"/>
      <c r="DZ593" s="38"/>
      <c r="EA593" s="46"/>
      <c r="EB593" s="33">
        <f t="shared" si="79"/>
        <v>0</v>
      </c>
      <c r="EC593" s="33">
        <f t="shared" si="80"/>
        <v>0</v>
      </c>
      <c r="ED593" s="75">
        <f t="shared" si="81"/>
        <v>0</v>
      </c>
      <c r="EE593" s="74">
        <f t="shared" si="82"/>
        <v>0</v>
      </c>
      <c r="EF593" s="33">
        <f t="shared" si="83"/>
        <v>0</v>
      </c>
    </row>
    <row r="594" spans="1:136" x14ac:dyDescent="0.25">
      <c r="A594" s="136">
        <v>585</v>
      </c>
      <c r="B594" s="44"/>
      <c r="C594" s="39"/>
      <c r="D594" s="39"/>
      <c r="E594" s="39"/>
      <c r="F594" s="46"/>
      <c r="G594" s="45"/>
      <c r="H594" s="44"/>
      <c r="I594" s="44"/>
      <c r="J594" s="47"/>
      <c r="K594" s="47"/>
      <c r="L594" s="47"/>
      <c r="M594" s="47"/>
      <c r="N594" s="47"/>
      <c r="O594" s="44"/>
      <c r="P594" s="353"/>
      <c r="Q594" s="452"/>
      <c r="R594" s="452"/>
      <c r="S594" s="452"/>
      <c r="T594" s="452"/>
      <c r="U594" s="452"/>
      <c r="V594" s="452"/>
      <c r="W594" s="452"/>
      <c r="X594" s="452"/>
      <c r="Y594" s="452"/>
      <c r="Z594" s="45"/>
      <c r="AA594" s="44"/>
      <c r="AB594" s="44"/>
      <c r="AC594" s="47"/>
      <c r="AD594" s="47"/>
      <c r="AE594" s="47"/>
      <c r="AF594" s="47"/>
      <c r="AG594" s="47"/>
      <c r="AH594" s="47"/>
      <c r="AI594" s="47"/>
      <c r="AJ594" s="44"/>
      <c r="AK594" s="353"/>
      <c r="AL594" s="452"/>
      <c r="AM594" s="452"/>
      <c r="AN594" s="452"/>
      <c r="AO594" s="452"/>
      <c r="AP594" s="452"/>
      <c r="AQ594" s="452"/>
      <c r="AR594" s="452"/>
      <c r="AS594" s="452"/>
      <c r="AT594" s="452"/>
      <c r="AU594" s="452"/>
      <c r="AV594" s="452"/>
      <c r="AW594" s="45"/>
      <c r="AX594" s="44"/>
      <c r="AY594" s="47"/>
      <c r="AZ594" s="47"/>
      <c r="BA594" s="125"/>
      <c r="BB594" s="44"/>
      <c r="BC594" s="44"/>
      <c r="BD594" s="47"/>
      <c r="BE594" s="47"/>
      <c r="BF594" s="45"/>
      <c r="BG594" s="44"/>
      <c r="BH594" s="44"/>
      <c r="BI594" s="44"/>
      <c r="BJ594" s="44"/>
      <c r="BK594" s="44"/>
      <c r="BL594" s="44"/>
      <c r="BM594" s="44"/>
      <c r="BN594" s="47"/>
      <c r="BO594" s="497"/>
      <c r="BP594" s="124"/>
      <c r="BQ594" s="41"/>
      <c r="BR594" s="41"/>
      <c r="BS594" s="41"/>
      <c r="BT594" s="41"/>
      <c r="BU594" s="43"/>
      <c r="BV594" s="43"/>
      <c r="BW594" s="43"/>
      <c r="BX594" s="43"/>
      <c r="BY594" s="43"/>
      <c r="BZ594" s="43"/>
      <c r="CA594" s="499"/>
      <c r="CB594" s="500"/>
      <c r="CC594" s="495"/>
      <c r="CD594" s="495"/>
      <c r="CE594" s="502"/>
      <c r="CF594" s="124"/>
      <c r="CG594" s="41"/>
      <c r="CH594" s="41"/>
      <c r="CI594" s="43"/>
      <c r="CJ594" s="43"/>
      <c r="CK594" s="43"/>
      <c r="CL594" s="43"/>
      <c r="CM594" s="43"/>
      <c r="CN594" s="43"/>
      <c r="CO594" s="43"/>
      <c r="CP594" s="43"/>
      <c r="CQ594" s="43"/>
      <c r="CR594" s="500"/>
      <c r="CS594" s="495"/>
      <c r="CT594" s="495"/>
      <c r="CU594" s="502"/>
      <c r="CV594" s="44"/>
      <c r="CW594" s="44"/>
      <c r="CX594" s="44"/>
      <c r="CY594" s="44"/>
      <c r="CZ594" s="44"/>
      <c r="DA594" s="46"/>
      <c r="DB594" s="451"/>
      <c r="DC594" s="44"/>
      <c r="DD594" s="44"/>
      <c r="DE594" s="451"/>
      <c r="DF594" s="35"/>
      <c r="DG594" s="36"/>
      <c r="DH594" s="36"/>
      <c r="DI594" s="38"/>
      <c r="DJ594" s="38"/>
      <c r="DK594" s="38"/>
      <c r="DL594" s="38"/>
      <c r="DM594" s="38"/>
      <c r="DN594" s="46"/>
      <c r="DO594" s="451"/>
      <c r="DP594" s="451"/>
      <c r="DQ594" s="451"/>
      <c r="DR594" s="451"/>
      <c r="DS594" s="451"/>
      <c r="DT594" s="451"/>
      <c r="DU594" s="451"/>
      <c r="DV594" s="35"/>
      <c r="DW594" s="36"/>
      <c r="DX594" s="36"/>
      <c r="DY594" s="38"/>
      <c r="DZ594" s="38"/>
      <c r="EA594" s="46"/>
      <c r="EB594" s="33">
        <f t="shared" si="79"/>
        <v>0</v>
      </c>
      <c r="EC594" s="33">
        <f t="shared" si="80"/>
        <v>0</v>
      </c>
      <c r="ED594" s="75">
        <f t="shared" si="81"/>
        <v>0</v>
      </c>
      <c r="EE594" s="74">
        <f t="shared" si="82"/>
        <v>0</v>
      </c>
      <c r="EF594" s="33">
        <f t="shared" si="83"/>
        <v>0</v>
      </c>
    </row>
    <row r="595" spans="1:136" x14ac:dyDescent="0.25">
      <c r="A595" s="134">
        <v>586</v>
      </c>
      <c r="B595" s="44"/>
      <c r="C595" s="39"/>
      <c r="D595" s="39"/>
      <c r="E595" s="39"/>
      <c r="F595" s="46"/>
      <c r="G595" s="45"/>
      <c r="H595" s="44"/>
      <c r="I595" s="44"/>
      <c r="J595" s="47"/>
      <c r="K595" s="47"/>
      <c r="L595" s="47"/>
      <c r="M595" s="47"/>
      <c r="N595" s="47"/>
      <c r="O595" s="44"/>
      <c r="P595" s="353"/>
      <c r="Q595" s="452"/>
      <c r="R595" s="452"/>
      <c r="S595" s="452"/>
      <c r="T595" s="452"/>
      <c r="U595" s="452"/>
      <c r="V595" s="452"/>
      <c r="W595" s="452"/>
      <c r="X595" s="452"/>
      <c r="Y595" s="452"/>
      <c r="Z595" s="45"/>
      <c r="AA595" s="44"/>
      <c r="AB595" s="44"/>
      <c r="AC595" s="47"/>
      <c r="AD595" s="47"/>
      <c r="AE595" s="47"/>
      <c r="AF595" s="47"/>
      <c r="AG595" s="47"/>
      <c r="AH595" s="47"/>
      <c r="AI595" s="47"/>
      <c r="AJ595" s="44"/>
      <c r="AK595" s="353"/>
      <c r="AL595" s="452"/>
      <c r="AM595" s="452"/>
      <c r="AN595" s="452"/>
      <c r="AO595" s="452"/>
      <c r="AP595" s="452"/>
      <c r="AQ595" s="452"/>
      <c r="AR595" s="452"/>
      <c r="AS595" s="452"/>
      <c r="AT595" s="452"/>
      <c r="AU595" s="452"/>
      <c r="AV595" s="452"/>
      <c r="AW595" s="45"/>
      <c r="AX595" s="44"/>
      <c r="AY595" s="47"/>
      <c r="AZ595" s="47"/>
      <c r="BA595" s="125"/>
      <c r="BB595" s="44"/>
      <c r="BC595" s="44"/>
      <c r="BD595" s="47"/>
      <c r="BE595" s="47"/>
      <c r="BF595" s="45"/>
      <c r="BG595" s="44"/>
      <c r="BH595" s="44"/>
      <c r="BI595" s="44"/>
      <c r="BJ595" s="44"/>
      <c r="BK595" s="44"/>
      <c r="BL595" s="44"/>
      <c r="BM595" s="44"/>
      <c r="BN595" s="47"/>
      <c r="BO595" s="497"/>
      <c r="BP595" s="124"/>
      <c r="BQ595" s="41"/>
      <c r="BR595" s="41"/>
      <c r="BS595" s="41"/>
      <c r="BT595" s="41"/>
      <c r="BU595" s="43"/>
      <c r="BV595" s="43"/>
      <c r="BW595" s="43"/>
      <c r="BX595" s="43"/>
      <c r="BY595" s="43"/>
      <c r="BZ595" s="43"/>
      <c r="CA595" s="499"/>
      <c r="CB595" s="500"/>
      <c r="CC595" s="495"/>
      <c r="CD595" s="495"/>
      <c r="CE595" s="502"/>
      <c r="CF595" s="124"/>
      <c r="CG595" s="41"/>
      <c r="CH595" s="41"/>
      <c r="CI595" s="43"/>
      <c r="CJ595" s="43"/>
      <c r="CK595" s="43"/>
      <c r="CL595" s="43"/>
      <c r="CM595" s="43"/>
      <c r="CN595" s="43"/>
      <c r="CO595" s="43"/>
      <c r="CP595" s="43"/>
      <c r="CQ595" s="43"/>
      <c r="CR595" s="500"/>
      <c r="CS595" s="495"/>
      <c r="CT595" s="495"/>
      <c r="CU595" s="502"/>
      <c r="CV595" s="44"/>
      <c r="CW595" s="44"/>
      <c r="CX595" s="44"/>
      <c r="CY595" s="44"/>
      <c r="CZ595" s="44"/>
      <c r="DA595" s="46"/>
      <c r="DB595" s="451"/>
      <c r="DC595" s="44"/>
      <c r="DD595" s="44"/>
      <c r="DE595" s="451"/>
      <c r="DF595" s="35"/>
      <c r="DG595" s="36"/>
      <c r="DH595" s="36"/>
      <c r="DI595" s="38"/>
      <c r="DJ595" s="38"/>
      <c r="DK595" s="38"/>
      <c r="DL595" s="38"/>
      <c r="DM595" s="38"/>
      <c r="DN595" s="46"/>
      <c r="DO595" s="451"/>
      <c r="DP595" s="451"/>
      <c r="DQ595" s="451"/>
      <c r="DR595" s="451"/>
      <c r="DS595" s="451"/>
      <c r="DT595" s="451"/>
      <c r="DU595" s="451"/>
      <c r="DV595" s="35"/>
      <c r="DW595" s="36"/>
      <c r="DX595" s="36"/>
      <c r="DY595" s="38"/>
      <c r="DZ595" s="38"/>
      <c r="EA595" s="46"/>
      <c r="EB595" s="33">
        <f t="shared" si="79"/>
        <v>0</v>
      </c>
      <c r="EC595" s="33">
        <f t="shared" si="80"/>
        <v>0</v>
      </c>
      <c r="ED595" s="75">
        <f t="shared" si="81"/>
        <v>0</v>
      </c>
      <c r="EE595" s="74">
        <f t="shared" si="82"/>
        <v>0</v>
      </c>
      <c r="EF595" s="33">
        <f t="shared" si="83"/>
        <v>0</v>
      </c>
    </row>
    <row r="596" spans="1:136" x14ac:dyDescent="0.25">
      <c r="A596" s="136">
        <v>587</v>
      </c>
      <c r="B596" s="44"/>
      <c r="C596" s="39"/>
      <c r="D596" s="39"/>
      <c r="E596" s="39"/>
      <c r="F596" s="46"/>
      <c r="G596" s="45"/>
      <c r="H596" s="44"/>
      <c r="I596" s="44"/>
      <c r="J596" s="47"/>
      <c r="K596" s="47"/>
      <c r="L596" s="47"/>
      <c r="M596" s="47"/>
      <c r="N596" s="47"/>
      <c r="O596" s="44"/>
      <c r="P596" s="353"/>
      <c r="Q596" s="452"/>
      <c r="R596" s="452"/>
      <c r="S596" s="452"/>
      <c r="T596" s="452"/>
      <c r="U596" s="452"/>
      <c r="V596" s="452"/>
      <c r="W596" s="452"/>
      <c r="X596" s="452"/>
      <c r="Y596" s="452"/>
      <c r="Z596" s="45"/>
      <c r="AA596" s="44"/>
      <c r="AB596" s="44"/>
      <c r="AC596" s="47"/>
      <c r="AD596" s="47"/>
      <c r="AE596" s="47"/>
      <c r="AF596" s="47"/>
      <c r="AG596" s="47"/>
      <c r="AH596" s="47"/>
      <c r="AI596" s="47"/>
      <c r="AJ596" s="44"/>
      <c r="AK596" s="353"/>
      <c r="AL596" s="452"/>
      <c r="AM596" s="452"/>
      <c r="AN596" s="452"/>
      <c r="AO596" s="452"/>
      <c r="AP596" s="452"/>
      <c r="AQ596" s="452"/>
      <c r="AR596" s="452"/>
      <c r="AS596" s="452"/>
      <c r="AT596" s="452"/>
      <c r="AU596" s="452"/>
      <c r="AV596" s="452"/>
      <c r="AW596" s="45"/>
      <c r="AX596" s="44"/>
      <c r="AY596" s="47"/>
      <c r="AZ596" s="47"/>
      <c r="BA596" s="125"/>
      <c r="BB596" s="44"/>
      <c r="BC596" s="44"/>
      <c r="BD596" s="47"/>
      <c r="BE596" s="47"/>
      <c r="BF596" s="45"/>
      <c r="BG596" s="44"/>
      <c r="BH596" s="44"/>
      <c r="BI596" s="44"/>
      <c r="BJ596" s="44"/>
      <c r="BK596" s="44"/>
      <c r="BL596" s="44"/>
      <c r="BM596" s="44"/>
      <c r="BN596" s="47"/>
      <c r="BO596" s="497"/>
      <c r="BP596" s="124"/>
      <c r="BQ596" s="41"/>
      <c r="BR596" s="41"/>
      <c r="BS596" s="41"/>
      <c r="BT596" s="41"/>
      <c r="BU596" s="43"/>
      <c r="BV596" s="43"/>
      <c r="BW596" s="43"/>
      <c r="BX596" s="43"/>
      <c r="BY596" s="43"/>
      <c r="BZ596" s="43"/>
      <c r="CA596" s="499"/>
      <c r="CB596" s="500"/>
      <c r="CC596" s="495"/>
      <c r="CD596" s="495"/>
      <c r="CE596" s="502"/>
      <c r="CF596" s="124"/>
      <c r="CG596" s="41"/>
      <c r="CH596" s="41"/>
      <c r="CI596" s="43"/>
      <c r="CJ596" s="43"/>
      <c r="CK596" s="43"/>
      <c r="CL596" s="43"/>
      <c r="CM596" s="43"/>
      <c r="CN596" s="43"/>
      <c r="CO596" s="43"/>
      <c r="CP596" s="43"/>
      <c r="CQ596" s="43"/>
      <c r="CR596" s="500"/>
      <c r="CS596" s="495"/>
      <c r="CT596" s="495"/>
      <c r="CU596" s="502"/>
      <c r="CV596" s="44"/>
      <c r="CW596" s="44"/>
      <c r="CX596" s="44"/>
      <c r="CY596" s="44"/>
      <c r="CZ596" s="44"/>
      <c r="DA596" s="46"/>
      <c r="DB596" s="451"/>
      <c r="DC596" s="44"/>
      <c r="DD596" s="44"/>
      <c r="DE596" s="451"/>
      <c r="DF596" s="35"/>
      <c r="DG596" s="36"/>
      <c r="DH596" s="36"/>
      <c r="DI596" s="38"/>
      <c r="DJ596" s="38"/>
      <c r="DK596" s="38"/>
      <c r="DL596" s="38"/>
      <c r="DM596" s="38"/>
      <c r="DN596" s="46"/>
      <c r="DO596" s="451"/>
      <c r="DP596" s="451"/>
      <c r="DQ596" s="451"/>
      <c r="DR596" s="451"/>
      <c r="DS596" s="451"/>
      <c r="DT596" s="451"/>
      <c r="DU596" s="451"/>
      <c r="DV596" s="35"/>
      <c r="DW596" s="36"/>
      <c r="DX596" s="36"/>
      <c r="DY596" s="38"/>
      <c r="DZ596" s="38"/>
      <c r="EA596" s="46"/>
      <c r="EB596" s="33">
        <f t="shared" si="79"/>
        <v>0</v>
      </c>
      <c r="EC596" s="33">
        <f t="shared" si="80"/>
        <v>0</v>
      </c>
      <c r="ED596" s="75">
        <f t="shared" si="81"/>
        <v>0</v>
      </c>
      <c r="EE596" s="74">
        <f t="shared" si="82"/>
        <v>0</v>
      </c>
      <c r="EF596" s="33">
        <f t="shared" si="83"/>
        <v>0</v>
      </c>
    </row>
    <row r="597" spans="1:136" x14ac:dyDescent="0.25">
      <c r="A597" s="134">
        <v>588</v>
      </c>
      <c r="B597" s="44"/>
      <c r="C597" s="39"/>
      <c r="D597" s="39"/>
      <c r="E597" s="39"/>
      <c r="F597" s="46"/>
      <c r="G597" s="45"/>
      <c r="H597" s="44"/>
      <c r="I597" s="44"/>
      <c r="J597" s="47"/>
      <c r="K597" s="47"/>
      <c r="L597" s="47"/>
      <c r="M597" s="47"/>
      <c r="N597" s="47"/>
      <c r="O597" s="44"/>
      <c r="P597" s="353"/>
      <c r="Q597" s="452"/>
      <c r="R597" s="452"/>
      <c r="S597" s="452"/>
      <c r="T597" s="452"/>
      <c r="U597" s="452"/>
      <c r="V597" s="452"/>
      <c r="W597" s="452"/>
      <c r="X597" s="452"/>
      <c r="Y597" s="452"/>
      <c r="Z597" s="45"/>
      <c r="AA597" s="44"/>
      <c r="AB597" s="44"/>
      <c r="AC597" s="47"/>
      <c r="AD597" s="47"/>
      <c r="AE597" s="47"/>
      <c r="AF597" s="47"/>
      <c r="AG597" s="47"/>
      <c r="AH597" s="47"/>
      <c r="AI597" s="47"/>
      <c r="AJ597" s="44"/>
      <c r="AK597" s="353"/>
      <c r="AL597" s="452"/>
      <c r="AM597" s="452"/>
      <c r="AN597" s="452"/>
      <c r="AO597" s="452"/>
      <c r="AP597" s="452"/>
      <c r="AQ597" s="452"/>
      <c r="AR597" s="452"/>
      <c r="AS597" s="452"/>
      <c r="AT597" s="452"/>
      <c r="AU597" s="452"/>
      <c r="AV597" s="452"/>
      <c r="AW597" s="45"/>
      <c r="AX597" s="44"/>
      <c r="AY597" s="47"/>
      <c r="AZ597" s="47"/>
      <c r="BA597" s="125"/>
      <c r="BB597" s="44"/>
      <c r="BC597" s="44"/>
      <c r="BD597" s="47"/>
      <c r="BE597" s="47"/>
      <c r="BF597" s="45"/>
      <c r="BG597" s="44"/>
      <c r="BH597" s="44"/>
      <c r="BI597" s="44"/>
      <c r="BJ597" s="44"/>
      <c r="BK597" s="44"/>
      <c r="BL597" s="44"/>
      <c r="BM597" s="44"/>
      <c r="BN597" s="47"/>
      <c r="BO597" s="497"/>
      <c r="BP597" s="124"/>
      <c r="BQ597" s="41"/>
      <c r="BR597" s="41"/>
      <c r="BS597" s="41"/>
      <c r="BT597" s="41"/>
      <c r="BU597" s="43"/>
      <c r="BV597" s="43"/>
      <c r="BW597" s="43"/>
      <c r="BX597" s="43"/>
      <c r="BY597" s="43"/>
      <c r="BZ597" s="43"/>
      <c r="CA597" s="499"/>
      <c r="CB597" s="500"/>
      <c r="CC597" s="495"/>
      <c r="CD597" s="495"/>
      <c r="CE597" s="502"/>
      <c r="CF597" s="124"/>
      <c r="CG597" s="41"/>
      <c r="CH597" s="41"/>
      <c r="CI597" s="43"/>
      <c r="CJ597" s="43"/>
      <c r="CK597" s="43"/>
      <c r="CL597" s="43"/>
      <c r="CM597" s="43"/>
      <c r="CN597" s="43"/>
      <c r="CO597" s="43"/>
      <c r="CP597" s="43"/>
      <c r="CQ597" s="43"/>
      <c r="CR597" s="500"/>
      <c r="CS597" s="495"/>
      <c r="CT597" s="495"/>
      <c r="CU597" s="502"/>
      <c r="CV597" s="44"/>
      <c r="CW597" s="44"/>
      <c r="CX597" s="44"/>
      <c r="CY597" s="44"/>
      <c r="CZ597" s="44"/>
      <c r="DA597" s="46"/>
      <c r="DB597" s="451"/>
      <c r="DC597" s="44"/>
      <c r="DD597" s="44"/>
      <c r="DE597" s="451"/>
      <c r="DF597" s="35"/>
      <c r="DG597" s="36"/>
      <c r="DH597" s="36"/>
      <c r="DI597" s="38"/>
      <c r="DJ597" s="38"/>
      <c r="DK597" s="38"/>
      <c r="DL597" s="38"/>
      <c r="DM597" s="38"/>
      <c r="DN597" s="46"/>
      <c r="DO597" s="451"/>
      <c r="DP597" s="451"/>
      <c r="DQ597" s="451"/>
      <c r="DR597" s="451"/>
      <c r="DS597" s="451"/>
      <c r="DT597" s="451"/>
      <c r="DU597" s="451"/>
      <c r="DV597" s="35"/>
      <c r="DW597" s="36"/>
      <c r="DX597" s="36"/>
      <c r="DY597" s="38"/>
      <c r="DZ597" s="38"/>
      <c r="EA597" s="46"/>
      <c r="EB597" s="33">
        <f t="shared" si="79"/>
        <v>0</v>
      </c>
      <c r="EC597" s="33">
        <f t="shared" si="80"/>
        <v>0</v>
      </c>
      <c r="ED597" s="75">
        <f t="shared" si="81"/>
        <v>0</v>
      </c>
      <c r="EE597" s="74">
        <f t="shared" si="82"/>
        <v>0</v>
      </c>
      <c r="EF597" s="33">
        <f t="shared" si="83"/>
        <v>0</v>
      </c>
    </row>
    <row r="598" spans="1:136" x14ac:dyDescent="0.25">
      <c r="A598" s="136">
        <v>589</v>
      </c>
      <c r="B598" s="44"/>
      <c r="C598" s="39"/>
      <c r="D598" s="39"/>
      <c r="E598" s="39"/>
      <c r="F598" s="46"/>
      <c r="G598" s="45"/>
      <c r="H598" s="44"/>
      <c r="I598" s="44"/>
      <c r="J598" s="47"/>
      <c r="K598" s="47"/>
      <c r="L598" s="47"/>
      <c r="M598" s="47"/>
      <c r="N598" s="47"/>
      <c r="O598" s="44"/>
      <c r="P598" s="353"/>
      <c r="Q598" s="452"/>
      <c r="R598" s="452"/>
      <c r="S598" s="452"/>
      <c r="T598" s="452"/>
      <c r="U598" s="452"/>
      <c r="V598" s="452"/>
      <c r="W598" s="452"/>
      <c r="X598" s="452"/>
      <c r="Y598" s="452"/>
      <c r="Z598" s="45"/>
      <c r="AA598" s="44"/>
      <c r="AB598" s="44"/>
      <c r="AC598" s="47"/>
      <c r="AD598" s="47"/>
      <c r="AE598" s="47"/>
      <c r="AF598" s="47"/>
      <c r="AG598" s="47"/>
      <c r="AH598" s="47"/>
      <c r="AI598" s="47"/>
      <c r="AJ598" s="44"/>
      <c r="AK598" s="353"/>
      <c r="AL598" s="452"/>
      <c r="AM598" s="452"/>
      <c r="AN598" s="452"/>
      <c r="AO598" s="452"/>
      <c r="AP598" s="452"/>
      <c r="AQ598" s="452"/>
      <c r="AR598" s="452"/>
      <c r="AS598" s="452"/>
      <c r="AT598" s="452"/>
      <c r="AU598" s="452"/>
      <c r="AV598" s="452"/>
      <c r="AW598" s="45"/>
      <c r="AX598" s="44"/>
      <c r="AY598" s="47"/>
      <c r="AZ598" s="47"/>
      <c r="BA598" s="125"/>
      <c r="BB598" s="44"/>
      <c r="BC598" s="44"/>
      <c r="BD598" s="47"/>
      <c r="BE598" s="47"/>
      <c r="BF598" s="45"/>
      <c r="BG598" s="44"/>
      <c r="BH598" s="44"/>
      <c r="BI598" s="44"/>
      <c r="BJ598" s="44"/>
      <c r="BK598" s="44"/>
      <c r="BL598" s="44"/>
      <c r="BM598" s="44"/>
      <c r="BN598" s="47"/>
      <c r="BO598" s="497"/>
      <c r="BP598" s="124"/>
      <c r="BQ598" s="41"/>
      <c r="BR598" s="41"/>
      <c r="BS598" s="41"/>
      <c r="BT598" s="41"/>
      <c r="BU598" s="43"/>
      <c r="BV598" s="43"/>
      <c r="BW598" s="43"/>
      <c r="BX598" s="43"/>
      <c r="BY598" s="43"/>
      <c r="BZ598" s="43"/>
      <c r="CA598" s="499"/>
      <c r="CB598" s="500"/>
      <c r="CC598" s="495"/>
      <c r="CD598" s="495"/>
      <c r="CE598" s="502"/>
      <c r="CF598" s="124"/>
      <c r="CG598" s="41"/>
      <c r="CH598" s="41"/>
      <c r="CI598" s="43"/>
      <c r="CJ598" s="43"/>
      <c r="CK598" s="43"/>
      <c r="CL598" s="43"/>
      <c r="CM598" s="43"/>
      <c r="CN598" s="43"/>
      <c r="CO598" s="43"/>
      <c r="CP598" s="43"/>
      <c r="CQ598" s="43"/>
      <c r="CR598" s="500"/>
      <c r="CS598" s="495"/>
      <c r="CT598" s="495"/>
      <c r="CU598" s="502"/>
      <c r="CV598" s="44"/>
      <c r="CW598" s="44"/>
      <c r="CX598" s="44"/>
      <c r="CY598" s="44"/>
      <c r="CZ598" s="44"/>
      <c r="DA598" s="46"/>
      <c r="DB598" s="451"/>
      <c r="DC598" s="44"/>
      <c r="DD598" s="44"/>
      <c r="DE598" s="451"/>
      <c r="DF598" s="35"/>
      <c r="DG598" s="36"/>
      <c r="DH598" s="36"/>
      <c r="DI598" s="38"/>
      <c r="DJ598" s="38"/>
      <c r="DK598" s="38"/>
      <c r="DL598" s="38"/>
      <c r="DM598" s="38"/>
      <c r="DN598" s="46"/>
      <c r="DO598" s="451"/>
      <c r="DP598" s="451"/>
      <c r="DQ598" s="451"/>
      <c r="DR598" s="451"/>
      <c r="DS598" s="451"/>
      <c r="DT598" s="451"/>
      <c r="DU598" s="451"/>
      <c r="DV598" s="35"/>
      <c r="DW598" s="36"/>
      <c r="DX598" s="36"/>
      <c r="DY598" s="38"/>
      <c r="DZ598" s="38"/>
      <c r="EA598" s="46"/>
      <c r="EB598" s="33">
        <f t="shared" si="79"/>
        <v>0</v>
      </c>
      <c r="EC598" s="33">
        <f t="shared" si="80"/>
        <v>0</v>
      </c>
      <c r="ED598" s="75">
        <f t="shared" si="81"/>
        <v>0</v>
      </c>
      <c r="EE598" s="74">
        <f t="shared" si="82"/>
        <v>0</v>
      </c>
      <c r="EF598" s="33">
        <f t="shared" si="83"/>
        <v>0</v>
      </c>
    </row>
    <row r="599" spans="1:136" x14ac:dyDescent="0.25">
      <c r="A599" s="134">
        <v>590</v>
      </c>
      <c r="B599" s="44"/>
      <c r="C599" s="39"/>
      <c r="D599" s="39"/>
      <c r="E599" s="39"/>
      <c r="F599" s="46"/>
      <c r="G599" s="45"/>
      <c r="H599" s="44"/>
      <c r="I599" s="44"/>
      <c r="J599" s="47"/>
      <c r="K599" s="47"/>
      <c r="L599" s="47"/>
      <c r="M599" s="47"/>
      <c r="N599" s="47"/>
      <c r="O599" s="44"/>
      <c r="P599" s="353"/>
      <c r="Q599" s="452"/>
      <c r="R599" s="452"/>
      <c r="S599" s="452"/>
      <c r="T599" s="452"/>
      <c r="U599" s="452"/>
      <c r="V599" s="452"/>
      <c r="W599" s="452"/>
      <c r="X599" s="452"/>
      <c r="Y599" s="452"/>
      <c r="Z599" s="45"/>
      <c r="AA599" s="44"/>
      <c r="AB599" s="44"/>
      <c r="AC599" s="47"/>
      <c r="AD599" s="47"/>
      <c r="AE599" s="47"/>
      <c r="AF599" s="47"/>
      <c r="AG599" s="47"/>
      <c r="AH599" s="47"/>
      <c r="AI599" s="47"/>
      <c r="AJ599" s="44"/>
      <c r="AK599" s="353"/>
      <c r="AL599" s="452"/>
      <c r="AM599" s="452"/>
      <c r="AN599" s="452"/>
      <c r="AO599" s="452"/>
      <c r="AP599" s="452"/>
      <c r="AQ599" s="452"/>
      <c r="AR599" s="452"/>
      <c r="AS599" s="452"/>
      <c r="AT599" s="452"/>
      <c r="AU599" s="452"/>
      <c r="AV599" s="452"/>
      <c r="AW599" s="45"/>
      <c r="AX599" s="44"/>
      <c r="AY599" s="47"/>
      <c r="AZ599" s="47"/>
      <c r="BA599" s="125"/>
      <c r="BB599" s="44"/>
      <c r="BC599" s="44"/>
      <c r="BD599" s="47"/>
      <c r="BE599" s="47"/>
      <c r="BF599" s="45"/>
      <c r="BG599" s="44"/>
      <c r="BH599" s="44"/>
      <c r="BI599" s="44"/>
      <c r="BJ599" s="44"/>
      <c r="BK599" s="44"/>
      <c r="BL599" s="44"/>
      <c r="BM599" s="44"/>
      <c r="BN599" s="47"/>
      <c r="BO599" s="497"/>
      <c r="BP599" s="124"/>
      <c r="BQ599" s="41"/>
      <c r="BR599" s="41"/>
      <c r="BS599" s="41"/>
      <c r="BT599" s="41"/>
      <c r="BU599" s="43"/>
      <c r="BV599" s="43"/>
      <c r="BW599" s="43"/>
      <c r="BX599" s="43"/>
      <c r="BY599" s="43"/>
      <c r="BZ599" s="43"/>
      <c r="CA599" s="499"/>
      <c r="CB599" s="500"/>
      <c r="CC599" s="495"/>
      <c r="CD599" s="495"/>
      <c r="CE599" s="502"/>
      <c r="CF599" s="124"/>
      <c r="CG599" s="41"/>
      <c r="CH599" s="41"/>
      <c r="CI599" s="43"/>
      <c r="CJ599" s="43"/>
      <c r="CK599" s="43"/>
      <c r="CL599" s="43"/>
      <c r="CM599" s="43"/>
      <c r="CN599" s="43"/>
      <c r="CO599" s="43"/>
      <c r="CP599" s="43"/>
      <c r="CQ599" s="43"/>
      <c r="CR599" s="500"/>
      <c r="CS599" s="495"/>
      <c r="CT599" s="495"/>
      <c r="CU599" s="502"/>
      <c r="CV599" s="44"/>
      <c r="CW599" s="44"/>
      <c r="CX599" s="44"/>
      <c r="CY599" s="44"/>
      <c r="CZ599" s="44"/>
      <c r="DA599" s="46"/>
      <c r="DB599" s="451"/>
      <c r="DC599" s="44"/>
      <c r="DD599" s="44"/>
      <c r="DE599" s="451"/>
      <c r="DF599" s="35"/>
      <c r="DG599" s="36"/>
      <c r="DH599" s="36"/>
      <c r="DI599" s="38"/>
      <c r="DJ599" s="38"/>
      <c r="DK599" s="38"/>
      <c r="DL599" s="38"/>
      <c r="DM599" s="38"/>
      <c r="DN599" s="46"/>
      <c r="DO599" s="451"/>
      <c r="DP599" s="451"/>
      <c r="DQ599" s="451"/>
      <c r="DR599" s="451"/>
      <c r="DS599" s="451"/>
      <c r="DT599" s="451"/>
      <c r="DU599" s="451"/>
      <c r="DV599" s="35"/>
      <c r="DW599" s="36"/>
      <c r="DX599" s="36"/>
      <c r="DY599" s="38"/>
      <c r="DZ599" s="38"/>
      <c r="EA599" s="46"/>
      <c r="EB599" s="33">
        <f t="shared" si="79"/>
        <v>0</v>
      </c>
      <c r="EC599" s="33">
        <f t="shared" si="80"/>
        <v>0</v>
      </c>
      <c r="ED599" s="75">
        <f t="shared" si="81"/>
        <v>0</v>
      </c>
      <c r="EE599" s="74">
        <f t="shared" si="82"/>
        <v>0</v>
      </c>
      <c r="EF599" s="33">
        <f t="shared" si="83"/>
        <v>0</v>
      </c>
    </row>
    <row r="600" spans="1:136" x14ac:dyDescent="0.25">
      <c r="A600" s="136">
        <v>591</v>
      </c>
      <c r="B600" s="44"/>
      <c r="C600" s="39"/>
      <c r="D600" s="39"/>
      <c r="E600" s="39"/>
      <c r="F600" s="46"/>
      <c r="G600" s="45"/>
      <c r="H600" s="44"/>
      <c r="I600" s="44"/>
      <c r="J600" s="47"/>
      <c r="K600" s="47"/>
      <c r="L600" s="47"/>
      <c r="M600" s="47"/>
      <c r="N600" s="47"/>
      <c r="O600" s="44"/>
      <c r="P600" s="353"/>
      <c r="Q600" s="452"/>
      <c r="R600" s="452"/>
      <c r="S600" s="452"/>
      <c r="T600" s="452"/>
      <c r="U600" s="452"/>
      <c r="V600" s="452"/>
      <c r="W600" s="452"/>
      <c r="X600" s="452"/>
      <c r="Y600" s="452"/>
      <c r="Z600" s="45"/>
      <c r="AA600" s="44"/>
      <c r="AB600" s="44"/>
      <c r="AC600" s="47"/>
      <c r="AD600" s="47"/>
      <c r="AE600" s="47"/>
      <c r="AF600" s="47"/>
      <c r="AG600" s="47"/>
      <c r="AH600" s="47"/>
      <c r="AI600" s="47"/>
      <c r="AJ600" s="44"/>
      <c r="AK600" s="353"/>
      <c r="AL600" s="452"/>
      <c r="AM600" s="452"/>
      <c r="AN600" s="452"/>
      <c r="AO600" s="452"/>
      <c r="AP600" s="452"/>
      <c r="AQ600" s="452"/>
      <c r="AR600" s="452"/>
      <c r="AS600" s="452"/>
      <c r="AT600" s="452"/>
      <c r="AU600" s="452"/>
      <c r="AV600" s="452"/>
      <c r="AW600" s="45"/>
      <c r="AX600" s="44"/>
      <c r="AY600" s="47"/>
      <c r="AZ600" s="47"/>
      <c r="BA600" s="125"/>
      <c r="BB600" s="44"/>
      <c r="BC600" s="44"/>
      <c r="BD600" s="47"/>
      <c r="BE600" s="47"/>
      <c r="BF600" s="45"/>
      <c r="BG600" s="44"/>
      <c r="BH600" s="44"/>
      <c r="BI600" s="44"/>
      <c r="BJ600" s="44"/>
      <c r="BK600" s="44"/>
      <c r="BL600" s="44"/>
      <c r="BM600" s="44"/>
      <c r="BN600" s="47"/>
      <c r="BO600" s="497"/>
      <c r="BP600" s="124"/>
      <c r="BQ600" s="41"/>
      <c r="BR600" s="41"/>
      <c r="BS600" s="41"/>
      <c r="BT600" s="41"/>
      <c r="BU600" s="43"/>
      <c r="BV600" s="43"/>
      <c r="BW600" s="43"/>
      <c r="BX600" s="43"/>
      <c r="BY600" s="43"/>
      <c r="BZ600" s="43"/>
      <c r="CA600" s="499"/>
      <c r="CB600" s="500"/>
      <c r="CC600" s="495"/>
      <c r="CD600" s="495"/>
      <c r="CE600" s="502"/>
      <c r="CF600" s="124"/>
      <c r="CG600" s="41"/>
      <c r="CH600" s="41"/>
      <c r="CI600" s="43"/>
      <c r="CJ600" s="43"/>
      <c r="CK600" s="43"/>
      <c r="CL600" s="43"/>
      <c r="CM600" s="43"/>
      <c r="CN600" s="43"/>
      <c r="CO600" s="43"/>
      <c r="CP600" s="43"/>
      <c r="CQ600" s="43"/>
      <c r="CR600" s="500"/>
      <c r="CS600" s="495"/>
      <c r="CT600" s="495"/>
      <c r="CU600" s="502"/>
      <c r="CV600" s="44"/>
      <c r="CW600" s="44"/>
      <c r="CX600" s="44"/>
      <c r="CY600" s="44"/>
      <c r="CZ600" s="44"/>
      <c r="DA600" s="46"/>
      <c r="DB600" s="451"/>
      <c r="DC600" s="44"/>
      <c r="DD600" s="44"/>
      <c r="DE600" s="451"/>
      <c r="DF600" s="35"/>
      <c r="DG600" s="36"/>
      <c r="DH600" s="36"/>
      <c r="DI600" s="38"/>
      <c r="DJ600" s="38"/>
      <c r="DK600" s="38"/>
      <c r="DL600" s="38"/>
      <c r="DM600" s="38"/>
      <c r="DN600" s="46"/>
      <c r="DO600" s="451"/>
      <c r="DP600" s="451"/>
      <c r="DQ600" s="451"/>
      <c r="DR600" s="451"/>
      <c r="DS600" s="451"/>
      <c r="DT600" s="451"/>
      <c r="DU600" s="451"/>
      <c r="DV600" s="35"/>
      <c r="DW600" s="36"/>
      <c r="DX600" s="36"/>
      <c r="DY600" s="38"/>
      <c r="DZ600" s="38"/>
      <c r="EA600" s="46"/>
      <c r="EB600" s="33">
        <f t="shared" si="79"/>
        <v>0</v>
      </c>
      <c r="EC600" s="33">
        <f t="shared" si="80"/>
        <v>0</v>
      </c>
      <c r="ED600" s="75">
        <f t="shared" si="81"/>
        <v>0</v>
      </c>
      <c r="EE600" s="74">
        <f t="shared" si="82"/>
        <v>0</v>
      </c>
      <c r="EF600" s="33">
        <f t="shared" si="83"/>
        <v>0</v>
      </c>
    </row>
    <row r="601" spans="1:136" x14ac:dyDescent="0.25">
      <c r="A601" s="134">
        <v>592</v>
      </c>
      <c r="B601" s="44"/>
      <c r="C601" s="39"/>
      <c r="D601" s="39"/>
      <c r="E601" s="39"/>
      <c r="F601" s="46"/>
      <c r="G601" s="45"/>
      <c r="H601" s="44"/>
      <c r="I601" s="44"/>
      <c r="J601" s="47"/>
      <c r="K601" s="47"/>
      <c r="L601" s="47"/>
      <c r="M601" s="47"/>
      <c r="N601" s="47"/>
      <c r="O601" s="44"/>
      <c r="P601" s="353"/>
      <c r="Q601" s="452"/>
      <c r="R601" s="452"/>
      <c r="S601" s="452"/>
      <c r="T601" s="452"/>
      <c r="U601" s="452"/>
      <c r="V601" s="452"/>
      <c r="W601" s="452"/>
      <c r="X601" s="452"/>
      <c r="Y601" s="452"/>
      <c r="Z601" s="45"/>
      <c r="AA601" s="44"/>
      <c r="AB601" s="44"/>
      <c r="AC601" s="47"/>
      <c r="AD601" s="47"/>
      <c r="AE601" s="47"/>
      <c r="AF601" s="47"/>
      <c r="AG601" s="47"/>
      <c r="AH601" s="47"/>
      <c r="AI601" s="47"/>
      <c r="AJ601" s="44"/>
      <c r="AK601" s="353"/>
      <c r="AL601" s="452"/>
      <c r="AM601" s="452"/>
      <c r="AN601" s="452"/>
      <c r="AO601" s="452"/>
      <c r="AP601" s="452"/>
      <c r="AQ601" s="452"/>
      <c r="AR601" s="452"/>
      <c r="AS601" s="452"/>
      <c r="AT601" s="452"/>
      <c r="AU601" s="452"/>
      <c r="AV601" s="452"/>
      <c r="AW601" s="45"/>
      <c r="AX601" s="44"/>
      <c r="AY601" s="47"/>
      <c r="AZ601" s="47"/>
      <c r="BA601" s="125"/>
      <c r="BB601" s="44"/>
      <c r="BC601" s="44"/>
      <c r="BD601" s="47"/>
      <c r="BE601" s="47"/>
      <c r="BF601" s="45"/>
      <c r="BG601" s="44"/>
      <c r="BH601" s="44"/>
      <c r="BI601" s="44"/>
      <c r="BJ601" s="44"/>
      <c r="BK601" s="44"/>
      <c r="BL601" s="44"/>
      <c r="BM601" s="44"/>
      <c r="BN601" s="47"/>
      <c r="BO601" s="497"/>
      <c r="BP601" s="124"/>
      <c r="BQ601" s="41"/>
      <c r="BR601" s="41"/>
      <c r="BS601" s="41"/>
      <c r="BT601" s="41"/>
      <c r="BU601" s="43"/>
      <c r="BV601" s="43"/>
      <c r="BW601" s="43"/>
      <c r="BX601" s="43"/>
      <c r="BY601" s="43"/>
      <c r="BZ601" s="43"/>
      <c r="CA601" s="499"/>
      <c r="CB601" s="500"/>
      <c r="CC601" s="495"/>
      <c r="CD601" s="495"/>
      <c r="CE601" s="502"/>
      <c r="CF601" s="124"/>
      <c r="CG601" s="41"/>
      <c r="CH601" s="41"/>
      <c r="CI601" s="43"/>
      <c r="CJ601" s="43"/>
      <c r="CK601" s="43"/>
      <c r="CL601" s="43"/>
      <c r="CM601" s="43"/>
      <c r="CN601" s="43"/>
      <c r="CO601" s="43"/>
      <c r="CP601" s="43"/>
      <c r="CQ601" s="43"/>
      <c r="CR601" s="500"/>
      <c r="CS601" s="495"/>
      <c r="CT601" s="495"/>
      <c r="CU601" s="502"/>
      <c r="CV601" s="44"/>
      <c r="CW601" s="44"/>
      <c r="CX601" s="44"/>
      <c r="CY601" s="44"/>
      <c r="CZ601" s="44"/>
      <c r="DA601" s="47"/>
      <c r="DB601" s="451"/>
      <c r="DC601" s="44"/>
      <c r="DD601" s="44"/>
      <c r="DE601" s="451"/>
      <c r="DF601" s="35"/>
      <c r="DG601" s="36"/>
      <c r="DH601" s="36"/>
      <c r="DI601" s="38"/>
      <c r="DJ601" s="38"/>
      <c r="DK601" s="38"/>
      <c r="DL601" s="38"/>
      <c r="DM601" s="38"/>
      <c r="DN601" s="46"/>
      <c r="DO601" s="451"/>
      <c r="DP601" s="451"/>
      <c r="DQ601" s="451"/>
      <c r="DR601" s="451"/>
      <c r="DS601" s="451"/>
      <c r="DT601" s="451"/>
      <c r="DU601" s="451"/>
      <c r="DV601" s="35"/>
      <c r="DW601" s="36"/>
      <c r="DX601" s="36"/>
      <c r="DY601" s="38"/>
      <c r="DZ601" s="38"/>
      <c r="EA601" s="46"/>
      <c r="EB601" s="33">
        <f t="shared" si="79"/>
        <v>0</v>
      </c>
      <c r="EC601" s="33">
        <f t="shared" si="80"/>
        <v>0</v>
      </c>
      <c r="ED601" s="75">
        <f t="shared" si="81"/>
        <v>0</v>
      </c>
      <c r="EE601" s="74">
        <f t="shared" si="82"/>
        <v>0</v>
      </c>
      <c r="EF601" s="33">
        <f t="shared" si="83"/>
        <v>0</v>
      </c>
    </row>
    <row r="602" spans="1:136" x14ac:dyDescent="0.25">
      <c r="A602" s="136">
        <v>593</v>
      </c>
      <c r="B602" s="44"/>
      <c r="C602" s="39"/>
      <c r="D602" s="39"/>
      <c r="E602" s="39"/>
      <c r="F602" s="46"/>
      <c r="G602" s="45"/>
      <c r="H602" s="44"/>
      <c r="I602" s="44"/>
      <c r="J602" s="47"/>
      <c r="K602" s="47"/>
      <c r="L602" s="47"/>
      <c r="M602" s="47"/>
      <c r="N602" s="47"/>
      <c r="O602" s="44"/>
      <c r="P602" s="353"/>
      <c r="Q602" s="452"/>
      <c r="R602" s="452"/>
      <c r="S602" s="452"/>
      <c r="T602" s="452"/>
      <c r="U602" s="452"/>
      <c r="V602" s="452"/>
      <c r="W602" s="452"/>
      <c r="X602" s="452"/>
      <c r="Y602" s="452"/>
      <c r="Z602" s="45"/>
      <c r="AA602" s="44"/>
      <c r="AB602" s="44"/>
      <c r="AC602" s="47"/>
      <c r="AD602" s="47"/>
      <c r="AE602" s="47"/>
      <c r="AF602" s="47"/>
      <c r="AG602" s="47"/>
      <c r="AH602" s="47"/>
      <c r="AI602" s="47"/>
      <c r="AJ602" s="44"/>
      <c r="AK602" s="353"/>
      <c r="AL602" s="452"/>
      <c r="AM602" s="452"/>
      <c r="AN602" s="452"/>
      <c r="AO602" s="452"/>
      <c r="AP602" s="452"/>
      <c r="AQ602" s="452"/>
      <c r="AR602" s="452"/>
      <c r="AS602" s="452"/>
      <c r="AT602" s="452"/>
      <c r="AU602" s="452"/>
      <c r="AV602" s="452"/>
      <c r="AW602" s="45"/>
      <c r="AX602" s="44"/>
      <c r="AY602" s="47"/>
      <c r="AZ602" s="47"/>
      <c r="BA602" s="125"/>
      <c r="BB602" s="44"/>
      <c r="BC602" s="44"/>
      <c r="BD602" s="47"/>
      <c r="BE602" s="47"/>
      <c r="BF602" s="45"/>
      <c r="BG602" s="44"/>
      <c r="BH602" s="44"/>
      <c r="BI602" s="44"/>
      <c r="BJ602" s="44"/>
      <c r="BK602" s="44"/>
      <c r="BL602" s="44"/>
      <c r="BM602" s="44"/>
      <c r="BN602" s="47"/>
      <c r="BO602" s="497"/>
      <c r="BP602" s="124"/>
      <c r="BQ602" s="41"/>
      <c r="BR602" s="41"/>
      <c r="BS602" s="41"/>
      <c r="BT602" s="41"/>
      <c r="BU602" s="43"/>
      <c r="BV602" s="43"/>
      <c r="BW602" s="43"/>
      <c r="BX602" s="43"/>
      <c r="BY602" s="43"/>
      <c r="BZ602" s="43"/>
      <c r="CA602" s="499"/>
      <c r="CB602" s="500"/>
      <c r="CC602" s="495"/>
      <c r="CD602" s="495"/>
      <c r="CE602" s="502"/>
      <c r="CF602" s="124"/>
      <c r="CG602" s="41"/>
      <c r="CH602" s="41"/>
      <c r="CI602" s="43"/>
      <c r="CJ602" s="43"/>
      <c r="CK602" s="43"/>
      <c r="CL602" s="43"/>
      <c r="CM602" s="43"/>
      <c r="CN602" s="43"/>
      <c r="CO602" s="43"/>
      <c r="CP602" s="43"/>
      <c r="CQ602" s="43"/>
      <c r="CR602" s="500"/>
      <c r="CS602" s="495"/>
      <c r="CT602" s="495"/>
      <c r="CU602" s="502"/>
      <c r="CV602" s="44"/>
      <c r="CW602" s="44"/>
      <c r="CX602" s="44"/>
      <c r="CY602" s="44"/>
      <c r="CZ602" s="44"/>
      <c r="DA602" s="47"/>
      <c r="DB602" s="451"/>
      <c r="DC602" s="44"/>
      <c r="DD602" s="44"/>
      <c r="DE602" s="451"/>
      <c r="DF602" s="35"/>
      <c r="DG602" s="36"/>
      <c r="DH602" s="36"/>
      <c r="DI602" s="38"/>
      <c r="DJ602" s="38"/>
      <c r="DK602" s="38"/>
      <c r="DL602" s="38"/>
      <c r="DM602" s="38"/>
      <c r="DN602" s="46"/>
      <c r="DO602" s="451"/>
      <c r="DP602" s="451"/>
      <c r="DQ602" s="451"/>
      <c r="DR602" s="451"/>
      <c r="DS602" s="451"/>
      <c r="DT602" s="451"/>
      <c r="DU602" s="451"/>
      <c r="DV602" s="35"/>
      <c r="DW602" s="36"/>
      <c r="DX602" s="36"/>
      <c r="DY602" s="38"/>
      <c r="DZ602" s="38"/>
      <c r="EA602" s="46"/>
      <c r="EB602" s="33">
        <f t="shared" si="79"/>
        <v>0</v>
      </c>
      <c r="EC602" s="33">
        <f t="shared" si="80"/>
        <v>0</v>
      </c>
      <c r="ED602" s="75">
        <f t="shared" si="81"/>
        <v>0</v>
      </c>
      <c r="EE602" s="74">
        <f t="shared" si="82"/>
        <v>0</v>
      </c>
      <c r="EF602" s="33">
        <f t="shared" si="83"/>
        <v>0</v>
      </c>
    </row>
    <row r="603" spans="1:136" x14ac:dyDescent="0.25">
      <c r="A603" s="134">
        <v>594</v>
      </c>
      <c r="B603" s="44"/>
      <c r="C603" s="39"/>
      <c r="D603" s="39"/>
      <c r="E603" s="39"/>
      <c r="F603" s="46"/>
      <c r="G603" s="45"/>
      <c r="H603" s="44"/>
      <c r="I603" s="44"/>
      <c r="J603" s="47"/>
      <c r="K603" s="47"/>
      <c r="L603" s="47"/>
      <c r="M603" s="47"/>
      <c r="N603" s="47"/>
      <c r="O603" s="44"/>
      <c r="P603" s="353"/>
      <c r="Q603" s="452"/>
      <c r="R603" s="452"/>
      <c r="S603" s="452"/>
      <c r="T603" s="452"/>
      <c r="U603" s="452"/>
      <c r="V603" s="452"/>
      <c r="W603" s="452"/>
      <c r="X603" s="452"/>
      <c r="Y603" s="452"/>
      <c r="Z603" s="45"/>
      <c r="AA603" s="44"/>
      <c r="AB603" s="44"/>
      <c r="AC603" s="47"/>
      <c r="AD603" s="47"/>
      <c r="AE603" s="47"/>
      <c r="AF603" s="47"/>
      <c r="AG603" s="47"/>
      <c r="AH603" s="47"/>
      <c r="AI603" s="47"/>
      <c r="AJ603" s="44"/>
      <c r="AK603" s="353"/>
      <c r="AL603" s="452"/>
      <c r="AM603" s="452"/>
      <c r="AN603" s="452"/>
      <c r="AO603" s="452"/>
      <c r="AP603" s="452"/>
      <c r="AQ603" s="452"/>
      <c r="AR603" s="452"/>
      <c r="AS603" s="452"/>
      <c r="AT603" s="452"/>
      <c r="AU603" s="452"/>
      <c r="AV603" s="452"/>
      <c r="AW603" s="45"/>
      <c r="AX603" s="44"/>
      <c r="AY603" s="47"/>
      <c r="AZ603" s="47"/>
      <c r="BA603" s="125"/>
      <c r="BB603" s="44"/>
      <c r="BC603" s="44"/>
      <c r="BD603" s="47"/>
      <c r="BE603" s="47"/>
      <c r="BF603" s="45"/>
      <c r="BG603" s="44"/>
      <c r="BH603" s="44"/>
      <c r="BI603" s="44"/>
      <c r="BJ603" s="44"/>
      <c r="BK603" s="44"/>
      <c r="BL603" s="44"/>
      <c r="BM603" s="44"/>
      <c r="BN603" s="47"/>
      <c r="BO603" s="497"/>
      <c r="BP603" s="124"/>
      <c r="BQ603" s="41"/>
      <c r="BR603" s="41"/>
      <c r="BS603" s="41"/>
      <c r="BT603" s="41"/>
      <c r="BU603" s="43"/>
      <c r="BV603" s="43"/>
      <c r="BW603" s="43"/>
      <c r="BX603" s="43"/>
      <c r="BY603" s="43"/>
      <c r="BZ603" s="43"/>
      <c r="CA603" s="499"/>
      <c r="CB603" s="500"/>
      <c r="CC603" s="495"/>
      <c r="CD603" s="495"/>
      <c r="CE603" s="502"/>
      <c r="CF603" s="124"/>
      <c r="CG603" s="41"/>
      <c r="CH603" s="41"/>
      <c r="CI603" s="43"/>
      <c r="CJ603" s="43"/>
      <c r="CK603" s="43"/>
      <c r="CL603" s="43"/>
      <c r="CM603" s="43"/>
      <c r="CN603" s="43"/>
      <c r="CO603" s="43"/>
      <c r="CP603" s="43"/>
      <c r="CQ603" s="43"/>
      <c r="CR603" s="500"/>
      <c r="CS603" s="495"/>
      <c r="CT603" s="495"/>
      <c r="CU603" s="502"/>
      <c r="CV603" s="44"/>
      <c r="CW603" s="44"/>
      <c r="CX603" s="44"/>
      <c r="CY603" s="44"/>
      <c r="CZ603" s="44"/>
      <c r="DA603" s="47"/>
      <c r="DB603" s="451"/>
      <c r="DC603" s="44"/>
      <c r="DD603" s="44"/>
      <c r="DE603" s="451"/>
      <c r="DF603" s="35"/>
      <c r="DG603" s="36"/>
      <c r="DH603" s="36"/>
      <c r="DI603" s="38"/>
      <c r="DJ603" s="38"/>
      <c r="DK603" s="38"/>
      <c r="DL603" s="38"/>
      <c r="DM603" s="38"/>
      <c r="DN603" s="46"/>
      <c r="DO603" s="451"/>
      <c r="DP603" s="451"/>
      <c r="DQ603" s="451"/>
      <c r="DR603" s="451"/>
      <c r="DS603" s="451"/>
      <c r="DT603" s="451"/>
      <c r="DU603" s="451"/>
      <c r="DV603" s="35"/>
      <c r="DW603" s="36"/>
      <c r="DX603" s="36"/>
      <c r="DY603" s="38"/>
      <c r="DZ603" s="38"/>
      <c r="EA603" s="46"/>
      <c r="EB603" s="33">
        <f t="shared" si="79"/>
        <v>0</v>
      </c>
      <c r="EC603" s="33">
        <f t="shared" si="80"/>
        <v>0</v>
      </c>
      <c r="ED603" s="75">
        <f t="shared" si="81"/>
        <v>0</v>
      </c>
      <c r="EE603" s="74">
        <f t="shared" si="82"/>
        <v>0</v>
      </c>
      <c r="EF603" s="33">
        <f t="shared" si="83"/>
        <v>0</v>
      </c>
    </row>
    <row r="604" spans="1:136" x14ac:dyDescent="0.25">
      <c r="A604" s="136">
        <v>595</v>
      </c>
      <c r="B604" s="44"/>
      <c r="C604" s="39"/>
      <c r="D604" s="39"/>
      <c r="E604" s="39"/>
      <c r="F604" s="46"/>
      <c r="G604" s="45"/>
      <c r="H604" s="44"/>
      <c r="I604" s="44"/>
      <c r="J604" s="47"/>
      <c r="K604" s="47"/>
      <c r="L604" s="47"/>
      <c r="M604" s="47"/>
      <c r="N604" s="47"/>
      <c r="O604" s="44"/>
      <c r="P604" s="353"/>
      <c r="Q604" s="452"/>
      <c r="R604" s="452"/>
      <c r="S604" s="452"/>
      <c r="T604" s="452"/>
      <c r="U604" s="452"/>
      <c r="V604" s="452"/>
      <c r="W604" s="452"/>
      <c r="X604" s="452"/>
      <c r="Y604" s="452"/>
      <c r="Z604" s="45"/>
      <c r="AA604" s="44"/>
      <c r="AB604" s="44"/>
      <c r="AC604" s="47"/>
      <c r="AD604" s="47"/>
      <c r="AE604" s="47"/>
      <c r="AF604" s="47"/>
      <c r="AG604" s="47"/>
      <c r="AH604" s="47"/>
      <c r="AI604" s="47"/>
      <c r="AJ604" s="44"/>
      <c r="AK604" s="353"/>
      <c r="AL604" s="452"/>
      <c r="AM604" s="452"/>
      <c r="AN604" s="452"/>
      <c r="AO604" s="452"/>
      <c r="AP604" s="452"/>
      <c r="AQ604" s="452"/>
      <c r="AR604" s="452"/>
      <c r="AS604" s="452"/>
      <c r="AT604" s="452"/>
      <c r="AU604" s="452"/>
      <c r="AV604" s="452"/>
      <c r="AW604" s="45"/>
      <c r="AX604" s="44"/>
      <c r="AY604" s="47"/>
      <c r="AZ604" s="47"/>
      <c r="BA604" s="125"/>
      <c r="BB604" s="44"/>
      <c r="BC604" s="44"/>
      <c r="BD604" s="47"/>
      <c r="BE604" s="47"/>
      <c r="BF604" s="45"/>
      <c r="BG604" s="44"/>
      <c r="BH604" s="44"/>
      <c r="BI604" s="44"/>
      <c r="BJ604" s="44"/>
      <c r="BK604" s="44"/>
      <c r="BL604" s="44"/>
      <c r="BM604" s="44"/>
      <c r="BN604" s="47"/>
      <c r="BO604" s="497"/>
      <c r="BP604" s="124"/>
      <c r="BQ604" s="41"/>
      <c r="BR604" s="41"/>
      <c r="BS604" s="41"/>
      <c r="BT604" s="41"/>
      <c r="BU604" s="43"/>
      <c r="BV604" s="43"/>
      <c r="BW604" s="43"/>
      <c r="BX604" s="43"/>
      <c r="BY604" s="43"/>
      <c r="BZ604" s="43"/>
      <c r="CA604" s="499"/>
      <c r="CB604" s="500"/>
      <c r="CC604" s="495"/>
      <c r="CD604" s="495"/>
      <c r="CE604" s="502"/>
      <c r="CF604" s="124"/>
      <c r="CG604" s="41"/>
      <c r="CH604" s="41"/>
      <c r="CI604" s="43"/>
      <c r="CJ604" s="43"/>
      <c r="CK604" s="43"/>
      <c r="CL604" s="43"/>
      <c r="CM604" s="43"/>
      <c r="CN604" s="43"/>
      <c r="CO604" s="43"/>
      <c r="CP604" s="43"/>
      <c r="CQ604" s="43"/>
      <c r="CR604" s="500"/>
      <c r="CS604" s="495"/>
      <c r="CT604" s="495"/>
      <c r="CU604" s="502"/>
      <c r="CV604" s="44"/>
      <c r="CW604" s="44"/>
      <c r="CX604" s="44"/>
      <c r="CY604" s="44"/>
      <c r="CZ604" s="44"/>
      <c r="DA604" s="47"/>
      <c r="DB604" s="451"/>
      <c r="DC604" s="44"/>
      <c r="DD604" s="44"/>
      <c r="DE604" s="451"/>
      <c r="DF604" s="35"/>
      <c r="DG604" s="36"/>
      <c r="DH604" s="36"/>
      <c r="DI604" s="38"/>
      <c r="DJ604" s="38"/>
      <c r="DK604" s="38"/>
      <c r="DL604" s="38"/>
      <c r="DM604" s="38"/>
      <c r="DN604" s="46"/>
      <c r="DO604" s="451"/>
      <c r="DP604" s="451"/>
      <c r="DQ604" s="451"/>
      <c r="DR604" s="451"/>
      <c r="DS604" s="451"/>
      <c r="DT604" s="451"/>
      <c r="DU604" s="451"/>
      <c r="DV604" s="35"/>
      <c r="DW604" s="36"/>
      <c r="DX604" s="36"/>
      <c r="DY604" s="38"/>
      <c r="DZ604" s="38"/>
      <c r="EA604" s="46"/>
      <c r="EB604" s="33">
        <f t="shared" si="79"/>
        <v>0</v>
      </c>
      <c r="EC604" s="33">
        <f t="shared" si="80"/>
        <v>0</v>
      </c>
      <c r="ED604" s="75">
        <f t="shared" si="81"/>
        <v>0</v>
      </c>
      <c r="EE604" s="74">
        <f t="shared" si="82"/>
        <v>0</v>
      </c>
      <c r="EF604" s="33">
        <f t="shared" si="83"/>
        <v>0</v>
      </c>
    </row>
    <row r="605" spans="1:136" x14ac:dyDescent="0.25">
      <c r="A605" s="134">
        <v>596</v>
      </c>
      <c r="B605" s="44"/>
      <c r="C605" s="39"/>
      <c r="D605" s="39"/>
      <c r="E605" s="39"/>
      <c r="F605" s="46"/>
      <c r="G605" s="45"/>
      <c r="H605" s="44"/>
      <c r="I605" s="44"/>
      <c r="J605" s="47"/>
      <c r="K605" s="47"/>
      <c r="L605" s="47"/>
      <c r="M605" s="47"/>
      <c r="N605" s="47"/>
      <c r="O605" s="44"/>
      <c r="P605" s="353"/>
      <c r="Q605" s="452"/>
      <c r="R605" s="452"/>
      <c r="S605" s="452"/>
      <c r="T605" s="452"/>
      <c r="U605" s="452"/>
      <c r="V605" s="452"/>
      <c r="W605" s="452"/>
      <c r="X605" s="452"/>
      <c r="Y605" s="452"/>
      <c r="Z605" s="45"/>
      <c r="AA605" s="44"/>
      <c r="AB605" s="44"/>
      <c r="AC605" s="47"/>
      <c r="AD605" s="47"/>
      <c r="AE605" s="47"/>
      <c r="AF605" s="47"/>
      <c r="AG605" s="47"/>
      <c r="AH605" s="47"/>
      <c r="AI605" s="47"/>
      <c r="AJ605" s="44"/>
      <c r="AK605" s="353"/>
      <c r="AL605" s="452"/>
      <c r="AM605" s="452"/>
      <c r="AN605" s="452"/>
      <c r="AO605" s="452"/>
      <c r="AP605" s="452"/>
      <c r="AQ605" s="452"/>
      <c r="AR605" s="452"/>
      <c r="AS605" s="452"/>
      <c r="AT605" s="452"/>
      <c r="AU605" s="452"/>
      <c r="AV605" s="452"/>
      <c r="AW605" s="45"/>
      <c r="AX605" s="44"/>
      <c r="AY605" s="47"/>
      <c r="AZ605" s="47"/>
      <c r="BA605" s="125"/>
      <c r="BB605" s="44"/>
      <c r="BC605" s="44"/>
      <c r="BD605" s="47"/>
      <c r="BE605" s="47"/>
      <c r="BF605" s="45"/>
      <c r="BG605" s="44"/>
      <c r="BH605" s="44"/>
      <c r="BI605" s="44"/>
      <c r="BJ605" s="44"/>
      <c r="BK605" s="44"/>
      <c r="BL605" s="44"/>
      <c r="BM605" s="44"/>
      <c r="BN605" s="47"/>
      <c r="BO605" s="497"/>
      <c r="BP605" s="124"/>
      <c r="BQ605" s="41"/>
      <c r="BR605" s="41"/>
      <c r="BS605" s="41"/>
      <c r="BT605" s="41"/>
      <c r="BU605" s="43"/>
      <c r="BV605" s="43"/>
      <c r="BW605" s="43"/>
      <c r="BX605" s="43"/>
      <c r="BY605" s="43"/>
      <c r="BZ605" s="43"/>
      <c r="CA605" s="499"/>
      <c r="CB605" s="500"/>
      <c r="CC605" s="495"/>
      <c r="CD605" s="495"/>
      <c r="CE605" s="502"/>
      <c r="CF605" s="124"/>
      <c r="CG605" s="41"/>
      <c r="CH605" s="41"/>
      <c r="CI605" s="43"/>
      <c r="CJ605" s="43"/>
      <c r="CK605" s="43"/>
      <c r="CL605" s="43"/>
      <c r="CM605" s="43"/>
      <c r="CN605" s="43"/>
      <c r="CO605" s="43"/>
      <c r="CP605" s="43"/>
      <c r="CQ605" s="43"/>
      <c r="CR605" s="500"/>
      <c r="CS605" s="495"/>
      <c r="CT605" s="495"/>
      <c r="CU605" s="502"/>
      <c r="CV605" s="44"/>
      <c r="CW605" s="44"/>
      <c r="CX605" s="44"/>
      <c r="CY605" s="44"/>
      <c r="CZ605" s="44"/>
      <c r="DA605" s="47"/>
      <c r="DB605" s="451"/>
      <c r="DC605" s="44"/>
      <c r="DD605" s="44"/>
      <c r="DE605" s="451"/>
      <c r="DF605" s="35"/>
      <c r="DG605" s="36"/>
      <c r="DH605" s="36"/>
      <c r="DI605" s="38"/>
      <c r="DJ605" s="38"/>
      <c r="DK605" s="38"/>
      <c r="DL605" s="38"/>
      <c r="DM605" s="38"/>
      <c r="DN605" s="46"/>
      <c r="DO605" s="451"/>
      <c r="DP605" s="451"/>
      <c r="DQ605" s="451"/>
      <c r="DR605" s="451"/>
      <c r="DS605" s="451"/>
      <c r="DT605" s="451"/>
      <c r="DU605" s="451"/>
      <c r="DV605" s="35"/>
      <c r="DW605" s="36"/>
      <c r="DX605" s="36"/>
      <c r="DY605" s="38"/>
      <c r="DZ605" s="38"/>
      <c r="EA605" s="46"/>
      <c r="EB605" s="33">
        <f t="shared" si="79"/>
        <v>0</v>
      </c>
      <c r="EC605" s="33">
        <f t="shared" si="80"/>
        <v>0</v>
      </c>
      <c r="ED605" s="75">
        <f t="shared" si="81"/>
        <v>0</v>
      </c>
      <c r="EE605" s="74">
        <f t="shared" si="82"/>
        <v>0</v>
      </c>
      <c r="EF605" s="33">
        <f t="shared" si="83"/>
        <v>0</v>
      </c>
    </row>
    <row r="606" spans="1:136" x14ac:dyDescent="0.25">
      <c r="A606" s="136">
        <v>597</v>
      </c>
      <c r="B606" s="44"/>
      <c r="C606" s="39"/>
      <c r="D606" s="39"/>
      <c r="E606" s="39"/>
      <c r="F606" s="46"/>
      <c r="G606" s="45"/>
      <c r="H606" s="44"/>
      <c r="I606" s="44"/>
      <c r="J606" s="47"/>
      <c r="K606" s="47"/>
      <c r="L606" s="47"/>
      <c r="M606" s="47"/>
      <c r="N606" s="47"/>
      <c r="O606" s="44"/>
      <c r="P606" s="353"/>
      <c r="Q606" s="452"/>
      <c r="R606" s="452"/>
      <c r="S606" s="452"/>
      <c r="T606" s="452"/>
      <c r="U606" s="452"/>
      <c r="V606" s="452"/>
      <c r="W606" s="452"/>
      <c r="X606" s="452"/>
      <c r="Y606" s="452"/>
      <c r="Z606" s="45"/>
      <c r="AA606" s="44"/>
      <c r="AB606" s="44"/>
      <c r="AC606" s="47"/>
      <c r="AD606" s="47"/>
      <c r="AE606" s="47"/>
      <c r="AF606" s="47"/>
      <c r="AG606" s="47"/>
      <c r="AH606" s="47"/>
      <c r="AI606" s="47"/>
      <c r="AJ606" s="44"/>
      <c r="AK606" s="353"/>
      <c r="AL606" s="452"/>
      <c r="AM606" s="452"/>
      <c r="AN606" s="452"/>
      <c r="AO606" s="452"/>
      <c r="AP606" s="452"/>
      <c r="AQ606" s="452"/>
      <c r="AR606" s="452"/>
      <c r="AS606" s="452"/>
      <c r="AT606" s="452"/>
      <c r="AU606" s="452"/>
      <c r="AV606" s="452"/>
      <c r="AW606" s="45"/>
      <c r="AX606" s="44"/>
      <c r="AY606" s="47"/>
      <c r="AZ606" s="47"/>
      <c r="BA606" s="125"/>
      <c r="BB606" s="44"/>
      <c r="BC606" s="44"/>
      <c r="BD606" s="47"/>
      <c r="BE606" s="47"/>
      <c r="BF606" s="45"/>
      <c r="BG606" s="44"/>
      <c r="BH606" s="44"/>
      <c r="BI606" s="44"/>
      <c r="BJ606" s="44"/>
      <c r="BK606" s="44"/>
      <c r="BL606" s="44"/>
      <c r="BM606" s="44"/>
      <c r="BN606" s="47"/>
      <c r="BO606" s="497"/>
      <c r="BP606" s="124"/>
      <c r="BQ606" s="41"/>
      <c r="BR606" s="41"/>
      <c r="BS606" s="41"/>
      <c r="BT606" s="41"/>
      <c r="BU606" s="43"/>
      <c r="BV606" s="43"/>
      <c r="BW606" s="43"/>
      <c r="BX606" s="43"/>
      <c r="BY606" s="43"/>
      <c r="BZ606" s="43"/>
      <c r="CA606" s="499"/>
      <c r="CB606" s="500"/>
      <c r="CC606" s="495"/>
      <c r="CD606" s="495"/>
      <c r="CE606" s="502"/>
      <c r="CF606" s="124"/>
      <c r="CG606" s="41"/>
      <c r="CH606" s="41"/>
      <c r="CI606" s="43"/>
      <c r="CJ606" s="43"/>
      <c r="CK606" s="43"/>
      <c r="CL606" s="43"/>
      <c r="CM606" s="43"/>
      <c r="CN606" s="43"/>
      <c r="CO606" s="43"/>
      <c r="CP606" s="43"/>
      <c r="CQ606" s="43"/>
      <c r="CR606" s="500"/>
      <c r="CS606" s="495"/>
      <c r="CT606" s="495"/>
      <c r="CU606" s="502"/>
      <c r="CV606" s="44"/>
      <c r="CW606" s="44"/>
      <c r="CX606" s="44"/>
      <c r="CY606" s="44"/>
      <c r="CZ606" s="44"/>
      <c r="DA606" s="47"/>
      <c r="DB606" s="451"/>
      <c r="DC606" s="44"/>
      <c r="DD606" s="44"/>
      <c r="DE606" s="451"/>
      <c r="DF606" s="35"/>
      <c r="DG606" s="36"/>
      <c r="DH606" s="36"/>
      <c r="DI606" s="38"/>
      <c r="DJ606" s="38"/>
      <c r="DK606" s="38"/>
      <c r="DL606" s="38"/>
      <c r="DM606" s="38"/>
      <c r="DN606" s="46"/>
      <c r="DO606" s="451"/>
      <c r="DP606" s="451"/>
      <c r="DQ606" s="451"/>
      <c r="DR606" s="451"/>
      <c r="DS606" s="451"/>
      <c r="DT606" s="451"/>
      <c r="DU606" s="451"/>
      <c r="DV606" s="35"/>
      <c r="DW606" s="36"/>
      <c r="DX606" s="36"/>
      <c r="DY606" s="38"/>
      <c r="DZ606" s="38"/>
      <c r="EA606" s="46"/>
      <c r="EB606" s="33">
        <f t="shared" si="79"/>
        <v>0</v>
      </c>
      <c r="EC606" s="33">
        <f t="shared" si="80"/>
        <v>0</v>
      </c>
      <c r="ED606" s="75">
        <f t="shared" si="81"/>
        <v>0</v>
      </c>
      <c r="EE606" s="74">
        <f t="shared" si="82"/>
        <v>0</v>
      </c>
      <c r="EF606" s="33">
        <f t="shared" si="83"/>
        <v>0</v>
      </c>
    </row>
    <row r="607" spans="1:136" x14ac:dyDescent="0.25">
      <c r="A607" s="134">
        <v>598</v>
      </c>
      <c r="B607" s="44"/>
      <c r="C607" s="39"/>
      <c r="D607" s="39"/>
      <c r="E607" s="39"/>
      <c r="F607" s="46"/>
      <c r="G607" s="45"/>
      <c r="H607" s="44"/>
      <c r="I607" s="44"/>
      <c r="J607" s="47"/>
      <c r="K607" s="47"/>
      <c r="L607" s="47"/>
      <c r="M607" s="47"/>
      <c r="N607" s="47"/>
      <c r="O607" s="44"/>
      <c r="P607" s="353"/>
      <c r="Q607" s="452"/>
      <c r="R607" s="452"/>
      <c r="S607" s="452"/>
      <c r="T607" s="452"/>
      <c r="U607" s="452"/>
      <c r="V607" s="452"/>
      <c r="W607" s="452"/>
      <c r="X607" s="452"/>
      <c r="Y607" s="452"/>
      <c r="Z607" s="45"/>
      <c r="AA607" s="44"/>
      <c r="AB607" s="44"/>
      <c r="AC607" s="47"/>
      <c r="AD607" s="47"/>
      <c r="AE607" s="47"/>
      <c r="AF607" s="47"/>
      <c r="AG607" s="47"/>
      <c r="AH607" s="47"/>
      <c r="AI607" s="47"/>
      <c r="AJ607" s="44"/>
      <c r="AK607" s="353"/>
      <c r="AL607" s="452"/>
      <c r="AM607" s="452"/>
      <c r="AN607" s="452"/>
      <c r="AO607" s="452"/>
      <c r="AP607" s="452"/>
      <c r="AQ607" s="452"/>
      <c r="AR607" s="452"/>
      <c r="AS607" s="452"/>
      <c r="AT607" s="452"/>
      <c r="AU607" s="452"/>
      <c r="AV607" s="452"/>
      <c r="AW607" s="45"/>
      <c r="AX607" s="44"/>
      <c r="AY607" s="47"/>
      <c r="AZ607" s="47"/>
      <c r="BA607" s="125"/>
      <c r="BB607" s="44"/>
      <c r="BC607" s="44"/>
      <c r="BD607" s="47"/>
      <c r="BE607" s="47"/>
      <c r="BF607" s="45"/>
      <c r="BG607" s="44"/>
      <c r="BH607" s="44"/>
      <c r="BI607" s="44"/>
      <c r="BJ607" s="44"/>
      <c r="BK607" s="44"/>
      <c r="BL607" s="44"/>
      <c r="BM607" s="44"/>
      <c r="BN607" s="47"/>
      <c r="BO607" s="497"/>
      <c r="BP607" s="124"/>
      <c r="BQ607" s="41"/>
      <c r="BR607" s="41"/>
      <c r="BS607" s="41"/>
      <c r="BT607" s="41"/>
      <c r="BU607" s="43"/>
      <c r="BV607" s="43"/>
      <c r="BW607" s="43"/>
      <c r="BX607" s="43"/>
      <c r="BY607" s="43"/>
      <c r="BZ607" s="43"/>
      <c r="CA607" s="499"/>
      <c r="CB607" s="500"/>
      <c r="CC607" s="495"/>
      <c r="CD607" s="495"/>
      <c r="CE607" s="502"/>
      <c r="CF607" s="124"/>
      <c r="CG607" s="41"/>
      <c r="CH607" s="41"/>
      <c r="CI607" s="43"/>
      <c r="CJ607" s="43"/>
      <c r="CK607" s="43"/>
      <c r="CL607" s="43"/>
      <c r="CM607" s="43"/>
      <c r="CN607" s="43"/>
      <c r="CO607" s="43"/>
      <c r="CP607" s="43"/>
      <c r="CQ607" s="43"/>
      <c r="CR607" s="500"/>
      <c r="CS607" s="495"/>
      <c r="CT607" s="495"/>
      <c r="CU607" s="502"/>
      <c r="CV607" s="44"/>
      <c r="CW607" s="44"/>
      <c r="CX607" s="44"/>
      <c r="CY607" s="44"/>
      <c r="CZ607" s="44"/>
      <c r="DA607" s="47"/>
      <c r="DB607" s="451"/>
      <c r="DC607" s="44"/>
      <c r="DD607" s="44"/>
      <c r="DE607" s="451"/>
      <c r="DF607" s="35"/>
      <c r="DG607" s="36"/>
      <c r="DH607" s="36"/>
      <c r="DI607" s="38"/>
      <c r="DJ607" s="38"/>
      <c r="DK607" s="38"/>
      <c r="DL607" s="38"/>
      <c r="DM607" s="38"/>
      <c r="DN607" s="46"/>
      <c r="DO607" s="451"/>
      <c r="DP607" s="451"/>
      <c r="DQ607" s="451"/>
      <c r="DR607" s="451"/>
      <c r="DS607" s="451"/>
      <c r="DT607" s="451"/>
      <c r="DU607" s="451"/>
      <c r="DV607" s="35"/>
      <c r="DW607" s="36"/>
      <c r="DX607" s="36"/>
      <c r="DY607" s="38"/>
      <c r="DZ607" s="38"/>
      <c r="EA607" s="46"/>
      <c r="EB607" s="33">
        <f t="shared" si="79"/>
        <v>0</v>
      </c>
      <c r="EC607" s="33">
        <f t="shared" si="80"/>
        <v>0</v>
      </c>
      <c r="ED607" s="75">
        <f t="shared" si="81"/>
        <v>0</v>
      </c>
      <c r="EE607" s="74">
        <f t="shared" si="82"/>
        <v>0</v>
      </c>
      <c r="EF607" s="33">
        <f t="shared" si="83"/>
        <v>0</v>
      </c>
    </row>
    <row r="608" spans="1:136" x14ac:dyDescent="0.25">
      <c r="A608" s="136">
        <v>599</v>
      </c>
      <c r="B608" s="44"/>
      <c r="C608" s="39"/>
      <c r="D608" s="39"/>
      <c r="E608" s="39"/>
      <c r="F608" s="46"/>
      <c r="G608" s="45"/>
      <c r="H608" s="44"/>
      <c r="I608" s="44"/>
      <c r="J608" s="47"/>
      <c r="K608" s="47"/>
      <c r="L608" s="47"/>
      <c r="M608" s="47"/>
      <c r="N608" s="47"/>
      <c r="O608" s="44"/>
      <c r="P608" s="353"/>
      <c r="Q608" s="452"/>
      <c r="R608" s="452"/>
      <c r="S608" s="452"/>
      <c r="T608" s="452"/>
      <c r="U608" s="452"/>
      <c r="V608" s="452"/>
      <c r="W608" s="452"/>
      <c r="X608" s="452"/>
      <c r="Y608" s="452"/>
      <c r="Z608" s="45"/>
      <c r="AA608" s="44"/>
      <c r="AB608" s="44"/>
      <c r="AC608" s="47"/>
      <c r="AD608" s="47"/>
      <c r="AE608" s="47"/>
      <c r="AF608" s="47"/>
      <c r="AG608" s="47"/>
      <c r="AH608" s="47"/>
      <c r="AI608" s="47"/>
      <c r="AJ608" s="44"/>
      <c r="AK608" s="353"/>
      <c r="AL608" s="452"/>
      <c r="AM608" s="452"/>
      <c r="AN608" s="452"/>
      <c r="AO608" s="452"/>
      <c r="AP608" s="452"/>
      <c r="AQ608" s="452"/>
      <c r="AR608" s="452"/>
      <c r="AS608" s="452"/>
      <c r="AT608" s="452"/>
      <c r="AU608" s="452"/>
      <c r="AV608" s="452"/>
      <c r="AW608" s="45"/>
      <c r="AX608" s="44"/>
      <c r="AY608" s="47"/>
      <c r="AZ608" s="47"/>
      <c r="BA608" s="125"/>
      <c r="BB608" s="44"/>
      <c r="BC608" s="44"/>
      <c r="BD608" s="47"/>
      <c r="BE608" s="47"/>
      <c r="BF608" s="45"/>
      <c r="BG608" s="44"/>
      <c r="BH608" s="44"/>
      <c r="BI608" s="44"/>
      <c r="BJ608" s="44"/>
      <c r="BK608" s="44"/>
      <c r="BL608" s="44"/>
      <c r="BM608" s="44"/>
      <c r="BN608" s="47"/>
      <c r="BO608" s="497"/>
      <c r="BP608" s="124"/>
      <c r="BQ608" s="41"/>
      <c r="BR608" s="41"/>
      <c r="BS608" s="41"/>
      <c r="BT608" s="41"/>
      <c r="BU608" s="43"/>
      <c r="BV608" s="43"/>
      <c r="BW608" s="43"/>
      <c r="BX608" s="43"/>
      <c r="BY608" s="43"/>
      <c r="BZ608" s="43"/>
      <c r="CA608" s="499"/>
      <c r="CB608" s="500"/>
      <c r="CC608" s="495"/>
      <c r="CD608" s="495"/>
      <c r="CE608" s="502"/>
      <c r="CF608" s="124"/>
      <c r="CG608" s="41"/>
      <c r="CH608" s="41"/>
      <c r="CI608" s="43"/>
      <c r="CJ608" s="43"/>
      <c r="CK608" s="43"/>
      <c r="CL608" s="43"/>
      <c r="CM608" s="43"/>
      <c r="CN608" s="43"/>
      <c r="CO608" s="43"/>
      <c r="CP608" s="43"/>
      <c r="CQ608" s="43"/>
      <c r="CR608" s="500"/>
      <c r="CS608" s="495"/>
      <c r="CT608" s="495"/>
      <c r="CU608" s="502"/>
      <c r="CV608" s="44"/>
      <c r="CW608" s="44"/>
      <c r="CX608" s="44"/>
      <c r="CY608" s="44"/>
      <c r="CZ608" s="44"/>
      <c r="DA608" s="47"/>
      <c r="DB608" s="451"/>
      <c r="DC608" s="44"/>
      <c r="DD608" s="44"/>
      <c r="DE608" s="451"/>
      <c r="DF608" s="35"/>
      <c r="DG608" s="36"/>
      <c r="DH608" s="36"/>
      <c r="DI608" s="38"/>
      <c r="DJ608" s="38"/>
      <c r="DK608" s="38"/>
      <c r="DL608" s="38"/>
      <c r="DM608" s="38"/>
      <c r="DN608" s="46"/>
      <c r="DO608" s="451"/>
      <c r="DP608" s="451"/>
      <c r="DQ608" s="451"/>
      <c r="DR608" s="451"/>
      <c r="DS608" s="451"/>
      <c r="DT608" s="451"/>
      <c r="DU608" s="451"/>
      <c r="DV608" s="35"/>
      <c r="DW608" s="36"/>
      <c r="DX608" s="36"/>
      <c r="DY608" s="38"/>
      <c r="DZ608" s="38"/>
      <c r="EA608" s="46"/>
      <c r="EB608" s="33">
        <f t="shared" si="79"/>
        <v>0</v>
      </c>
      <c r="EC608" s="33">
        <f t="shared" si="80"/>
        <v>0</v>
      </c>
      <c r="ED608" s="75">
        <f t="shared" si="81"/>
        <v>0</v>
      </c>
      <c r="EE608" s="74">
        <f t="shared" si="82"/>
        <v>0</v>
      </c>
      <c r="EF608" s="33">
        <f t="shared" si="83"/>
        <v>0</v>
      </c>
    </row>
    <row r="609" spans="1:136" x14ac:dyDescent="0.25">
      <c r="A609" s="134">
        <v>600</v>
      </c>
      <c r="B609" s="44"/>
      <c r="C609" s="39"/>
      <c r="D609" s="39"/>
      <c r="E609" s="39"/>
      <c r="F609" s="46"/>
      <c r="G609" s="45"/>
      <c r="H609" s="44"/>
      <c r="I609" s="44"/>
      <c r="J609" s="47"/>
      <c r="K609" s="47"/>
      <c r="L609" s="47"/>
      <c r="M609" s="47"/>
      <c r="N609" s="47"/>
      <c r="O609" s="44"/>
      <c r="P609" s="353"/>
      <c r="Q609" s="452"/>
      <c r="R609" s="452"/>
      <c r="S609" s="452"/>
      <c r="T609" s="452"/>
      <c r="U609" s="452"/>
      <c r="V609" s="452"/>
      <c r="W609" s="452"/>
      <c r="X609" s="452"/>
      <c r="Y609" s="452"/>
      <c r="Z609" s="45"/>
      <c r="AA609" s="44"/>
      <c r="AB609" s="44"/>
      <c r="AC609" s="47"/>
      <c r="AD609" s="47"/>
      <c r="AE609" s="47"/>
      <c r="AF609" s="47"/>
      <c r="AG609" s="47"/>
      <c r="AH609" s="47"/>
      <c r="AI609" s="47"/>
      <c r="AJ609" s="44"/>
      <c r="AK609" s="353"/>
      <c r="AL609" s="452"/>
      <c r="AM609" s="452"/>
      <c r="AN609" s="452"/>
      <c r="AO609" s="452"/>
      <c r="AP609" s="452"/>
      <c r="AQ609" s="452"/>
      <c r="AR609" s="452"/>
      <c r="AS609" s="452"/>
      <c r="AT609" s="452"/>
      <c r="AU609" s="452"/>
      <c r="AV609" s="452"/>
      <c r="AW609" s="45"/>
      <c r="AX609" s="44"/>
      <c r="AY609" s="47"/>
      <c r="AZ609" s="47"/>
      <c r="BA609" s="125"/>
      <c r="BB609" s="44"/>
      <c r="BC609" s="44"/>
      <c r="BD609" s="47"/>
      <c r="BE609" s="47"/>
      <c r="BF609" s="45"/>
      <c r="BG609" s="44"/>
      <c r="BH609" s="44"/>
      <c r="BI609" s="44"/>
      <c r="BJ609" s="44"/>
      <c r="BK609" s="44"/>
      <c r="BL609" s="44"/>
      <c r="BM609" s="44"/>
      <c r="BN609" s="47"/>
      <c r="BO609" s="497"/>
      <c r="BP609" s="124"/>
      <c r="BQ609" s="41"/>
      <c r="BR609" s="41"/>
      <c r="BS609" s="41"/>
      <c r="BT609" s="41"/>
      <c r="BU609" s="43"/>
      <c r="BV609" s="43"/>
      <c r="BW609" s="43"/>
      <c r="BX609" s="43"/>
      <c r="BY609" s="43"/>
      <c r="BZ609" s="43"/>
      <c r="CA609" s="499"/>
      <c r="CB609" s="500"/>
      <c r="CC609" s="495"/>
      <c r="CD609" s="495"/>
      <c r="CE609" s="502"/>
      <c r="CF609" s="124"/>
      <c r="CG609" s="41"/>
      <c r="CH609" s="41"/>
      <c r="CI609" s="43"/>
      <c r="CJ609" s="43"/>
      <c r="CK609" s="43"/>
      <c r="CL609" s="43"/>
      <c r="CM609" s="43"/>
      <c r="CN609" s="43"/>
      <c r="CO609" s="43"/>
      <c r="CP609" s="43"/>
      <c r="CQ609" s="43"/>
      <c r="CR609" s="500"/>
      <c r="CS609" s="495"/>
      <c r="CT609" s="495"/>
      <c r="CU609" s="502"/>
      <c r="CV609" s="44"/>
      <c r="CW609" s="44"/>
      <c r="CX609" s="44"/>
      <c r="CY609" s="44"/>
      <c r="CZ609" s="44"/>
      <c r="DA609" s="47"/>
      <c r="DB609" s="451"/>
      <c r="DC609" s="44"/>
      <c r="DD609" s="44"/>
      <c r="DE609" s="451"/>
      <c r="DF609" s="35"/>
      <c r="DG609" s="36"/>
      <c r="DH609" s="36"/>
      <c r="DI609" s="38"/>
      <c r="DJ609" s="38"/>
      <c r="DK609" s="38"/>
      <c r="DL609" s="38"/>
      <c r="DM609" s="38"/>
      <c r="DN609" s="46"/>
      <c r="DO609" s="451"/>
      <c r="DP609" s="451"/>
      <c r="DQ609" s="451"/>
      <c r="DR609" s="451"/>
      <c r="DS609" s="451"/>
      <c r="DT609" s="451"/>
      <c r="DU609" s="451"/>
      <c r="DV609" s="35"/>
      <c r="DW609" s="36"/>
      <c r="DX609" s="36"/>
      <c r="DY609" s="38"/>
      <c r="DZ609" s="38"/>
      <c r="EA609" s="46"/>
      <c r="EB609" s="33">
        <f t="shared" si="79"/>
        <v>0</v>
      </c>
      <c r="EC609" s="33">
        <f t="shared" si="80"/>
        <v>0</v>
      </c>
      <c r="ED609" s="75">
        <f t="shared" si="81"/>
        <v>0</v>
      </c>
      <c r="EE609" s="74">
        <f t="shared" si="82"/>
        <v>0</v>
      </c>
      <c r="EF609" s="33">
        <f t="shared" si="83"/>
        <v>0</v>
      </c>
    </row>
    <row r="610" spans="1:136" x14ac:dyDescent="0.25">
      <c r="A610" s="136">
        <v>601</v>
      </c>
      <c r="B610" s="44"/>
      <c r="C610" s="39"/>
      <c r="D610" s="39"/>
      <c r="E610" s="39"/>
      <c r="F610" s="46"/>
      <c r="G610" s="45"/>
      <c r="H610" s="44"/>
      <c r="I610" s="44"/>
      <c r="J610" s="47"/>
      <c r="K610" s="47"/>
      <c r="L610" s="47"/>
      <c r="M610" s="47"/>
      <c r="N610" s="47"/>
      <c r="O610" s="44"/>
      <c r="P610" s="353"/>
      <c r="Q610" s="452"/>
      <c r="R610" s="452"/>
      <c r="S610" s="452"/>
      <c r="T610" s="452"/>
      <c r="U610" s="452"/>
      <c r="V610" s="452"/>
      <c r="W610" s="452"/>
      <c r="X610" s="452"/>
      <c r="Y610" s="452"/>
      <c r="Z610" s="45"/>
      <c r="AA610" s="44"/>
      <c r="AB610" s="44"/>
      <c r="AC610" s="47"/>
      <c r="AD610" s="47"/>
      <c r="AE610" s="47"/>
      <c r="AF610" s="47"/>
      <c r="AG610" s="47"/>
      <c r="AH610" s="47"/>
      <c r="AI610" s="47"/>
      <c r="AJ610" s="44"/>
      <c r="AK610" s="353"/>
      <c r="AL610" s="452"/>
      <c r="AM610" s="452"/>
      <c r="AN610" s="452"/>
      <c r="AO610" s="452"/>
      <c r="AP610" s="452"/>
      <c r="AQ610" s="452"/>
      <c r="AR610" s="452"/>
      <c r="AS610" s="452"/>
      <c r="AT610" s="452"/>
      <c r="AU610" s="452"/>
      <c r="AV610" s="452"/>
      <c r="AW610" s="45"/>
      <c r="AX610" s="44"/>
      <c r="AY610" s="47"/>
      <c r="AZ610" s="47"/>
      <c r="BA610" s="125"/>
      <c r="BB610" s="44"/>
      <c r="BC610" s="44"/>
      <c r="BD610" s="47"/>
      <c r="BE610" s="47"/>
      <c r="BF610" s="45"/>
      <c r="BG610" s="44"/>
      <c r="BH610" s="44"/>
      <c r="BI610" s="44"/>
      <c r="BJ610" s="44"/>
      <c r="BK610" s="44"/>
      <c r="BL610" s="44"/>
      <c r="BM610" s="44"/>
      <c r="BN610" s="47"/>
      <c r="BO610" s="497"/>
      <c r="BP610" s="124"/>
      <c r="BQ610" s="41"/>
      <c r="BR610" s="41"/>
      <c r="BS610" s="41"/>
      <c r="BT610" s="41"/>
      <c r="BU610" s="43"/>
      <c r="BV610" s="43"/>
      <c r="BW610" s="43"/>
      <c r="BX610" s="43"/>
      <c r="BY610" s="43"/>
      <c r="BZ610" s="43"/>
      <c r="CA610" s="499"/>
      <c r="CB610" s="500"/>
      <c r="CC610" s="495"/>
      <c r="CD610" s="495"/>
      <c r="CE610" s="502"/>
      <c r="CF610" s="124"/>
      <c r="CG610" s="41"/>
      <c r="CH610" s="41"/>
      <c r="CI610" s="43"/>
      <c r="CJ610" s="43"/>
      <c r="CK610" s="43"/>
      <c r="CL610" s="43"/>
      <c r="CM610" s="43"/>
      <c r="CN610" s="43"/>
      <c r="CO610" s="43"/>
      <c r="CP610" s="43"/>
      <c r="CQ610" s="43"/>
      <c r="CR610" s="500"/>
      <c r="CS610" s="495"/>
      <c r="CT610" s="495"/>
      <c r="CU610" s="502"/>
      <c r="CV610" s="44"/>
      <c r="CW610" s="44"/>
      <c r="CX610" s="44"/>
      <c r="CY610" s="44"/>
      <c r="CZ610" s="44"/>
      <c r="DA610" s="47"/>
      <c r="DB610" s="451"/>
      <c r="DC610" s="44"/>
      <c r="DD610" s="44"/>
      <c r="DE610" s="451"/>
      <c r="DF610" s="35"/>
      <c r="DG610" s="36"/>
      <c r="DH610" s="36"/>
      <c r="DI610" s="38"/>
      <c r="DJ610" s="38"/>
      <c r="DK610" s="38"/>
      <c r="DL610" s="38"/>
      <c r="DM610" s="38"/>
      <c r="DN610" s="46"/>
      <c r="DO610" s="451"/>
      <c r="DP610" s="451"/>
      <c r="DQ610" s="451"/>
      <c r="DR610" s="451"/>
      <c r="DS610" s="451"/>
      <c r="DT610" s="451"/>
      <c r="DU610" s="451"/>
      <c r="DV610" s="35"/>
      <c r="DW610" s="36"/>
      <c r="DX610" s="36"/>
      <c r="DY610" s="38"/>
      <c r="DZ610" s="38"/>
      <c r="EA610" s="46"/>
      <c r="EB610" s="33">
        <f t="shared" si="79"/>
        <v>0</v>
      </c>
      <c r="EC610" s="33">
        <f t="shared" si="80"/>
        <v>0</v>
      </c>
      <c r="ED610" s="75">
        <f t="shared" si="81"/>
        <v>0</v>
      </c>
      <c r="EE610" s="74">
        <f t="shared" si="82"/>
        <v>0</v>
      </c>
      <c r="EF610" s="33">
        <f t="shared" si="83"/>
        <v>0</v>
      </c>
    </row>
    <row r="611" spans="1:136" x14ac:dyDescent="0.25">
      <c r="A611" s="134">
        <v>602</v>
      </c>
      <c r="B611" s="44"/>
      <c r="C611" s="39"/>
      <c r="D611" s="39"/>
      <c r="E611" s="39"/>
      <c r="F611" s="46"/>
      <c r="G611" s="45"/>
      <c r="H611" s="44"/>
      <c r="I611" s="44"/>
      <c r="J611" s="47"/>
      <c r="K611" s="47"/>
      <c r="L611" s="47"/>
      <c r="M611" s="47"/>
      <c r="N611" s="47"/>
      <c r="O611" s="44"/>
      <c r="P611" s="353"/>
      <c r="Q611" s="452"/>
      <c r="R611" s="452"/>
      <c r="S611" s="452"/>
      <c r="T611" s="452"/>
      <c r="U611" s="452"/>
      <c r="V611" s="452"/>
      <c r="W611" s="452"/>
      <c r="X611" s="452"/>
      <c r="Y611" s="452"/>
      <c r="Z611" s="45"/>
      <c r="AA611" s="44"/>
      <c r="AB611" s="44"/>
      <c r="AC611" s="47"/>
      <c r="AD611" s="47"/>
      <c r="AE611" s="47"/>
      <c r="AF611" s="47"/>
      <c r="AG611" s="47"/>
      <c r="AH611" s="47"/>
      <c r="AI611" s="47"/>
      <c r="AJ611" s="44"/>
      <c r="AK611" s="353"/>
      <c r="AL611" s="452"/>
      <c r="AM611" s="452"/>
      <c r="AN611" s="452"/>
      <c r="AO611" s="452"/>
      <c r="AP611" s="452"/>
      <c r="AQ611" s="452"/>
      <c r="AR611" s="452"/>
      <c r="AS611" s="452"/>
      <c r="AT611" s="452"/>
      <c r="AU611" s="452"/>
      <c r="AV611" s="452"/>
      <c r="AW611" s="45"/>
      <c r="AX611" s="44"/>
      <c r="AY611" s="47"/>
      <c r="AZ611" s="47"/>
      <c r="BA611" s="125"/>
      <c r="BB611" s="44"/>
      <c r="BC611" s="44"/>
      <c r="BD611" s="47"/>
      <c r="BE611" s="47"/>
      <c r="BF611" s="45"/>
      <c r="BG611" s="44"/>
      <c r="BH611" s="44"/>
      <c r="BI611" s="44"/>
      <c r="BJ611" s="44"/>
      <c r="BK611" s="44"/>
      <c r="BL611" s="44"/>
      <c r="BM611" s="44"/>
      <c r="BN611" s="47"/>
      <c r="BO611" s="497"/>
      <c r="BP611" s="124"/>
      <c r="BQ611" s="41"/>
      <c r="BR611" s="41"/>
      <c r="BS611" s="41"/>
      <c r="BT611" s="41"/>
      <c r="BU611" s="43"/>
      <c r="BV611" s="43"/>
      <c r="BW611" s="43"/>
      <c r="BX611" s="43"/>
      <c r="BY611" s="43"/>
      <c r="BZ611" s="43"/>
      <c r="CA611" s="499"/>
      <c r="CB611" s="500"/>
      <c r="CC611" s="495"/>
      <c r="CD611" s="495"/>
      <c r="CE611" s="502"/>
      <c r="CF611" s="124"/>
      <c r="CG611" s="41"/>
      <c r="CH611" s="41"/>
      <c r="CI611" s="43"/>
      <c r="CJ611" s="43"/>
      <c r="CK611" s="43"/>
      <c r="CL611" s="43"/>
      <c r="CM611" s="43"/>
      <c r="CN611" s="43"/>
      <c r="CO611" s="43"/>
      <c r="CP611" s="43"/>
      <c r="CQ611" s="43"/>
      <c r="CR611" s="500"/>
      <c r="CS611" s="495"/>
      <c r="CT611" s="495"/>
      <c r="CU611" s="502"/>
      <c r="CV611" s="44"/>
      <c r="CW611" s="44"/>
      <c r="CX611" s="44"/>
      <c r="CY611" s="44"/>
      <c r="CZ611" s="44"/>
      <c r="DA611" s="47"/>
      <c r="DB611" s="451"/>
      <c r="DC611" s="44"/>
      <c r="DD611" s="44"/>
      <c r="DE611" s="451"/>
      <c r="DF611" s="35"/>
      <c r="DG611" s="36"/>
      <c r="DH611" s="36"/>
      <c r="DI611" s="38"/>
      <c r="DJ611" s="38"/>
      <c r="DK611" s="38"/>
      <c r="DL611" s="38"/>
      <c r="DM611" s="38"/>
      <c r="DN611" s="46"/>
      <c r="DO611" s="451"/>
      <c r="DP611" s="451"/>
      <c r="DQ611" s="451"/>
      <c r="DR611" s="451"/>
      <c r="DS611" s="451"/>
      <c r="DT611" s="451"/>
      <c r="DU611" s="451"/>
      <c r="DV611" s="35"/>
      <c r="DW611" s="36"/>
      <c r="DX611" s="36"/>
      <c r="DY611" s="38"/>
      <c r="DZ611" s="38"/>
      <c r="EA611" s="46"/>
      <c r="EB611" s="33">
        <f t="shared" si="79"/>
        <v>0</v>
      </c>
      <c r="EC611" s="33">
        <f t="shared" si="80"/>
        <v>0</v>
      </c>
      <c r="ED611" s="75">
        <f t="shared" si="81"/>
        <v>0</v>
      </c>
      <c r="EE611" s="74">
        <f t="shared" si="82"/>
        <v>0</v>
      </c>
      <c r="EF611" s="33">
        <f t="shared" si="83"/>
        <v>0</v>
      </c>
    </row>
    <row r="612" spans="1:136" x14ac:dyDescent="0.25">
      <c r="A612" s="136">
        <v>603</v>
      </c>
      <c r="B612" s="44"/>
      <c r="C612" s="39"/>
      <c r="D612" s="39"/>
      <c r="E612" s="39"/>
      <c r="F612" s="46"/>
      <c r="G612" s="45"/>
      <c r="H612" s="44"/>
      <c r="I612" s="44"/>
      <c r="J612" s="47"/>
      <c r="K612" s="47"/>
      <c r="L612" s="47"/>
      <c r="M612" s="47"/>
      <c r="N612" s="47"/>
      <c r="O612" s="44"/>
      <c r="P612" s="353"/>
      <c r="Q612" s="452"/>
      <c r="R612" s="452"/>
      <c r="S612" s="452"/>
      <c r="T612" s="452"/>
      <c r="U612" s="452"/>
      <c r="V612" s="452"/>
      <c r="W612" s="452"/>
      <c r="X612" s="452"/>
      <c r="Y612" s="452"/>
      <c r="Z612" s="45"/>
      <c r="AA612" s="44"/>
      <c r="AB612" s="44"/>
      <c r="AC612" s="47"/>
      <c r="AD612" s="47"/>
      <c r="AE612" s="47"/>
      <c r="AF612" s="47"/>
      <c r="AG612" s="47"/>
      <c r="AH612" s="47"/>
      <c r="AI612" s="47"/>
      <c r="AJ612" s="44"/>
      <c r="AK612" s="353"/>
      <c r="AL612" s="452"/>
      <c r="AM612" s="452"/>
      <c r="AN612" s="452"/>
      <c r="AO612" s="452"/>
      <c r="AP612" s="452"/>
      <c r="AQ612" s="452"/>
      <c r="AR612" s="452"/>
      <c r="AS612" s="452"/>
      <c r="AT612" s="452"/>
      <c r="AU612" s="452"/>
      <c r="AV612" s="452"/>
      <c r="AW612" s="45"/>
      <c r="AX612" s="44"/>
      <c r="AY612" s="47"/>
      <c r="AZ612" s="47"/>
      <c r="BA612" s="125"/>
      <c r="BB612" s="44"/>
      <c r="BC612" s="44"/>
      <c r="BD612" s="47"/>
      <c r="BE612" s="47"/>
      <c r="BF612" s="45"/>
      <c r="BG612" s="44"/>
      <c r="BH612" s="44"/>
      <c r="BI612" s="44"/>
      <c r="BJ612" s="44"/>
      <c r="BK612" s="44"/>
      <c r="BL612" s="44"/>
      <c r="BM612" s="44"/>
      <c r="BN612" s="47"/>
      <c r="BO612" s="497"/>
      <c r="BP612" s="124"/>
      <c r="BQ612" s="41"/>
      <c r="BR612" s="41"/>
      <c r="BS612" s="41"/>
      <c r="BT612" s="41"/>
      <c r="BU612" s="43"/>
      <c r="BV612" s="43"/>
      <c r="BW612" s="43"/>
      <c r="BX612" s="43"/>
      <c r="BY612" s="43"/>
      <c r="BZ612" s="43"/>
      <c r="CA612" s="499"/>
      <c r="CB612" s="500"/>
      <c r="CC612" s="495"/>
      <c r="CD612" s="495"/>
      <c r="CE612" s="502"/>
      <c r="CF612" s="124"/>
      <c r="CG612" s="41"/>
      <c r="CH612" s="41"/>
      <c r="CI612" s="43"/>
      <c r="CJ612" s="43"/>
      <c r="CK612" s="43"/>
      <c r="CL612" s="43"/>
      <c r="CM612" s="43"/>
      <c r="CN612" s="43"/>
      <c r="CO612" s="43"/>
      <c r="CP612" s="43"/>
      <c r="CQ612" s="43"/>
      <c r="CR612" s="500"/>
      <c r="CS612" s="495"/>
      <c r="CT612" s="495"/>
      <c r="CU612" s="502"/>
      <c r="CV612" s="44"/>
      <c r="CW612" s="44"/>
      <c r="CX612" s="44"/>
      <c r="CY612" s="44"/>
      <c r="CZ612" s="44"/>
      <c r="DA612" s="47"/>
      <c r="DB612" s="451"/>
      <c r="DC612" s="44"/>
      <c r="DD612" s="44"/>
      <c r="DE612" s="451"/>
      <c r="DF612" s="35"/>
      <c r="DG612" s="36"/>
      <c r="DH612" s="36"/>
      <c r="DI612" s="38"/>
      <c r="DJ612" s="38"/>
      <c r="DK612" s="38"/>
      <c r="DL612" s="38"/>
      <c r="DM612" s="38"/>
      <c r="DN612" s="46"/>
      <c r="DO612" s="451"/>
      <c r="DP612" s="451"/>
      <c r="DQ612" s="451"/>
      <c r="DR612" s="451"/>
      <c r="DS612" s="451"/>
      <c r="DT612" s="451"/>
      <c r="DU612" s="451"/>
      <c r="DV612" s="35"/>
      <c r="DW612" s="36"/>
      <c r="DX612" s="36"/>
      <c r="DY612" s="38"/>
      <c r="DZ612" s="38"/>
      <c r="EA612" s="46"/>
      <c r="EB612" s="33">
        <f t="shared" si="79"/>
        <v>0</v>
      </c>
      <c r="EC612" s="33">
        <f t="shared" si="80"/>
        <v>0</v>
      </c>
      <c r="ED612" s="75">
        <f t="shared" si="81"/>
        <v>0</v>
      </c>
      <c r="EE612" s="74">
        <f t="shared" si="82"/>
        <v>0</v>
      </c>
      <c r="EF612" s="33">
        <f t="shared" si="83"/>
        <v>0</v>
      </c>
    </row>
    <row r="613" spans="1:136" x14ac:dyDescent="0.25">
      <c r="A613" s="134">
        <v>604</v>
      </c>
      <c r="B613" s="44"/>
      <c r="C613" s="39"/>
      <c r="D613" s="39"/>
      <c r="E613" s="39"/>
      <c r="F613" s="46"/>
      <c r="G613" s="45"/>
      <c r="H613" s="44"/>
      <c r="I613" s="44"/>
      <c r="J613" s="47"/>
      <c r="K613" s="47"/>
      <c r="L613" s="47"/>
      <c r="M613" s="47"/>
      <c r="N613" s="47"/>
      <c r="O613" s="44"/>
      <c r="P613" s="353"/>
      <c r="Q613" s="452"/>
      <c r="R613" s="452"/>
      <c r="S613" s="452"/>
      <c r="T613" s="452"/>
      <c r="U613" s="452"/>
      <c r="V613" s="452"/>
      <c r="W613" s="452"/>
      <c r="X613" s="452"/>
      <c r="Y613" s="452"/>
      <c r="Z613" s="45"/>
      <c r="AA613" s="44"/>
      <c r="AB613" s="44"/>
      <c r="AC613" s="47"/>
      <c r="AD613" s="47"/>
      <c r="AE613" s="47"/>
      <c r="AF613" s="47"/>
      <c r="AG613" s="47"/>
      <c r="AH613" s="47"/>
      <c r="AI613" s="47"/>
      <c r="AJ613" s="44"/>
      <c r="AK613" s="353"/>
      <c r="AL613" s="452"/>
      <c r="AM613" s="452"/>
      <c r="AN613" s="452"/>
      <c r="AO613" s="452"/>
      <c r="AP613" s="452"/>
      <c r="AQ613" s="452"/>
      <c r="AR613" s="452"/>
      <c r="AS613" s="452"/>
      <c r="AT613" s="452"/>
      <c r="AU613" s="452"/>
      <c r="AV613" s="452"/>
      <c r="AW613" s="45"/>
      <c r="AX613" s="44"/>
      <c r="AY613" s="47"/>
      <c r="AZ613" s="47"/>
      <c r="BA613" s="125"/>
      <c r="BB613" s="44"/>
      <c r="BC613" s="44"/>
      <c r="BD613" s="47"/>
      <c r="BE613" s="47"/>
      <c r="BF613" s="45"/>
      <c r="BG613" s="44"/>
      <c r="BH613" s="44"/>
      <c r="BI613" s="44"/>
      <c r="BJ613" s="44"/>
      <c r="BK613" s="44"/>
      <c r="BL613" s="44"/>
      <c r="BM613" s="44"/>
      <c r="BN613" s="47"/>
      <c r="BO613" s="497"/>
      <c r="BP613" s="124"/>
      <c r="BQ613" s="41"/>
      <c r="BR613" s="41"/>
      <c r="BS613" s="41"/>
      <c r="BT613" s="41"/>
      <c r="BU613" s="43"/>
      <c r="BV613" s="43"/>
      <c r="BW613" s="43"/>
      <c r="BX613" s="43"/>
      <c r="BY613" s="43"/>
      <c r="BZ613" s="43"/>
      <c r="CA613" s="499"/>
      <c r="CB613" s="500"/>
      <c r="CC613" s="495"/>
      <c r="CD613" s="495"/>
      <c r="CE613" s="502"/>
      <c r="CF613" s="124"/>
      <c r="CG613" s="41"/>
      <c r="CH613" s="41"/>
      <c r="CI613" s="43"/>
      <c r="CJ613" s="43"/>
      <c r="CK613" s="43"/>
      <c r="CL613" s="43"/>
      <c r="CM613" s="43"/>
      <c r="CN613" s="43"/>
      <c r="CO613" s="43"/>
      <c r="CP613" s="43"/>
      <c r="CQ613" s="43"/>
      <c r="CR613" s="500"/>
      <c r="CS613" s="495"/>
      <c r="CT613" s="495"/>
      <c r="CU613" s="502"/>
      <c r="CV613" s="44"/>
      <c r="CW613" s="44"/>
      <c r="CX613" s="44"/>
      <c r="CY613" s="44"/>
      <c r="CZ613" s="44"/>
      <c r="DA613" s="47"/>
      <c r="DB613" s="451"/>
      <c r="DC613" s="44"/>
      <c r="DD613" s="44"/>
      <c r="DE613" s="451"/>
      <c r="DF613" s="35"/>
      <c r="DG613" s="36"/>
      <c r="DH613" s="36"/>
      <c r="DI613" s="38"/>
      <c r="DJ613" s="38"/>
      <c r="DK613" s="38"/>
      <c r="DL613" s="38"/>
      <c r="DM613" s="38"/>
      <c r="DN613" s="46"/>
      <c r="DO613" s="451"/>
      <c r="DP613" s="451"/>
      <c r="DQ613" s="451"/>
      <c r="DR613" s="451"/>
      <c r="DS613" s="451"/>
      <c r="DT613" s="451"/>
      <c r="DU613" s="451"/>
      <c r="DV613" s="35"/>
      <c r="DW613" s="36"/>
      <c r="DX613" s="36"/>
      <c r="DY613" s="38"/>
      <c r="DZ613" s="38"/>
      <c r="EA613" s="46"/>
      <c r="EB613" s="33">
        <f t="shared" si="79"/>
        <v>0</v>
      </c>
      <c r="EC613" s="33">
        <f t="shared" si="80"/>
        <v>0</v>
      </c>
      <c r="ED613" s="75">
        <f t="shared" si="81"/>
        <v>0</v>
      </c>
      <c r="EE613" s="74">
        <f t="shared" si="82"/>
        <v>0</v>
      </c>
      <c r="EF613" s="33">
        <f t="shared" si="83"/>
        <v>0</v>
      </c>
    </row>
    <row r="614" spans="1:136" x14ac:dyDescent="0.25">
      <c r="A614" s="136">
        <v>605</v>
      </c>
      <c r="B614" s="44"/>
      <c r="C614" s="39"/>
      <c r="D614" s="39"/>
      <c r="E614" s="39"/>
      <c r="F614" s="46"/>
      <c r="G614" s="45"/>
      <c r="H614" s="44"/>
      <c r="I614" s="44"/>
      <c r="J614" s="47"/>
      <c r="K614" s="47"/>
      <c r="L614" s="47"/>
      <c r="M614" s="47"/>
      <c r="N614" s="47"/>
      <c r="O614" s="44"/>
      <c r="P614" s="353"/>
      <c r="Q614" s="452"/>
      <c r="R614" s="452"/>
      <c r="S614" s="452"/>
      <c r="T614" s="452"/>
      <c r="U614" s="452"/>
      <c r="V614" s="452"/>
      <c r="W614" s="452"/>
      <c r="X614" s="452"/>
      <c r="Y614" s="452"/>
      <c r="Z614" s="45"/>
      <c r="AA614" s="44"/>
      <c r="AB614" s="44"/>
      <c r="AC614" s="47"/>
      <c r="AD614" s="47"/>
      <c r="AE614" s="47"/>
      <c r="AF614" s="47"/>
      <c r="AG614" s="47"/>
      <c r="AH614" s="47"/>
      <c r="AI614" s="47"/>
      <c r="AJ614" s="44"/>
      <c r="AK614" s="353"/>
      <c r="AL614" s="452"/>
      <c r="AM614" s="452"/>
      <c r="AN614" s="452"/>
      <c r="AO614" s="452"/>
      <c r="AP614" s="452"/>
      <c r="AQ614" s="452"/>
      <c r="AR614" s="452"/>
      <c r="AS614" s="452"/>
      <c r="AT614" s="452"/>
      <c r="AU614" s="452"/>
      <c r="AV614" s="452"/>
      <c r="AW614" s="45"/>
      <c r="AX614" s="44"/>
      <c r="AY614" s="47"/>
      <c r="AZ614" s="47"/>
      <c r="BA614" s="125"/>
      <c r="BB614" s="44"/>
      <c r="BC614" s="44"/>
      <c r="BD614" s="47"/>
      <c r="BE614" s="47"/>
      <c r="BF614" s="45"/>
      <c r="BG614" s="44"/>
      <c r="BH614" s="44"/>
      <c r="BI614" s="44"/>
      <c r="BJ614" s="44"/>
      <c r="BK614" s="44"/>
      <c r="BL614" s="44"/>
      <c r="BM614" s="44"/>
      <c r="BN614" s="47"/>
      <c r="BO614" s="497"/>
      <c r="BP614" s="124"/>
      <c r="BQ614" s="41"/>
      <c r="BR614" s="41"/>
      <c r="BS614" s="41"/>
      <c r="BT614" s="41"/>
      <c r="BU614" s="43"/>
      <c r="BV614" s="43"/>
      <c r="BW614" s="43"/>
      <c r="BX614" s="43"/>
      <c r="BY614" s="43"/>
      <c r="BZ614" s="43"/>
      <c r="CA614" s="499"/>
      <c r="CB614" s="500"/>
      <c r="CC614" s="495"/>
      <c r="CD614" s="495"/>
      <c r="CE614" s="502"/>
      <c r="CF614" s="124"/>
      <c r="CG614" s="41"/>
      <c r="CH614" s="41"/>
      <c r="CI614" s="43"/>
      <c r="CJ614" s="43"/>
      <c r="CK614" s="43"/>
      <c r="CL614" s="43"/>
      <c r="CM614" s="43"/>
      <c r="CN614" s="43"/>
      <c r="CO614" s="43"/>
      <c r="CP614" s="43"/>
      <c r="CQ614" s="43"/>
      <c r="CR614" s="500"/>
      <c r="CS614" s="495"/>
      <c r="CT614" s="495"/>
      <c r="CU614" s="502"/>
      <c r="CV614" s="44"/>
      <c r="CW614" s="44"/>
      <c r="CX614" s="44"/>
      <c r="CY614" s="44"/>
      <c r="CZ614" s="44"/>
      <c r="DA614" s="47"/>
      <c r="DB614" s="451"/>
      <c r="DC614" s="44"/>
      <c r="DD614" s="44"/>
      <c r="DE614" s="451"/>
      <c r="DF614" s="35"/>
      <c r="DG614" s="36"/>
      <c r="DH614" s="36"/>
      <c r="DI614" s="38"/>
      <c r="DJ614" s="38"/>
      <c r="DK614" s="38"/>
      <c r="DL614" s="38"/>
      <c r="DM614" s="38"/>
      <c r="DN614" s="46"/>
      <c r="DO614" s="451"/>
      <c r="DP614" s="451"/>
      <c r="DQ614" s="451"/>
      <c r="DR614" s="451"/>
      <c r="DS614" s="451"/>
      <c r="DT614" s="451"/>
      <c r="DU614" s="451"/>
      <c r="DV614" s="35"/>
      <c r="DW614" s="36"/>
      <c r="DX614" s="36"/>
      <c r="DY614" s="38"/>
      <c r="DZ614" s="38"/>
      <c r="EA614" s="46"/>
      <c r="EB614" s="33">
        <f t="shared" si="79"/>
        <v>0</v>
      </c>
      <c r="EC614" s="33">
        <f t="shared" si="80"/>
        <v>0</v>
      </c>
      <c r="ED614" s="75">
        <f t="shared" si="81"/>
        <v>0</v>
      </c>
      <c r="EE614" s="74">
        <f t="shared" si="82"/>
        <v>0</v>
      </c>
      <c r="EF614" s="33">
        <f t="shared" si="83"/>
        <v>0</v>
      </c>
    </row>
    <row r="615" spans="1:136" x14ac:dyDescent="0.25">
      <c r="A615" s="134">
        <v>606</v>
      </c>
      <c r="B615" s="44"/>
      <c r="C615" s="39"/>
      <c r="D615" s="39"/>
      <c r="E615" s="39"/>
      <c r="F615" s="46"/>
      <c r="G615" s="45"/>
      <c r="H615" s="44"/>
      <c r="I615" s="44"/>
      <c r="J615" s="47"/>
      <c r="K615" s="47"/>
      <c r="L615" s="47"/>
      <c r="M615" s="47"/>
      <c r="N615" s="47"/>
      <c r="O615" s="44"/>
      <c r="P615" s="353"/>
      <c r="Q615" s="452"/>
      <c r="R615" s="452"/>
      <c r="S615" s="452"/>
      <c r="T615" s="452"/>
      <c r="U615" s="452"/>
      <c r="V615" s="452"/>
      <c r="W615" s="452"/>
      <c r="X615" s="452"/>
      <c r="Y615" s="452"/>
      <c r="Z615" s="45"/>
      <c r="AA615" s="44"/>
      <c r="AB615" s="44"/>
      <c r="AC615" s="47"/>
      <c r="AD615" s="47"/>
      <c r="AE615" s="47"/>
      <c r="AF615" s="47"/>
      <c r="AG615" s="47"/>
      <c r="AH615" s="47"/>
      <c r="AI615" s="47"/>
      <c r="AJ615" s="44"/>
      <c r="AK615" s="353"/>
      <c r="AL615" s="452"/>
      <c r="AM615" s="452"/>
      <c r="AN615" s="452"/>
      <c r="AO615" s="452"/>
      <c r="AP615" s="452"/>
      <c r="AQ615" s="452"/>
      <c r="AR615" s="452"/>
      <c r="AS615" s="452"/>
      <c r="AT615" s="452"/>
      <c r="AU615" s="452"/>
      <c r="AV615" s="452"/>
      <c r="AW615" s="45"/>
      <c r="AX615" s="44"/>
      <c r="AY615" s="47"/>
      <c r="AZ615" s="47"/>
      <c r="BA615" s="125"/>
      <c r="BB615" s="44"/>
      <c r="BC615" s="44"/>
      <c r="BD615" s="47"/>
      <c r="BE615" s="47"/>
      <c r="BF615" s="45"/>
      <c r="BG615" s="44"/>
      <c r="BH615" s="44"/>
      <c r="BI615" s="44"/>
      <c r="BJ615" s="44"/>
      <c r="BK615" s="44"/>
      <c r="BL615" s="44"/>
      <c r="BM615" s="44"/>
      <c r="BN615" s="47"/>
      <c r="BO615" s="497"/>
      <c r="BP615" s="124"/>
      <c r="BQ615" s="41"/>
      <c r="BR615" s="41"/>
      <c r="BS615" s="41"/>
      <c r="BT615" s="41"/>
      <c r="BU615" s="43"/>
      <c r="BV615" s="43"/>
      <c r="BW615" s="43"/>
      <c r="BX615" s="43"/>
      <c r="BY615" s="43"/>
      <c r="BZ615" s="43"/>
      <c r="CA615" s="499"/>
      <c r="CB615" s="500"/>
      <c r="CC615" s="495"/>
      <c r="CD615" s="495"/>
      <c r="CE615" s="502"/>
      <c r="CF615" s="124"/>
      <c r="CG615" s="41"/>
      <c r="CH615" s="41"/>
      <c r="CI615" s="43"/>
      <c r="CJ615" s="43"/>
      <c r="CK615" s="43"/>
      <c r="CL615" s="43"/>
      <c r="CM615" s="43"/>
      <c r="CN615" s="43"/>
      <c r="CO615" s="43"/>
      <c r="CP615" s="43"/>
      <c r="CQ615" s="43"/>
      <c r="CR615" s="500"/>
      <c r="CS615" s="495"/>
      <c r="CT615" s="495"/>
      <c r="CU615" s="502"/>
      <c r="CV615" s="44"/>
      <c r="CW615" s="44"/>
      <c r="CX615" s="44"/>
      <c r="CY615" s="44"/>
      <c r="CZ615" s="44"/>
      <c r="DA615" s="47"/>
      <c r="DB615" s="451"/>
      <c r="DC615" s="44"/>
      <c r="DD615" s="44"/>
      <c r="DE615" s="451"/>
      <c r="DF615" s="35"/>
      <c r="DG615" s="36"/>
      <c r="DH615" s="36"/>
      <c r="DI615" s="38"/>
      <c r="DJ615" s="38"/>
      <c r="DK615" s="38"/>
      <c r="DL615" s="38"/>
      <c r="DM615" s="38"/>
      <c r="DN615" s="46"/>
      <c r="DO615" s="451"/>
      <c r="DP615" s="451"/>
      <c r="DQ615" s="451"/>
      <c r="DR615" s="451"/>
      <c r="DS615" s="451"/>
      <c r="DT615" s="451"/>
      <c r="DU615" s="451"/>
      <c r="DV615" s="35"/>
      <c r="DW615" s="36"/>
      <c r="DX615" s="36"/>
      <c r="DY615" s="38"/>
      <c r="DZ615" s="38"/>
      <c r="EA615" s="46"/>
      <c r="EB615" s="33">
        <f t="shared" si="79"/>
        <v>0</v>
      </c>
      <c r="EC615" s="33">
        <f t="shared" si="80"/>
        <v>0</v>
      </c>
      <c r="ED615" s="75">
        <f t="shared" si="81"/>
        <v>0</v>
      </c>
      <c r="EE615" s="74">
        <f t="shared" si="82"/>
        <v>0</v>
      </c>
      <c r="EF615" s="33">
        <f t="shared" si="83"/>
        <v>0</v>
      </c>
    </row>
    <row r="616" spans="1:136" x14ac:dyDescent="0.25">
      <c r="A616" s="136">
        <v>607</v>
      </c>
      <c r="B616" s="44"/>
      <c r="C616" s="39"/>
      <c r="D616" s="39"/>
      <c r="E616" s="39"/>
      <c r="F616" s="46"/>
      <c r="G616" s="45"/>
      <c r="H616" s="44"/>
      <c r="I616" s="44"/>
      <c r="J616" s="47"/>
      <c r="K616" s="47"/>
      <c r="L616" s="47"/>
      <c r="M616" s="47"/>
      <c r="N616" s="47"/>
      <c r="O616" s="44"/>
      <c r="P616" s="353"/>
      <c r="Q616" s="452"/>
      <c r="R616" s="452"/>
      <c r="S616" s="452"/>
      <c r="T616" s="452"/>
      <c r="U616" s="452"/>
      <c r="V616" s="452"/>
      <c r="W616" s="452"/>
      <c r="X616" s="452"/>
      <c r="Y616" s="452"/>
      <c r="Z616" s="45"/>
      <c r="AA616" s="44"/>
      <c r="AB616" s="44"/>
      <c r="AC616" s="47"/>
      <c r="AD616" s="47"/>
      <c r="AE616" s="47"/>
      <c r="AF616" s="47"/>
      <c r="AG616" s="47"/>
      <c r="AH616" s="47"/>
      <c r="AI616" s="47"/>
      <c r="AJ616" s="44"/>
      <c r="AK616" s="353"/>
      <c r="AL616" s="452"/>
      <c r="AM616" s="452"/>
      <c r="AN616" s="452"/>
      <c r="AO616" s="452"/>
      <c r="AP616" s="452"/>
      <c r="AQ616" s="452"/>
      <c r="AR616" s="452"/>
      <c r="AS616" s="452"/>
      <c r="AT616" s="452"/>
      <c r="AU616" s="452"/>
      <c r="AV616" s="452"/>
      <c r="AW616" s="45"/>
      <c r="AX616" s="44"/>
      <c r="AY616" s="47"/>
      <c r="AZ616" s="47"/>
      <c r="BA616" s="125"/>
      <c r="BB616" s="44"/>
      <c r="BC616" s="44"/>
      <c r="BD616" s="47"/>
      <c r="BE616" s="47"/>
      <c r="BF616" s="45"/>
      <c r="BG616" s="44"/>
      <c r="BH616" s="44"/>
      <c r="BI616" s="44"/>
      <c r="BJ616" s="44"/>
      <c r="BK616" s="44"/>
      <c r="BL616" s="44"/>
      <c r="BM616" s="44"/>
      <c r="BN616" s="47"/>
      <c r="BO616" s="497"/>
      <c r="BP616" s="124"/>
      <c r="BQ616" s="41"/>
      <c r="BR616" s="41"/>
      <c r="BS616" s="41"/>
      <c r="BT616" s="41"/>
      <c r="BU616" s="43"/>
      <c r="BV616" s="43"/>
      <c r="BW616" s="43"/>
      <c r="BX616" s="43"/>
      <c r="BY616" s="43"/>
      <c r="BZ616" s="43"/>
      <c r="CA616" s="499"/>
      <c r="CB616" s="500"/>
      <c r="CC616" s="495"/>
      <c r="CD616" s="495"/>
      <c r="CE616" s="502"/>
      <c r="CF616" s="124"/>
      <c r="CG616" s="41"/>
      <c r="CH616" s="41"/>
      <c r="CI616" s="43"/>
      <c r="CJ616" s="43"/>
      <c r="CK616" s="43"/>
      <c r="CL616" s="43"/>
      <c r="CM616" s="43"/>
      <c r="CN616" s="43"/>
      <c r="CO616" s="43"/>
      <c r="CP616" s="43"/>
      <c r="CQ616" s="43"/>
      <c r="CR616" s="500"/>
      <c r="CS616" s="495"/>
      <c r="CT616" s="495"/>
      <c r="CU616" s="502"/>
      <c r="CV616" s="44"/>
      <c r="CW616" s="44"/>
      <c r="CX616" s="44"/>
      <c r="CY616" s="44"/>
      <c r="CZ616" s="44"/>
      <c r="DA616" s="47"/>
      <c r="DB616" s="451"/>
      <c r="DC616" s="44"/>
      <c r="DD616" s="44"/>
      <c r="DE616" s="451"/>
      <c r="DF616" s="35"/>
      <c r="DG616" s="36"/>
      <c r="DH616" s="36"/>
      <c r="DI616" s="38"/>
      <c r="DJ616" s="38"/>
      <c r="DK616" s="38"/>
      <c r="DL616" s="38"/>
      <c r="DM616" s="38"/>
      <c r="DN616" s="46"/>
      <c r="DO616" s="451"/>
      <c r="DP616" s="451"/>
      <c r="DQ616" s="451"/>
      <c r="DR616" s="451"/>
      <c r="DS616" s="451"/>
      <c r="DT616" s="451"/>
      <c r="DU616" s="451"/>
      <c r="DV616" s="35"/>
      <c r="DW616" s="36"/>
      <c r="DX616" s="36"/>
      <c r="DY616" s="38"/>
      <c r="DZ616" s="38"/>
      <c r="EA616" s="46"/>
      <c r="EB616" s="33">
        <f t="shared" si="79"/>
        <v>0</v>
      </c>
      <c r="EC616" s="33">
        <f t="shared" si="80"/>
        <v>0</v>
      </c>
      <c r="ED616" s="75">
        <f t="shared" si="81"/>
        <v>0</v>
      </c>
      <c r="EE616" s="74">
        <f t="shared" si="82"/>
        <v>0</v>
      </c>
      <c r="EF616" s="33">
        <f t="shared" si="83"/>
        <v>0</v>
      </c>
    </row>
    <row r="617" spans="1:136" x14ac:dyDescent="0.25">
      <c r="A617" s="134">
        <v>608</v>
      </c>
      <c r="B617" s="44"/>
      <c r="C617" s="39"/>
      <c r="D617" s="39"/>
      <c r="E617" s="39"/>
      <c r="F617" s="46"/>
      <c r="G617" s="45"/>
      <c r="H617" s="44"/>
      <c r="I617" s="44"/>
      <c r="J617" s="47"/>
      <c r="K617" s="47"/>
      <c r="L617" s="47"/>
      <c r="M617" s="47"/>
      <c r="N617" s="47"/>
      <c r="O617" s="44"/>
      <c r="P617" s="353"/>
      <c r="Q617" s="452"/>
      <c r="R617" s="452"/>
      <c r="S617" s="452"/>
      <c r="T617" s="452"/>
      <c r="U617" s="452"/>
      <c r="V617" s="452"/>
      <c r="W617" s="452"/>
      <c r="X617" s="452"/>
      <c r="Y617" s="452"/>
      <c r="Z617" s="45"/>
      <c r="AA617" s="44"/>
      <c r="AB617" s="44"/>
      <c r="AC617" s="47"/>
      <c r="AD617" s="47"/>
      <c r="AE617" s="47"/>
      <c r="AF617" s="47"/>
      <c r="AG617" s="47"/>
      <c r="AH617" s="47"/>
      <c r="AI617" s="47"/>
      <c r="AJ617" s="44"/>
      <c r="AK617" s="353"/>
      <c r="AL617" s="452"/>
      <c r="AM617" s="452"/>
      <c r="AN617" s="452"/>
      <c r="AO617" s="452"/>
      <c r="AP617" s="452"/>
      <c r="AQ617" s="452"/>
      <c r="AR617" s="452"/>
      <c r="AS617" s="452"/>
      <c r="AT617" s="452"/>
      <c r="AU617" s="452"/>
      <c r="AV617" s="452"/>
      <c r="AW617" s="45"/>
      <c r="AX617" s="44"/>
      <c r="AY617" s="47"/>
      <c r="AZ617" s="47"/>
      <c r="BA617" s="125"/>
      <c r="BB617" s="44"/>
      <c r="BC617" s="44"/>
      <c r="BD617" s="47"/>
      <c r="BE617" s="47"/>
      <c r="BF617" s="45"/>
      <c r="BG617" s="44"/>
      <c r="BH617" s="44"/>
      <c r="BI617" s="44"/>
      <c r="BJ617" s="44"/>
      <c r="BK617" s="44"/>
      <c r="BL617" s="44"/>
      <c r="BM617" s="44"/>
      <c r="BN617" s="47"/>
      <c r="BO617" s="497"/>
      <c r="BP617" s="124"/>
      <c r="BQ617" s="41"/>
      <c r="BR617" s="41"/>
      <c r="BS617" s="41"/>
      <c r="BT617" s="41"/>
      <c r="BU617" s="43"/>
      <c r="BV617" s="43"/>
      <c r="BW617" s="43"/>
      <c r="BX617" s="43"/>
      <c r="BY617" s="43"/>
      <c r="BZ617" s="43"/>
      <c r="CA617" s="499"/>
      <c r="CB617" s="500"/>
      <c r="CC617" s="495"/>
      <c r="CD617" s="495"/>
      <c r="CE617" s="502"/>
      <c r="CF617" s="124"/>
      <c r="CG617" s="41"/>
      <c r="CH617" s="41"/>
      <c r="CI617" s="43"/>
      <c r="CJ617" s="43"/>
      <c r="CK617" s="43"/>
      <c r="CL617" s="43"/>
      <c r="CM617" s="43"/>
      <c r="CN617" s="43"/>
      <c r="CO617" s="43"/>
      <c r="CP617" s="43"/>
      <c r="CQ617" s="43"/>
      <c r="CR617" s="500"/>
      <c r="CS617" s="495"/>
      <c r="CT617" s="495"/>
      <c r="CU617" s="502"/>
      <c r="CV617" s="44"/>
      <c r="CW617" s="44"/>
      <c r="CX617" s="44"/>
      <c r="CY617" s="44"/>
      <c r="CZ617" s="44"/>
      <c r="DA617" s="47"/>
      <c r="DB617" s="451"/>
      <c r="DC617" s="44"/>
      <c r="DD617" s="44"/>
      <c r="DE617" s="451"/>
      <c r="DF617" s="35"/>
      <c r="DG617" s="36"/>
      <c r="DH617" s="36"/>
      <c r="DI617" s="38"/>
      <c r="DJ617" s="38"/>
      <c r="DK617" s="38"/>
      <c r="DL617" s="38"/>
      <c r="DM617" s="38"/>
      <c r="DN617" s="46"/>
      <c r="DO617" s="451"/>
      <c r="DP617" s="451"/>
      <c r="DQ617" s="451"/>
      <c r="DR617" s="451"/>
      <c r="DS617" s="451"/>
      <c r="DT617" s="451"/>
      <c r="DU617" s="451"/>
      <c r="DV617" s="35"/>
      <c r="DW617" s="36"/>
      <c r="DX617" s="36"/>
      <c r="DY617" s="38"/>
      <c r="DZ617" s="38"/>
      <c r="EA617" s="46"/>
      <c r="EB617" s="33">
        <f t="shared" si="79"/>
        <v>0</v>
      </c>
      <c r="EC617" s="33">
        <f t="shared" si="80"/>
        <v>0</v>
      </c>
      <c r="ED617" s="75">
        <f t="shared" si="81"/>
        <v>0</v>
      </c>
      <c r="EE617" s="74">
        <f t="shared" si="82"/>
        <v>0</v>
      </c>
      <c r="EF617" s="33">
        <f t="shared" si="83"/>
        <v>0</v>
      </c>
    </row>
    <row r="618" spans="1:136" x14ac:dyDescent="0.25">
      <c r="A618" s="136">
        <v>609</v>
      </c>
      <c r="B618" s="44"/>
      <c r="C618" s="39"/>
      <c r="D618" s="39"/>
      <c r="E618" s="39"/>
      <c r="F618" s="46"/>
      <c r="G618" s="45"/>
      <c r="H618" s="44"/>
      <c r="I618" s="44"/>
      <c r="J618" s="47"/>
      <c r="K618" s="47"/>
      <c r="L618" s="47"/>
      <c r="M618" s="47"/>
      <c r="N618" s="47"/>
      <c r="O618" s="44"/>
      <c r="P618" s="353"/>
      <c r="Q618" s="452"/>
      <c r="R618" s="452"/>
      <c r="S618" s="452"/>
      <c r="T618" s="452"/>
      <c r="U618" s="452"/>
      <c r="V618" s="452"/>
      <c r="W618" s="452"/>
      <c r="X618" s="452"/>
      <c r="Y618" s="452"/>
      <c r="Z618" s="45"/>
      <c r="AA618" s="44"/>
      <c r="AB618" s="44"/>
      <c r="AC618" s="47"/>
      <c r="AD618" s="47"/>
      <c r="AE618" s="47"/>
      <c r="AF618" s="47"/>
      <c r="AG618" s="47"/>
      <c r="AH618" s="47"/>
      <c r="AI618" s="47"/>
      <c r="AJ618" s="44"/>
      <c r="AK618" s="353"/>
      <c r="AL618" s="452"/>
      <c r="AM618" s="452"/>
      <c r="AN618" s="452"/>
      <c r="AO618" s="452"/>
      <c r="AP618" s="452"/>
      <c r="AQ618" s="452"/>
      <c r="AR618" s="452"/>
      <c r="AS618" s="452"/>
      <c r="AT618" s="452"/>
      <c r="AU618" s="452"/>
      <c r="AV618" s="452"/>
      <c r="AW618" s="45"/>
      <c r="AX618" s="44"/>
      <c r="AY618" s="47"/>
      <c r="AZ618" s="47"/>
      <c r="BA618" s="125"/>
      <c r="BB618" s="44"/>
      <c r="BC618" s="44"/>
      <c r="BD618" s="47"/>
      <c r="BE618" s="47"/>
      <c r="BF618" s="45"/>
      <c r="BG618" s="44"/>
      <c r="BH618" s="44"/>
      <c r="BI618" s="44"/>
      <c r="BJ618" s="44"/>
      <c r="BK618" s="44"/>
      <c r="BL618" s="44"/>
      <c r="BM618" s="44"/>
      <c r="BN618" s="47"/>
      <c r="BO618" s="497"/>
      <c r="BP618" s="124"/>
      <c r="BQ618" s="41"/>
      <c r="BR618" s="41"/>
      <c r="BS618" s="41"/>
      <c r="BT618" s="41"/>
      <c r="BU618" s="43"/>
      <c r="BV618" s="43"/>
      <c r="BW618" s="43"/>
      <c r="BX618" s="43"/>
      <c r="BY618" s="43"/>
      <c r="BZ618" s="43"/>
      <c r="CA618" s="499"/>
      <c r="CB618" s="500"/>
      <c r="CC618" s="495"/>
      <c r="CD618" s="495"/>
      <c r="CE618" s="502"/>
      <c r="CF618" s="124"/>
      <c r="CG618" s="41"/>
      <c r="CH618" s="41"/>
      <c r="CI618" s="43"/>
      <c r="CJ618" s="43"/>
      <c r="CK618" s="43"/>
      <c r="CL618" s="43"/>
      <c r="CM618" s="43"/>
      <c r="CN618" s="43"/>
      <c r="CO618" s="43"/>
      <c r="CP618" s="43"/>
      <c r="CQ618" s="43"/>
      <c r="CR618" s="500"/>
      <c r="CS618" s="495"/>
      <c r="CT618" s="495"/>
      <c r="CU618" s="502"/>
      <c r="CV618" s="44"/>
      <c r="CW618" s="44"/>
      <c r="CX618" s="44"/>
      <c r="CY618" s="44"/>
      <c r="CZ618" s="44"/>
      <c r="DA618" s="47"/>
      <c r="DB618" s="451"/>
      <c r="DC618" s="44"/>
      <c r="DD618" s="44"/>
      <c r="DE618" s="451"/>
      <c r="DF618" s="35"/>
      <c r="DG618" s="36"/>
      <c r="DH618" s="36"/>
      <c r="DI618" s="38"/>
      <c r="DJ618" s="38"/>
      <c r="DK618" s="38"/>
      <c r="DL618" s="38"/>
      <c r="DM618" s="38"/>
      <c r="DN618" s="46"/>
      <c r="DO618" s="451"/>
      <c r="DP618" s="451"/>
      <c r="DQ618" s="451"/>
      <c r="DR618" s="451"/>
      <c r="DS618" s="451"/>
      <c r="DT618" s="451"/>
      <c r="DU618" s="451"/>
      <c r="DV618" s="35"/>
      <c r="DW618" s="36"/>
      <c r="DX618" s="36"/>
      <c r="DY618" s="38"/>
      <c r="DZ618" s="38"/>
      <c r="EA618" s="46"/>
      <c r="EB618" s="33">
        <f t="shared" si="79"/>
        <v>0</v>
      </c>
      <c r="EC618" s="33">
        <f t="shared" si="80"/>
        <v>0</v>
      </c>
      <c r="ED618" s="75">
        <f t="shared" si="81"/>
        <v>0</v>
      </c>
      <c r="EE618" s="74">
        <f t="shared" si="82"/>
        <v>0</v>
      </c>
      <c r="EF618" s="33">
        <f t="shared" si="83"/>
        <v>0</v>
      </c>
    </row>
    <row r="619" spans="1:136" x14ac:dyDescent="0.25">
      <c r="A619" s="134">
        <v>610</v>
      </c>
      <c r="B619" s="44"/>
      <c r="C619" s="39"/>
      <c r="D619" s="39"/>
      <c r="E619" s="39"/>
      <c r="F619" s="46"/>
      <c r="G619" s="45"/>
      <c r="H619" s="44"/>
      <c r="I619" s="44"/>
      <c r="J619" s="47"/>
      <c r="K619" s="47"/>
      <c r="L619" s="47"/>
      <c r="M619" s="47"/>
      <c r="N619" s="47"/>
      <c r="O619" s="44"/>
      <c r="P619" s="353"/>
      <c r="Q619" s="452"/>
      <c r="R619" s="452"/>
      <c r="S619" s="452"/>
      <c r="T619" s="452"/>
      <c r="U619" s="452"/>
      <c r="V619" s="452"/>
      <c r="W619" s="452"/>
      <c r="X619" s="452"/>
      <c r="Y619" s="452"/>
      <c r="Z619" s="45"/>
      <c r="AA619" s="44"/>
      <c r="AB619" s="44"/>
      <c r="AC619" s="47"/>
      <c r="AD619" s="47"/>
      <c r="AE619" s="47"/>
      <c r="AF619" s="47"/>
      <c r="AG619" s="47"/>
      <c r="AH619" s="47"/>
      <c r="AI619" s="47"/>
      <c r="AJ619" s="44"/>
      <c r="AK619" s="353"/>
      <c r="AL619" s="452"/>
      <c r="AM619" s="452"/>
      <c r="AN619" s="452"/>
      <c r="AO619" s="452"/>
      <c r="AP619" s="452"/>
      <c r="AQ619" s="452"/>
      <c r="AR619" s="452"/>
      <c r="AS619" s="452"/>
      <c r="AT619" s="452"/>
      <c r="AU619" s="452"/>
      <c r="AV619" s="452"/>
      <c r="AW619" s="45"/>
      <c r="AX619" s="44"/>
      <c r="AY619" s="47"/>
      <c r="AZ619" s="47"/>
      <c r="BA619" s="125"/>
      <c r="BB619" s="44"/>
      <c r="BC619" s="44"/>
      <c r="BD619" s="47"/>
      <c r="BE619" s="47"/>
      <c r="BF619" s="45"/>
      <c r="BG619" s="44"/>
      <c r="BH619" s="44"/>
      <c r="BI619" s="44"/>
      <c r="BJ619" s="44"/>
      <c r="BK619" s="44"/>
      <c r="BL619" s="44"/>
      <c r="BM619" s="44"/>
      <c r="BN619" s="47"/>
      <c r="BO619" s="497"/>
      <c r="BP619" s="124"/>
      <c r="BQ619" s="41"/>
      <c r="BR619" s="41"/>
      <c r="BS619" s="41"/>
      <c r="BT619" s="41"/>
      <c r="BU619" s="43"/>
      <c r="BV619" s="43"/>
      <c r="BW619" s="43"/>
      <c r="BX619" s="43"/>
      <c r="BY619" s="43"/>
      <c r="BZ619" s="43"/>
      <c r="CA619" s="499"/>
      <c r="CB619" s="500"/>
      <c r="CC619" s="495"/>
      <c r="CD619" s="495"/>
      <c r="CE619" s="502"/>
      <c r="CF619" s="124"/>
      <c r="CG619" s="41"/>
      <c r="CH619" s="41"/>
      <c r="CI619" s="43"/>
      <c r="CJ619" s="43"/>
      <c r="CK619" s="43"/>
      <c r="CL619" s="43"/>
      <c r="CM619" s="43"/>
      <c r="CN619" s="43"/>
      <c r="CO619" s="43"/>
      <c r="CP619" s="43"/>
      <c r="CQ619" s="43"/>
      <c r="CR619" s="500"/>
      <c r="CS619" s="495"/>
      <c r="CT619" s="495"/>
      <c r="CU619" s="502"/>
      <c r="CV619" s="44"/>
      <c r="CW619" s="44"/>
      <c r="CX619" s="44"/>
      <c r="CY619" s="44"/>
      <c r="CZ619" s="44"/>
      <c r="DA619" s="47"/>
      <c r="DB619" s="451"/>
      <c r="DC619" s="44"/>
      <c r="DD619" s="44"/>
      <c r="DE619" s="451"/>
      <c r="DF619" s="35"/>
      <c r="DG619" s="36"/>
      <c r="DH619" s="36"/>
      <c r="DI619" s="38"/>
      <c r="DJ619" s="38"/>
      <c r="DK619" s="38"/>
      <c r="DL619" s="38"/>
      <c r="DM619" s="38"/>
      <c r="DN619" s="46"/>
      <c r="DO619" s="451"/>
      <c r="DP619" s="451"/>
      <c r="DQ619" s="451"/>
      <c r="DR619" s="451"/>
      <c r="DS619" s="451"/>
      <c r="DT619" s="451"/>
      <c r="DU619" s="451"/>
      <c r="DV619" s="35"/>
      <c r="DW619" s="36"/>
      <c r="DX619" s="36"/>
      <c r="DY619" s="38"/>
      <c r="DZ619" s="38"/>
      <c r="EA619" s="46"/>
      <c r="EB619" s="33">
        <f t="shared" si="79"/>
        <v>0</v>
      </c>
      <c r="EC619" s="33">
        <f t="shared" si="80"/>
        <v>0</v>
      </c>
      <c r="ED619" s="75">
        <f t="shared" si="81"/>
        <v>0</v>
      </c>
      <c r="EE619" s="74">
        <f t="shared" si="82"/>
        <v>0</v>
      </c>
      <c r="EF619" s="33">
        <f t="shared" si="83"/>
        <v>0</v>
      </c>
    </row>
    <row r="620" spans="1:136" x14ac:dyDescent="0.25">
      <c r="A620" s="136">
        <v>611</v>
      </c>
      <c r="B620" s="44"/>
      <c r="C620" s="39"/>
      <c r="D620" s="39"/>
      <c r="E620" s="39"/>
      <c r="F620" s="46"/>
      <c r="G620" s="45"/>
      <c r="H620" s="44"/>
      <c r="I620" s="44"/>
      <c r="J620" s="47"/>
      <c r="K620" s="47"/>
      <c r="L620" s="47"/>
      <c r="M620" s="47"/>
      <c r="N620" s="47"/>
      <c r="O620" s="44"/>
      <c r="P620" s="353"/>
      <c r="Q620" s="452"/>
      <c r="R620" s="452"/>
      <c r="S620" s="452"/>
      <c r="T620" s="452"/>
      <c r="U620" s="452"/>
      <c r="V620" s="452"/>
      <c r="W620" s="452"/>
      <c r="X620" s="452"/>
      <c r="Y620" s="452"/>
      <c r="Z620" s="45"/>
      <c r="AA620" s="44"/>
      <c r="AB620" s="44"/>
      <c r="AC620" s="47"/>
      <c r="AD620" s="47"/>
      <c r="AE620" s="47"/>
      <c r="AF620" s="47"/>
      <c r="AG620" s="47"/>
      <c r="AH620" s="47"/>
      <c r="AI620" s="47"/>
      <c r="AJ620" s="44"/>
      <c r="AK620" s="353"/>
      <c r="AL620" s="452"/>
      <c r="AM620" s="452"/>
      <c r="AN620" s="452"/>
      <c r="AO620" s="452"/>
      <c r="AP620" s="452"/>
      <c r="AQ620" s="452"/>
      <c r="AR620" s="452"/>
      <c r="AS620" s="452"/>
      <c r="AT620" s="452"/>
      <c r="AU620" s="452"/>
      <c r="AV620" s="452"/>
      <c r="AW620" s="45"/>
      <c r="AX620" s="44"/>
      <c r="AY620" s="47"/>
      <c r="AZ620" s="47"/>
      <c r="BA620" s="125"/>
      <c r="BB620" s="44"/>
      <c r="BC620" s="44"/>
      <c r="BD620" s="47"/>
      <c r="BE620" s="47"/>
      <c r="BF620" s="45"/>
      <c r="BG620" s="44"/>
      <c r="BH620" s="44"/>
      <c r="BI620" s="44"/>
      <c r="BJ620" s="44"/>
      <c r="BK620" s="44"/>
      <c r="BL620" s="44"/>
      <c r="BM620" s="44"/>
      <c r="BN620" s="47"/>
      <c r="BO620" s="497"/>
      <c r="BP620" s="124"/>
      <c r="BQ620" s="41"/>
      <c r="BR620" s="41"/>
      <c r="BS620" s="41"/>
      <c r="BT620" s="41"/>
      <c r="BU620" s="43"/>
      <c r="BV620" s="43"/>
      <c r="BW620" s="43"/>
      <c r="BX620" s="43"/>
      <c r="BY620" s="43"/>
      <c r="BZ620" s="43"/>
      <c r="CA620" s="499"/>
      <c r="CB620" s="500"/>
      <c r="CC620" s="495"/>
      <c r="CD620" s="495"/>
      <c r="CE620" s="502"/>
      <c r="CF620" s="124"/>
      <c r="CG620" s="41"/>
      <c r="CH620" s="41"/>
      <c r="CI620" s="43"/>
      <c r="CJ620" s="43"/>
      <c r="CK620" s="43"/>
      <c r="CL620" s="43"/>
      <c r="CM620" s="43"/>
      <c r="CN620" s="43"/>
      <c r="CO620" s="43"/>
      <c r="CP620" s="43"/>
      <c r="CQ620" s="43"/>
      <c r="CR620" s="500"/>
      <c r="CS620" s="495"/>
      <c r="CT620" s="495"/>
      <c r="CU620" s="502"/>
      <c r="CV620" s="44"/>
      <c r="CW620" s="44"/>
      <c r="CX620" s="44"/>
      <c r="CY620" s="44"/>
      <c r="CZ620" s="44"/>
      <c r="DA620" s="47"/>
      <c r="DB620" s="451"/>
      <c r="DC620" s="44"/>
      <c r="DD620" s="44"/>
      <c r="DE620" s="451"/>
      <c r="DF620" s="35"/>
      <c r="DG620" s="36"/>
      <c r="DH620" s="36"/>
      <c r="DI620" s="38"/>
      <c r="DJ620" s="38"/>
      <c r="DK620" s="38"/>
      <c r="DL620" s="38"/>
      <c r="DM620" s="38"/>
      <c r="DN620" s="46"/>
      <c r="DO620" s="451"/>
      <c r="DP620" s="451"/>
      <c r="DQ620" s="451"/>
      <c r="DR620" s="451"/>
      <c r="DS620" s="451"/>
      <c r="DT620" s="451"/>
      <c r="DU620" s="451"/>
      <c r="DV620" s="35"/>
      <c r="DW620" s="36"/>
      <c r="DX620" s="36"/>
      <c r="DY620" s="38"/>
      <c r="DZ620" s="38"/>
      <c r="EA620" s="46"/>
      <c r="EB620" s="33">
        <f t="shared" si="79"/>
        <v>0</v>
      </c>
      <c r="EC620" s="33">
        <f t="shared" si="80"/>
        <v>0</v>
      </c>
      <c r="ED620" s="75">
        <f t="shared" si="81"/>
        <v>0</v>
      </c>
      <c r="EE620" s="74">
        <f t="shared" si="82"/>
        <v>0</v>
      </c>
      <c r="EF620" s="33">
        <f t="shared" si="83"/>
        <v>0</v>
      </c>
    </row>
    <row r="621" spans="1:136" x14ac:dyDescent="0.25">
      <c r="A621" s="134">
        <v>612</v>
      </c>
      <c r="B621" s="44"/>
      <c r="C621" s="39"/>
      <c r="D621" s="39"/>
      <c r="E621" s="39"/>
      <c r="F621" s="46"/>
      <c r="G621" s="45"/>
      <c r="H621" s="44"/>
      <c r="I621" s="44"/>
      <c r="J621" s="47"/>
      <c r="K621" s="47"/>
      <c r="L621" s="47"/>
      <c r="M621" s="47"/>
      <c r="N621" s="47"/>
      <c r="O621" s="44"/>
      <c r="P621" s="353"/>
      <c r="Q621" s="452"/>
      <c r="R621" s="452"/>
      <c r="S621" s="452"/>
      <c r="T621" s="452"/>
      <c r="U621" s="452"/>
      <c r="V621" s="452"/>
      <c r="W621" s="452"/>
      <c r="X621" s="452"/>
      <c r="Y621" s="452"/>
      <c r="Z621" s="45"/>
      <c r="AA621" s="44"/>
      <c r="AB621" s="44"/>
      <c r="AC621" s="47"/>
      <c r="AD621" s="47"/>
      <c r="AE621" s="47"/>
      <c r="AF621" s="47"/>
      <c r="AG621" s="47"/>
      <c r="AH621" s="47"/>
      <c r="AI621" s="47"/>
      <c r="AJ621" s="44"/>
      <c r="AK621" s="353"/>
      <c r="AL621" s="452"/>
      <c r="AM621" s="452"/>
      <c r="AN621" s="452"/>
      <c r="AO621" s="452"/>
      <c r="AP621" s="452"/>
      <c r="AQ621" s="452"/>
      <c r="AR621" s="452"/>
      <c r="AS621" s="452"/>
      <c r="AT621" s="452"/>
      <c r="AU621" s="452"/>
      <c r="AV621" s="452"/>
      <c r="AW621" s="45"/>
      <c r="AX621" s="44"/>
      <c r="AY621" s="47"/>
      <c r="AZ621" s="47"/>
      <c r="BA621" s="125"/>
      <c r="BB621" s="44"/>
      <c r="BC621" s="44"/>
      <c r="BD621" s="47"/>
      <c r="BE621" s="47"/>
      <c r="BF621" s="45"/>
      <c r="BG621" s="44"/>
      <c r="BH621" s="44"/>
      <c r="BI621" s="44"/>
      <c r="BJ621" s="44"/>
      <c r="BK621" s="44"/>
      <c r="BL621" s="44"/>
      <c r="BM621" s="44"/>
      <c r="BN621" s="47"/>
      <c r="BO621" s="497"/>
      <c r="BP621" s="124"/>
      <c r="BQ621" s="41"/>
      <c r="BR621" s="41"/>
      <c r="BS621" s="41"/>
      <c r="BT621" s="41"/>
      <c r="BU621" s="43"/>
      <c r="BV621" s="43"/>
      <c r="BW621" s="43"/>
      <c r="BX621" s="43"/>
      <c r="BY621" s="43"/>
      <c r="BZ621" s="43"/>
      <c r="CA621" s="499"/>
      <c r="CB621" s="500"/>
      <c r="CC621" s="495"/>
      <c r="CD621" s="495"/>
      <c r="CE621" s="502"/>
      <c r="CF621" s="124"/>
      <c r="CG621" s="41"/>
      <c r="CH621" s="41"/>
      <c r="CI621" s="43"/>
      <c r="CJ621" s="43"/>
      <c r="CK621" s="43"/>
      <c r="CL621" s="43"/>
      <c r="CM621" s="43"/>
      <c r="CN621" s="43"/>
      <c r="CO621" s="43"/>
      <c r="CP621" s="43"/>
      <c r="CQ621" s="43"/>
      <c r="CR621" s="500"/>
      <c r="CS621" s="495"/>
      <c r="CT621" s="495"/>
      <c r="CU621" s="502"/>
      <c r="CV621" s="44"/>
      <c r="CW621" s="44"/>
      <c r="CX621" s="44"/>
      <c r="CY621" s="44"/>
      <c r="CZ621" s="44"/>
      <c r="DA621" s="47"/>
      <c r="DB621" s="451"/>
      <c r="DC621" s="44"/>
      <c r="DD621" s="44"/>
      <c r="DE621" s="451"/>
      <c r="DF621" s="35"/>
      <c r="DG621" s="36"/>
      <c r="DH621" s="36"/>
      <c r="DI621" s="38"/>
      <c r="DJ621" s="38"/>
      <c r="DK621" s="38"/>
      <c r="DL621" s="38"/>
      <c r="DM621" s="38"/>
      <c r="DN621" s="46"/>
      <c r="DO621" s="451"/>
      <c r="DP621" s="451"/>
      <c r="DQ621" s="451"/>
      <c r="DR621" s="451"/>
      <c r="DS621" s="451"/>
      <c r="DT621" s="451"/>
      <c r="DU621" s="451"/>
      <c r="DV621" s="35"/>
      <c r="DW621" s="36"/>
      <c r="DX621" s="36"/>
      <c r="DY621" s="38"/>
      <c r="DZ621" s="38"/>
      <c r="EA621" s="46"/>
      <c r="EB621" s="33">
        <f t="shared" si="79"/>
        <v>0</v>
      </c>
      <c r="EC621" s="33">
        <f t="shared" si="80"/>
        <v>0</v>
      </c>
      <c r="ED621" s="75">
        <f t="shared" si="81"/>
        <v>0</v>
      </c>
      <c r="EE621" s="74">
        <f t="shared" si="82"/>
        <v>0</v>
      </c>
      <c r="EF621" s="33">
        <f t="shared" si="83"/>
        <v>0</v>
      </c>
    </row>
    <row r="622" spans="1:136" x14ac:dyDescent="0.25">
      <c r="A622" s="136">
        <v>613</v>
      </c>
      <c r="B622" s="44"/>
      <c r="C622" s="39"/>
      <c r="D622" s="39"/>
      <c r="E622" s="39"/>
      <c r="F622" s="46"/>
      <c r="G622" s="45"/>
      <c r="H622" s="44"/>
      <c r="I622" s="44"/>
      <c r="J622" s="47"/>
      <c r="K622" s="47"/>
      <c r="L622" s="47"/>
      <c r="M622" s="47"/>
      <c r="N622" s="47"/>
      <c r="O622" s="44"/>
      <c r="P622" s="353"/>
      <c r="Q622" s="452"/>
      <c r="R622" s="452"/>
      <c r="S622" s="452"/>
      <c r="T622" s="452"/>
      <c r="U622" s="452"/>
      <c r="V622" s="452"/>
      <c r="W622" s="452"/>
      <c r="X622" s="452"/>
      <c r="Y622" s="452"/>
      <c r="Z622" s="45"/>
      <c r="AA622" s="44"/>
      <c r="AB622" s="44"/>
      <c r="AC622" s="47"/>
      <c r="AD622" s="47"/>
      <c r="AE622" s="47"/>
      <c r="AF622" s="47"/>
      <c r="AG622" s="47"/>
      <c r="AH622" s="47"/>
      <c r="AI622" s="47"/>
      <c r="AJ622" s="44"/>
      <c r="AK622" s="353"/>
      <c r="AL622" s="452"/>
      <c r="AM622" s="452"/>
      <c r="AN622" s="452"/>
      <c r="AO622" s="452"/>
      <c r="AP622" s="452"/>
      <c r="AQ622" s="452"/>
      <c r="AR622" s="452"/>
      <c r="AS622" s="452"/>
      <c r="AT622" s="452"/>
      <c r="AU622" s="452"/>
      <c r="AV622" s="452"/>
      <c r="AW622" s="45"/>
      <c r="AX622" s="44"/>
      <c r="AY622" s="47"/>
      <c r="AZ622" s="47"/>
      <c r="BA622" s="125"/>
      <c r="BB622" s="44"/>
      <c r="BC622" s="44"/>
      <c r="BD622" s="47"/>
      <c r="BE622" s="47"/>
      <c r="BF622" s="45"/>
      <c r="BG622" s="44"/>
      <c r="BH622" s="44"/>
      <c r="BI622" s="44"/>
      <c r="BJ622" s="44"/>
      <c r="BK622" s="44"/>
      <c r="BL622" s="44"/>
      <c r="BM622" s="44"/>
      <c r="BN622" s="47"/>
      <c r="BO622" s="497"/>
      <c r="BP622" s="124"/>
      <c r="BQ622" s="41"/>
      <c r="BR622" s="41"/>
      <c r="BS622" s="41"/>
      <c r="BT622" s="41"/>
      <c r="BU622" s="43"/>
      <c r="BV622" s="43"/>
      <c r="BW622" s="43"/>
      <c r="BX622" s="43"/>
      <c r="BY622" s="43"/>
      <c r="BZ622" s="43"/>
      <c r="CA622" s="499"/>
      <c r="CB622" s="500"/>
      <c r="CC622" s="495"/>
      <c r="CD622" s="495"/>
      <c r="CE622" s="502"/>
      <c r="CF622" s="124"/>
      <c r="CG622" s="41"/>
      <c r="CH622" s="41"/>
      <c r="CI622" s="43"/>
      <c r="CJ622" s="43"/>
      <c r="CK622" s="43"/>
      <c r="CL622" s="43"/>
      <c r="CM622" s="43"/>
      <c r="CN622" s="43"/>
      <c r="CO622" s="43"/>
      <c r="CP622" s="43"/>
      <c r="CQ622" s="43"/>
      <c r="CR622" s="500"/>
      <c r="CS622" s="495"/>
      <c r="CT622" s="495"/>
      <c r="CU622" s="502"/>
      <c r="CV622" s="44"/>
      <c r="CW622" s="44"/>
      <c r="CX622" s="44"/>
      <c r="CY622" s="44"/>
      <c r="CZ622" s="44"/>
      <c r="DA622" s="47"/>
      <c r="DB622" s="451"/>
      <c r="DC622" s="44"/>
      <c r="DD622" s="44"/>
      <c r="DE622" s="451"/>
      <c r="DF622" s="35"/>
      <c r="DG622" s="36"/>
      <c r="DH622" s="36"/>
      <c r="DI622" s="38"/>
      <c r="DJ622" s="38"/>
      <c r="DK622" s="38"/>
      <c r="DL622" s="38"/>
      <c r="DM622" s="38"/>
      <c r="DN622" s="46"/>
      <c r="DO622" s="451"/>
      <c r="DP622" s="451"/>
      <c r="DQ622" s="451"/>
      <c r="DR622" s="451"/>
      <c r="DS622" s="451"/>
      <c r="DT622" s="451"/>
      <c r="DU622" s="451"/>
      <c r="DV622" s="35"/>
      <c r="DW622" s="36"/>
      <c r="DX622" s="36"/>
      <c r="DY622" s="38"/>
      <c r="DZ622" s="38"/>
      <c r="EA622" s="46"/>
      <c r="EB622" s="33">
        <f t="shared" si="79"/>
        <v>0</v>
      </c>
      <c r="EC622" s="33">
        <f t="shared" si="80"/>
        <v>0</v>
      </c>
      <c r="ED622" s="75">
        <f t="shared" si="81"/>
        <v>0</v>
      </c>
      <c r="EE622" s="74">
        <f t="shared" si="82"/>
        <v>0</v>
      </c>
      <c r="EF622" s="33">
        <f t="shared" si="83"/>
        <v>0</v>
      </c>
    </row>
    <row r="623" spans="1:136" x14ac:dyDescent="0.25">
      <c r="A623" s="134">
        <v>614</v>
      </c>
      <c r="B623" s="44"/>
      <c r="C623" s="39"/>
      <c r="D623" s="39"/>
      <c r="E623" s="39"/>
      <c r="F623" s="46"/>
      <c r="G623" s="45"/>
      <c r="H623" s="44"/>
      <c r="I623" s="44"/>
      <c r="J623" s="47"/>
      <c r="K623" s="47"/>
      <c r="L623" s="47"/>
      <c r="M623" s="47"/>
      <c r="N623" s="47"/>
      <c r="O623" s="44"/>
      <c r="P623" s="353"/>
      <c r="Q623" s="452"/>
      <c r="R623" s="452"/>
      <c r="S623" s="452"/>
      <c r="T623" s="452"/>
      <c r="U623" s="452"/>
      <c r="V623" s="452"/>
      <c r="W623" s="452"/>
      <c r="X623" s="452"/>
      <c r="Y623" s="452"/>
      <c r="Z623" s="45"/>
      <c r="AA623" s="44"/>
      <c r="AB623" s="44"/>
      <c r="AC623" s="47"/>
      <c r="AD623" s="47"/>
      <c r="AE623" s="47"/>
      <c r="AF623" s="47"/>
      <c r="AG623" s="47"/>
      <c r="AH623" s="47"/>
      <c r="AI623" s="47"/>
      <c r="AJ623" s="44"/>
      <c r="AK623" s="353"/>
      <c r="AL623" s="452"/>
      <c r="AM623" s="452"/>
      <c r="AN623" s="452"/>
      <c r="AO623" s="452"/>
      <c r="AP623" s="452"/>
      <c r="AQ623" s="452"/>
      <c r="AR623" s="452"/>
      <c r="AS623" s="452"/>
      <c r="AT623" s="452"/>
      <c r="AU623" s="452"/>
      <c r="AV623" s="452"/>
      <c r="AW623" s="45"/>
      <c r="AX623" s="44"/>
      <c r="AY623" s="47"/>
      <c r="AZ623" s="47"/>
      <c r="BA623" s="125"/>
      <c r="BB623" s="44"/>
      <c r="BC623" s="44"/>
      <c r="BD623" s="47"/>
      <c r="BE623" s="47"/>
      <c r="BF623" s="45"/>
      <c r="BG623" s="44"/>
      <c r="BH623" s="44"/>
      <c r="BI623" s="44"/>
      <c r="BJ623" s="44"/>
      <c r="BK623" s="44"/>
      <c r="BL623" s="44"/>
      <c r="BM623" s="44"/>
      <c r="BN623" s="47"/>
      <c r="BO623" s="497"/>
      <c r="BP623" s="124"/>
      <c r="BQ623" s="41"/>
      <c r="BR623" s="41"/>
      <c r="BS623" s="41"/>
      <c r="BT623" s="41"/>
      <c r="BU623" s="43"/>
      <c r="BV623" s="43"/>
      <c r="BW623" s="43"/>
      <c r="BX623" s="43"/>
      <c r="BY623" s="43"/>
      <c r="BZ623" s="43"/>
      <c r="CA623" s="499"/>
      <c r="CB623" s="500"/>
      <c r="CC623" s="495"/>
      <c r="CD623" s="495"/>
      <c r="CE623" s="502"/>
      <c r="CF623" s="124"/>
      <c r="CG623" s="41"/>
      <c r="CH623" s="41"/>
      <c r="CI623" s="43"/>
      <c r="CJ623" s="43"/>
      <c r="CK623" s="43"/>
      <c r="CL623" s="43"/>
      <c r="CM623" s="43"/>
      <c r="CN623" s="43"/>
      <c r="CO623" s="43"/>
      <c r="CP623" s="43"/>
      <c r="CQ623" s="43"/>
      <c r="CR623" s="500"/>
      <c r="CS623" s="495"/>
      <c r="CT623" s="495"/>
      <c r="CU623" s="502"/>
      <c r="CV623" s="44"/>
      <c r="CW623" s="44"/>
      <c r="CX623" s="44"/>
      <c r="CY623" s="44"/>
      <c r="CZ623" s="44"/>
      <c r="DA623" s="47"/>
      <c r="DB623" s="451"/>
      <c r="DC623" s="44"/>
      <c r="DD623" s="44"/>
      <c r="DE623" s="451"/>
      <c r="DF623" s="35"/>
      <c r="DG623" s="36"/>
      <c r="DH623" s="36"/>
      <c r="DI623" s="38"/>
      <c r="DJ623" s="38"/>
      <c r="DK623" s="38"/>
      <c r="DL623" s="38"/>
      <c r="DM623" s="38"/>
      <c r="DN623" s="46"/>
      <c r="DO623" s="451"/>
      <c r="DP623" s="451"/>
      <c r="DQ623" s="451"/>
      <c r="DR623" s="451"/>
      <c r="DS623" s="451"/>
      <c r="DT623" s="451"/>
      <c r="DU623" s="451"/>
      <c r="DV623" s="35"/>
      <c r="DW623" s="36"/>
      <c r="DX623" s="36"/>
      <c r="DY623" s="38"/>
      <c r="DZ623" s="38"/>
      <c r="EA623" s="46"/>
      <c r="EB623" s="33">
        <f t="shared" si="79"/>
        <v>0</v>
      </c>
      <c r="EC623" s="33">
        <f t="shared" si="80"/>
        <v>0</v>
      </c>
      <c r="ED623" s="75">
        <f t="shared" si="81"/>
        <v>0</v>
      </c>
      <c r="EE623" s="74">
        <f t="shared" si="82"/>
        <v>0</v>
      </c>
      <c r="EF623" s="33">
        <f t="shared" si="83"/>
        <v>0</v>
      </c>
    </row>
    <row r="624" spans="1:136" x14ac:dyDescent="0.25">
      <c r="A624" s="136">
        <v>615</v>
      </c>
      <c r="B624" s="44"/>
      <c r="C624" s="39"/>
      <c r="D624" s="39"/>
      <c r="E624" s="39"/>
      <c r="F624" s="46"/>
      <c r="G624" s="45"/>
      <c r="H624" s="44"/>
      <c r="I624" s="44"/>
      <c r="J624" s="47"/>
      <c r="K624" s="47"/>
      <c r="L624" s="47"/>
      <c r="M624" s="47"/>
      <c r="N624" s="47"/>
      <c r="O624" s="44"/>
      <c r="P624" s="353"/>
      <c r="Q624" s="452"/>
      <c r="R624" s="452"/>
      <c r="S624" s="452"/>
      <c r="T624" s="452"/>
      <c r="U624" s="452"/>
      <c r="V624" s="452"/>
      <c r="W624" s="452"/>
      <c r="X624" s="452"/>
      <c r="Y624" s="452"/>
      <c r="Z624" s="45"/>
      <c r="AA624" s="44"/>
      <c r="AB624" s="44"/>
      <c r="AC624" s="47"/>
      <c r="AD624" s="47"/>
      <c r="AE624" s="47"/>
      <c r="AF624" s="47"/>
      <c r="AG624" s="47"/>
      <c r="AH624" s="47"/>
      <c r="AI624" s="47"/>
      <c r="AJ624" s="44"/>
      <c r="AK624" s="353"/>
      <c r="AL624" s="452"/>
      <c r="AM624" s="452"/>
      <c r="AN624" s="452"/>
      <c r="AO624" s="452"/>
      <c r="AP624" s="452"/>
      <c r="AQ624" s="452"/>
      <c r="AR624" s="452"/>
      <c r="AS624" s="452"/>
      <c r="AT624" s="452"/>
      <c r="AU624" s="452"/>
      <c r="AV624" s="452"/>
      <c r="AW624" s="45"/>
      <c r="AX624" s="44"/>
      <c r="AY624" s="47"/>
      <c r="AZ624" s="47"/>
      <c r="BA624" s="125"/>
      <c r="BB624" s="44"/>
      <c r="BC624" s="44"/>
      <c r="BD624" s="47"/>
      <c r="BE624" s="47"/>
      <c r="BF624" s="45"/>
      <c r="BG624" s="44"/>
      <c r="BH624" s="44"/>
      <c r="BI624" s="44"/>
      <c r="BJ624" s="44"/>
      <c r="BK624" s="44"/>
      <c r="BL624" s="44"/>
      <c r="BM624" s="44"/>
      <c r="BN624" s="47"/>
      <c r="BO624" s="497"/>
      <c r="BP624" s="124"/>
      <c r="BQ624" s="41"/>
      <c r="BR624" s="41"/>
      <c r="BS624" s="41"/>
      <c r="BT624" s="41"/>
      <c r="BU624" s="43"/>
      <c r="BV624" s="43"/>
      <c r="BW624" s="43"/>
      <c r="BX624" s="43"/>
      <c r="BY624" s="43"/>
      <c r="BZ624" s="43"/>
      <c r="CA624" s="499"/>
      <c r="CB624" s="500"/>
      <c r="CC624" s="495"/>
      <c r="CD624" s="495"/>
      <c r="CE624" s="502"/>
      <c r="CF624" s="124"/>
      <c r="CG624" s="41"/>
      <c r="CH624" s="41"/>
      <c r="CI624" s="43"/>
      <c r="CJ624" s="43"/>
      <c r="CK624" s="43"/>
      <c r="CL624" s="43"/>
      <c r="CM624" s="43"/>
      <c r="CN624" s="43"/>
      <c r="CO624" s="43"/>
      <c r="CP624" s="43"/>
      <c r="CQ624" s="43"/>
      <c r="CR624" s="500"/>
      <c r="CS624" s="495"/>
      <c r="CT624" s="495"/>
      <c r="CU624" s="502"/>
      <c r="CV624" s="44"/>
      <c r="CW624" s="44"/>
      <c r="CX624" s="44"/>
      <c r="CY624" s="44"/>
      <c r="CZ624" s="44"/>
      <c r="DA624" s="47"/>
      <c r="DB624" s="451"/>
      <c r="DC624" s="44"/>
      <c r="DD624" s="44"/>
      <c r="DE624" s="451"/>
      <c r="DF624" s="35"/>
      <c r="DG624" s="36"/>
      <c r="DH624" s="36"/>
      <c r="DI624" s="38"/>
      <c r="DJ624" s="38"/>
      <c r="DK624" s="38"/>
      <c r="DL624" s="38"/>
      <c r="DM624" s="38"/>
      <c r="DN624" s="46"/>
      <c r="DO624" s="451"/>
      <c r="DP624" s="451"/>
      <c r="DQ624" s="451"/>
      <c r="DR624" s="451"/>
      <c r="DS624" s="451"/>
      <c r="DT624" s="451"/>
      <c r="DU624" s="451"/>
      <c r="DV624" s="35"/>
      <c r="DW624" s="36"/>
      <c r="DX624" s="36"/>
      <c r="DY624" s="38"/>
      <c r="DZ624" s="38"/>
      <c r="EA624" s="46"/>
      <c r="EB624" s="33">
        <f t="shared" si="79"/>
        <v>0</v>
      </c>
      <c r="EC624" s="33">
        <f t="shared" si="80"/>
        <v>0</v>
      </c>
      <c r="ED624" s="75">
        <f t="shared" si="81"/>
        <v>0</v>
      </c>
      <c r="EE624" s="74">
        <f t="shared" si="82"/>
        <v>0</v>
      </c>
      <c r="EF624" s="33">
        <f t="shared" si="83"/>
        <v>0</v>
      </c>
    </row>
    <row r="625" spans="1:136" x14ac:dyDescent="0.25">
      <c r="A625" s="134">
        <v>616</v>
      </c>
      <c r="B625" s="44"/>
      <c r="C625" s="39"/>
      <c r="D625" s="39"/>
      <c r="E625" s="39"/>
      <c r="F625" s="46"/>
      <c r="G625" s="45"/>
      <c r="H625" s="44"/>
      <c r="I625" s="44"/>
      <c r="J625" s="47"/>
      <c r="K625" s="47"/>
      <c r="L625" s="47"/>
      <c r="M625" s="47"/>
      <c r="N625" s="47"/>
      <c r="O625" s="44"/>
      <c r="P625" s="353"/>
      <c r="Q625" s="452"/>
      <c r="R625" s="452"/>
      <c r="S625" s="452"/>
      <c r="T625" s="452"/>
      <c r="U625" s="452"/>
      <c r="V625" s="452"/>
      <c r="W625" s="452"/>
      <c r="X625" s="452"/>
      <c r="Y625" s="452"/>
      <c r="Z625" s="45"/>
      <c r="AA625" s="44"/>
      <c r="AB625" s="44"/>
      <c r="AC625" s="47"/>
      <c r="AD625" s="47"/>
      <c r="AE625" s="47"/>
      <c r="AF625" s="47"/>
      <c r="AG625" s="47"/>
      <c r="AH625" s="47"/>
      <c r="AI625" s="47"/>
      <c r="AJ625" s="44"/>
      <c r="AK625" s="353"/>
      <c r="AL625" s="452"/>
      <c r="AM625" s="452"/>
      <c r="AN625" s="452"/>
      <c r="AO625" s="452"/>
      <c r="AP625" s="452"/>
      <c r="AQ625" s="452"/>
      <c r="AR625" s="452"/>
      <c r="AS625" s="452"/>
      <c r="AT625" s="452"/>
      <c r="AU625" s="452"/>
      <c r="AV625" s="452"/>
      <c r="AW625" s="45"/>
      <c r="AX625" s="44"/>
      <c r="AY625" s="47"/>
      <c r="AZ625" s="47"/>
      <c r="BA625" s="125"/>
      <c r="BB625" s="44"/>
      <c r="BC625" s="44"/>
      <c r="BD625" s="47"/>
      <c r="BE625" s="47"/>
      <c r="BF625" s="45"/>
      <c r="BG625" s="44"/>
      <c r="BH625" s="44"/>
      <c r="BI625" s="44"/>
      <c r="BJ625" s="44"/>
      <c r="BK625" s="44"/>
      <c r="BL625" s="44"/>
      <c r="BM625" s="44"/>
      <c r="BN625" s="47"/>
      <c r="BO625" s="497"/>
      <c r="BP625" s="124"/>
      <c r="BQ625" s="41"/>
      <c r="BR625" s="41"/>
      <c r="BS625" s="41"/>
      <c r="BT625" s="41"/>
      <c r="BU625" s="43"/>
      <c r="BV625" s="43"/>
      <c r="BW625" s="43"/>
      <c r="BX625" s="43"/>
      <c r="BY625" s="43"/>
      <c r="BZ625" s="43"/>
      <c r="CA625" s="499"/>
      <c r="CB625" s="500"/>
      <c r="CC625" s="495"/>
      <c r="CD625" s="495"/>
      <c r="CE625" s="502"/>
      <c r="CF625" s="124"/>
      <c r="CG625" s="41"/>
      <c r="CH625" s="41"/>
      <c r="CI625" s="43"/>
      <c r="CJ625" s="43"/>
      <c r="CK625" s="43"/>
      <c r="CL625" s="43"/>
      <c r="CM625" s="43"/>
      <c r="CN625" s="43"/>
      <c r="CO625" s="43"/>
      <c r="CP625" s="43"/>
      <c r="CQ625" s="43"/>
      <c r="CR625" s="500"/>
      <c r="CS625" s="495"/>
      <c r="CT625" s="495"/>
      <c r="CU625" s="502"/>
      <c r="CV625" s="44"/>
      <c r="CW625" s="44"/>
      <c r="CX625" s="44"/>
      <c r="CY625" s="44"/>
      <c r="CZ625" s="44"/>
      <c r="DA625" s="47"/>
      <c r="DB625" s="451"/>
      <c r="DC625" s="44"/>
      <c r="DD625" s="44"/>
      <c r="DE625" s="451"/>
      <c r="DF625" s="35"/>
      <c r="DG625" s="36"/>
      <c r="DH625" s="36"/>
      <c r="DI625" s="38"/>
      <c r="DJ625" s="38"/>
      <c r="DK625" s="38"/>
      <c r="DL625" s="38"/>
      <c r="DM625" s="38"/>
      <c r="DN625" s="46"/>
      <c r="DO625" s="451"/>
      <c r="DP625" s="451"/>
      <c r="DQ625" s="451"/>
      <c r="DR625" s="451"/>
      <c r="DS625" s="451"/>
      <c r="DT625" s="451"/>
      <c r="DU625" s="451"/>
      <c r="DV625" s="35"/>
      <c r="DW625" s="36"/>
      <c r="DX625" s="36"/>
      <c r="DY625" s="38"/>
      <c r="DZ625" s="38"/>
      <c r="EA625" s="46"/>
      <c r="EB625" s="33">
        <f t="shared" si="79"/>
        <v>0</v>
      </c>
      <c r="EC625" s="33">
        <f t="shared" si="80"/>
        <v>0</v>
      </c>
      <c r="ED625" s="75">
        <f t="shared" si="81"/>
        <v>0</v>
      </c>
      <c r="EE625" s="74">
        <f t="shared" si="82"/>
        <v>0</v>
      </c>
      <c r="EF625" s="33">
        <f t="shared" si="83"/>
        <v>0</v>
      </c>
    </row>
    <row r="626" spans="1:136" x14ac:dyDescent="0.25">
      <c r="A626" s="136">
        <v>617</v>
      </c>
      <c r="B626" s="44"/>
      <c r="C626" s="39"/>
      <c r="D626" s="39"/>
      <c r="E626" s="39"/>
      <c r="F626" s="46"/>
      <c r="G626" s="45"/>
      <c r="H626" s="44"/>
      <c r="I626" s="44"/>
      <c r="J626" s="47"/>
      <c r="K626" s="47"/>
      <c r="L626" s="47"/>
      <c r="M626" s="47"/>
      <c r="N626" s="47"/>
      <c r="O626" s="44"/>
      <c r="P626" s="353"/>
      <c r="Q626" s="452"/>
      <c r="R626" s="452"/>
      <c r="S626" s="452"/>
      <c r="T626" s="452"/>
      <c r="U626" s="452"/>
      <c r="V626" s="452"/>
      <c r="W626" s="452"/>
      <c r="X626" s="452"/>
      <c r="Y626" s="452"/>
      <c r="Z626" s="45"/>
      <c r="AA626" s="44"/>
      <c r="AB626" s="44"/>
      <c r="AC626" s="47"/>
      <c r="AD626" s="47"/>
      <c r="AE626" s="47"/>
      <c r="AF626" s="47"/>
      <c r="AG626" s="47"/>
      <c r="AH626" s="47"/>
      <c r="AI626" s="47"/>
      <c r="AJ626" s="44"/>
      <c r="AK626" s="353"/>
      <c r="AL626" s="452"/>
      <c r="AM626" s="452"/>
      <c r="AN626" s="452"/>
      <c r="AO626" s="452"/>
      <c r="AP626" s="452"/>
      <c r="AQ626" s="452"/>
      <c r="AR626" s="452"/>
      <c r="AS626" s="452"/>
      <c r="AT626" s="452"/>
      <c r="AU626" s="452"/>
      <c r="AV626" s="452"/>
      <c r="AW626" s="45"/>
      <c r="AX626" s="44"/>
      <c r="AY626" s="47"/>
      <c r="AZ626" s="47"/>
      <c r="BA626" s="125"/>
      <c r="BB626" s="44"/>
      <c r="BC626" s="44"/>
      <c r="BD626" s="47"/>
      <c r="BE626" s="47"/>
      <c r="BF626" s="45"/>
      <c r="BG626" s="44"/>
      <c r="BH626" s="44"/>
      <c r="BI626" s="44"/>
      <c r="BJ626" s="44"/>
      <c r="BK626" s="44"/>
      <c r="BL626" s="44"/>
      <c r="BM626" s="44"/>
      <c r="BN626" s="47"/>
      <c r="BO626" s="497"/>
      <c r="BP626" s="124"/>
      <c r="BQ626" s="41"/>
      <c r="BR626" s="41"/>
      <c r="BS626" s="41"/>
      <c r="BT626" s="41"/>
      <c r="BU626" s="43"/>
      <c r="BV626" s="43"/>
      <c r="BW626" s="43"/>
      <c r="BX626" s="43"/>
      <c r="BY626" s="43"/>
      <c r="BZ626" s="43"/>
      <c r="CA626" s="499"/>
      <c r="CB626" s="500"/>
      <c r="CC626" s="495"/>
      <c r="CD626" s="495"/>
      <c r="CE626" s="502"/>
      <c r="CF626" s="124"/>
      <c r="CG626" s="41"/>
      <c r="CH626" s="41"/>
      <c r="CI626" s="43"/>
      <c r="CJ626" s="43"/>
      <c r="CK626" s="43"/>
      <c r="CL626" s="43"/>
      <c r="CM626" s="43"/>
      <c r="CN626" s="43"/>
      <c r="CO626" s="43"/>
      <c r="CP626" s="43"/>
      <c r="CQ626" s="43"/>
      <c r="CR626" s="500"/>
      <c r="CS626" s="495"/>
      <c r="CT626" s="495"/>
      <c r="CU626" s="502"/>
      <c r="CV626" s="44"/>
      <c r="CW626" s="44"/>
      <c r="CX626" s="44"/>
      <c r="CY626" s="44"/>
      <c r="CZ626" s="44"/>
      <c r="DA626" s="47"/>
      <c r="DB626" s="451"/>
      <c r="DC626" s="44"/>
      <c r="DD626" s="44"/>
      <c r="DE626" s="451"/>
      <c r="DF626" s="35"/>
      <c r="DG626" s="36"/>
      <c r="DH626" s="36"/>
      <c r="DI626" s="38"/>
      <c r="DJ626" s="38"/>
      <c r="DK626" s="38"/>
      <c r="DL626" s="38"/>
      <c r="DM626" s="38"/>
      <c r="DN626" s="46"/>
      <c r="DO626" s="451"/>
      <c r="DP626" s="451"/>
      <c r="DQ626" s="451"/>
      <c r="DR626" s="451"/>
      <c r="DS626" s="451"/>
      <c r="DT626" s="451"/>
      <c r="DU626" s="451"/>
      <c r="DV626" s="35"/>
      <c r="DW626" s="36"/>
      <c r="DX626" s="36"/>
      <c r="DY626" s="38"/>
      <c r="DZ626" s="38"/>
      <c r="EA626" s="46"/>
      <c r="EB626" s="33">
        <f t="shared" si="79"/>
        <v>0</v>
      </c>
      <c r="EC626" s="33">
        <f t="shared" si="80"/>
        <v>0</v>
      </c>
      <c r="ED626" s="75">
        <f t="shared" si="81"/>
        <v>0</v>
      </c>
      <c r="EE626" s="74">
        <f t="shared" si="82"/>
        <v>0</v>
      </c>
      <c r="EF626" s="33">
        <f t="shared" si="83"/>
        <v>0</v>
      </c>
    </row>
    <row r="627" spans="1:136" x14ac:dyDescent="0.25">
      <c r="A627" s="134">
        <v>618</v>
      </c>
      <c r="B627" s="44"/>
      <c r="C627" s="39"/>
      <c r="D627" s="39"/>
      <c r="E627" s="39"/>
      <c r="F627" s="46"/>
      <c r="G627" s="45"/>
      <c r="H627" s="44"/>
      <c r="I627" s="44"/>
      <c r="J627" s="47"/>
      <c r="K627" s="47"/>
      <c r="L627" s="47"/>
      <c r="M627" s="47"/>
      <c r="N627" s="47"/>
      <c r="O627" s="44"/>
      <c r="P627" s="353"/>
      <c r="Q627" s="452"/>
      <c r="R627" s="452"/>
      <c r="S627" s="452"/>
      <c r="T627" s="452"/>
      <c r="U627" s="452"/>
      <c r="V627" s="452"/>
      <c r="W627" s="452"/>
      <c r="X627" s="452"/>
      <c r="Y627" s="452"/>
      <c r="Z627" s="45"/>
      <c r="AA627" s="44"/>
      <c r="AB627" s="44"/>
      <c r="AC627" s="47"/>
      <c r="AD627" s="47"/>
      <c r="AE627" s="47"/>
      <c r="AF627" s="47"/>
      <c r="AG627" s="47"/>
      <c r="AH627" s="47"/>
      <c r="AI627" s="47"/>
      <c r="AJ627" s="44"/>
      <c r="AK627" s="353"/>
      <c r="AL627" s="452"/>
      <c r="AM627" s="452"/>
      <c r="AN627" s="452"/>
      <c r="AO627" s="452"/>
      <c r="AP627" s="452"/>
      <c r="AQ627" s="452"/>
      <c r="AR627" s="452"/>
      <c r="AS627" s="452"/>
      <c r="AT627" s="452"/>
      <c r="AU627" s="452"/>
      <c r="AV627" s="452"/>
      <c r="AW627" s="45"/>
      <c r="AX627" s="44"/>
      <c r="AY627" s="47"/>
      <c r="AZ627" s="47"/>
      <c r="BA627" s="125"/>
      <c r="BB627" s="44"/>
      <c r="BC627" s="44"/>
      <c r="BD627" s="47"/>
      <c r="BE627" s="47"/>
      <c r="BF627" s="45"/>
      <c r="BG627" s="44"/>
      <c r="BH627" s="44"/>
      <c r="BI627" s="44"/>
      <c r="BJ627" s="44"/>
      <c r="BK627" s="44"/>
      <c r="BL627" s="44"/>
      <c r="BM627" s="44"/>
      <c r="BN627" s="47"/>
      <c r="BO627" s="497"/>
      <c r="BP627" s="124"/>
      <c r="BQ627" s="41"/>
      <c r="BR627" s="41"/>
      <c r="BS627" s="41"/>
      <c r="BT627" s="41"/>
      <c r="BU627" s="43"/>
      <c r="BV627" s="43"/>
      <c r="BW627" s="43"/>
      <c r="BX627" s="43"/>
      <c r="BY627" s="43"/>
      <c r="BZ627" s="43"/>
      <c r="CA627" s="499"/>
      <c r="CB627" s="500"/>
      <c r="CC627" s="495"/>
      <c r="CD627" s="495"/>
      <c r="CE627" s="502"/>
      <c r="CF627" s="124"/>
      <c r="CG627" s="41"/>
      <c r="CH627" s="41"/>
      <c r="CI627" s="43"/>
      <c r="CJ627" s="43"/>
      <c r="CK627" s="43"/>
      <c r="CL627" s="43"/>
      <c r="CM627" s="43"/>
      <c r="CN627" s="43"/>
      <c r="CO627" s="43"/>
      <c r="CP627" s="43"/>
      <c r="CQ627" s="43"/>
      <c r="CR627" s="500"/>
      <c r="CS627" s="495"/>
      <c r="CT627" s="495"/>
      <c r="CU627" s="502"/>
      <c r="CV627" s="44"/>
      <c r="CW627" s="44"/>
      <c r="CX627" s="44"/>
      <c r="CY627" s="44"/>
      <c r="CZ627" s="44"/>
      <c r="DA627" s="47"/>
      <c r="DB627" s="451"/>
      <c r="DC627" s="44"/>
      <c r="DD627" s="44"/>
      <c r="DE627" s="451"/>
      <c r="DF627" s="35"/>
      <c r="DG627" s="36"/>
      <c r="DH627" s="36"/>
      <c r="DI627" s="38"/>
      <c r="DJ627" s="38"/>
      <c r="DK627" s="38"/>
      <c r="DL627" s="38"/>
      <c r="DM627" s="38"/>
      <c r="DN627" s="46"/>
      <c r="DO627" s="451"/>
      <c r="DP627" s="451"/>
      <c r="DQ627" s="451"/>
      <c r="DR627" s="451"/>
      <c r="DS627" s="451"/>
      <c r="DT627" s="451"/>
      <c r="DU627" s="451"/>
      <c r="DV627" s="35"/>
      <c r="DW627" s="36"/>
      <c r="DX627" s="36"/>
      <c r="DY627" s="38"/>
      <c r="DZ627" s="38"/>
      <c r="EA627" s="46"/>
      <c r="EB627" s="33">
        <f t="shared" si="79"/>
        <v>0</v>
      </c>
      <c r="EC627" s="33">
        <f t="shared" si="80"/>
        <v>0</v>
      </c>
      <c r="ED627" s="75">
        <f t="shared" si="81"/>
        <v>0</v>
      </c>
      <c r="EE627" s="74">
        <f t="shared" si="82"/>
        <v>0</v>
      </c>
      <c r="EF627" s="33">
        <f t="shared" si="83"/>
        <v>0</v>
      </c>
    </row>
    <row r="628" spans="1:136" x14ac:dyDescent="0.25">
      <c r="A628" s="136">
        <v>619</v>
      </c>
      <c r="B628" s="44"/>
      <c r="C628" s="39"/>
      <c r="D628" s="39"/>
      <c r="E628" s="39"/>
      <c r="F628" s="46"/>
      <c r="G628" s="45"/>
      <c r="H628" s="44"/>
      <c r="I628" s="44"/>
      <c r="J628" s="47"/>
      <c r="K628" s="47"/>
      <c r="L628" s="47"/>
      <c r="M628" s="47"/>
      <c r="N628" s="47"/>
      <c r="O628" s="44"/>
      <c r="P628" s="353"/>
      <c r="Q628" s="452"/>
      <c r="R628" s="452"/>
      <c r="S628" s="452"/>
      <c r="T628" s="452"/>
      <c r="U628" s="452"/>
      <c r="V628" s="452"/>
      <c r="W628" s="452"/>
      <c r="X628" s="452"/>
      <c r="Y628" s="452"/>
      <c r="Z628" s="45"/>
      <c r="AA628" s="44"/>
      <c r="AB628" s="44"/>
      <c r="AC628" s="47"/>
      <c r="AD628" s="47"/>
      <c r="AE628" s="47"/>
      <c r="AF628" s="47"/>
      <c r="AG628" s="47"/>
      <c r="AH628" s="47"/>
      <c r="AI628" s="47"/>
      <c r="AJ628" s="44"/>
      <c r="AK628" s="353"/>
      <c r="AL628" s="452"/>
      <c r="AM628" s="452"/>
      <c r="AN628" s="452"/>
      <c r="AO628" s="452"/>
      <c r="AP628" s="452"/>
      <c r="AQ628" s="452"/>
      <c r="AR628" s="452"/>
      <c r="AS628" s="452"/>
      <c r="AT628" s="452"/>
      <c r="AU628" s="452"/>
      <c r="AV628" s="452"/>
      <c r="AW628" s="45"/>
      <c r="AX628" s="44"/>
      <c r="AY628" s="47"/>
      <c r="AZ628" s="47"/>
      <c r="BA628" s="125"/>
      <c r="BB628" s="44"/>
      <c r="BC628" s="44"/>
      <c r="BD628" s="47"/>
      <c r="BE628" s="47"/>
      <c r="BF628" s="45"/>
      <c r="BG628" s="44"/>
      <c r="BH628" s="44"/>
      <c r="BI628" s="44"/>
      <c r="BJ628" s="44"/>
      <c r="BK628" s="44"/>
      <c r="BL628" s="44"/>
      <c r="BM628" s="44"/>
      <c r="BN628" s="47"/>
      <c r="BO628" s="497"/>
      <c r="BP628" s="124"/>
      <c r="BQ628" s="41"/>
      <c r="BR628" s="41"/>
      <c r="BS628" s="41"/>
      <c r="BT628" s="41"/>
      <c r="BU628" s="43"/>
      <c r="BV628" s="43"/>
      <c r="BW628" s="43"/>
      <c r="BX628" s="43"/>
      <c r="BY628" s="43"/>
      <c r="BZ628" s="43"/>
      <c r="CA628" s="499"/>
      <c r="CB628" s="500"/>
      <c r="CC628" s="495"/>
      <c r="CD628" s="495"/>
      <c r="CE628" s="502"/>
      <c r="CF628" s="124"/>
      <c r="CG628" s="41"/>
      <c r="CH628" s="41"/>
      <c r="CI628" s="43"/>
      <c r="CJ628" s="43"/>
      <c r="CK628" s="43"/>
      <c r="CL628" s="43"/>
      <c r="CM628" s="43"/>
      <c r="CN628" s="43"/>
      <c r="CO628" s="43"/>
      <c r="CP628" s="43"/>
      <c r="CQ628" s="43"/>
      <c r="CR628" s="500"/>
      <c r="CS628" s="495"/>
      <c r="CT628" s="495"/>
      <c r="CU628" s="502"/>
      <c r="CV628" s="44"/>
      <c r="CW628" s="44"/>
      <c r="CX628" s="44"/>
      <c r="CY628" s="44"/>
      <c r="CZ628" s="44"/>
      <c r="DA628" s="47"/>
      <c r="DB628" s="451"/>
      <c r="DC628" s="44"/>
      <c r="DD628" s="44"/>
      <c r="DE628" s="451"/>
      <c r="DF628" s="35"/>
      <c r="DG628" s="36"/>
      <c r="DH628" s="36"/>
      <c r="DI628" s="38"/>
      <c r="DJ628" s="38"/>
      <c r="DK628" s="38"/>
      <c r="DL628" s="38"/>
      <c r="DM628" s="38"/>
      <c r="DN628" s="46"/>
      <c r="DO628" s="451"/>
      <c r="DP628" s="451"/>
      <c r="DQ628" s="451"/>
      <c r="DR628" s="451"/>
      <c r="DS628" s="451"/>
      <c r="DT628" s="451"/>
      <c r="DU628" s="451"/>
      <c r="DV628" s="35"/>
      <c r="DW628" s="36"/>
      <c r="DX628" s="36"/>
      <c r="DY628" s="38"/>
      <c r="DZ628" s="38"/>
      <c r="EA628" s="46"/>
      <c r="EB628" s="33">
        <f t="shared" si="79"/>
        <v>0</v>
      </c>
      <c r="EC628" s="33">
        <f t="shared" si="80"/>
        <v>0</v>
      </c>
      <c r="ED628" s="75">
        <f t="shared" si="81"/>
        <v>0</v>
      </c>
      <c r="EE628" s="74">
        <f t="shared" si="82"/>
        <v>0</v>
      </c>
      <c r="EF628" s="33">
        <f t="shared" si="83"/>
        <v>0</v>
      </c>
    </row>
    <row r="629" spans="1:136" x14ac:dyDescent="0.25">
      <c r="A629" s="134">
        <v>620</v>
      </c>
      <c r="B629" s="44"/>
      <c r="C629" s="39"/>
      <c r="D629" s="39"/>
      <c r="E629" s="39"/>
      <c r="F629" s="46"/>
      <c r="G629" s="45"/>
      <c r="H629" s="44"/>
      <c r="I629" s="44"/>
      <c r="J629" s="47"/>
      <c r="K629" s="47"/>
      <c r="L629" s="47"/>
      <c r="M629" s="47"/>
      <c r="N629" s="47"/>
      <c r="O629" s="44"/>
      <c r="P629" s="353"/>
      <c r="Q629" s="452"/>
      <c r="R629" s="452"/>
      <c r="S629" s="452"/>
      <c r="T629" s="452"/>
      <c r="U629" s="452"/>
      <c r="V629" s="452"/>
      <c r="W629" s="452"/>
      <c r="X629" s="452"/>
      <c r="Y629" s="452"/>
      <c r="Z629" s="45"/>
      <c r="AA629" s="44"/>
      <c r="AB629" s="44"/>
      <c r="AC629" s="47"/>
      <c r="AD629" s="47"/>
      <c r="AE629" s="47"/>
      <c r="AF629" s="47"/>
      <c r="AG629" s="47"/>
      <c r="AH629" s="47"/>
      <c r="AI629" s="47"/>
      <c r="AJ629" s="44"/>
      <c r="AK629" s="353"/>
      <c r="AL629" s="452"/>
      <c r="AM629" s="452"/>
      <c r="AN629" s="452"/>
      <c r="AO629" s="452"/>
      <c r="AP629" s="452"/>
      <c r="AQ629" s="452"/>
      <c r="AR629" s="452"/>
      <c r="AS629" s="452"/>
      <c r="AT629" s="452"/>
      <c r="AU629" s="452"/>
      <c r="AV629" s="452"/>
      <c r="AW629" s="45"/>
      <c r="AX629" s="44"/>
      <c r="AY629" s="47"/>
      <c r="AZ629" s="47"/>
      <c r="BA629" s="125"/>
      <c r="BB629" s="44"/>
      <c r="BC629" s="44"/>
      <c r="BD629" s="47"/>
      <c r="BE629" s="47"/>
      <c r="BF629" s="45"/>
      <c r="BG629" s="44"/>
      <c r="BH629" s="44"/>
      <c r="BI629" s="44"/>
      <c r="BJ629" s="44"/>
      <c r="BK629" s="44"/>
      <c r="BL629" s="44"/>
      <c r="BM629" s="44"/>
      <c r="BN629" s="47"/>
      <c r="BO629" s="497"/>
      <c r="BP629" s="124"/>
      <c r="BQ629" s="41"/>
      <c r="BR629" s="41"/>
      <c r="BS629" s="41"/>
      <c r="BT629" s="41"/>
      <c r="BU629" s="43"/>
      <c r="BV629" s="43"/>
      <c r="BW629" s="43"/>
      <c r="BX629" s="43"/>
      <c r="BY629" s="43"/>
      <c r="BZ629" s="43"/>
      <c r="CA629" s="499"/>
      <c r="CB629" s="500"/>
      <c r="CC629" s="495"/>
      <c r="CD629" s="495"/>
      <c r="CE629" s="502"/>
      <c r="CF629" s="124"/>
      <c r="CG629" s="41"/>
      <c r="CH629" s="41"/>
      <c r="CI629" s="43"/>
      <c r="CJ629" s="43"/>
      <c r="CK629" s="43"/>
      <c r="CL629" s="43"/>
      <c r="CM629" s="43"/>
      <c r="CN629" s="43"/>
      <c r="CO629" s="43"/>
      <c r="CP629" s="43"/>
      <c r="CQ629" s="43"/>
      <c r="CR629" s="500"/>
      <c r="CS629" s="495"/>
      <c r="CT629" s="495"/>
      <c r="CU629" s="502"/>
      <c r="CV629" s="44"/>
      <c r="CW629" s="44"/>
      <c r="CX629" s="44"/>
      <c r="CY629" s="44"/>
      <c r="CZ629" s="44"/>
      <c r="DA629" s="47"/>
      <c r="DB629" s="451"/>
      <c r="DC629" s="44"/>
      <c r="DD629" s="44"/>
      <c r="DE629" s="451"/>
      <c r="DF629" s="35"/>
      <c r="DG629" s="36"/>
      <c r="DH629" s="36"/>
      <c r="DI629" s="38"/>
      <c r="DJ629" s="38"/>
      <c r="DK629" s="38"/>
      <c r="DL629" s="38"/>
      <c r="DM629" s="38"/>
      <c r="DN629" s="46"/>
      <c r="DO629" s="451"/>
      <c r="DP629" s="451"/>
      <c r="DQ629" s="451"/>
      <c r="DR629" s="451"/>
      <c r="DS629" s="451"/>
      <c r="DT629" s="451"/>
      <c r="DU629" s="451"/>
      <c r="DV629" s="35"/>
      <c r="DW629" s="36"/>
      <c r="DX629" s="36"/>
      <c r="DY629" s="38"/>
      <c r="DZ629" s="38"/>
      <c r="EA629" s="46"/>
      <c r="EB629" s="33">
        <f t="shared" si="79"/>
        <v>0</v>
      </c>
      <c r="EC629" s="33">
        <f t="shared" si="80"/>
        <v>0</v>
      </c>
      <c r="ED629" s="75">
        <f t="shared" si="81"/>
        <v>0</v>
      </c>
      <c r="EE629" s="74">
        <f t="shared" si="82"/>
        <v>0</v>
      </c>
      <c r="EF629" s="33">
        <f t="shared" si="83"/>
        <v>0</v>
      </c>
    </row>
    <row r="630" spans="1:136" x14ac:dyDescent="0.25">
      <c r="A630" s="136">
        <v>621</v>
      </c>
      <c r="B630" s="44"/>
      <c r="C630" s="39"/>
      <c r="D630" s="39"/>
      <c r="E630" s="39"/>
      <c r="F630" s="46"/>
      <c r="G630" s="45"/>
      <c r="H630" s="44"/>
      <c r="I630" s="44"/>
      <c r="J630" s="47"/>
      <c r="K630" s="47"/>
      <c r="L630" s="47"/>
      <c r="M630" s="47"/>
      <c r="N630" s="47"/>
      <c r="O630" s="44"/>
      <c r="P630" s="353"/>
      <c r="Q630" s="452"/>
      <c r="R630" s="452"/>
      <c r="S630" s="452"/>
      <c r="T630" s="452"/>
      <c r="U630" s="452"/>
      <c r="V630" s="452"/>
      <c r="W630" s="452"/>
      <c r="X630" s="452"/>
      <c r="Y630" s="452"/>
      <c r="Z630" s="45"/>
      <c r="AA630" s="44"/>
      <c r="AB630" s="44"/>
      <c r="AC630" s="47"/>
      <c r="AD630" s="47"/>
      <c r="AE630" s="47"/>
      <c r="AF630" s="47"/>
      <c r="AG630" s="47"/>
      <c r="AH630" s="47"/>
      <c r="AI630" s="47"/>
      <c r="AJ630" s="44"/>
      <c r="AK630" s="353"/>
      <c r="AL630" s="452"/>
      <c r="AM630" s="452"/>
      <c r="AN630" s="452"/>
      <c r="AO630" s="452"/>
      <c r="AP630" s="452"/>
      <c r="AQ630" s="452"/>
      <c r="AR630" s="452"/>
      <c r="AS630" s="452"/>
      <c r="AT630" s="452"/>
      <c r="AU630" s="452"/>
      <c r="AV630" s="452"/>
      <c r="AW630" s="45"/>
      <c r="AX630" s="44"/>
      <c r="AY630" s="47"/>
      <c r="AZ630" s="47"/>
      <c r="BA630" s="125"/>
      <c r="BB630" s="44"/>
      <c r="BC630" s="44"/>
      <c r="BD630" s="47"/>
      <c r="BE630" s="47"/>
      <c r="BF630" s="45"/>
      <c r="BG630" s="44"/>
      <c r="BH630" s="44"/>
      <c r="BI630" s="44"/>
      <c r="BJ630" s="44"/>
      <c r="BK630" s="44"/>
      <c r="BL630" s="44"/>
      <c r="BM630" s="44"/>
      <c r="BN630" s="47"/>
      <c r="BO630" s="497"/>
      <c r="BP630" s="124"/>
      <c r="BQ630" s="41"/>
      <c r="BR630" s="41"/>
      <c r="BS630" s="41"/>
      <c r="BT630" s="41"/>
      <c r="BU630" s="43"/>
      <c r="BV630" s="43"/>
      <c r="BW630" s="43"/>
      <c r="BX630" s="43"/>
      <c r="BY630" s="43"/>
      <c r="BZ630" s="43"/>
      <c r="CA630" s="499"/>
      <c r="CB630" s="500"/>
      <c r="CC630" s="495"/>
      <c r="CD630" s="495"/>
      <c r="CE630" s="502"/>
      <c r="CF630" s="124"/>
      <c r="CG630" s="41"/>
      <c r="CH630" s="41"/>
      <c r="CI630" s="43"/>
      <c r="CJ630" s="43"/>
      <c r="CK630" s="43"/>
      <c r="CL630" s="43"/>
      <c r="CM630" s="43"/>
      <c r="CN630" s="43"/>
      <c r="CO630" s="43"/>
      <c r="CP630" s="43"/>
      <c r="CQ630" s="43"/>
      <c r="CR630" s="500"/>
      <c r="CS630" s="495"/>
      <c r="CT630" s="495"/>
      <c r="CU630" s="502"/>
      <c r="CV630" s="44"/>
      <c r="CW630" s="44"/>
      <c r="CX630" s="44"/>
      <c r="CY630" s="44"/>
      <c r="CZ630" s="44"/>
      <c r="DA630" s="47"/>
      <c r="DB630" s="451"/>
      <c r="DC630" s="44"/>
      <c r="DD630" s="44"/>
      <c r="DE630" s="451"/>
      <c r="DF630" s="35"/>
      <c r="DG630" s="36"/>
      <c r="DH630" s="36"/>
      <c r="DI630" s="38"/>
      <c r="DJ630" s="38"/>
      <c r="DK630" s="38"/>
      <c r="DL630" s="38"/>
      <c r="DM630" s="38"/>
      <c r="DN630" s="46"/>
      <c r="DO630" s="451"/>
      <c r="DP630" s="451"/>
      <c r="DQ630" s="451"/>
      <c r="DR630" s="451"/>
      <c r="DS630" s="451"/>
      <c r="DT630" s="451"/>
      <c r="DU630" s="451"/>
      <c r="DV630" s="35"/>
      <c r="DW630" s="36"/>
      <c r="DX630" s="36"/>
      <c r="DY630" s="38"/>
      <c r="DZ630" s="38"/>
      <c r="EA630" s="46"/>
      <c r="EB630" s="33">
        <f t="shared" si="79"/>
        <v>0</v>
      </c>
      <c r="EC630" s="33">
        <f t="shared" si="80"/>
        <v>0</v>
      </c>
      <c r="ED630" s="75">
        <f t="shared" si="81"/>
        <v>0</v>
      </c>
      <c r="EE630" s="74">
        <f t="shared" si="82"/>
        <v>0</v>
      </c>
      <c r="EF630" s="33">
        <f t="shared" si="83"/>
        <v>0</v>
      </c>
    </row>
    <row r="631" spans="1:136" x14ac:dyDescent="0.25">
      <c r="A631" s="134">
        <v>622</v>
      </c>
      <c r="B631" s="44"/>
      <c r="C631" s="39"/>
      <c r="D631" s="39"/>
      <c r="E631" s="39"/>
      <c r="F631" s="46"/>
      <c r="G631" s="45"/>
      <c r="H631" s="44"/>
      <c r="I631" s="44"/>
      <c r="J631" s="47"/>
      <c r="K631" s="47"/>
      <c r="L631" s="47"/>
      <c r="M631" s="47"/>
      <c r="N631" s="47"/>
      <c r="O631" s="44"/>
      <c r="P631" s="353"/>
      <c r="Q631" s="452"/>
      <c r="R631" s="452"/>
      <c r="S631" s="452"/>
      <c r="T631" s="452"/>
      <c r="U631" s="452"/>
      <c r="V631" s="452"/>
      <c r="W631" s="452"/>
      <c r="X631" s="452"/>
      <c r="Y631" s="452"/>
      <c r="Z631" s="45"/>
      <c r="AA631" s="44"/>
      <c r="AB631" s="44"/>
      <c r="AC631" s="47"/>
      <c r="AD631" s="47"/>
      <c r="AE631" s="47"/>
      <c r="AF631" s="47"/>
      <c r="AG631" s="47"/>
      <c r="AH631" s="47"/>
      <c r="AI631" s="47"/>
      <c r="AJ631" s="44"/>
      <c r="AK631" s="353"/>
      <c r="AL631" s="452"/>
      <c r="AM631" s="452"/>
      <c r="AN631" s="452"/>
      <c r="AO631" s="452"/>
      <c r="AP631" s="452"/>
      <c r="AQ631" s="452"/>
      <c r="AR631" s="452"/>
      <c r="AS631" s="452"/>
      <c r="AT631" s="452"/>
      <c r="AU631" s="452"/>
      <c r="AV631" s="452"/>
      <c r="AW631" s="45"/>
      <c r="AX631" s="44"/>
      <c r="AY631" s="47"/>
      <c r="AZ631" s="47"/>
      <c r="BA631" s="125"/>
      <c r="BB631" s="44"/>
      <c r="BC631" s="44"/>
      <c r="BD631" s="47"/>
      <c r="BE631" s="47"/>
      <c r="BF631" s="45"/>
      <c r="BG631" s="44"/>
      <c r="BH631" s="44"/>
      <c r="BI631" s="44"/>
      <c r="BJ631" s="44"/>
      <c r="BK631" s="44"/>
      <c r="BL631" s="44"/>
      <c r="BM631" s="44"/>
      <c r="BN631" s="47"/>
      <c r="BO631" s="497"/>
      <c r="BP631" s="124"/>
      <c r="BQ631" s="41"/>
      <c r="BR631" s="41"/>
      <c r="BS631" s="41"/>
      <c r="BT631" s="41"/>
      <c r="BU631" s="43"/>
      <c r="BV631" s="43"/>
      <c r="BW631" s="43"/>
      <c r="BX631" s="43"/>
      <c r="BY631" s="43"/>
      <c r="BZ631" s="43"/>
      <c r="CA631" s="499"/>
      <c r="CB631" s="500"/>
      <c r="CC631" s="495"/>
      <c r="CD631" s="495"/>
      <c r="CE631" s="502"/>
      <c r="CF631" s="124"/>
      <c r="CG631" s="41"/>
      <c r="CH631" s="41"/>
      <c r="CI631" s="43"/>
      <c r="CJ631" s="43"/>
      <c r="CK631" s="43"/>
      <c r="CL631" s="43"/>
      <c r="CM631" s="43"/>
      <c r="CN631" s="43"/>
      <c r="CO631" s="43"/>
      <c r="CP631" s="43"/>
      <c r="CQ631" s="43"/>
      <c r="CR631" s="500"/>
      <c r="CS631" s="495"/>
      <c r="CT631" s="495"/>
      <c r="CU631" s="502"/>
      <c r="CV631" s="44"/>
      <c r="CW631" s="44"/>
      <c r="CX631" s="44"/>
      <c r="CY631" s="44"/>
      <c r="CZ631" s="44"/>
      <c r="DA631" s="47"/>
      <c r="DB631" s="451"/>
      <c r="DC631" s="44"/>
      <c r="DD631" s="44"/>
      <c r="DE631" s="451"/>
      <c r="DF631" s="35"/>
      <c r="DG631" s="36"/>
      <c r="DH631" s="36"/>
      <c r="DI631" s="38"/>
      <c r="DJ631" s="38"/>
      <c r="DK631" s="38"/>
      <c r="DL631" s="38"/>
      <c r="DM631" s="38"/>
      <c r="DN631" s="46"/>
      <c r="DO631" s="451"/>
      <c r="DP631" s="451"/>
      <c r="DQ631" s="451"/>
      <c r="DR631" s="451"/>
      <c r="DS631" s="451"/>
      <c r="DT631" s="451"/>
      <c r="DU631" s="451"/>
      <c r="DV631" s="35"/>
      <c r="DW631" s="36"/>
      <c r="DX631" s="36"/>
      <c r="DY631" s="38"/>
      <c r="DZ631" s="38"/>
      <c r="EA631" s="46"/>
      <c r="EB631" s="33">
        <f t="shared" si="79"/>
        <v>0</v>
      </c>
      <c r="EC631" s="33">
        <f t="shared" si="80"/>
        <v>0</v>
      </c>
      <c r="ED631" s="75">
        <f t="shared" si="81"/>
        <v>0</v>
      </c>
      <c r="EE631" s="74">
        <f t="shared" si="82"/>
        <v>0</v>
      </c>
      <c r="EF631" s="33">
        <f t="shared" si="83"/>
        <v>0</v>
      </c>
    </row>
    <row r="632" spans="1:136" x14ac:dyDescent="0.25">
      <c r="A632" s="136">
        <v>623</v>
      </c>
      <c r="B632" s="44"/>
      <c r="C632" s="39"/>
      <c r="D632" s="39"/>
      <c r="E632" s="39"/>
      <c r="F632" s="46"/>
      <c r="G632" s="45"/>
      <c r="H632" s="44"/>
      <c r="I632" s="44"/>
      <c r="J632" s="47"/>
      <c r="K632" s="47"/>
      <c r="L632" s="47"/>
      <c r="M632" s="47"/>
      <c r="N632" s="47"/>
      <c r="O632" s="44"/>
      <c r="P632" s="353"/>
      <c r="Q632" s="452"/>
      <c r="R632" s="452"/>
      <c r="S632" s="452"/>
      <c r="T632" s="452"/>
      <c r="U632" s="452"/>
      <c r="V632" s="452"/>
      <c r="W632" s="452"/>
      <c r="X632" s="452"/>
      <c r="Y632" s="452"/>
      <c r="Z632" s="45"/>
      <c r="AA632" s="44"/>
      <c r="AB632" s="44"/>
      <c r="AC632" s="47"/>
      <c r="AD632" s="47"/>
      <c r="AE632" s="47"/>
      <c r="AF632" s="47"/>
      <c r="AG632" s="47"/>
      <c r="AH632" s="47"/>
      <c r="AI632" s="47"/>
      <c r="AJ632" s="44"/>
      <c r="AK632" s="353"/>
      <c r="AL632" s="452"/>
      <c r="AM632" s="452"/>
      <c r="AN632" s="452"/>
      <c r="AO632" s="452"/>
      <c r="AP632" s="452"/>
      <c r="AQ632" s="452"/>
      <c r="AR632" s="452"/>
      <c r="AS632" s="452"/>
      <c r="AT632" s="452"/>
      <c r="AU632" s="452"/>
      <c r="AV632" s="452"/>
      <c r="AW632" s="45"/>
      <c r="AX632" s="44"/>
      <c r="AY632" s="47"/>
      <c r="AZ632" s="47"/>
      <c r="BA632" s="125"/>
      <c r="BB632" s="44"/>
      <c r="BC632" s="44"/>
      <c r="BD632" s="47"/>
      <c r="BE632" s="47"/>
      <c r="BF632" s="45"/>
      <c r="BG632" s="44"/>
      <c r="BH632" s="44"/>
      <c r="BI632" s="44"/>
      <c r="BJ632" s="44"/>
      <c r="BK632" s="44"/>
      <c r="BL632" s="44"/>
      <c r="BM632" s="44"/>
      <c r="BN632" s="47"/>
      <c r="BO632" s="497"/>
      <c r="BP632" s="124"/>
      <c r="BQ632" s="41"/>
      <c r="BR632" s="41"/>
      <c r="BS632" s="41"/>
      <c r="BT632" s="41"/>
      <c r="BU632" s="43"/>
      <c r="BV632" s="43"/>
      <c r="BW632" s="43"/>
      <c r="BX632" s="43"/>
      <c r="BY632" s="43"/>
      <c r="BZ632" s="43"/>
      <c r="CA632" s="499"/>
      <c r="CB632" s="500"/>
      <c r="CC632" s="495"/>
      <c r="CD632" s="495"/>
      <c r="CE632" s="502"/>
      <c r="CF632" s="124"/>
      <c r="CG632" s="41"/>
      <c r="CH632" s="41"/>
      <c r="CI632" s="43"/>
      <c r="CJ632" s="43"/>
      <c r="CK632" s="43"/>
      <c r="CL632" s="43"/>
      <c r="CM632" s="43"/>
      <c r="CN632" s="43"/>
      <c r="CO632" s="43"/>
      <c r="CP632" s="43"/>
      <c r="CQ632" s="43"/>
      <c r="CR632" s="500"/>
      <c r="CS632" s="495"/>
      <c r="CT632" s="495"/>
      <c r="CU632" s="502"/>
      <c r="CV632" s="44"/>
      <c r="CW632" s="44"/>
      <c r="CX632" s="44"/>
      <c r="CY632" s="44"/>
      <c r="CZ632" s="44"/>
      <c r="DA632" s="47"/>
      <c r="DB632" s="451"/>
      <c r="DC632" s="44"/>
      <c r="DD632" s="44"/>
      <c r="DE632" s="451"/>
      <c r="DF632" s="35"/>
      <c r="DG632" s="36"/>
      <c r="DH632" s="36"/>
      <c r="DI632" s="38"/>
      <c r="DJ632" s="38"/>
      <c r="DK632" s="38"/>
      <c r="DL632" s="38"/>
      <c r="DM632" s="38"/>
      <c r="DN632" s="46"/>
      <c r="DO632" s="451"/>
      <c r="DP632" s="451"/>
      <c r="DQ632" s="451"/>
      <c r="DR632" s="451"/>
      <c r="DS632" s="451"/>
      <c r="DT632" s="451"/>
      <c r="DU632" s="451"/>
      <c r="DV632" s="35"/>
      <c r="DW632" s="36"/>
      <c r="DX632" s="36"/>
      <c r="DY632" s="38"/>
      <c r="DZ632" s="38"/>
      <c r="EA632" s="46"/>
      <c r="EB632" s="33">
        <f t="shared" si="79"/>
        <v>0</v>
      </c>
      <c r="EC632" s="33">
        <f t="shared" si="80"/>
        <v>0</v>
      </c>
      <c r="ED632" s="75">
        <f t="shared" si="81"/>
        <v>0</v>
      </c>
      <c r="EE632" s="74">
        <f t="shared" si="82"/>
        <v>0</v>
      </c>
      <c r="EF632" s="33">
        <f t="shared" si="83"/>
        <v>0</v>
      </c>
    </row>
    <row r="633" spans="1:136" x14ac:dyDescent="0.25">
      <c r="A633" s="134">
        <v>624</v>
      </c>
      <c r="B633" s="44"/>
      <c r="C633" s="39"/>
      <c r="D633" s="39"/>
      <c r="E633" s="39"/>
      <c r="F633" s="46"/>
      <c r="G633" s="45"/>
      <c r="H633" s="44"/>
      <c r="I633" s="44"/>
      <c r="J633" s="47"/>
      <c r="K633" s="47"/>
      <c r="L633" s="47"/>
      <c r="M633" s="47"/>
      <c r="N633" s="47"/>
      <c r="O633" s="44"/>
      <c r="P633" s="353"/>
      <c r="Q633" s="452"/>
      <c r="R633" s="452"/>
      <c r="S633" s="452"/>
      <c r="T633" s="452"/>
      <c r="U633" s="452"/>
      <c r="V633" s="452"/>
      <c r="W633" s="452"/>
      <c r="X633" s="452"/>
      <c r="Y633" s="452"/>
      <c r="Z633" s="45"/>
      <c r="AA633" s="44"/>
      <c r="AB633" s="44"/>
      <c r="AC633" s="47"/>
      <c r="AD633" s="47"/>
      <c r="AE633" s="47"/>
      <c r="AF633" s="47"/>
      <c r="AG633" s="47"/>
      <c r="AH633" s="47"/>
      <c r="AI633" s="47"/>
      <c r="AJ633" s="44"/>
      <c r="AK633" s="353"/>
      <c r="AL633" s="452"/>
      <c r="AM633" s="452"/>
      <c r="AN633" s="452"/>
      <c r="AO633" s="452"/>
      <c r="AP633" s="452"/>
      <c r="AQ633" s="452"/>
      <c r="AR633" s="452"/>
      <c r="AS633" s="452"/>
      <c r="AT633" s="452"/>
      <c r="AU633" s="452"/>
      <c r="AV633" s="452"/>
      <c r="AW633" s="45"/>
      <c r="AX633" s="44"/>
      <c r="AY633" s="47"/>
      <c r="AZ633" s="47"/>
      <c r="BA633" s="125"/>
      <c r="BB633" s="44"/>
      <c r="BC633" s="44"/>
      <c r="BD633" s="47"/>
      <c r="BE633" s="47"/>
      <c r="BF633" s="45"/>
      <c r="BG633" s="44"/>
      <c r="BH633" s="44"/>
      <c r="BI633" s="44"/>
      <c r="BJ633" s="44"/>
      <c r="BK633" s="44"/>
      <c r="BL633" s="44"/>
      <c r="BM633" s="44"/>
      <c r="BN633" s="47"/>
      <c r="BO633" s="497"/>
      <c r="BP633" s="124"/>
      <c r="BQ633" s="41"/>
      <c r="BR633" s="41"/>
      <c r="BS633" s="41"/>
      <c r="BT633" s="41"/>
      <c r="BU633" s="43"/>
      <c r="BV633" s="43"/>
      <c r="BW633" s="43"/>
      <c r="BX633" s="43"/>
      <c r="BY633" s="43"/>
      <c r="BZ633" s="43"/>
      <c r="CA633" s="499"/>
      <c r="CB633" s="500"/>
      <c r="CC633" s="495"/>
      <c r="CD633" s="495"/>
      <c r="CE633" s="502"/>
      <c r="CF633" s="124"/>
      <c r="CG633" s="41"/>
      <c r="CH633" s="41"/>
      <c r="CI633" s="43"/>
      <c r="CJ633" s="43"/>
      <c r="CK633" s="43"/>
      <c r="CL633" s="43"/>
      <c r="CM633" s="43"/>
      <c r="CN633" s="43"/>
      <c r="CO633" s="43"/>
      <c r="CP633" s="43"/>
      <c r="CQ633" s="43"/>
      <c r="CR633" s="500"/>
      <c r="CS633" s="495"/>
      <c r="CT633" s="495"/>
      <c r="CU633" s="502"/>
      <c r="CV633" s="44"/>
      <c r="CW633" s="44"/>
      <c r="CX633" s="44"/>
      <c r="CY633" s="44"/>
      <c r="CZ633" s="44"/>
      <c r="DA633" s="47"/>
      <c r="DB633" s="451"/>
      <c r="DC633" s="44"/>
      <c r="DD633" s="44"/>
      <c r="DE633" s="451"/>
      <c r="DF633" s="35"/>
      <c r="DG633" s="36"/>
      <c r="DH633" s="36"/>
      <c r="DI633" s="38"/>
      <c r="DJ633" s="38"/>
      <c r="DK633" s="38"/>
      <c r="DL633" s="38"/>
      <c r="DM633" s="38"/>
      <c r="DN633" s="46"/>
      <c r="DO633" s="451"/>
      <c r="DP633" s="451"/>
      <c r="DQ633" s="451"/>
      <c r="DR633" s="451"/>
      <c r="DS633" s="451"/>
      <c r="DT633" s="451"/>
      <c r="DU633" s="451"/>
      <c r="DV633" s="35"/>
      <c r="DW633" s="36"/>
      <c r="DX633" s="36"/>
      <c r="DY633" s="38"/>
      <c r="DZ633" s="38"/>
      <c r="EA633" s="46"/>
      <c r="EB633" s="33">
        <f t="shared" si="79"/>
        <v>0</v>
      </c>
      <c r="EC633" s="33">
        <f t="shared" si="80"/>
        <v>0</v>
      </c>
      <c r="ED633" s="75">
        <f t="shared" si="81"/>
        <v>0</v>
      </c>
      <c r="EE633" s="74">
        <f t="shared" si="82"/>
        <v>0</v>
      </c>
      <c r="EF633" s="33">
        <f t="shared" si="83"/>
        <v>0</v>
      </c>
    </row>
    <row r="634" spans="1:136" x14ac:dyDescent="0.25">
      <c r="A634" s="136">
        <v>625</v>
      </c>
      <c r="B634" s="44"/>
      <c r="C634" s="39"/>
      <c r="D634" s="39"/>
      <c r="E634" s="39"/>
      <c r="F634" s="46"/>
      <c r="G634" s="45"/>
      <c r="H634" s="44"/>
      <c r="I634" s="44"/>
      <c r="J634" s="47"/>
      <c r="K634" s="47"/>
      <c r="L634" s="47"/>
      <c r="M634" s="47"/>
      <c r="N634" s="47"/>
      <c r="O634" s="44"/>
      <c r="P634" s="353"/>
      <c r="Q634" s="452"/>
      <c r="R634" s="452"/>
      <c r="S634" s="452"/>
      <c r="T634" s="452"/>
      <c r="U634" s="452"/>
      <c r="V634" s="452"/>
      <c r="W634" s="452"/>
      <c r="X634" s="452"/>
      <c r="Y634" s="452"/>
      <c r="Z634" s="45"/>
      <c r="AA634" s="44"/>
      <c r="AB634" s="44"/>
      <c r="AC634" s="47"/>
      <c r="AD634" s="47"/>
      <c r="AE634" s="47"/>
      <c r="AF634" s="47"/>
      <c r="AG634" s="47"/>
      <c r="AH634" s="47"/>
      <c r="AI634" s="47"/>
      <c r="AJ634" s="44"/>
      <c r="AK634" s="353"/>
      <c r="AL634" s="452"/>
      <c r="AM634" s="452"/>
      <c r="AN634" s="452"/>
      <c r="AO634" s="452"/>
      <c r="AP634" s="452"/>
      <c r="AQ634" s="452"/>
      <c r="AR634" s="452"/>
      <c r="AS634" s="452"/>
      <c r="AT634" s="452"/>
      <c r="AU634" s="452"/>
      <c r="AV634" s="452"/>
      <c r="AW634" s="45"/>
      <c r="AX634" s="44"/>
      <c r="AY634" s="47"/>
      <c r="AZ634" s="47"/>
      <c r="BA634" s="125"/>
      <c r="BB634" s="44"/>
      <c r="BC634" s="44"/>
      <c r="BD634" s="47"/>
      <c r="BE634" s="47"/>
      <c r="BF634" s="45"/>
      <c r="BG634" s="44"/>
      <c r="BH634" s="44"/>
      <c r="BI634" s="44"/>
      <c r="BJ634" s="44"/>
      <c r="BK634" s="44"/>
      <c r="BL634" s="44"/>
      <c r="BM634" s="44"/>
      <c r="BN634" s="47"/>
      <c r="BO634" s="497"/>
      <c r="BP634" s="124"/>
      <c r="BQ634" s="41"/>
      <c r="BR634" s="41"/>
      <c r="BS634" s="41"/>
      <c r="BT634" s="41"/>
      <c r="BU634" s="43"/>
      <c r="BV634" s="43"/>
      <c r="BW634" s="43"/>
      <c r="BX634" s="43"/>
      <c r="BY634" s="43"/>
      <c r="BZ634" s="43"/>
      <c r="CA634" s="499"/>
      <c r="CB634" s="500"/>
      <c r="CC634" s="495"/>
      <c r="CD634" s="495"/>
      <c r="CE634" s="502"/>
      <c r="CF634" s="124"/>
      <c r="CG634" s="41"/>
      <c r="CH634" s="41"/>
      <c r="CI634" s="43"/>
      <c r="CJ634" s="43"/>
      <c r="CK634" s="43"/>
      <c r="CL634" s="43"/>
      <c r="CM634" s="43"/>
      <c r="CN634" s="43"/>
      <c r="CO634" s="43"/>
      <c r="CP634" s="43"/>
      <c r="CQ634" s="43"/>
      <c r="CR634" s="500"/>
      <c r="CS634" s="495"/>
      <c r="CT634" s="495"/>
      <c r="CU634" s="502"/>
      <c r="CV634" s="44"/>
      <c r="CW634" s="44"/>
      <c r="CX634" s="44"/>
      <c r="CY634" s="44"/>
      <c r="CZ634" s="44"/>
      <c r="DA634" s="47"/>
      <c r="DB634" s="451"/>
      <c r="DC634" s="44"/>
      <c r="DD634" s="44"/>
      <c r="DE634" s="451"/>
      <c r="DF634" s="35"/>
      <c r="DG634" s="36"/>
      <c r="DH634" s="36"/>
      <c r="DI634" s="38"/>
      <c r="DJ634" s="38"/>
      <c r="DK634" s="38"/>
      <c r="DL634" s="38"/>
      <c r="DM634" s="38"/>
      <c r="DN634" s="46"/>
      <c r="DO634" s="451"/>
      <c r="DP634" s="451"/>
      <c r="DQ634" s="451"/>
      <c r="DR634" s="451"/>
      <c r="DS634" s="451"/>
      <c r="DT634" s="451"/>
      <c r="DU634" s="451"/>
      <c r="DV634" s="35"/>
      <c r="DW634" s="36"/>
      <c r="DX634" s="36"/>
      <c r="DY634" s="38"/>
      <c r="DZ634" s="38"/>
      <c r="EA634" s="46"/>
      <c r="EB634" s="33">
        <f t="shared" si="79"/>
        <v>0</v>
      </c>
      <c r="EC634" s="33">
        <f t="shared" si="80"/>
        <v>0</v>
      </c>
      <c r="ED634" s="75">
        <f t="shared" si="81"/>
        <v>0</v>
      </c>
      <c r="EE634" s="74">
        <f t="shared" si="82"/>
        <v>0</v>
      </c>
      <c r="EF634" s="33">
        <f t="shared" si="83"/>
        <v>0</v>
      </c>
    </row>
    <row r="635" spans="1:136" x14ac:dyDescent="0.25">
      <c r="A635" s="134">
        <v>626</v>
      </c>
      <c r="B635" s="44"/>
      <c r="C635" s="39"/>
      <c r="D635" s="39"/>
      <c r="E635" s="39"/>
      <c r="F635" s="46"/>
      <c r="G635" s="45"/>
      <c r="H635" s="44"/>
      <c r="I635" s="44"/>
      <c r="J635" s="47"/>
      <c r="K635" s="47"/>
      <c r="L635" s="47"/>
      <c r="M635" s="47"/>
      <c r="N635" s="47"/>
      <c r="O635" s="44"/>
      <c r="P635" s="353"/>
      <c r="Q635" s="452"/>
      <c r="R635" s="452"/>
      <c r="S635" s="452"/>
      <c r="T635" s="452"/>
      <c r="U635" s="452"/>
      <c r="V635" s="452"/>
      <c r="W635" s="452"/>
      <c r="X635" s="452"/>
      <c r="Y635" s="452"/>
      <c r="Z635" s="45"/>
      <c r="AA635" s="44"/>
      <c r="AB635" s="44"/>
      <c r="AC635" s="47"/>
      <c r="AD635" s="47"/>
      <c r="AE635" s="47"/>
      <c r="AF635" s="47"/>
      <c r="AG635" s="47"/>
      <c r="AH635" s="47"/>
      <c r="AI635" s="47"/>
      <c r="AJ635" s="44"/>
      <c r="AK635" s="353"/>
      <c r="AL635" s="452"/>
      <c r="AM635" s="452"/>
      <c r="AN635" s="452"/>
      <c r="AO635" s="452"/>
      <c r="AP635" s="452"/>
      <c r="AQ635" s="452"/>
      <c r="AR635" s="452"/>
      <c r="AS635" s="452"/>
      <c r="AT635" s="452"/>
      <c r="AU635" s="452"/>
      <c r="AV635" s="452"/>
      <c r="AW635" s="45"/>
      <c r="AX635" s="44"/>
      <c r="AY635" s="47"/>
      <c r="AZ635" s="47"/>
      <c r="BA635" s="125"/>
      <c r="BB635" s="44"/>
      <c r="BC635" s="44"/>
      <c r="BD635" s="47"/>
      <c r="BE635" s="47"/>
      <c r="BF635" s="45"/>
      <c r="BG635" s="44"/>
      <c r="BH635" s="44"/>
      <c r="BI635" s="44"/>
      <c r="BJ635" s="44"/>
      <c r="BK635" s="44"/>
      <c r="BL635" s="44"/>
      <c r="BM635" s="44"/>
      <c r="BN635" s="47"/>
      <c r="BO635" s="497"/>
      <c r="BP635" s="124"/>
      <c r="BQ635" s="41"/>
      <c r="BR635" s="41"/>
      <c r="BS635" s="41"/>
      <c r="BT635" s="41"/>
      <c r="BU635" s="43"/>
      <c r="BV635" s="43"/>
      <c r="BW635" s="43"/>
      <c r="BX635" s="43"/>
      <c r="BY635" s="43"/>
      <c r="BZ635" s="43"/>
      <c r="CA635" s="499"/>
      <c r="CB635" s="500"/>
      <c r="CC635" s="495"/>
      <c r="CD635" s="495"/>
      <c r="CE635" s="502"/>
      <c r="CF635" s="124"/>
      <c r="CG635" s="41"/>
      <c r="CH635" s="41"/>
      <c r="CI635" s="43"/>
      <c r="CJ635" s="43"/>
      <c r="CK635" s="43"/>
      <c r="CL635" s="43"/>
      <c r="CM635" s="43"/>
      <c r="CN635" s="43"/>
      <c r="CO635" s="43"/>
      <c r="CP635" s="43"/>
      <c r="CQ635" s="43"/>
      <c r="CR635" s="500"/>
      <c r="CS635" s="495"/>
      <c r="CT635" s="495"/>
      <c r="CU635" s="502"/>
      <c r="CV635" s="44"/>
      <c r="CW635" s="44"/>
      <c r="CX635" s="44"/>
      <c r="CY635" s="44"/>
      <c r="CZ635" s="44"/>
      <c r="DA635" s="47"/>
      <c r="DB635" s="451"/>
      <c r="DC635" s="44"/>
      <c r="DD635" s="44"/>
      <c r="DE635" s="451"/>
      <c r="DF635" s="35"/>
      <c r="DG635" s="36"/>
      <c r="DH635" s="36"/>
      <c r="DI635" s="38"/>
      <c r="DJ635" s="38"/>
      <c r="DK635" s="38"/>
      <c r="DL635" s="38"/>
      <c r="DM635" s="38"/>
      <c r="DN635" s="46"/>
      <c r="DO635" s="451"/>
      <c r="DP635" s="451"/>
      <c r="DQ635" s="451"/>
      <c r="DR635" s="451"/>
      <c r="DS635" s="451"/>
      <c r="DT635" s="451"/>
      <c r="DU635" s="451"/>
      <c r="DV635" s="35"/>
      <c r="DW635" s="36"/>
      <c r="DX635" s="36"/>
      <c r="DY635" s="38"/>
      <c r="DZ635" s="38"/>
      <c r="EA635" s="46"/>
      <c r="EB635" s="33">
        <f t="shared" si="79"/>
        <v>0</v>
      </c>
      <c r="EC635" s="33">
        <f t="shared" si="80"/>
        <v>0</v>
      </c>
      <c r="ED635" s="75">
        <f t="shared" si="81"/>
        <v>0</v>
      </c>
      <c r="EE635" s="74">
        <f t="shared" si="82"/>
        <v>0</v>
      </c>
      <c r="EF635" s="33">
        <f t="shared" si="83"/>
        <v>0</v>
      </c>
    </row>
    <row r="636" spans="1:136" x14ac:dyDescent="0.25">
      <c r="A636" s="136">
        <v>627</v>
      </c>
      <c r="B636" s="44"/>
      <c r="C636" s="39"/>
      <c r="D636" s="39"/>
      <c r="E636" s="39"/>
      <c r="F636" s="46"/>
      <c r="G636" s="45"/>
      <c r="H636" s="44"/>
      <c r="I636" s="44"/>
      <c r="J636" s="47"/>
      <c r="K636" s="47"/>
      <c r="L636" s="47"/>
      <c r="M636" s="47"/>
      <c r="N636" s="47"/>
      <c r="O636" s="44"/>
      <c r="P636" s="353"/>
      <c r="Q636" s="452"/>
      <c r="R636" s="452"/>
      <c r="S636" s="452"/>
      <c r="T636" s="452"/>
      <c r="U636" s="452"/>
      <c r="V636" s="452"/>
      <c r="W636" s="452"/>
      <c r="X636" s="452"/>
      <c r="Y636" s="452"/>
      <c r="Z636" s="45"/>
      <c r="AA636" s="44"/>
      <c r="AB636" s="44"/>
      <c r="AC636" s="47"/>
      <c r="AD636" s="47"/>
      <c r="AE636" s="47"/>
      <c r="AF636" s="47"/>
      <c r="AG636" s="47"/>
      <c r="AH636" s="47"/>
      <c r="AI636" s="47"/>
      <c r="AJ636" s="44"/>
      <c r="AK636" s="353"/>
      <c r="AL636" s="452"/>
      <c r="AM636" s="452"/>
      <c r="AN636" s="452"/>
      <c r="AO636" s="452"/>
      <c r="AP636" s="452"/>
      <c r="AQ636" s="452"/>
      <c r="AR636" s="452"/>
      <c r="AS636" s="452"/>
      <c r="AT636" s="452"/>
      <c r="AU636" s="452"/>
      <c r="AV636" s="452"/>
      <c r="AW636" s="45"/>
      <c r="AX636" s="44"/>
      <c r="AY636" s="47"/>
      <c r="AZ636" s="47"/>
      <c r="BA636" s="125"/>
      <c r="BB636" s="44"/>
      <c r="BC636" s="44"/>
      <c r="BD636" s="47"/>
      <c r="BE636" s="47"/>
      <c r="BF636" s="45"/>
      <c r="BG636" s="44"/>
      <c r="BH636" s="44"/>
      <c r="BI636" s="44"/>
      <c r="BJ636" s="44"/>
      <c r="BK636" s="44"/>
      <c r="BL636" s="44"/>
      <c r="BM636" s="44"/>
      <c r="BN636" s="47"/>
      <c r="BO636" s="497"/>
      <c r="BP636" s="124"/>
      <c r="BQ636" s="41"/>
      <c r="BR636" s="41"/>
      <c r="BS636" s="41"/>
      <c r="BT636" s="41"/>
      <c r="BU636" s="43"/>
      <c r="BV636" s="43"/>
      <c r="BW636" s="43"/>
      <c r="BX636" s="43"/>
      <c r="BY636" s="43"/>
      <c r="BZ636" s="43"/>
      <c r="CA636" s="499"/>
      <c r="CB636" s="500"/>
      <c r="CC636" s="495"/>
      <c r="CD636" s="495"/>
      <c r="CE636" s="502"/>
      <c r="CF636" s="124"/>
      <c r="CG636" s="41"/>
      <c r="CH636" s="41"/>
      <c r="CI636" s="43"/>
      <c r="CJ636" s="43"/>
      <c r="CK636" s="43"/>
      <c r="CL636" s="43"/>
      <c r="CM636" s="43"/>
      <c r="CN636" s="43"/>
      <c r="CO636" s="43"/>
      <c r="CP636" s="43"/>
      <c r="CQ636" s="43"/>
      <c r="CR636" s="500"/>
      <c r="CS636" s="495"/>
      <c r="CT636" s="495"/>
      <c r="CU636" s="502"/>
      <c r="CV636" s="44"/>
      <c r="CW636" s="44"/>
      <c r="CX636" s="44"/>
      <c r="CY636" s="44"/>
      <c r="CZ636" s="44"/>
      <c r="DA636" s="47"/>
      <c r="DB636" s="451"/>
      <c r="DC636" s="44"/>
      <c r="DD636" s="44"/>
      <c r="DE636" s="451"/>
      <c r="DF636" s="35"/>
      <c r="DG636" s="36"/>
      <c r="DH636" s="36"/>
      <c r="DI636" s="38"/>
      <c r="DJ636" s="38"/>
      <c r="DK636" s="38"/>
      <c r="DL636" s="38"/>
      <c r="DM636" s="38"/>
      <c r="DN636" s="46"/>
      <c r="DO636" s="451"/>
      <c r="DP636" s="451"/>
      <c r="DQ636" s="451"/>
      <c r="DR636" s="451"/>
      <c r="DS636" s="451"/>
      <c r="DT636" s="451"/>
      <c r="DU636" s="451"/>
      <c r="DV636" s="35"/>
      <c r="DW636" s="36"/>
      <c r="DX636" s="36"/>
      <c r="DY636" s="38"/>
      <c r="DZ636" s="38"/>
      <c r="EA636" s="46"/>
      <c r="EB636" s="33">
        <f t="shared" si="79"/>
        <v>0</v>
      </c>
      <c r="EC636" s="33">
        <f t="shared" si="80"/>
        <v>0</v>
      </c>
      <c r="ED636" s="75">
        <f t="shared" si="81"/>
        <v>0</v>
      </c>
      <c r="EE636" s="74">
        <f t="shared" si="82"/>
        <v>0</v>
      </c>
      <c r="EF636" s="33">
        <f t="shared" si="83"/>
        <v>0</v>
      </c>
    </row>
    <row r="637" spans="1:136" x14ac:dyDescent="0.25">
      <c r="A637" s="134">
        <v>628</v>
      </c>
      <c r="B637" s="44"/>
      <c r="C637" s="39"/>
      <c r="D637" s="39"/>
      <c r="E637" s="39"/>
      <c r="F637" s="46"/>
      <c r="G637" s="45"/>
      <c r="H637" s="44"/>
      <c r="I637" s="44"/>
      <c r="J637" s="47"/>
      <c r="K637" s="47"/>
      <c r="L637" s="47"/>
      <c r="M637" s="47"/>
      <c r="N637" s="47"/>
      <c r="O637" s="44"/>
      <c r="P637" s="353"/>
      <c r="Q637" s="452"/>
      <c r="R637" s="452"/>
      <c r="S637" s="452"/>
      <c r="T637" s="452"/>
      <c r="U637" s="452"/>
      <c r="V637" s="452"/>
      <c r="W637" s="452"/>
      <c r="X637" s="452"/>
      <c r="Y637" s="452"/>
      <c r="Z637" s="45"/>
      <c r="AA637" s="44"/>
      <c r="AB637" s="44"/>
      <c r="AC637" s="47"/>
      <c r="AD637" s="47"/>
      <c r="AE637" s="47"/>
      <c r="AF637" s="47"/>
      <c r="AG637" s="47"/>
      <c r="AH637" s="47"/>
      <c r="AI637" s="47"/>
      <c r="AJ637" s="44"/>
      <c r="AK637" s="353"/>
      <c r="AL637" s="452"/>
      <c r="AM637" s="452"/>
      <c r="AN637" s="452"/>
      <c r="AO637" s="452"/>
      <c r="AP637" s="452"/>
      <c r="AQ637" s="452"/>
      <c r="AR637" s="452"/>
      <c r="AS637" s="452"/>
      <c r="AT637" s="452"/>
      <c r="AU637" s="452"/>
      <c r="AV637" s="452"/>
      <c r="AW637" s="45"/>
      <c r="AX637" s="44"/>
      <c r="AY637" s="47"/>
      <c r="AZ637" s="47"/>
      <c r="BA637" s="125"/>
      <c r="BB637" s="44"/>
      <c r="BC637" s="44"/>
      <c r="BD637" s="47"/>
      <c r="BE637" s="47"/>
      <c r="BF637" s="45"/>
      <c r="BG637" s="44"/>
      <c r="BH637" s="44"/>
      <c r="BI637" s="44"/>
      <c r="BJ637" s="44"/>
      <c r="BK637" s="44"/>
      <c r="BL637" s="44"/>
      <c r="BM637" s="44"/>
      <c r="BN637" s="47"/>
      <c r="BO637" s="497"/>
      <c r="BP637" s="124"/>
      <c r="BQ637" s="41"/>
      <c r="BR637" s="41"/>
      <c r="BS637" s="41"/>
      <c r="BT637" s="41"/>
      <c r="BU637" s="43"/>
      <c r="BV637" s="43"/>
      <c r="BW637" s="43"/>
      <c r="BX637" s="43"/>
      <c r="BY637" s="43"/>
      <c r="BZ637" s="43"/>
      <c r="CA637" s="499"/>
      <c r="CB637" s="500"/>
      <c r="CC637" s="495"/>
      <c r="CD637" s="495"/>
      <c r="CE637" s="502"/>
      <c r="CF637" s="124"/>
      <c r="CG637" s="41"/>
      <c r="CH637" s="41"/>
      <c r="CI637" s="43"/>
      <c r="CJ637" s="43"/>
      <c r="CK637" s="43"/>
      <c r="CL637" s="43"/>
      <c r="CM637" s="43"/>
      <c r="CN637" s="43"/>
      <c r="CO637" s="43"/>
      <c r="CP637" s="43"/>
      <c r="CQ637" s="43"/>
      <c r="CR637" s="500"/>
      <c r="CS637" s="495"/>
      <c r="CT637" s="495"/>
      <c r="CU637" s="502"/>
      <c r="CV637" s="44"/>
      <c r="CW637" s="44"/>
      <c r="CX637" s="44"/>
      <c r="CY637" s="44"/>
      <c r="CZ637" s="44"/>
      <c r="DA637" s="47"/>
      <c r="DB637" s="451"/>
      <c r="DC637" s="44"/>
      <c r="DD637" s="44"/>
      <c r="DE637" s="451"/>
      <c r="DF637" s="35"/>
      <c r="DG637" s="36"/>
      <c r="DH637" s="36"/>
      <c r="DI637" s="38"/>
      <c r="DJ637" s="38"/>
      <c r="DK637" s="38"/>
      <c r="DL637" s="38"/>
      <c r="DM637" s="38"/>
      <c r="DN637" s="46"/>
      <c r="DO637" s="451"/>
      <c r="DP637" s="451"/>
      <c r="DQ637" s="451"/>
      <c r="DR637" s="451"/>
      <c r="DS637" s="451"/>
      <c r="DT637" s="451"/>
      <c r="DU637" s="451"/>
      <c r="DV637" s="35"/>
      <c r="DW637" s="36"/>
      <c r="DX637" s="36"/>
      <c r="DY637" s="38"/>
      <c r="DZ637" s="38"/>
      <c r="EA637" s="46"/>
      <c r="EB637" s="33">
        <f t="shared" si="79"/>
        <v>0</v>
      </c>
      <c r="EC637" s="33">
        <f t="shared" si="80"/>
        <v>0</v>
      </c>
      <c r="ED637" s="75">
        <f t="shared" si="81"/>
        <v>0</v>
      </c>
      <c r="EE637" s="74">
        <f t="shared" si="82"/>
        <v>0</v>
      </c>
      <c r="EF637" s="33">
        <f t="shared" si="83"/>
        <v>0</v>
      </c>
    </row>
    <row r="638" spans="1:136" x14ac:dyDescent="0.25">
      <c r="A638" s="136">
        <v>629</v>
      </c>
      <c r="B638" s="44"/>
      <c r="C638" s="39"/>
      <c r="D638" s="39"/>
      <c r="E638" s="39"/>
      <c r="F638" s="46"/>
      <c r="G638" s="45"/>
      <c r="H638" s="44"/>
      <c r="I638" s="44"/>
      <c r="J638" s="47"/>
      <c r="K638" s="47"/>
      <c r="L638" s="47"/>
      <c r="M638" s="47"/>
      <c r="N638" s="47"/>
      <c r="O638" s="44"/>
      <c r="P638" s="353"/>
      <c r="Q638" s="452"/>
      <c r="R638" s="452"/>
      <c r="S638" s="452"/>
      <c r="T638" s="452"/>
      <c r="U638" s="452"/>
      <c r="V638" s="452"/>
      <c r="W638" s="452"/>
      <c r="X638" s="452"/>
      <c r="Y638" s="452"/>
      <c r="Z638" s="45"/>
      <c r="AA638" s="44"/>
      <c r="AB638" s="44"/>
      <c r="AC638" s="47"/>
      <c r="AD638" s="47"/>
      <c r="AE638" s="47"/>
      <c r="AF638" s="47"/>
      <c r="AG638" s="47"/>
      <c r="AH638" s="47"/>
      <c r="AI638" s="47"/>
      <c r="AJ638" s="44"/>
      <c r="AK638" s="353"/>
      <c r="AL638" s="452"/>
      <c r="AM638" s="452"/>
      <c r="AN638" s="452"/>
      <c r="AO638" s="452"/>
      <c r="AP638" s="452"/>
      <c r="AQ638" s="452"/>
      <c r="AR638" s="452"/>
      <c r="AS638" s="452"/>
      <c r="AT638" s="452"/>
      <c r="AU638" s="452"/>
      <c r="AV638" s="452"/>
      <c r="AW638" s="45"/>
      <c r="AX638" s="44"/>
      <c r="AY638" s="47"/>
      <c r="AZ638" s="47"/>
      <c r="BA638" s="125"/>
      <c r="BB638" s="44"/>
      <c r="BC638" s="44"/>
      <c r="BD638" s="47"/>
      <c r="BE638" s="47"/>
      <c r="BF638" s="45"/>
      <c r="BG638" s="44"/>
      <c r="BH638" s="44"/>
      <c r="BI638" s="44"/>
      <c r="BJ638" s="44"/>
      <c r="BK638" s="44"/>
      <c r="BL638" s="44"/>
      <c r="BM638" s="44"/>
      <c r="BN638" s="47"/>
      <c r="BO638" s="497"/>
      <c r="BP638" s="124"/>
      <c r="BQ638" s="41"/>
      <c r="BR638" s="41"/>
      <c r="BS638" s="41"/>
      <c r="BT638" s="41"/>
      <c r="BU638" s="43"/>
      <c r="BV638" s="43"/>
      <c r="BW638" s="43"/>
      <c r="BX638" s="43"/>
      <c r="BY638" s="43"/>
      <c r="BZ638" s="43"/>
      <c r="CA638" s="499"/>
      <c r="CB638" s="500"/>
      <c r="CC638" s="495"/>
      <c r="CD638" s="495"/>
      <c r="CE638" s="502"/>
      <c r="CF638" s="124"/>
      <c r="CG638" s="41"/>
      <c r="CH638" s="41"/>
      <c r="CI638" s="43"/>
      <c r="CJ638" s="43"/>
      <c r="CK638" s="43"/>
      <c r="CL638" s="43"/>
      <c r="CM638" s="43"/>
      <c r="CN638" s="43"/>
      <c r="CO638" s="43"/>
      <c r="CP638" s="43"/>
      <c r="CQ638" s="43"/>
      <c r="CR638" s="500"/>
      <c r="CS638" s="495"/>
      <c r="CT638" s="495"/>
      <c r="CU638" s="502"/>
      <c r="CV638" s="44"/>
      <c r="CW638" s="44"/>
      <c r="CX638" s="44"/>
      <c r="CY638" s="44"/>
      <c r="CZ638" s="44"/>
      <c r="DA638" s="47"/>
      <c r="DB638" s="451"/>
      <c r="DC638" s="44"/>
      <c r="DD638" s="44"/>
      <c r="DE638" s="451"/>
      <c r="DF638" s="35"/>
      <c r="DG638" s="36"/>
      <c r="DH638" s="36"/>
      <c r="DI638" s="38"/>
      <c r="DJ638" s="38"/>
      <c r="DK638" s="38"/>
      <c r="DL638" s="38"/>
      <c r="DM638" s="38"/>
      <c r="DN638" s="46"/>
      <c r="DO638" s="451"/>
      <c r="DP638" s="451"/>
      <c r="DQ638" s="451"/>
      <c r="DR638" s="451"/>
      <c r="DS638" s="451"/>
      <c r="DT638" s="451"/>
      <c r="DU638" s="451"/>
      <c r="DV638" s="35"/>
      <c r="DW638" s="36"/>
      <c r="DX638" s="36"/>
      <c r="DY638" s="38"/>
      <c r="DZ638" s="38"/>
      <c r="EA638" s="46"/>
      <c r="EB638" s="33">
        <f t="shared" si="79"/>
        <v>0</v>
      </c>
      <c r="EC638" s="33">
        <f t="shared" si="80"/>
        <v>0</v>
      </c>
      <c r="ED638" s="75">
        <f t="shared" si="81"/>
        <v>0</v>
      </c>
      <c r="EE638" s="74">
        <f t="shared" si="82"/>
        <v>0</v>
      </c>
      <c r="EF638" s="33">
        <f t="shared" si="83"/>
        <v>0</v>
      </c>
    </row>
    <row r="639" spans="1:136" x14ac:dyDescent="0.25">
      <c r="A639" s="134">
        <v>630</v>
      </c>
      <c r="B639" s="44"/>
      <c r="C639" s="39"/>
      <c r="D639" s="39"/>
      <c r="E639" s="39"/>
      <c r="F639" s="46"/>
      <c r="G639" s="45"/>
      <c r="H639" s="44"/>
      <c r="I639" s="44"/>
      <c r="J639" s="47"/>
      <c r="K639" s="47"/>
      <c r="L639" s="47"/>
      <c r="M639" s="47"/>
      <c r="N639" s="47"/>
      <c r="O639" s="44"/>
      <c r="P639" s="353"/>
      <c r="Q639" s="452"/>
      <c r="R639" s="452"/>
      <c r="S639" s="452"/>
      <c r="T639" s="452"/>
      <c r="U639" s="452"/>
      <c r="V639" s="452"/>
      <c r="W639" s="452"/>
      <c r="X639" s="452"/>
      <c r="Y639" s="452"/>
      <c r="Z639" s="45"/>
      <c r="AA639" s="44"/>
      <c r="AB639" s="44"/>
      <c r="AC639" s="47"/>
      <c r="AD639" s="47"/>
      <c r="AE639" s="47"/>
      <c r="AF639" s="47"/>
      <c r="AG639" s="47"/>
      <c r="AH639" s="47"/>
      <c r="AI639" s="47"/>
      <c r="AJ639" s="44"/>
      <c r="AK639" s="353"/>
      <c r="AL639" s="452"/>
      <c r="AM639" s="452"/>
      <c r="AN639" s="452"/>
      <c r="AO639" s="452"/>
      <c r="AP639" s="452"/>
      <c r="AQ639" s="452"/>
      <c r="AR639" s="452"/>
      <c r="AS639" s="452"/>
      <c r="AT639" s="452"/>
      <c r="AU639" s="452"/>
      <c r="AV639" s="452"/>
      <c r="AW639" s="45"/>
      <c r="AX639" s="44"/>
      <c r="AY639" s="47"/>
      <c r="AZ639" s="47"/>
      <c r="BA639" s="125"/>
      <c r="BB639" s="44"/>
      <c r="BC639" s="44"/>
      <c r="BD639" s="47"/>
      <c r="BE639" s="47"/>
      <c r="BF639" s="45"/>
      <c r="BG639" s="44"/>
      <c r="BH639" s="44"/>
      <c r="BI639" s="44"/>
      <c r="BJ639" s="44"/>
      <c r="BK639" s="44"/>
      <c r="BL639" s="44"/>
      <c r="BM639" s="44"/>
      <c r="BN639" s="47"/>
      <c r="BO639" s="497"/>
      <c r="BP639" s="124"/>
      <c r="BQ639" s="41"/>
      <c r="BR639" s="41"/>
      <c r="BS639" s="41"/>
      <c r="BT639" s="41"/>
      <c r="BU639" s="43"/>
      <c r="BV639" s="43"/>
      <c r="BW639" s="43"/>
      <c r="BX639" s="43"/>
      <c r="BY639" s="43"/>
      <c r="BZ639" s="43"/>
      <c r="CA639" s="499"/>
      <c r="CB639" s="500"/>
      <c r="CC639" s="495"/>
      <c r="CD639" s="495"/>
      <c r="CE639" s="502"/>
      <c r="CF639" s="124"/>
      <c r="CG639" s="41"/>
      <c r="CH639" s="41"/>
      <c r="CI639" s="43"/>
      <c r="CJ639" s="43"/>
      <c r="CK639" s="43"/>
      <c r="CL639" s="43"/>
      <c r="CM639" s="43"/>
      <c r="CN639" s="43"/>
      <c r="CO639" s="43"/>
      <c r="CP639" s="43"/>
      <c r="CQ639" s="43"/>
      <c r="CR639" s="500"/>
      <c r="CS639" s="495"/>
      <c r="CT639" s="495"/>
      <c r="CU639" s="502"/>
      <c r="CV639" s="44"/>
      <c r="CW639" s="44"/>
      <c r="CX639" s="44"/>
      <c r="CY639" s="44"/>
      <c r="CZ639" s="44"/>
      <c r="DA639" s="47"/>
      <c r="DB639" s="451"/>
      <c r="DC639" s="44"/>
      <c r="DD639" s="44"/>
      <c r="DE639" s="451"/>
      <c r="DF639" s="35"/>
      <c r="DG639" s="36"/>
      <c r="DH639" s="36"/>
      <c r="DI639" s="38"/>
      <c r="DJ639" s="38"/>
      <c r="DK639" s="38"/>
      <c r="DL639" s="38"/>
      <c r="DM639" s="38"/>
      <c r="DN639" s="46"/>
      <c r="DO639" s="451"/>
      <c r="DP639" s="451"/>
      <c r="DQ639" s="451"/>
      <c r="DR639" s="451"/>
      <c r="DS639" s="451"/>
      <c r="DT639" s="451"/>
      <c r="DU639" s="451"/>
      <c r="DV639" s="35"/>
      <c r="DW639" s="36"/>
      <c r="DX639" s="36"/>
      <c r="DY639" s="38"/>
      <c r="DZ639" s="38"/>
      <c r="EA639" s="46"/>
      <c r="EB639" s="33">
        <f t="shared" si="79"/>
        <v>0</v>
      </c>
      <c r="EC639" s="33">
        <f t="shared" si="80"/>
        <v>0</v>
      </c>
      <c r="ED639" s="75">
        <f t="shared" si="81"/>
        <v>0</v>
      </c>
      <c r="EE639" s="74">
        <f t="shared" si="82"/>
        <v>0</v>
      </c>
      <c r="EF639" s="33">
        <f t="shared" si="83"/>
        <v>0</v>
      </c>
    </row>
    <row r="640" spans="1:136" x14ac:dyDescent="0.25">
      <c r="A640" s="136">
        <v>631</v>
      </c>
      <c r="B640" s="44"/>
      <c r="C640" s="39"/>
      <c r="D640" s="39"/>
      <c r="E640" s="39"/>
      <c r="F640" s="46"/>
      <c r="G640" s="45"/>
      <c r="H640" s="44"/>
      <c r="I640" s="44"/>
      <c r="J640" s="47"/>
      <c r="K640" s="47"/>
      <c r="L640" s="47"/>
      <c r="M640" s="47"/>
      <c r="N640" s="47"/>
      <c r="O640" s="44"/>
      <c r="P640" s="353"/>
      <c r="Q640" s="452"/>
      <c r="R640" s="452"/>
      <c r="S640" s="452"/>
      <c r="T640" s="452"/>
      <c r="U640" s="452"/>
      <c r="V640" s="452"/>
      <c r="W640" s="452"/>
      <c r="X640" s="452"/>
      <c r="Y640" s="452"/>
      <c r="Z640" s="45"/>
      <c r="AA640" s="44"/>
      <c r="AB640" s="44"/>
      <c r="AC640" s="47"/>
      <c r="AD640" s="47"/>
      <c r="AE640" s="47"/>
      <c r="AF640" s="47"/>
      <c r="AG640" s="47"/>
      <c r="AH640" s="47"/>
      <c r="AI640" s="47"/>
      <c r="AJ640" s="44"/>
      <c r="AK640" s="353"/>
      <c r="AL640" s="452"/>
      <c r="AM640" s="452"/>
      <c r="AN640" s="452"/>
      <c r="AO640" s="452"/>
      <c r="AP640" s="452"/>
      <c r="AQ640" s="452"/>
      <c r="AR640" s="452"/>
      <c r="AS640" s="452"/>
      <c r="AT640" s="452"/>
      <c r="AU640" s="452"/>
      <c r="AV640" s="452"/>
      <c r="AW640" s="45"/>
      <c r="AX640" s="44"/>
      <c r="AY640" s="47"/>
      <c r="AZ640" s="47"/>
      <c r="BA640" s="125"/>
      <c r="BB640" s="44"/>
      <c r="BC640" s="44"/>
      <c r="BD640" s="47"/>
      <c r="BE640" s="47"/>
      <c r="BF640" s="45"/>
      <c r="BG640" s="44"/>
      <c r="BH640" s="44"/>
      <c r="BI640" s="44"/>
      <c r="BJ640" s="44"/>
      <c r="BK640" s="44"/>
      <c r="BL640" s="44"/>
      <c r="BM640" s="44"/>
      <c r="BN640" s="47"/>
      <c r="BO640" s="497"/>
      <c r="BP640" s="124"/>
      <c r="BQ640" s="41"/>
      <c r="BR640" s="41"/>
      <c r="BS640" s="41"/>
      <c r="BT640" s="41"/>
      <c r="BU640" s="43"/>
      <c r="BV640" s="43"/>
      <c r="BW640" s="43"/>
      <c r="BX640" s="43"/>
      <c r="BY640" s="43"/>
      <c r="BZ640" s="43"/>
      <c r="CA640" s="499"/>
      <c r="CB640" s="500"/>
      <c r="CC640" s="495"/>
      <c r="CD640" s="495"/>
      <c r="CE640" s="502"/>
      <c r="CF640" s="124"/>
      <c r="CG640" s="41"/>
      <c r="CH640" s="41"/>
      <c r="CI640" s="43"/>
      <c r="CJ640" s="43"/>
      <c r="CK640" s="43"/>
      <c r="CL640" s="43"/>
      <c r="CM640" s="43"/>
      <c r="CN640" s="43"/>
      <c r="CO640" s="43"/>
      <c r="CP640" s="43"/>
      <c r="CQ640" s="43"/>
      <c r="CR640" s="500"/>
      <c r="CS640" s="495"/>
      <c r="CT640" s="495"/>
      <c r="CU640" s="502"/>
      <c r="CV640" s="44"/>
      <c r="CW640" s="44"/>
      <c r="CX640" s="44"/>
      <c r="CY640" s="44"/>
      <c r="CZ640" s="44"/>
      <c r="DA640" s="47"/>
      <c r="DB640" s="451"/>
      <c r="DC640" s="44"/>
      <c r="DD640" s="44"/>
      <c r="DE640" s="451"/>
      <c r="DF640" s="35"/>
      <c r="DG640" s="36"/>
      <c r="DH640" s="36"/>
      <c r="DI640" s="38"/>
      <c r="DJ640" s="38"/>
      <c r="DK640" s="38"/>
      <c r="DL640" s="38"/>
      <c r="DM640" s="38"/>
      <c r="DN640" s="46"/>
      <c r="DO640" s="451"/>
      <c r="DP640" s="451"/>
      <c r="DQ640" s="451"/>
      <c r="DR640" s="451"/>
      <c r="DS640" s="451"/>
      <c r="DT640" s="451"/>
      <c r="DU640" s="451"/>
      <c r="DV640" s="35"/>
      <c r="DW640" s="36"/>
      <c r="DX640" s="36"/>
      <c r="DY640" s="38"/>
      <c r="DZ640" s="38"/>
      <c r="EA640" s="46"/>
      <c r="EB640" s="33">
        <f t="shared" si="79"/>
        <v>0</v>
      </c>
      <c r="EC640" s="33">
        <f t="shared" si="80"/>
        <v>0</v>
      </c>
      <c r="ED640" s="75">
        <f t="shared" si="81"/>
        <v>0</v>
      </c>
      <c r="EE640" s="74">
        <f t="shared" si="82"/>
        <v>0</v>
      </c>
      <c r="EF640" s="33">
        <f t="shared" si="83"/>
        <v>0</v>
      </c>
    </row>
    <row r="641" spans="1:136" x14ac:dyDescent="0.25">
      <c r="A641" s="134">
        <v>632</v>
      </c>
      <c r="B641" s="44"/>
      <c r="C641" s="39"/>
      <c r="D641" s="39"/>
      <c r="E641" s="39"/>
      <c r="F641" s="46"/>
      <c r="G641" s="45"/>
      <c r="H641" s="44"/>
      <c r="I641" s="44"/>
      <c r="J641" s="47"/>
      <c r="K641" s="47"/>
      <c r="L641" s="47"/>
      <c r="M641" s="47"/>
      <c r="N641" s="47"/>
      <c r="O641" s="44"/>
      <c r="P641" s="353"/>
      <c r="Q641" s="452"/>
      <c r="R641" s="452"/>
      <c r="S641" s="452"/>
      <c r="T641" s="452"/>
      <c r="U641" s="452"/>
      <c r="V641" s="452"/>
      <c r="W641" s="452"/>
      <c r="X641" s="452"/>
      <c r="Y641" s="452"/>
      <c r="Z641" s="45"/>
      <c r="AA641" s="44"/>
      <c r="AB641" s="44"/>
      <c r="AC641" s="47"/>
      <c r="AD641" s="47"/>
      <c r="AE641" s="47"/>
      <c r="AF641" s="47"/>
      <c r="AG641" s="47"/>
      <c r="AH641" s="47"/>
      <c r="AI641" s="47"/>
      <c r="AJ641" s="44"/>
      <c r="AK641" s="353"/>
      <c r="AL641" s="452"/>
      <c r="AM641" s="452"/>
      <c r="AN641" s="452"/>
      <c r="AO641" s="452"/>
      <c r="AP641" s="452"/>
      <c r="AQ641" s="452"/>
      <c r="AR641" s="452"/>
      <c r="AS641" s="452"/>
      <c r="AT641" s="452"/>
      <c r="AU641" s="452"/>
      <c r="AV641" s="452"/>
      <c r="AW641" s="45"/>
      <c r="AX641" s="44"/>
      <c r="AY641" s="47"/>
      <c r="AZ641" s="47"/>
      <c r="BA641" s="125"/>
      <c r="BB641" s="44"/>
      <c r="BC641" s="44"/>
      <c r="BD641" s="47"/>
      <c r="BE641" s="47"/>
      <c r="BF641" s="45"/>
      <c r="BG641" s="44"/>
      <c r="BH641" s="44"/>
      <c r="BI641" s="44"/>
      <c r="BJ641" s="44"/>
      <c r="BK641" s="44"/>
      <c r="BL641" s="44"/>
      <c r="BM641" s="44"/>
      <c r="BN641" s="47"/>
      <c r="BO641" s="497"/>
      <c r="BP641" s="124"/>
      <c r="BQ641" s="41"/>
      <c r="BR641" s="41"/>
      <c r="BS641" s="41"/>
      <c r="BT641" s="41"/>
      <c r="BU641" s="43"/>
      <c r="BV641" s="43"/>
      <c r="BW641" s="43"/>
      <c r="BX641" s="43"/>
      <c r="BY641" s="43"/>
      <c r="BZ641" s="43"/>
      <c r="CA641" s="499"/>
      <c r="CB641" s="500"/>
      <c r="CC641" s="495"/>
      <c r="CD641" s="495"/>
      <c r="CE641" s="502"/>
      <c r="CF641" s="124"/>
      <c r="CG641" s="41"/>
      <c r="CH641" s="41"/>
      <c r="CI641" s="43"/>
      <c r="CJ641" s="43"/>
      <c r="CK641" s="43"/>
      <c r="CL641" s="43"/>
      <c r="CM641" s="43"/>
      <c r="CN641" s="43"/>
      <c r="CO641" s="43"/>
      <c r="CP641" s="43"/>
      <c r="CQ641" s="43"/>
      <c r="CR641" s="500"/>
      <c r="CS641" s="495"/>
      <c r="CT641" s="495"/>
      <c r="CU641" s="502"/>
      <c r="CV641" s="44"/>
      <c r="CW641" s="44"/>
      <c r="CX641" s="44"/>
      <c r="CY641" s="44"/>
      <c r="CZ641" s="44"/>
      <c r="DA641" s="47"/>
      <c r="DB641" s="451"/>
      <c r="DC641" s="44"/>
      <c r="DD641" s="44"/>
      <c r="DE641" s="451"/>
      <c r="DF641" s="35"/>
      <c r="DG641" s="36"/>
      <c r="DH641" s="36"/>
      <c r="DI641" s="38"/>
      <c r="DJ641" s="38"/>
      <c r="DK641" s="38"/>
      <c r="DL641" s="38"/>
      <c r="DM641" s="38"/>
      <c r="DN641" s="46"/>
      <c r="DO641" s="451"/>
      <c r="DP641" s="451"/>
      <c r="DQ641" s="451"/>
      <c r="DR641" s="451"/>
      <c r="DS641" s="451"/>
      <c r="DT641" s="451"/>
      <c r="DU641" s="451"/>
      <c r="DV641" s="35"/>
      <c r="DW641" s="36"/>
      <c r="DX641" s="36"/>
      <c r="DY641" s="38"/>
      <c r="DZ641" s="38"/>
      <c r="EA641" s="46"/>
      <c r="EB641" s="33">
        <f t="shared" si="79"/>
        <v>0</v>
      </c>
      <c r="EC641" s="33">
        <f t="shared" si="80"/>
        <v>0</v>
      </c>
      <c r="ED641" s="75">
        <f t="shared" si="81"/>
        <v>0</v>
      </c>
      <c r="EE641" s="74">
        <f t="shared" si="82"/>
        <v>0</v>
      </c>
      <c r="EF641" s="33">
        <f t="shared" si="83"/>
        <v>0</v>
      </c>
    </row>
    <row r="642" spans="1:136" x14ac:dyDescent="0.25">
      <c r="A642" s="136">
        <v>633</v>
      </c>
      <c r="B642" s="44"/>
      <c r="C642" s="39"/>
      <c r="D642" s="39"/>
      <c r="E642" s="39"/>
      <c r="F642" s="46"/>
      <c r="G642" s="45"/>
      <c r="H642" s="44"/>
      <c r="I642" s="44"/>
      <c r="J642" s="47"/>
      <c r="K642" s="47"/>
      <c r="L642" s="47"/>
      <c r="M642" s="47"/>
      <c r="N642" s="47"/>
      <c r="O642" s="44"/>
      <c r="P642" s="353"/>
      <c r="Q642" s="452"/>
      <c r="R642" s="452"/>
      <c r="S642" s="452"/>
      <c r="T642" s="452"/>
      <c r="U642" s="452"/>
      <c r="V642" s="452"/>
      <c r="W642" s="452"/>
      <c r="X642" s="452"/>
      <c r="Y642" s="452"/>
      <c r="Z642" s="45"/>
      <c r="AA642" s="44"/>
      <c r="AB642" s="44"/>
      <c r="AC642" s="47"/>
      <c r="AD642" s="47"/>
      <c r="AE642" s="47"/>
      <c r="AF642" s="47"/>
      <c r="AG642" s="47"/>
      <c r="AH642" s="47"/>
      <c r="AI642" s="47"/>
      <c r="AJ642" s="44"/>
      <c r="AK642" s="353"/>
      <c r="AL642" s="452"/>
      <c r="AM642" s="452"/>
      <c r="AN642" s="452"/>
      <c r="AO642" s="452"/>
      <c r="AP642" s="452"/>
      <c r="AQ642" s="452"/>
      <c r="AR642" s="452"/>
      <c r="AS642" s="452"/>
      <c r="AT642" s="452"/>
      <c r="AU642" s="452"/>
      <c r="AV642" s="452"/>
      <c r="AW642" s="45"/>
      <c r="AX642" s="44"/>
      <c r="AY642" s="47"/>
      <c r="AZ642" s="47"/>
      <c r="BA642" s="125"/>
      <c r="BB642" s="44"/>
      <c r="BC642" s="44"/>
      <c r="BD642" s="47"/>
      <c r="BE642" s="47"/>
      <c r="BF642" s="45"/>
      <c r="BG642" s="44"/>
      <c r="BH642" s="44"/>
      <c r="BI642" s="44"/>
      <c r="BJ642" s="44"/>
      <c r="BK642" s="44"/>
      <c r="BL642" s="44"/>
      <c r="BM642" s="44"/>
      <c r="BN642" s="47"/>
      <c r="BO642" s="497"/>
      <c r="BP642" s="124"/>
      <c r="BQ642" s="41"/>
      <c r="BR642" s="41"/>
      <c r="BS642" s="41"/>
      <c r="BT642" s="41"/>
      <c r="BU642" s="43"/>
      <c r="BV642" s="43"/>
      <c r="BW642" s="43"/>
      <c r="BX642" s="43"/>
      <c r="BY642" s="43"/>
      <c r="BZ642" s="43"/>
      <c r="CA642" s="499"/>
      <c r="CB642" s="500"/>
      <c r="CC642" s="495"/>
      <c r="CD642" s="495"/>
      <c r="CE642" s="502"/>
      <c r="CF642" s="124"/>
      <c r="CG642" s="41"/>
      <c r="CH642" s="41"/>
      <c r="CI642" s="43"/>
      <c r="CJ642" s="43"/>
      <c r="CK642" s="43"/>
      <c r="CL642" s="43"/>
      <c r="CM642" s="43"/>
      <c r="CN642" s="43"/>
      <c r="CO642" s="43"/>
      <c r="CP642" s="43"/>
      <c r="CQ642" s="43"/>
      <c r="CR642" s="500"/>
      <c r="CS642" s="495"/>
      <c r="CT642" s="495"/>
      <c r="CU642" s="502"/>
      <c r="CV642" s="44"/>
      <c r="CW642" s="44"/>
      <c r="CX642" s="44"/>
      <c r="CY642" s="44"/>
      <c r="CZ642" s="44"/>
      <c r="DA642" s="47"/>
      <c r="DB642" s="451"/>
      <c r="DC642" s="44"/>
      <c r="DD642" s="44"/>
      <c r="DE642" s="451"/>
      <c r="DF642" s="35"/>
      <c r="DG642" s="36"/>
      <c r="DH642" s="36"/>
      <c r="DI642" s="38"/>
      <c r="DJ642" s="38"/>
      <c r="DK642" s="38"/>
      <c r="DL642" s="38"/>
      <c r="DM642" s="38"/>
      <c r="DN642" s="46"/>
      <c r="DO642" s="451"/>
      <c r="DP642" s="451"/>
      <c r="DQ642" s="451"/>
      <c r="DR642" s="451"/>
      <c r="DS642" s="451"/>
      <c r="DT642" s="451"/>
      <c r="DU642" s="451"/>
      <c r="DV642" s="35"/>
      <c r="DW642" s="36"/>
      <c r="DX642" s="36"/>
      <c r="DY642" s="38"/>
      <c r="DZ642" s="38"/>
      <c r="EA642" s="46"/>
      <c r="EB642" s="33">
        <f t="shared" si="79"/>
        <v>0</v>
      </c>
      <c r="EC642" s="33">
        <f t="shared" si="80"/>
        <v>0</v>
      </c>
      <c r="ED642" s="75">
        <f t="shared" si="81"/>
        <v>0</v>
      </c>
      <c r="EE642" s="74">
        <f t="shared" si="82"/>
        <v>0</v>
      </c>
      <c r="EF642" s="33">
        <f t="shared" si="83"/>
        <v>0</v>
      </c>
    </row>
    <row r="643" spans="1:136" x14ac:dyDescent="0.25">
      <c r="A643" s="134">
        <v>634</v>
      </c>
      <c r="B643" s="44"/>
      <c r="C643" s="39"/>
      <c r="D643" s="39"/>
      <c r="E643" s="39"/>
      <c r="F643" s="46"/>
      <c r="G643" s="45"/>
      <c r="H643" s="44"/>
      <c r="I643" s="44"/>
      <c r="J643" s="47"/>
      <c r="K643" s="47"/>
      <c r="L643" s="47"/>
      <c r="M643" s="47"/>
      <c r="N643" s="47"/>
      <c r="O643" s="44"/>
      <c r="P643" s="353"/>
      <c r="Q643" s="452"/>
      <c r="R643" s="452"/>
      <c r="S643" s="452"/>
      <c r="T643" s="452"/>
      <c r="U643" s="452"/>
      <c r="V643" s="452"/>
      <c r="W643" s="452"/>
      <c r="X643" s="452"/>
      <c r="Y643" s="452"/>
      <c r="Z643" s="45"/>
      <c r="AA643" s="44"/>
      <c r="AB643" s="44"/>
      <c r="AC643" s="47"/>
      <c r="AD643" s="47"/>
      <c r="AE643" s="47"/>
      <c r="AF643" s="47"/>
      <c r="AG643" s="47"/>
      <c r="AH643" s="47"/>
      <c r="AI643" s="47"/>
      <c r="AJ643" s="44"/>
      <c r="AK643" s="353"/>
      <c r="AL643" s="452"/>
      <c r="AM643" s="452"/>
      <c r="AN643" s="452"/>
      <c r="AO643" s="452"/>
      <c r="AP643" s="452"/>
      <c r="AQ643" s="452"/>
      <c r="AR643" s="452"/>
      <c r="AS643" s="452"/>
      <c r="AT643" s="452"/>
      <c r="AU643" s="452"/>
      <c r="AV643" s="452"/>
      <c r="AW643" s="45"/>
      <c r="AX643" s="44"/>
      <c r="AY643" s="47"/>
      <c r="AZ643" s="47"/>
      <c r="BA643" s="125"/>
      <c r="BB643" s="44"/>
      <c r="BC643" s="44"/>
      <c r="BD643" s="47"/>
      <c r="BE643" s="47"/>
      <c r="BF643" s="45"/>
      <c r="BG643" s="44"/>
      <c r="BH643" s="44"/>
      <c r="BI643" s="44"/>
      <c r="BJ643" s="44"/>
      <c r="BK643" s="44"/>
      <c r="BL643" s="44"/>
      <c r="BM643" s="44"/>
      <c r="BN643" s="47"/>
      <c r="BO643" s="497"/>
      <c r="BP643" s="124"/>
      <c r="BQ643" s="41"/>
      <c r="BR643" s="41"/>
      <c r="BS643" s="41"/>
      <c r="BT643" s="41"/>
      <c r="BU643" s="43"/>
      <c r="BV643" s="43"/>
      <c r="BW643" s="43"/>
      <c r="BX643" s="43"/>
      <c r="BY643" s="43"/>
      <c r="BZ643" s="43"/>
      <c r="CA643" s="499"/>
      <c r="CB643" s="500"/>
      <c r="CC643" s="495"/>
      <c r="CD643" s="495"/>
      <c r="CE643" s="502"/>
      <c r="CF643" s="124"/>
      <c r="CG643" s="41"/>
      <c r="CH643" s="41"/>
      <c r="CI643" s="43"/>
      <c r="CJ643" s="43"/>
      <c r="CK643" s="43"/>
      <c r="CL643" s="43"/>
      <c r="CM643" s="43"/>
      <c r="CN643" s="43"/>
      <c r="CO643" s="43"/>
      <c r="CP643" s="43"/>
      <c r="CQ643" s="43"/>
      <c r="CR643" s="500"/>
      <c r="CS643" s="495"/>
      <c r="CT643" s="495"/>
      <c r="CU643" s="502"/>
      <c r="CV643" s="44"/>
      <c r="CW643" s="44"/>
      <c r="CX643" s="44"/>
      <c r="CY643" s="44"/>
      <c r="CZ643" s="44"/>
      <c r="DA643" s="47"/>
      <c r="DB643" s="451"/>
      <c r="DC643" s="44"/>
      <c r="DD643" s="44"/>
      <c r="DE643" s="451"/>
      <c r="DF643" s="35"/>
      <c r="DG643" s="36"/>
      <c r="DH643" s="36"/>
      <c r="DI643" s="38"/>
      <c r="DJ643" s="38"/>
      <c r="DK643" s="38"/>
      <c r="DL643" s="38"/>
      <c r="DM643" s="38"/>
      <c r="DN643" s="46"/>
      <c r="DO643" s="451"/>
      <c r="DP643" s="451"/>
      <c r="DQ643" s="451"/>
      <c r="DR643" s="451"/>
      <c r="DS643" s="451"/>
      <c r="DT643" s="451"/>
      <c r="DU643" s="451"/>
      <c r="DV643" s="35"/>
      <c r="DW643" s="36"/>
      <c r="DX643" s="36"/>
      <c r="DY643" s="38"/>
      <c r="DZ643" s="38"/>
      <c r="EA643" s="46"/>
      <c r="EB643" s="33">
        <f t="shared" si="79"/>
        <v>0</v>
      </c>
      <c r="EC643" s="33">
        <f t="shared" si="80"/>
        <v>0</v>
      </c>
      <c r="ED643" s="75">
        <f t="shared" si="81"/>
        <v>0</v>
      </c>
      <c r="EE643" s="74">
        <f t="shared" si="82"/>
        <v>0</v>
      </c>
      <c r="EF643" s="33">
        <f t="shared" si="83"/>
        <v>0</v>
      </c>
    </row>
    <row r="644" spans="1:136" x14ac:dyDescent="0.25">
      <c r="A644" s="136">
        <v>635</v>
      </c>
      <c r="B644" s="44"/>
      <c r="C644" s="39"/>
      <c r="D644" s="39"/>
      <c r="E644" s="39"/>
      <c r="F644" s="46"/>
      <c r="G644" s="45"/>
      <c r="H644" s="44"/>
      <c r="I644" s="44"/>
      <c r="J644" s="47"/>
      <c r="K644" s="47"/>
      <c r="L644" s="47"/>
      <c r="M644" s="47"/>
      <c r="N644" s="47"/>
      <c r="O644" s="44"/>
      <c r="P644" s="353"/>
      <c r="Q644" s="452"/>
      <c r="R644" s="452"/>
      <c r="S644" s="452"/>
      <c r="T644" s="452"/>
      <c r="U644" s="452"/>
      <c r="V644" s="452"/>
      <c r="W644" s="452"/>
      <c r="X644" s="452"/>
      <c r="Y644" s="452"/>
      <c r="Z644" s="45"/>
      <c r="AA644" s="44"/>
      <c r="AB644" s="44"/>
      <c r="AC644" s="47"/>
      <c r="AD644" s="47"/>
      <c r="AE644" s="47"/>
      <c r="AF644" s="47"/>
      <c r="AG644" s="47"/>
      <c r="AH644" s="47"/>
      <c r="AI644" s="47"/>
      <c r="AJ644" s="44"/>
      <c r="AK644" s="353"/>
      <c r="AL644" s="452"/>
      <c r="AM644" s="452"/>
      <c r="AN644" s="452"/>
      <c r="AO644" s="452"/>
      <c r="AP644" s="452"/>
      <c r="AQ644" s="452"/>
      <c r="AR644" s="452"/>
      <c r="AS644" s="452"/>
      <c r="AT644" s="452"/>
      <c r="AU644" s="452"/>
      <c r="AV644" s="452"/>
      <c r="AW644" s="45"/>
      <c r="AX644" s="44"/>
      <c r="AY644" s="47"/>
      <c r="AZ644" s="47"/>
      <c r="BA644" s="125"/>
      <c r="BB644" s="44"/>
      <c r="BC644" s="44"/>
      <c r="BD644" s="47"/>
      <c r="BE644" s="47"/>
      <c r="BF644" s="45"/>
      <c r="BG644" s="44"/>
      <c r="BH644" s="44"/>
      <c r="BI644" s="44"/>
      <c r="BJ644" s="44"/>
      <c r="BK644" s="44"/>
      <c r="BL644" s="44"/>
      <c r="BM644" s="44"/>
      <c r="BN644" s="47"/>
      <c r="BO644" s="497"/>
      <c r="BP644" s="124"/>
      <c r="BQ644" s="41"/>
      <c r="BR644" s="41"/>
      <c r="BS644" s="41"/>
      <c r="BT644" s="41"/>
      <c r="BU644" s="43"/>
      <c r="BV644" s="43"/>
      <c r="BW644" s="43"/>
      <c r="BX644" s="43"/>
      <c r="BY644" s="43"/>
      <c r="BZ644" s="43"/>
      <c r="CA644" s="499"/>
      <c r="CB644" s="500"/>
      <c r="CC644" s="495"/>
      <c r="CD644" s="495"/>
      <c r="CE644" s="502"/>
      <c r="CF644" s="124"/>
      <c r="CG644" s="41"/>
      <c r="CH644" s="41"/>
      <c r="CI644" s="43"/>
      <c r="CJ644" s="43"/>
      <c r="CK644" s="43"/>
      <c r="CL644" s="43"/>
      <c r="CM644" s="43"/>
      <c r="CN644" s="43"/>
      <c r="CO644" s="43"/>
      <c r="CP644" s="43"/>
      <c r="CQ644" s="43"/>
      <c r="CR644" s="500"/>
      <c r="CS644" s="495"/>
      <c r="CT644" s="495"/>
      <c r="CU644" s="502"/>
      <c r="CV644" s="44"/>
      <c r="CW644" s="44"/>
      <c r="CX644" s="44"/>
      <c r="CY644" s="44"/>
      <c r="CZ644" s="44"/>
      <c r="DA644" s="47"/>
      <c r="DB644" s="451"/>
      <c r="DC644" s="44"/>
      <c r="DD644" s="44"/>
      <c r="DE644" s="451"/>
      <c r="DF644" s="35"/>
      <c r="DG644" s="36"/>
      <c r="DH644" s="36"/>
      <c r="DI644" s="38"/>
      <c r="DJ644" s="38"/>
      <c r="DK644" s="38"/>
      <c r="DL644" s="38"/>
      <c r="DM644" s="38"/>
      <c r="DN644" s="46"/>
      <c r="DO644" s="451"/>
      <c r="DP644" s="451"/>
      <c r="DQ644" s="451"/>
      <c r="DR644" s="451"/>
      <c r="DS644" s="451"/>
      <c r="DT644" s="451"/>
      <c r="DU644" s="451"/>
      <c r="DV644" s="35"/>
      <c r="DW644" s="36"/>
      <c r="DX644" s="36"/>
      <c r="DY644" s="38"/>
      <c r="DZ644" s="38"/>
      <c r="EA644" s="46"/>
      <c r="EB644" s="33">
        <f t="shared" si="79"/>
        <v>0</v>
      </c>
      <c r="EC644" s="33">
        <f t="shared" si="80"/>
        <v>0</v>
      </c>
      <c r="ED644" s="75">
        <f t="shared" si="81"/>
        <v>0</v>
      </c>
      <c r="EE644" s="74">
        <f t="shared" si="82"/>
        <v>0</v>
      </c>
      <c r="EF644" s="33">
        <f t="shared" si="83"/>
        <v>0</v>
      </c>
    </row>
    <row r="645" spans="1:136" x14ac:dyDescent="0.25">
      <c r="A645" s="134">
        <v>636</v>
      </c>
      <c r="B645" s="44"/>
      <c r="C645" s="39"/>
      <c r="D645" s="39"/>
      <c r="E645" s="39"/>
      <c r="F645" s="46"/>
      <c r="G645" s="45"/>
      <c r="H645" s="44"/>
      <c r="I645" s="44"/>
      <c r="J645" s="47"/>
      <c r="K645" s="47"/>
      <c r="L645" s="47"/>
      <c r="M645" s="47"/>
      <c r="N645" s="47"/>
      <c r="O645" s="44"/>
      <c r="P645" s="353"/>
      <c r="Q645" s="452"/>
      <c r="R645" s="452"/>
      <c r="S645" s="452"/>
      <c r="T645" s="452"/>
      <c r="U645" s="452"/>
      <c r="V645" s="452"/>
      <c r="W645" s="452"/>
      <c r="X645" s="452"/>
      <c r="Y645" s="452"/>
      <c r="Z645" s="45"/>
      <c r="AA645" s="44"/>
      <c r="AB645" s="44"/>
      <c r="AC645" s="47"/>
      <c r="AD645" s="47"/>
      <c r="AE645" s="47"/>
      <c r="AF645" s="47"/>
      <c r="AG645" s="47"/>
      <c r="AH645" s="47"/>
      <c r="AI645" s="47"/>
      <c r="AJ645" s="44"/>
      <c r="AK645" s="353"/>
      <c r="AL645" s="452"/>
      <c r="AM645" s="452"/>
      <c r="AN645" s="452"/>
      <c r="AO645" s="452"/>
      <c r="AP645" s="452"/>
      <c r="AQ645" s="452"/>
      <c r="AR645" s="452"/>
      <c r="AS645" s="452"/>
      <c r="AT645" s="452"/>
      <c r="AU645" s="452"/>
      <c r="AV645" s="452"/>
      <c r="AW645" s="45"/>
      <c r="AX645" s="44"/>
      <c r="AY645" s="47"/>
      <c r="AZ645" s="47"/>
      <c r="BA645" s="125"/>
      <c r="BB645" s="44"/>
      <c r="BC645" s="44"/>
      <c r="BD645" s="47"/>
      <c r="BE645" s="47"/>
      <c r="BF645" s="45"/>
      <c r="BG645" s="44"/>
      <c r="BH645" s="44"/>
      <c r="BI645" s="44"/>
      <c r="BJ645" s="44"/>
      <c r="BK645" s="44"/>
      <c r="BL645" s="44"/>
      <c r="BM645" s="44"/>
      <c r="BN645" s="47"/>
      <c r="BO645" s="497"/>
      <c r="BP645" s="124"/>
      <c r="BQ645" s="41"/>
      <c r="BR645" s="41"/>
      <c r="BS645" s="41"/>
      <c r="BT645" s="41"/>
      <c r="BU645" s="43"/>
      <c r="BV645" s="43"/>
      <c r="BW645" s="43"/>
      <c r="BX645" s="43"/>
      <c r="BY645" s="43"/>
      <c r="BZ645" s="43"/>
      <c r="CA645" s="499"/>
      <c r="CB645" s="500"/>
      <c r="CC645" s="495"/>
      <c r="CD645" s="495"/>
      <c r="CE645" s="502"/>
      <c r="CF645" s="124"/>
      <c r="CG645" s="41"/>
      <c r="CH645" s="41"/>
      <c r="CI645" s="43"/>
      <c r="CJ645" s="43"/>
      <c r="CK645" s="43"/>
      <c r="CL645" s="43"/>
      <c r="CM645" s="43"/>
      <c r="CN645" s="43"/>
      <c r="CO645" s="43"/>
      <c r="CP645" s="43"/>
      <c r="CQ645" s="43"/>
      <c r="CR645" s="500"/>
      <c r="CS645" s="495"/>
      <c r="CT645" s="495"/>
      <c r="CU645" s="502"/>
      <c r="CV645" s="44"/>
      <c r="CW645" s="44"/>
      <c r="CX645" s="44"/>
      <c r="CY645" s="44"/>
      <c r="CZ645" s="44"/>
      <c r="DA645" s="47"/>
      <c r="DB645" s="451"/>
      <c r="DC645" s="44"/>
      <c r="DD645" s="44"/>
      <c r="DE645" s="451"/>
      <c r="DF645" s="35"/>
      <c r="DG645" s="36"/>
      <c r="DH645" s="36"/>
      <c r="DI645" s="38"/>
      <c r="DJ645" s="38"/>
      <c r="DK645" s="38"/>
      <c r="DL645" s="38"/>
      <c r="DM645" s="38"/>
      <c r="DN645" s="46"/>
      <c r="DO645" s="451"/>
      <c r="DP645" s="451"/>
      <c r="DQ645" s="451"/>
      <c r="DR645" s="451"/>
      <c r="DS645" s="451"/>
      <c r="DT645" s="451"/>
      <c r="DU645" s="451"/>
      <c r="DV645" s="35"/>
      <c r="DW645" s="36"/>
      <c r="DX645" s="36"/>
      <c r="DY645" s="38"/>
      <c r="DZ645" s="38"/>
      <c r="EA645" s="46"/>
      <c r="EB645" s="33">
        <f t="shared" si="79"/>
        <v>0</v>
      </c>
      <c r="EC645" s="33">
        <f t="shared" si="80"/>
        <v>0</v>
      </c>
      <c r="ED645" s="75">
        <f t="shared" si="81"/>
        <v>0</v>
      </c>
      <c r="EE645" s="74">
        <f t="shared" si="82"/>
        <v>0</v>
      </c>
      <c r="EF645" s="33">
        <f t="shared" si="83"/>
        <v>0</v>
      </c>
    </row>
    <row r="646" spans="1:136" x14ac:dyDescent="0.25">
      <c r="A646" s="136">
        <v>637</v>
      </c>
      <c r="B646" s="44"/>
      <c r="C646" s="39"/>
      <c r="D646" s="39"/>
      <c r="E646" s="39"/>
      <c r="F646" s="46"/>
      <c r="G646" s="45"/>
      <c r="H646" s="44"/>
      <c r="I646" s="44"/>
      <c r="J646" s="47"/>
      <c r="K646" s="47"/>
      <c r="L646" s="47"/>
      <c r="M646" s="47"/>
      <c r="N646" s="47"/>
      <c r="O646" s="44"/>
      <c r="P646" s="353"/>
      <c r="Q646" s="452"/>
      <c r="R646" s="452"/>
      <c r="S646" s="452"/>
      <c r="T646" s="452"/>
      <c r="U646" s="452"/>
      <c r="V646" s="452"/>
      <c r="W646" s="452"/>
      <c r="X646" s="452"/>
      <c r="Y646" s="452"/>
      <c r="Z646" s="45"/>
      <c r="AA646" s="44"/>
      <c r="AB646" s="44"/>
      <c r="AC646" s="47"/>
      <c r="AD646" s="47"/>
      <c r="AE646" s="47"/>
      <c r="AF646" s="47"/>
      <c r="AG646" s="47"/>
      <c r="AH646" s="47"/>
      <c r="AI646" s="47"/>
      <c r="AJ646" s="44"/>
      <c r="AK646" s="353"/>
      <c r="AL646" s="452"/>
      <c r="AM646" s="452"/>
      <c r="AN646" s="452"/>
      <c r="AO646" s="452"/>
      <c r="AP646" s="452"/>
      <c r="AQ646" s="452"/>
      <c r="AR646" s="452"/>
      <c r="AS646" s="452"/>
      <c r="AT646" s="452"/>
      <c r="AU646" s="452"/>
      <c r="AV646" s="452"/>
      <c r="AW646" s="45"/>
      <c r="AX646" s="44"/>
      <c r="AY646" s="47"/>
      <c r="AZ646" s="47"/>
      <c r="BA646" s="125"/>
      <c r="BB646" s="44"/>
      <c r="BC646" s="44"/>
      <c r="BD646" s="47"/>
      <c r="BE646" s="47"/>
      <c r="BF646" s="45"/>
      <c r="BG646" s="44"/>
      <c r="BH646" s="44"/>
      <c r="BI646" s="44"/>
      <c r="BJ646" s="44"/>
      <c r="BK646" s="44"/>
      <c r="BL646" s="44"/>
      <c r="BM646" s="44"/>
      <c r="BN646" s="47"/>
      <c r="BO646" s="497"/>
      <c r="BP646" s="124"/>
      <c r="BQ646" s="41"/>
      <c r="BR646" s="41"/>
      <c r="BS646" s="41"/>
      <c r="BT646" s="41"/>
      <c r="BU646" s="43"/>
      <c r="BV646" s="43"/>
      <c r="BW646" s="43"/>
      <c r="BX646" s="43"/>
      <c r="BY646" s="43"/>
      <c r="BZ646" s="43"/>
      <c r="CA646" s="499"/>
      <c r="CB646" s="500"/>
      <c r="CC646" s="495"/>
      <c r="CD646" s="495"/>
      <c r="CE646" s="502"/>
      <c r="CF646" s="124"/>
      <c r="CG646" s="41"/>
      <c r="CH646" s="41"/>
      <c r="CI646" s="43"/>
      <c r="CJ646" s="43"/>
      <c r="CK646" s="43"/>
      <c r="CL646" s="43"/>
      <c r="CM646" s="43"/>
      <c r="CN646" s="43"/>
      <c r="CO646" s="43"/>
      <c r="CP646" s="43"/>
      <c r="CQ646" s="43"/>
      <c r="CR646" s="500"/>
      <c r="CS646" s="495"/>
      <c r="CT646" s="495"/>
      <c r="CU646" s="502"/>
      <c r="CV646" s="44"/>
      <c r="CW646" s="44"/>
      <c r="CX646" s="44"/>
      <c r="CY646" s="44"/>
      <c r="CZ646" s="44"/>
      <c r="DA646" s="47"/>
      <c r="DB646" s="451"/>
      <c r="DC646" s="44"/>
      <c r="DD646" s="44"/>
      <c r="DE646" s="451"/>
      <c r="DF646" s="35"/>
      <c r="DG646" s="36"/>
      <c r="DH646" s="36"/>
      <c r="DI646" s="38"/>
      <c r="DJ646" s="38"/>
      <c r="DK646" s="38"/>
      <c r="DL646" s="38"/>
      <c r="DM646" s="38"/>
      <c r="DN646" s="46"/>
      <c r="DO646" s="451"/>
      <c r="DP646" s="451"/>
      <c r="DQ646" s="451"/>
      <c r="DR646" s="451"/>
      <c r="DS646" s="451"/>
      <c r="DT646" s="451"/>
      <c r="DU646" s="451"/>
      <c r="DV646" s="35"/>
      <c r="DW646" s="36"/>
      <c r="DX646" s="36"/>
      <c r="DY646" s="38"/>
      <c r="DZ646" s="38"/>
      <c r="EA646" s="46"/>
      <c r="EB646" s="33">
        <f t="shared" si="79"/>
        <v>0</v>
      </c>
      <c r="EC646" s="33">
        <f t="shared" si="80"/>
        <v>0</v>
      </c>
      <c r="ED646" s="75">
        <f t="shared" si="81"/>
        <v>0</v>
      </c>
      <c r="EE646" s="74">
        <f t="shared" si="82"/>
        <v>0</v>
      </c>
      <c r="EF646" s="33">
        <f t="shared" si="83"/>
        <v>0</v>
      </c>
    </row>
    <row r="647" spans="1:136" x14ac:dyDescent="0.25">
      <c r="A647" s="134">
        <v>638</v>
      </c>
      <c r="B647" s="44"/>
      <c r="C647" s="39"/>
      <c r="D647" s="39"/>
      <c r="E647" s="39"/>
      <c r="F647" s="46"/>
      <c r="G647" s="45"/>
      <c r="H647" s="44"/>
      <c r="I647" s="44"/>
      <c r="J647" s="47"/>
      <c r="K647" s="47"/>
      <c r="L647" s="47"/>
      <c r="M647" s="47"/>
      <c r="N647" s="47"/>
      <c r="O647" s="44"/>
      <c r="P647" s="353"/>
      <c r="Q647" s="452"/>
      <c r="R647" s="452"/>
      <c r="S647" s="452"/>
      <c r="T647" s="452"/>
      <c r="U647" s="452"/>
      <c r="V647" s="452"/>
      <c r="W647" s="452"/>
      <c r="X647" s="452"/>
      <c r="Y647" s="452"/>
      <c r="Z647" s="45"/>
      <c r="AA647" s="44"/>
      <c r="AB647" s="44"/>
      <c r="AC647" s="47"/>
      <c r="AD647" s="47"/>
      <c r="AE647" s="47"/>
      <c r="AF647" s="47"/>
      <c r="AG647" s="47"/>
      <c r="AH647" s="47"/>
      <c r="AI647" s="47"/>
      <c r="AJ647" s="44"/>
      <c r="AK647" s="353"/>
      <c r="AL647" s="452"/>
      <c r="AM647" s="452"/>
      <c r="AN647" s="452"/>
      <c r="AO647" s="452"/>
      <c r="AP647" s="452"/>
      <c r="AQ647" s="452"/>
      <c r="AR647" s="452"/>
      <c r="AS647" s="452"/>
      <c r="AT647" s="452"/>
      <c r="AU647" s="452"/>
      <c r="AV647" s="452"/>
      <c r="AW647" s="45"/>
      <c r="AX647" s="44"/>
      <c r="AY647" s="47"/>
      <c r="AZ647" s="47"/>
      <c r="BA647" s="125"/>
      <c r="BB647" s="44"/>
      <c r="BC647" s="44"/>
      <c r="BD647" s="47"/>
      <c r="BE647" s="47"/>
      <c r="BF647" s="45"/>
      <c r="BG647" s="44"/>
      <c r="BH647" s="44"/>
      <c r="BI647" s="44"/>
      <c r="BJ647" s="44"/>
      <c r="BK647" s="44"/>
      <c r="BL647" s="44"/>
      <c r="BM647" s="44"/>
      <c r="BN647" s="47"/>
      <c r="BO647" s="497"/>
      <c r="BP647" s="124"/>
      <c r="BQ647" s="41"/>
      <c r="BR647" s="41"/>
      <c r="BS647" s="41"/>
      <c r="BT647" s="41"/>
      <c r="BU647" s="43"/>
      <c r="BV647" s="43"/>
      <c r="BW647" s="43"/>
      <c r="BX647" s="43"/>
      <c r="BY647" s="43"/>
      <c r="BZ647" s="43"/>
      <c r="CA647" s="499"/>
      <c r="CB647" s="500"/>
      <c r="CC647" s="495"/>
      <c r="CD647" s="495"/>
      <c r="CE647" s="502"/>
      <c r="CF647" s="124"/>
      <c r="CG647" s="41"/>
      <c r="CH647" s="41"/>
      <c r="CI647" s="43"/>
      <c r="CJ647" s="43"/>
      <c r="CK647" s="43"/>
      <c r="CL647" s="43"/>
      <c r="CM647" s="43"/>
      <c r="CN647" s="43"/>
      <c r="CO647" s="43"/>
      <c r="CP647" s="43"/>
      <c r="CQ647" s="43"/>
      <c r="CR647" s="500"/>
      <c r="CS647" s="495"/>
      <c r="CT647" s="495"/>
      <c r="CU647" s="502"/>
      <c r="CV647" s="44"/>
      <c r="CW647" s="44"/>
      <c r="CX647" s="44"/>
      <c r="CY647" s="44"/>
      <c r="CZ647" s="44"/>
      <c r="DA647" s="47"/>
      <c r="DB647" s="451"/>
      <c r="DC647" s="44"/>
      <c r="DD647" s="44"/>
      <c r="DE647" s="451"/>
      <c r="DF647" s="35"/>
      <c r="DG647" s="36"/>
      <c r="DH647" s="36"/>
      <c r="DI647" s="38"/>
      <c r="DJ647" s="38"/>
      <c r="DK647" s="38"/>
      <c r="DL647" s="38"/>
      <c r="DM647" s="38"/>
      <c r="DN647" s="46"/>
      <c r="DO647" s="451"/>
      <c r="DP647" s="451"/>
      <c r="DQ647" s="451"/>
      <c r="DR647" s="451"/>
      <c r="DS647" s="451"/>
      <c r="DT647" s="451"/>
      <c r="DU647" s="451"/>
      <c r="DV647" s="35"/>
      <c r="DW647" s="36"/>
      <c r="DX647" s="36"/>
      <c r="DY647" s="38"/>
      <c r="DZ647" s="38"/>
      <c r="EA647" s="46"/>
      <c r="EB647" s="33">
        <f t="shared" si="79"/>
        <v>0</v>
      </c>
      <c r="EC647" s="33">
        <f t="shared" si="80"/>
        <v>0</v>
      </c>
      <c r="ED647" s="75">
        <f t="shared" si="81"/>
        <v>0</v>
      </c>
      <c r="EE647" s="74">
        <f t="shared" si="82"/>
        <v>0</v>
      </c>
      <c r="EF647" s="33">
        <f t="shared" si="83"/>
        <v>0</v>
      </c>
    </row>
    <row r="648" spans="1:136" x14ac:dyDescent="0.25">
      <c r="A648" s="136">
        <v>639</v>
      </c>
      <c r="B648" s="44"/>
      <c r="C648" s="39"/>
      <c r="D648" s="39"/>
      <c r="E648" s="39"/>
      <c r="F648" s="46"/>
      <c r="G648" s="45"/>
      <c r="H648" s="44"/>
      <c r="I648" s="44"/>
      <c r="J648" s="47"/>
      <c r="K648" s="47"/>
      <c r="L648" s="47"/>
      <c r="M648" s="47"/>
      <c r="N648" s="47"/>
      <c r="O648" s="44"/>
      <c r="P648" s="353"/>
      <c r="Q648" s="452"/>
      <c r="R648" s="452"/>
      <c r="S648" s="452"/>
      <c r="T648" s="452"/>
      <c r="U648" s="452"/>
      <c r="V648" s="452"/>
      <c r="W648" s="452"/>
      <c r="X648" s="452"/>
      <c r="Y648" s="452"/>
      <c r="Z648" s="45"/>
      <c r="AA648" s="44"/>
      <c r="AB648" s="44"/>
      <c r="AC648" s="47"/>
      <c r="AD648" s="47"/>
      <c r="AE648" s="47"/>
      <c r="AF648" s="47"/>
      <c r="AG648" s="47"/>
      <c r="AH648" s="47"/>
      <c r="AI648" s="47"/>
      <c r="AJ648" s="44"/>
      <c r="AK648" s="353"/>
      <c r="AL648" s="452"/>
      <c r="AM648" s="452"/>
      <c r="AN648" s="452"/>
      <c r="AO648" s="452"/>
      <c r="AP648" s="452"/>
      <c r="AQ648" s="452"/>
      <c r="AR648" s="452"/>
      <c r="AS648" s="452"/>
      <c r="AT648" s="452"/>
      <c r="AU648" s="452"/>
      <c r="AV648" s="452"/>
      <c r="AW648" s="45"/>
      <c r="AX648" s="44"/>
      <c r="AY648" s="47"/>
      <c r="AZ648" s="47"/>
      <c r="BA648" s="125"/>
      <c r="BB648" s="44"/>
      <c r="BC648" s="44"/>
      <c r="BD648" s="47"/>
      <c r="BE648" s="47"/>
      <c r="BF648" s="45"/>
      <c r="BG648" s="44"/>
      <c r="BH648" s="44"/>
      <c r="BI648" s="44"/>
      <c r="BJ648" s="44"/>
      <c r="BK648" s="44"/>
      <c r="BL648" s="44"/>
      <c r="BM648" s="44"/>
      <c r="BN648" s="47"/>
      <c r="BO648" s="497"/>
      <c r="BP648" s="124"/>
      <c r="BQ648" s="41"/>
      <c r="BR648" s="41"/>
      <c r="BS648" s="41"/>
      <c r="BT648" s="41"/>
      <c r="BU648" s="43"/>
      <c r="BV648" s="43"/>
      <c r="BW648" s="43"/>
      <c r="BX648" s="43"/>
      <c r="BY648" s="43"/>
      <c r="BZ648" s="43"/>
      <c r="CA648" s="499"/>
      <c r="CB648" s="500"/>
      <c r="CC648" s="495"/>
      <c r="CD648" s="495"/>
      <c r="CE648" s="502"/>
      <c r="CF648" s="124"/>
      <c r="CG648" s="41"/>
      <c r="CH648" s="41"/>
      <c r="CI648" s="43"/>
      <c r="CJ648" s="43"/>
      <c r="CK648" s="43"/>
      <c r="CL648" s="43"/>
      <c r="CM648" s="43"/>
      <c r="CN648" s="43"/>
      <c r="CO648" s="43"/>
      <c r="CP648" s="43"/>
      <c r="CQ648" s="43"/>
      <c r="CR648" s="500"/>
      <c r="CS648" s="495"/>
      <c r="CT648" s="495"/>
      <c r="CU648" s="502"/>
      <c r="CV648" s="44"/>
      <c r="CW648" s="44"/>
      <c r="CX648" s="44"/>
      <c r="CY648" s="44"/>
      <c r="CZ648" s="44"/>
      <c r="DA648" s="47"/>
      <c r="DB648" s="451"/>
      <c r="DC648" s="44"/>
      <c r="DD648" s="44"/>
      <c r="DE648" s="451"/>
      <c r="DF648" s="35"/>
      <c r="DG648" s="36"/>
      <c r="DH648" s="36"/>
      <c r="DI648" s="38"/>
      <c r="DJ648" s="38"/>
      <c r="DK648" s="38"/>
      <c r="DL648" s="38"/>
      <c r="DM648" s="38"/>
      <c r="DN648" s="46"/>
      <c r="DO648" s="451"/>
      <c r="DP648" s="451"/>
      <c r="DQ648" s="451"/>
      <c r="DR648" s="451"/>
      <c r="DS648" s="451"/>
      <c r="DT648" s="451"/>
      <c r="DU648" s="451"/>
      <c r="DV648" s="35"/>
      <c r="DW648" s="36"/>
      <c r="DX648" s="36"/>
      <c r="DY648" s="38"/>
      <c r="DZ648" s="38"/>
      <c r="EA648" s="46"/>
      <c r="EB648" s="33">
        <f t="shared" si="79"/>
        <v>0</v>
      </c>
      <c r="EC648" s="33">
        <f t="shared" si="80"/>
        <v>0</v>
      </c>
      <c r="ED648" s="75">
        <f t="shared" si="81"/>
        <v>0</v>
      </c>
      <c r="EE648" s="74">
        <f t="shared" si="82"/>
        <v>0</v>
      </c>
      <c r="EF648" s="33">
        <f t="shared" si="83"/>
        <v>0</v>
      </c>
    </row>
    <row r="649" spans="1:136" x14ac:dyDescent="0.25">
      <c r="A649" s="134">
        <v>640</v>
      </c>
      <c r="B649" s="44"/>
      <c r="C649" s="39"/>
      <c r="D649" s="39"/>
      <c r="E649" s="39"/>
      <c r="F649" s="46"/>
      <c r="G649" s="45"/>
      <c r="H649" s="44"/>
      <c r="I649" s="44"/>
      <c r="J649" s="47"/>
      <c r="K649" s="47"/>
      <c r="L649" s="47"/>
      <c r="M649" s="47"/>
      <c r="N649" s="47"/>
      <c r="O649" s="44"/>
      <c r="P649" s="353"/>
      <c r="Q649" s="452"/>
      <c r="R649" s="452"/>
      <c r="S649" s="452"/>
      <c r="T649" s="452"/>
      <c r="U649" s="452"/>
      <c r="V649" s="452"/>
      <c r="W649" s="452"/>
      <c r="X649" s="452"/>
      <c r="Y649" s="452"/>
      <c r="Z649" s="45"/>
      <c r="AA649" s="44"/>
      <c r="AB649" s="44"/>
      <c r="AC649" s="47"/>
      <c r="AD649" s="47"/>
      <c r="AE649" s="47"/>
      <c r="AF649" s="47"/>
      <c r="AG649" s="47"/>
      <c r="AH649" s="47"/>
      <c r="AI649" s="47"/>
      <c r="AJ649" s="44"/>
      <c r="AK649" s="353"/>
      <c r="AL649" s="452"/>
      <c r="AM649" s="452"/>
      <c r="AN649" s="452"/>
      <c r="AO649" s="452"/>
      <c r="AP649" s="452"/>
      <c r="AQ649" s="452"/>
      <c r="AR649" s="452"/>
      <c r="AS649" s="452"/>
      <c r="AT649" s="452"/>
      <c r="AU649" s="452"/>
      <c r="AV649" s="452"/>
      <c r="AW649" s="45"/>
      <c r="AX649" s="44"/>
      <c r="AY649" s="47"/>
      <c r="AZ649" s="47"/>
      <c r="BA649" s="125"/>
      <c r="BB649" s="44"/>
      <c r="BC649" s="44"/>
      <c r="BD649" s="47"/>
      <c r="BE649" s="47"/>
      <c r="BF649" s="45"/>
      <c r="BG649" s="44"/>
      <c r="BH649" s="44"/>
      <c r="BI649" s="44"/>
      <c r="BJ649" s="44"/>
      <c r="BK649" s="44"/>
      <c r="BL649" s="44"/>
      <c r="BM649" s="44"/>
      <c r="BN649" s="47"/>
      <c r="BO649" s="497"/>
      <c r="BP649" s="124"/>
      <c r="BQ649" s="41"/>
      <c r="BR649" s="41"/>
      <c r="BS649" s="41"/>
      <c r="BT649" s="41"/>
      <c r="BU649" s="43"/>
      <c r="BV649" s="43"/>
      <c r="BW649" s="43"/>
      <c r="BX649" s="43"/>
      <c r="BY649" s="43"/>
      <c r="BZ649" s="43"/>
      <c r="CA649" s="499"/>
      <c r="CB649" s="500"/>
      <c r="CC649" s="495"/>
      <c r="CD649" s="495"/>
      <c r="CE649" s="502"/>
      <c r="CF649" s="124"/>
      <c r="CG649" s="41"/>
      <c r="CH649" s="41"/>
      <c r="CI649" s="43"/>
      <c r="CJ649" s="43"/>
      <c r="CK649" s="43"/>
      <c r="CL649" s="43"/>
      <c r="CM649" s="43"/>
      <c r="CN649" s="43"/>
      <c r="CO649" s="43"/>
      <c r="CP649" s="43"/>
      <c r="CQ649" s="43"/>
      <c r="CR649" s="500"/>
      <c r="CS649" s="495"/>
      <c r="CT649" s="495"/>
      <c r="CU649" s="502"/>
      <c r="CV649" s="44"/>
      <c r="CW649" s="44"/>
      <c r="CX649" s="44"/>
      <c r="CY649" s="44"/>
      <c r="CZ649" s="44"/>
      <c r="DA649" s="47"/>
      <c r="DB649" s="451"/>
      <c r="DC649" s="44"/>
      <c r="DD649" s="44"/>
      <c r="DE649" s="451"/>
      <c r="DF649" s="35"/>
      <c r="DG649" s="36"/>
      <c r="DH649" s="36"/>
      <c r="DI649" s="38"/>
      <c r="DJ649" s="38"/>
      <c r="DK649" s="38"/>
      <c r="DL649" s="38"/>
      <c r="DM649" s="38"/>
      <c r="DN649" s="46"/>
      <c r="DO649" s="451"/>
      <c r="DP649" s="451"/>
      <c r="DQ649" s="451"/>
      <c r="DR649" s="451"/>
      <c r="DS649" s="451"/>
      <c r="DT649" s="451"/>
      <c r="DU649" s="451"/>
      <c r="DV649" s="35"/>
      <c r="DW649" s="36"/>
      <c r="DX649" s="36"/>
      <c r="DY649" s="38"/>
      <c r="DZ649" s="38"/>
      <c r="EA649" s="46"/>
      <c r="EB649" s="33">
        <f t="shared" si="79"/>
        <v>0</v>
      </c>
      <c r="EC649" s="33">
        <f t="shared" si="80"/>
        <v>0</v>
      </c>
      <c r="ED649" s="75">
        <f t="shared" si="81"/>
        <v>0</v>
      </c>
      <c r="EE649" s="74">
        <f t="shared" si="82"/>
        <v>0</v>
      </c>
      <c r="EF649" s="33">
        <f t="shared" si="83"/>
        <v>0</v>
      </c>
    </row>
    <row r="650" spans="1:136" x14ac:dyDescent="0.25">
      <c r="A650" s="136">
        <v>641</v>
      </c>
      <c r="B650" s="44"/>
      <c r="C650" s="39"/>
      <c r="D650" s="39"/>
      <c r="E650" s="39"/>
      <c r="F650" s="46"/>
      <c r="G650" s="45"/>
      <c r="H650" s="44"/>
      <c r="I650" s="44"/>
      <c r="J650" s="47"/>
      <c r="K650" s="47"/>
      <c r="L650" s="47"/>
      <c r="M650" s="47"/>
      <c r="N650" s="47"/>
      <c r="O650" s="44"/>
      <c r="P650" s="353"/>
      <c r="Q650" s="452"/>
      <c r="R650" s="452"/>
      <c r="S650" s="452"/>
      <c r="T650" s="452"/>
      <c r="U650" s="452"/>
      <c r="V650" s="452"/>
      <c r="W650" s="452"/>
      <c r="X650" s="452"/>
      <c r="Y650" s="452"/>
      <c r="Z650" s="45"/>
      <c r="AA650" s="44"/>
      <c r="AB650" s="44"/>
      <c r="AC650" s="47"/>
      <c r="AD650" s="47"/>
      <c r="AE650" s="47"/>
      <c r="AF650" s="47"/>
      <c r="AG650" s="47"/>
      <c r="AH650" s="47"/>
      <c r="AI650" s="47"/>
      <c r="AJ650" s="44"/>
      <c r="AK650" s="353"/>
      <c r="AL650" s="452"/>
      <c r="AM650" s="452"/>
      <c r="AN650" s="452"/>
      <c r="AO650" s="452"/>
      <c r="AP650" s="452"/>
      <c r="AQ650" s="452"/>
      <c r="AR650" s="452"/>
      <c r="AS650" s="452"/>
      <c r="AT650" s="452"/>
      <c r="AU650" s="452"/>
      <c r="AV650" s="452"/>
      <c r="AW650" s="45"/>
      <c r="AX650" s="44"/>
      <c r="AY650" s="47"/>
      <c r="AZ650" s="47"/>
      <c r="BA650" s="125"/>
      <c r="BB650" s="44"/>
      <c r="BC650" s="44"/>
      <c r="BD650" s="47"/>
      <c r="BE650" s="47"/>
      <c r="BF650" s="45"/>
      <c r="BG650" s="44"/>
      <c r="BH650" s="44"/>
      <c r="BI650" s="44"/>
      <c r="BJ650" s="44"/>
      <c r="BK650" s="44"/>
      <c r="BL650" s="44"/>
      <c r="BM650" s="44"/>
      <c r="BN650" s="47"/>
      <c r="BO650" s="497"/>
      <c r="BP650" s="124"/>
      <c r="BQ650" s="41"/>
      <c r="BR650" s="41"/>
      <c r="BS650" s="41"/>
      <c r="BT650" s="41"/>
      <c r="BU650" s="43"/>
      <c r="BV650" s="43"/>
      <c r="BW650" s="43"/>
      <c r="BX650" s="43"/>
      <c r="BY650" s="43"/>
      <c r="BZ650" s="43"/>
      <c r="CA650" s="499"/>
      <c r="CB650" s="500"/>
      <c r="CC650" s="495"/>
      <c r="CD650" s="495"/>
      <c r="CE650" s="502"/>
      <c r="CF650" s="124"/>
      <c r="CG650" s="41"/>
      <c r="CH650" s="41"/>
      <c r="CI650" s="43"/>
      <c r="CJ650" s="43"/>
      <c r="CK650" s="43"/>
      <c r="CL650" s="43"/>
      <c r="CM650" s="43"/>
      <c r="CN650" s="43"/>
      <c r="CO650" s="43"/>
      <c r="CP650" s="43"/>
      <c r="CQ650" s="43"/>
      <c r="CR650" s="500"/>
      <c r="CS650" s="495"/>
      <c r="CT650" s="495"/>
      <c r="CU650" s="502"/>
      <c r="CV650" s="44"/>
      <c r="CW650" s="44"/>
      <c r="CX650" s="44"/>
      <c r="CY650" s="44"/>
      <c r="CZ650" s="44"/>
      <c r="DA650" s="47"/>
      <c r="DB650" s="451"/>
      <c r="DC650" s="44"/>
      <c r="DD650" s="44"/>
      <c r="DE650" s="451"/>
      <c r="DF650" s="35"/>
      <c r="DG650" s="36"/>
      <c r="DH650" s="36"/>
      <c r="DI650" s="38"/>
      <c r="DJ650" s="38"/>
      <c r="DK650" s="38"/>
      <c r="DL650" s="38"/>
      <c r="DM650" s="38"/>
      <c r="DN650" s="46"/>
      <c r="DO650" s="451"/>
      <c r="DP650" s="451"/>
      <c r="DQ650" s="451"/>
      <c r="DR650" s="451"/>
      <c r="DS650" s="451"/>
      <c r="DT650" s="451"/>
      <c r="DU650" s="451"/>
      <c r="DV650" s="35"/>
      <c r="DW650" s="36"/>
      <c r="DX650" s="36"/>
      <c r="DY650" s="38"/>
      <c r="DZ650" s="38"/>
      <c r="EA650" s="46"/>
      <c r="EB650" s="33">
        <f t="shared" ref="EB650:EB713" si="84">SUM(G650:AZ650)</f>
        <v>0</v>
      </c>
      <c r="EC650" s="33">
        <f t="shared" si="80"/>
        <v>0</v>
      </c>
      <c r="ED650" s="75">
        <f t="shared" si="81"/>
        <v>0</v>
      </c>
      <c r="EE650" s="74">
        <f t="shared" si="82"/>
        <v>0</v>
      </c>
      <c r="EF650" s="33">
        <f t="shared" si="83"/>
        <v>0</v>
      </c>
    </row>
    <row r="651" spans="1:136" x14ac:dyDescent="0.25">
      <c r="A651" s="134">
        <v>642</v>
      </c>
      <c r="B651" s="44"/>
      <c r="C651" s="39"/>
      <c r="D651" s="39"/>
      <c r="E651" s="39"/>
      <c r="F651" s="46"/>
      <c r="G651" s="45"/>
      <c r="H651" s="44"/>
      <c r="I651" s="44"/>
      <c r="J651" s="47"/>
      <c r="K651" s="47"/>
      <c r="L651" s="47"/>
      <c r="M651" s="47"/>
      <c r="N651" s="47"/>
      <c r="O651" s="44"/>
      <c r="P651" s="353"/>
      <c r="Q651" s="452"/>
      <c r="R651" s="452"/>
      <c r="S651" s="452"/>
      <c r="T651" s="452"/>
      <c r="U651" s="452"/>
      <c r="V651" s="452"/>
      <c r="W651" s="452"/>
      <c r="X651" s="452"/>
      <c r="Y651" s="452"/>
      <c r="Z651" s="45"/>
      <c r="AA651" s="44"/>
      <c r="AB651" s="44"/>
      <c r="AC651" s="47"/>
      <c r="AD651" s="47"/>
      <c r="AE651" s="47"/>
      <c r="AF651" s="47"/>
      <c r="AG651" s="47"/>
      <c r="AH651" s="47"/>
      <c r="AI651" s="47"/>
      <c r="AJ651" s="44"/>
      <c r="AK651" s="353"/>
      <c r="AL651" s="452"/>
      <c r="AM651" s="452"/>
      <c r="AN651" s="452"/>
      <c r="AO651" s="452"/>
      <c r="AP651" s="452"/>
      <c r="AQ651" s="452"/>
      <c r="AR651" s="452"/>
      <c r="AS651" s="452"/>
      <c r="AT651" s="452"/>
      <c r="AU651" s="452"/>
      <c r="AV651" s="452"/>
      <c r="AW651" s="45"/>
      <c r="AX651" s="44"/>
      <c r="AY651" s="47"/>
      <c r="AZ651" s="47"/>
      <c r="BA651" s="125"/>
      <c r="BB651" s="44"/>
      <c r="BC651" s="44"/>
      <c r="BD651" s="47"/>
      <c r="BE651" s="47"/>
      <c r="BF651" s="45"/>
      <c r="BG651" s="44"/>
      <c r="BH651" s="44"/>
      <c r="BI651" s="44"/>
      <c r="BJ651" s="44"/>
      <c r="BK651" s="44"/>
      <c r="BL651" s="44"/>
      <c r="BM651" s="44"/>
      <c r="BN651" s="47"/>
      <c r="BO651" s="497"/>
      <c r="BP651" s="124"/>
      <c r="BQ651" s="41"/>
      <c r="BR651" s="41"/>
      <c r="BS651" s="41"/>
      <c r="BT651" s="41"/>
      <c r="BU651" s="43"/>
      <c r="BV651" s="43"/>
      <c r="BW651" s="43"/>
      <c r="BX651" s="43"/>
      <c r="BY651" s="43"/>
      <c r="BZ651" s="43"/>
      <c r="CA651" s="499"/>
      <c r="CB651" s="500"/>
      <c r="CC651" s="495"/>
      <c r="CD651" s="495"/>
      <c r="CE651" s="502"/>
      <c r="CF651" s="124"/>
      <c r="CG651" s="41"/>
      <c r="CH651" s="41"/>
      <c r="CI651" s="43"/>
      <c r="CJ651" s="43"/>
      <c r="CK651" s="43"/>
      <c r="CL651" s="43"/>
      <c r="CM651" s="43"/>
      <c r="CN651" s="43"/>
      <c r="CO651" s="43"/>
      <c r="CP651" s="43"/>
      <c r="CQ651" s="43"/>
      <c r="CR651" s="500"/>
      <c r="CS651" s="495"/>
      <c r="CT651" s="495"/>
      <c r="CU651" s="502"/>
      <c r="CV651" s="44"/>
      <c r="CW651" s="44"/>
      <c r="CX651" s="44"/>
      <c r="CY651" s="44"/>
      <c r="CZ651" s="44"/>
      <c r="DA651" s="47"/>
      <c r="DB651" s="451"/>
      <c r="DC651" s="44"/>
      <c r="DD651" s="44"/>
      <c r="DE651" s="451"/>
      <c r="DF651" s="35"/>
      <c r="DG651" s="36"/>
      <c r="DH651" s="36"/>
      <c r="DI651" s="38"/>
      <c r="DJ651" s="38"/>
      <c r="DK651" s="38"/>
      <c r="DL651" s="38"/>
      <c r="DM651" s="38"/>
      <c r="DN651" s="46"/>
      <c r="DO651" s="451"/>
      <c r="DP651" s="451"/>
      <c r="DQ651" s="451"/>
      <c r="DR651" s="451"/>
      <c r="DS651" s="451"/>
      <c r="DT651" s="451"/>
      <c r="DU651" s="451"/>
      <c r="DV651" s="35"/>
      <c r="DW651" s="36"/>
      <c r="DX651" s="36"/>
      <c r="DY651" s="38"/>
      <c r="DZ651" s="38"/>
      <c r="EA651" s="46"/>
      <c r="EB651" s="33">
        <f t="shared" si="84"/>
        <v>0</v>
      </c>
      <c r="EC651" s="33">
        <f t="shared" ref="EC651:EC714" si="85">SUM(BA651:BO651)</f>
        <v>0</v>
      </c>
      <c r="ED651" s="75">
        <f t="shared" ref="ED651:ED714" si="86">SUM(BP651:DE651)</f>
        <v>0</v>
      </c>
      <c r="EE651" s="74">
        <f t="shared" ref="EE651:EE714" si="87">SUM(DF651:EA651)</f>
        <v>0</v>
      </c>
      <c r="EF651" s="33">
        <f t="shared" ref="EF651:EF714" si="88">SUM(EB651:EE651)</f>
        <v>0</v>
      </c>
    </row>
    <row r="652" spans="1:136" x14ac:dyDescent="0.25">
      <c r="A652" s="136">
        <v>643</v>
      </c>
      <c r="B652" s="44"/>
      <c r="C652" s="39"/>
      <c r="D652" s="39"/>
      <c r="E652" s="39"/>
      <c r="F652" s="46"/>
      <c r="G652" s="45"/>
      <c r="H652" s="44"/>
      <c r="I652" s="44"/>
      <c r="J652" s="47"/>
      <c r="K652" s="47"/>
      <c r="L652" s="47"/>
      <c r="M652" s="47"/>
      <c r="N652" s="47"/>
      <c r="O652" s="44"/>
      <c r="P652" s="353"/>
      <c r="Q652" s="452"/>
      <c r="R652" s="452"/>
      <c r="S652" s="452"/>
      <c r="T652" s="452"/>
      <c r="U652" s="452"/>
      <c r="V652" s="452"/>
      <c r="W652" s="452"/>
      <c r="X652" s="452"/>
      <c r="Y652" s="452"/>
      <c r="Z652" s="45"/>
      <c r="AA652" s="44"/>
      <c r="AB652" s="44"/>
      <c r="AC652" s="47"/>
      <c r="AD652" s="47"/>
      <c r="AE652" s="47"/>
      <c r="AF652" s="47"/>
      <c r="AG652" s="47"/>
      <c r="AH652" s="47"/>
      <c r="AI652" s="47"/>
      <c r="AJ652" s="44"/>
      <c r="AK652" s="353"/>
      <c r="AL652" s="452"/>
      <c r="AM652" s="452"/>
      <c r="AN652" s="452"/>
      <c r="AO652" s="452"/>
      <c r="AP652" s="452"/>
      <c r="AQ652" s="452"/>
      <c r="AR652" s="452"/>
      <c r="AS652" s="452"/>
      <c r="AT652" s="452"/>
      <c r="AU652" s="452"/>
      <c r="AV652" s="452"/>
      <c r="AW652" s="45"/>
      <c r="AX652" s="44"/>
      <c r="AY652" s="47"/>
      <c r="AZ652" s="47"/>
      <c r="BA652" s="125"/>
      <c r="BB652" s="44"/>
      <c r="BC652" s="44"/>
      <c r="BD652" s="47"/>
      <c r="BE652" s="47"/>
      <c r="BF652" s="45"/>
      <c r="BG652" s="44"/>
      <c r="BH652" s="44"/>
      <c r="BI652" s="44"/>
      <c r="BJ652" s="44"/>
      <c r="BK652" s="44"/>
      <c r="BL652" s="44"/>
      <c r="BM652" s="44"/>
      <c r="BN652" s="47"/>
      <c r="BO652" s="497"/>
      <c r="BP652" s="124"/>
      <c r="BQ652" s="41"/>
      <c r="BR652" s="41"/>
      <c r="BS652" s="41"/>
      <c r="BT652" s="41"/>
      <c r="BU652" s="43"/>
      <c r="BV652" s="43"/>
      <c r="BW652" s="43"/>
      <c r="BX652" s="43"/>
      <c r="BY652" s="43"/>
      <c r="BZ652" s="43"/>
      <c r="CA652" s="499"/>
      <c r="CB652" s="500"/>
      <c r="CC652" s="495"/>
      <c r="CD652" s="495"/>
      <c r="CE652" s="502"/>
      <c r="CF652" s="124"/>
      <c r="CG652" s="41"/>
      <c r="CH652" s="41"/>
      <c r="CI652" s="43"/>
      <c r="CJ652" s="43"/>
      <c r="CK652" s="43"/>
      <c r="CL652" s="43"/>
      <c r="CM652" s="43"/>
      <c r="CN652" s="43"/>
      <c r="CO652" s="43"/>
      <c r="CP652" s="43"/>
      <c r="CQ652" s="43"/>
      <c r="CR652" s="500"/>
      <c r="CS652" s="495"/>
      <c r="CT652" s="495"/>
      <c r="CU652" s="502"/>
      <c r="CV652" s="44"/>
      <c r="CW652" s="44"/>
      <c r="CX652" s="44"/>
      <c r="CY652" s="44"/>
      <c r="CZ652" s="44"/>
      <c r="DA652" s="47"/>
      <c r="DB652" s="451"/>
      <c r="DC652" s="44"/>
      <c r="DD652" s="44"/>
      <c r="DE652" s="451"/>
      <c r="DF652" s="35"/>
      <c r="DG652" s="36"/>
      <c r="DH652" s="36"/>
      <c r="DI652" s="38"/>
      <c r="DJ652" s="38"/>
      <c r="DK652" s="38"/>
      <c r="DL652" s="38"/>
      <c r="DM652" s="38"/>
      <c r="DN652" s="46"/>
      <c r="DO652" s="451"/>
      <c r="DP652" s="451"/>
      <c r="DQ652" s="451"/>
      <c r="DR652" s="451"/>
      <c r="DS652" s="451"/>
      <c r="DT652" s="451"/>
      <c r="DU652" s="451"/>
      <c r="DV652" s="35"/>
      <c r="DW652" s="36"/>
      <c r="DX652" s="36"/>
      <c r="DY652" s="38"/>
      <c r="DZ652" s="38"/>
      <c r="EA652" s="46"/>
      <c r="EB652" s="33">
        <f t="shared" si="84"/>
        <v>0</v>
      </c>
      <c r="EC652" s="33">
        <f t="shared" si="85"/>
        <v>0</v>
      </c>
      <c r="ED652" s="75">
        <f t="shared" si="86"/>
        <v>0</v>
      </c>
      <c r="EE652" s="74">
        <f t="shared" si="87"/>
        <v>0</v>
      </c>
      <c r="EF652" s="33">
        <f t="shared" si="88"/>
        <v>0</v>
      </c>
    </row>
    <row r="653" spans="1:136" x14ac:dyDescent="0.25">
      <c r="A653" s="134">
        <v>644</v>
      </c>
      <c r="B653" s="44"/>
      <c r="C653" s="39"/>
      <c r="D653" s="39"/>
      <c r="E653" s="39"/>
      <c r="F653" s="46"/>
      <c r="G653" s="45"/>
      <c r="H653" s="44"/>
      <c r="I653" s="44"/>
      <c r="J653" s="47"/>
      <c r="K653" s="47"/>
      <c r="L653" s="47"/>
      <c r="M653" s="47"/>
      <c r="N653" s="47"/>
      <c r="O653" s="44"/>
      <c r="P653" s="353"/>
      <c r="Q653" s="452"/>
      <c r="R653" s="452"/>
      <c r="S653" s="452"/>
      <c r="T653" s="452"/>
      <c r="U653" s="452"/>
      <c r="V653" s="452"/>
      <c r="W653" s="452"/>
      <c r="X653" s="452"/>
      <c r="Y653" s="452"/>
      <c r="Z653" s="45"/>
      <c r="AA653" s="44"/>
      <c r="AB653" s="44"/>
      <c r="AC653" s="47"/>
      <c r="AD653" s="47"/>
      <c r="AE653" s="47"/>
      <c r="AF653" s="47"/>
      <c r="AG653" s="47"/>
      <c r="AH653" s="47"/>
      <c r="AI653" s="47"/>
      <c r="AJ653" s="44"/>
      <c r="AK653" s="353"/>
      <c r="AL653" s="452"/>
      <c r="AM653" s="452"/>
      <c r="AN653" s="452"/>
      <c r="AO653" s="452"/>
      <c r="AP653" s="452"/>
      <c r="AQ653" s="452"/>
      <c r="AR653" s="452"/>
      <c r="AS653" s="452"/>
      <c r="AT653" s="452"/>
      <c r="AU653" s="452"/>
      <c r="AV653" s="452"/>
      <c r="AW653" s="45"/>
      <c r="AX653" s="44"/>
      <c r="AY653" s="47"/>
      <c r="AZ653" s="47"/>
      <c r="BA653" s="125"/>
      <c r="BB653" s="44"/>
      <c r="BC653" s="44"/>
      <c r="BD653" s="47"/>
      <c r="BE653" s="47"/>
      <c r="BF653" s="45"/>
      <c r="BG653" s="44"/>
      <c r="BH653" s="44"/>
      <c r="BI653" s="44"/>
      <c r="BJ653" s="44"/>
      <c r="BK653" s="44"/>
      <c r="BL653" s="44"/>
      <c r="BM653" s="44"/>
      <c r="BN653" s="47"/>
      <c r="BO653" s="497"/>
      <c r="BP653" s="124"/>
      <c r="BQ653" s="41"/>
      <c r="BR653" s="41"/>
      <c r="BS653" s="41"/>
      <c r="BT653" s="41"/>
      <c r="BU653" s="43"/>
      <c r="BV653" s="43"/>
      <c r="BW653" s="43"/>
      <c r="BX653" s="43"/>
      <c r="BY653" s="43"/>
      <c r="BZ653" s="43"/>
      <c r="CA653" s="499"/>
      <c r="CB653" s="500"/>
      <c r="CC653" s="495"/>
      <c r="CD653" s="495"/>
      <c r="CE653" s="502"/>
      <c r="CF653" s="124"/>
      <c r="CG653" s="41"/>
      <c r="CH653" s="41"/>
      <c r="CI653" s="43"/>
      <c r="CJ653" s="43"/>
      <c r="CK653" s="43"/>
      <c r="CL653" s="43"/>
      <c r="CM653" s="43"/>
      <c r="CN653" s="43"/>
      <c r="CO653" s="43"/>
      <c r="CP653" s="43"/>
      <c r="CQ653" s="43"/>
      <c r="CR653" s="500"/>
      <c r="CS653" s="495"/>
      <c r="CT653" s="495"/>
      <c r="CU653" s="502"/>
      <c r="CV653" s="44"/>
      <c r="CW653" s="44"/>
      <c r="CX653" s="44"/>
      <c r="CY653" s="44"/>
      <c r="CZ653" s="44"/>
      <c r="DA653" s="47"/>
      <c r="DB653" s="451"/>
      <c r="DC653" s="44"/>
      <c r="DD653" s="44"/>
      <c r="DE653" s="451"/>
      <c r="DF653" s="35"/>
      <c r="DG653" s="36"/>
      <c r="DH653" s="36"/>
      <c r="DI653" s="38"/>
      <c r="DJ653" s="38"/>
      <c r="DK653" s="38"/>
      <c r="DL653" s="38"/>
      <c r="DM653" s="38"/>
      <c r="DN653" s="46"/>
      <c r="DO653" s="451"/>
      <c r="DP653" s="451"/>
      <c r="DQ653" s="451"/>
      <c r="DR653" s="451"/>
      <c r="DS653" s="451"/>
      <c r="DT653" s="451"/>
      <c r="DU653" s="451"/>
      <c r="DV653" s="35"/>
      <c r="DW653" s="36"/>
      <c r="DX653" s="36"/>
      <c r="DY653" s="38"/>
      <c r="DZ653" s="38"/>
      <c r="EA653" s="46"/>
      <c r="EB653" s="33">
        <f t="shared" si="84"/>
        <v>0</v>
      </c>
      <c r="EC653" s="33">
        <f t="shared" si="85"/>
        <v>0</v>
      </c>
      <c r="ED653" s="75">
        <f t="shared" si="86"/>
        <v>0</v>
      </c>
      <c r="EE653" s="74">
        <f t="shared" si="87"/>
        <v>0</v>
      </c>
      <c r="EF653" s="33">
        <f t="shared" si="88"/>
        <v>0</v>
      </c>
    </row>
    <row r="654" spans="1:136" x14ac:dyDescent="0.25">
      <c r="A654" s="136">
        <v>645</v>
      </c>
      <c r="B654" s="44"/>
      <c r="C654" s="39"/>
      <c r="D654" s="39"/>
      <c r="E654" s="39"/>
      <c r="F654" s="46"/>
      <c r="G654" s="45"/>
      <c r="H654" s="44"/>
      <c r="I654" s="44"/>
      <c r="J654" s="47"/>
      <c r="K654" s="47"/>
      <c r="L654" s="47"/>
      <c r="M654" s="47"/>
      <c r="N654" s="47"/>
      <c r="O654" s="44"/>
      <c r="P654" s="353"/>
      <c r="Q654" s="452"/>
      <c r="R654" s="452"/>
      <c r="S654" s="452"/>
      <c r="T654" s="452"/>
      <c r="U654" s="452"/>
      <c r="V654" s="452"/>
      <c r="W654" s="452"/>
      <c r="X654" s="452"/>
      <c r="Y654" s="452"/>
      <c r="Z654" s="45"/>
      <c r="AA654" s="44"/>
      <c r="AB654" s="44"/>
      <c r="AC654" s="47"/>
      <c r="AD654" s="47"/>
      <c r="AE654" s="47"/>
      <c r="AF654" s="47"/>
      <c r="AG654" s="47"/>
      <c r="AH654" s="47"/>
      <c r="AI654" s="47"/>
      <c r="AJ654" s="44"/>
      <c r="AK654" s="353"/>
      <c r="AL654" s="452"/>
      <c r="AM654" s="452"/>
      <c r="AN654" s="452"/>
      <c r="AO654" s="452"/>
      <c r="AP654" s="452"/>
      <c r="AQ654" s="452"/>
      <c r="AR654" s="452"/>
      <c r="AS654" s="452"/>
      <c r="AT654" s="452"/>
      <c r="AU654" s="452"/>
      <c r="AV654" s="452"/>
      <c r="AW654" s="45"/>
      <c r="AX654" s="44"/>
      <c r="AY654" s="47"/>
      <c r="AZ654" s="47"/>
      <c r="BA654" s="125"/>
      <c r="BB654" s="44"/>
      <c r="BC654" s="44"/>
      <c r="BD654" s="47"/>
      <c r="BE654" s="47"/>
      <c r="BF654" s="45"/>
      <c r="BG654" s="44"/>
      <c r="BH654" s="44"/>
      <c r="BI654" s="44"/>
      <c r="BJ654" s="44"/>
      <c r="BK654" s="44"/>
      <c r="BL654" s="44"/>
      <c r="BM654" s="44"/>
      <c r="BN654" s="47"/>
      <c r="BO654" s="497"/>
      <c r="BP654" s="124"/>
      <c r="BQ654" s="41"/>
      <c r="BR654" s="41"/>
      <c r="BS654" s="41"/>
      <c r="BT654" s="41"/>
      <c r="BU654" s="43"/>
      <c r="BV654" s="43"/>
      <c r="BW654" s="43"/>
      <c r="BX654" s="43"/>
      <c r="BY654" s="43"/>
      <c r="BZ654" s="43"/>
      <c r="CA654" s="499"/>
      <c r="CB654" s="500"/>
      <c r="CC654" s="495"/>
      <c r="CD654" s="495"/>
      <c r="CE654" s="502"/>
      <c r="CF654" s="124"/>
      <c r="CG654" s="41"/>
      <c r="CH654" s="41"/>
      <c r="CI654" s="43"/>
      <c r="CJ654" s="43"/>
      <c r="CK654" s="43"/>
      <c r="CL654" s="43"/>
      <c r="CM654" s="43"/>
      <c r="CN654" s="43"/>
      <c r="CO654" s="43"/>
      <c r="CP654" s="43"/>
      <c r="CQ654" s="43"/>
      <c r="CR654" s="500"/>
      <c r="CS654" s="495"/>
      <c r="CT654" s="495"/>
      <c r="CU654" s="502"/>
      <c r="CV654" s="44"/>
      <c r="CW654" s="44"/>
      <c r="CX654" s="44"/>
      <c r="CY654" s="44"/>
      <c r="CZ654" s="44"/>
      <c r="DA654" s="47"/>
      <c r="DB654" s="451"/>
      <c r="DC654" s="44"/>
      <c r="DD654" s="44"/>
      <c r="DE654" s="451"/>
      <c r="DF654" s="35"/>
      <c r="DG654" s="36"/>
      <c r="DH654" s="36"/>
      <c r="DI654" s="38"/>
      <c r="DJ654" s="38"/>
      <c r="DK654" s="38"/>
      <c r="DL654" s="38"/>
      <c r="DM654" s="38"/>
      <c r="DN654" s="46"/>
      <c r="DO654" s="451"/>
      <c r="DP654" s="451"/>
      <c r="DQ654" s="451"/>
      <c r="DR654" s="451"/>
      <c r="DS654" s="451"/>
      <c r="DT654" s="451"/>
      <c r="DU654" s="451"/>
      <c r="DV654" s="35"/>
      <c r="DW654" s="36"/>
      <c r="DX654" s="36"/>
      <c r="DY654" s="38"/>
      <c r="DZ654" s="38"/>
      <c r="EA654" s="46"/>
      <c r="EB654" s="33">
        <f t="shared" si="84"/>
        <v>0</v>
      </c>
      <c r="EC654" s="33">
        <f t="shared" si="85"/>
        <v>0</v>
      </c>
      <c r="ED654" s="75">
        <f t="shared" si="86"/>
        <v>0</v>
      </c>
      <c r="EE654" s="74">
        <f t="shared" si="87"/>
        <v>0</v>
      </c>
      <c r="EF654" s="33">
        <f t="shared" si="88"/>
        <v>0</v>
      </c>
    </row>
    <row r="655" spans="1:136" x14ac:dyDescent="0.25">
      <c r="A655" s="134">
        <v>646</v>
      </c>
      <c r="B655" s="44"/>
      <c r="C655" s="39"/>
      <c r="D655" s="39"/>
      <c r="E655" s="39"/>
      <c r="F655" s="46"/>
      <c r="G655" s="45"/>
      <c r="H655" s="44"/>
      <c r="I655" s="44"/>
      <c r="J655" s="47"/>
      <c r="K655" s="47"/>
      <c r="L655" s="47"/>
      <c r="M655" s="47"/>
      <c r="N655" s="47"/>
      <c r="O655" s="44"/>
      <c r="P655" s="353"/>
      <c r="Q655" s="452"/>
      <c r="R655" s="452"/>
      <c r="S655" s="452"/>
      <c r="T655" s="452"/>
      <c r="U655" s="452"/>
      <c r="V655" s="452"/>
      <c r="W655" s="452"/>
      <c r="X655" s="452"/>
      <c r="Y655" s="452"/>
      <c r="Z655" s="45"/>
      <c r="AA655" s="44"/>
      <c r="AB655" s="44"/>
      <c r="AC655" s="47"/>
      <c r="AD655" s="47"/>
      <c r="AE655" s="47"/>
      <c r="AF655" s="47"/>
      <c r="AG655" s="47"/>
      <c r="AH655" s="47"/>
      <c r="AI655" s="47"/>
      <c r="AJ655" s="44"/>
      <c r="AK655" s="353"/>
      <c r="AL655" s="452"/>
      <c r="AM655" s="452"/>
      <c r="AN655" s="452"/>
      <c r="AO655" s="452"/>
      <c r="AP655" s="452"/>
      <c r="AQ655" s="452"/>
      <c r="AR655" s="452"/>
      <c r="AS655" s="452"/>
      <c r="AT655" s="452"/>
      <c r="AU655" s="452"/>
      <c r="AV655" s="452"/>
      <c r="AW655" s="45"/>
      <c r="AX655" s="44"/>
      <c r="AY655" s="47"/>
      <c r="AZ655" s="47"/>
      <c r="BA655" s="125"/>
      <c r="BB655" s="44"/>
      <c r="BC655" s="44"/>
      <c r="BD655" s="47"/>
      <c r="BE655" s="47"/>
      <c r="BF655" s="45"/>
      <c r="BG655" s="44"/>
      <c r="BH655" s="44"/>
      <c r="BI655" s="44"/>
      <c r="BJ655" s="44"/>
      <c r="BK655" s="44"/>
      <c r="BL655" s="44"/>
      <c r="BM655" s="44"/>
      <c r="BN655" s="47"/>
      <c r="BO655" s="497"/>
      <c r="BP655" s="124"/>
      <c r="BQ655" s="41"/>
      <c r="BR655" s="41"/>
      <c r="BS655" s="41"/>
      <c r="BT655" s="41"/>
      <c r="BU655" s="43"/>
      <c r="BV655" s="43"/>
      <c r="BW655" s="43"/>
      <c r="BX655" s="43"/>
      <c r="BY655" s="43"/>
      <c r="BZ655" s="43"/>
      <c r="CA655" s="499"/>
      <c r="CB655" s="500"/>
      <c r="CC655" s="495"/>
      <c r="CD655" s="495"/>
      <c r="CE655" s="502"/>
      <c r="CF655" s="124"/>
      <c r="CG655" s="41"/>
      <c r="CH655" s="41"/>
      <c r="CI655" s="43"/>
      <c r="CJ655" s="43"/>
      <c r="CK655" s="43"/>
      <c r="CL655" s="43"/>
      <c r="CM655" s="43"/>
      <c r="CN655" s="43"/>
      <c r="CO655" s="43"/>
      <c r="CP655" s="43"/>
      <c r="CQ655" s="43"/>
      <c r="CR655" s="500"/>
      <c r="CS655" s="495"/>
      <c r="CT655" s="495"/>
      <c r="CU655" s="502"/>
      <c r="CV655" s="44"/>
      <c r="CW655" s="44"/>
      <c r="CX655" s="44"/>
      <c r="CY655" s="44"/>
      <c r="CZ655" s="44"/>
      <c r="DA655" s="47"/>
      <c r="DB655" s="451"/>
      <c r="DC655" s="44"/>
      <c r="DD655" s="44"/>
      <c r="DE655" s="451"/>
      <c r="DF655" s="35"/>
      <c r="DG655" s="36"/>
      <c r="DH655" s="36"/>
      <c r="DI655" s="38"/>
      <c r="DJ655" s="38"/>
      <c r="DK655" s="38"/>
      <c r="DL655" s="38"/>
      <c r="DM655" s="38"/>
      <c r="DN655" s="46"/>
      <c r="DO655" s="451"/>
      <c r="DP655" s="451"/>
      <c r="DQ655" s="451"/>
      <c r="DR655" s="451"/>
      <c r="DS655" s="451"/>
      <c r="DT655" s="451"/>
      <c r="DU655" s="451"/>
      <c r="DV655" s="35"/>
      <c r="DW655" s="36"/>
      <c r="DX655" s="36"/>
      <c r="DY655" s="38"/>
      <c r="DZ655" s="38"/>
      <c r="EA655" s="46"/>
      <c r="EB655" s="33">
        <f t="shared" si="84"/>
        <v>0</v>
      </c>
      <c r="EC655" s="33">
        <f t="shared" si="85"/>
        <v>0</v>
      </c>
      <c r="ED655" s="75">
        <f t="shared" si="86"/>
        <v>0</v>
      </c>
      <c r="EE655" s="74">
        <f t="shared" si="87"/>
        <v>0</v>
      </c>
      <c r="EF655" s="33">
        <f t="shared" si="88"/>
        <v>0</v>
      </c>
    </row>
    <row r="656" spans="1:136" x14ac:dyDescent="0.25">
      <c r="A656" s="136">
        <v>647</v>
      </c>
      <c r="B656" s="44"/>
      <c r="C656" s="39"/>
      <c r="D656" s="39"/>
      <c r="E656" s="39"/>
      <c r="F656" s="46"/>
      <c r="G656" s="45"/>
      <c r="H656" s="44"/>
      <c r="I656" s="44"/>
      <c r="J656" s="47"/>
      <c r="K656" s="47"/>
      <c r="L656" s="47"/>
      <c r="M656" s="47"/>
      <c r="N656" s="47"/>
      <c r="O656" s="44"/>
      <c r="P656" s="353"/>
      <c r="Q656" s="452"/>
      <c r="R656" s="452"/>
      <c r="S656" s="452"/>
      <c r="T656" s="452"/>
      <c r="U656" s="452"/>
      <c r="V656" s="452"/>
      <c r="W656" s="452"/>
      <c r="X656" s="452"/>
      <c r="Y656" s="452"/>
      <c r="Z656" s="45"/>
      <c r="AA656" s="44"/>
      <c r="AB656" s="44"/>
      <c r="AC656" s="47"/>
      <c r="AD656" s="47"/>
      <c r="AE656" s="47"/>
      <c r="AF656" s="47"/>
      <c r="AG656" s="47"/>
      <c r="AH656" s="47"/>
      <c r="AI656" s="47"/>
      <c r="AJ656" s="44"/>
      <c r="AK656" s="353"/>
      <c r="AL656" s="452"/>
      <c r="AM656" s="452"/>
      <c r="AN656" s="452"/>
      <c r="AO656" s="452"/>
      <c r="AP656" s="452"/>
      <c r="AQ656" s="452"/>
      <c r="AR656" s="452"/>
      <c r="AS656" s="452"/>
      <c r="AT656" s="452"/>
      <c r="AU656" s="452"/>
      <c r="AV656" s="452"/>
      <c r="AW656" s="45"/>
      <c r="AX656" s="44"/>
      <c r="AY656" s="47"/>
      <c r="AZ656" s="47"/>
      <c r="BA656" s="125"/>
      <c r="BB656" s="44"/>
      <c r="BC656" s="44"/>
      <c r="BD656" s="47"/>
      <c r="BE656" s="47"/>
      <c r="BF656" s="45"/>
      <c r="BG656" s="44"/>
      <c r="BH656" s="44"/>
      <c r="BI656" s="44"/>
      <c r="BJ656" s="44"/>
      <c r="BK656" s="44"/>
      <c r="BL656" s="44"/>
      <c r="BM656" s="44"/>
      <c r="BN656" s="47"/>
      <c r="BO656" s="497"/>
      <c r="BP656" s="124"/>
      <c r="BQ656" s="41"/>
      <c r="BR656" s="41"/>
      <c r="BS656" s="41"/>
      <c r="BT656" s="41"/>
      <c r="BU656" s="43"/>
      <c r="BV656" s="43"/>
      <c r="BW656" s="43"/>
      <c r="BX656" s="43"/>
      <c r="BY656" s="43"/>
      <c r="BZ656" s="43"/>
      <c r="CA656" s="499"/>
      <c r="CB656" s="500"/>
      <c r="CC656" s="495"/>
      <c r="CD656" s="495"/>
      <c r="CE656" s="502"/>
      <c r="CF656" s="124"/>
      <c r="CG656" s="41"/>
      <c r="CH656" s="41"/>
      <c r="CI656" s="43"/>
      <c r="CJ656" s="43"/>
      <c r="CK656" s="43"/>
      <c r="CL656" s="43"/>
      <c r="CM656" s="43"/>
      <c r="CN656" s="43"/>
      <c r="CO656" s="43"/>
      <c r="CP656" s="43"/>
      <c r="CQ656" s="43"/>
      <c r="CR656" s="500"/>
      <c r="CS656" s="495"/>
      <c r="CT656" s="495"/>
      <c r="CU656" s="502"/>
      <c r="CV656" s="44"/>
      <c r="CW656" s="44"/>
      <c r="CX656" s="44"/>
      <c r="CY656" s="44"/>
      <c r="CZ656" s="44"/>
      <c r="DA656" s="47"/>
      <c r="DB656" s="451"/>
      <c r="DC656" s="44"/>
      <c r="DD656" s="44"/>
      <c r="DE656" s="451"/>
      <c r="DF656" s="35"/>
      <c r="DG656" s="36"/>
      <c r="DH656" s="36"/>
      <c r="DI656" s="38"/>
      <c r="DJ656" s="38"/>
      <c r="DK656" s="38"/>
      <c r="DL656" s="38"/>
      <c r="DM656" s="38"/>
      <c r="DN656" s="46"/>
      <c r="DO656" s="451"/>
      <c r="DP656" s="451"/>
      <c r="DQ656" s="451"/>
      <c r="DR656" s="451"/>
      <c r="DS656" s="451"/>
      <c r="DT656" s="451"/>
      <c r="DU656" s="451"/>
      <c r="DV656" s="35"/>
      <c r="DW656" s="36"/>
      <c r="DX656" s="36"/>
      <c r="DY656" s="38"/>
      <c r="DZ656" s="38"/>
      <c r="EA656" s="46"/>
      <c r="EB656" s="33">
        <f t="shared" si="84"/>
        <v>0</v>
      </c>
      <c r="EC656" s="33">
        <f t="shared" si="85"/>
        <v>0</v>
      </c>
      <c r="ED656" s="75">
        <f t="shared" si="86"/>
        <v>0</v>
      </c>
      <c r="EE656" s="74">
        <f t="shared" si="87"/>
        <v>0</v>
      </c>
      <c r="EF656" s="33">
        <f t="shared" si="88"/>
        <v>0</v>
      </c>
    </row>
    <row r="657" spans="1:136" x14ac:dyDescent="0.25">
      <c r="A657" s="134">
        <v>648</v>
      </c>
      <c r="B657" s="44"/>
      <c r="C657" s="39"/>
      <c r="D657" s="39"/>
      <c r="E657" s="39"/>
      <c r="F657" s="46"/>
      <c r="G657" s="45"/>
      <c r="H657" s="44"/>
      <c r="I657" s="44"/>
      <c r="J657" s="47"/>
      <c r="K657" s="47"/>
      <c r="L657" s="47"/>
      <c r="M657" s="47"/>
      <c r="N657" s="47"/>
      <c r="O657" s="44"/>
      <c r="P657" s="353"/>
      <c r="Q657" s="452"/>
      <c r="R657" s="452"/>
      <c r="S657" s="452"/>
      <c r="T657" s="452"/>
      <c r="U657" s="452"/>
      <c r="V657" s="452"/>
      <c r="W657" s="452"/>
      <c r="X657" s="452"/>
      <c r="Y657" s="452"/>
      <c r="Z657" s="45"/>
      <c r="AA657" s="44"/>
      <c r="AB657" s="44"/>
      <c r="AC657" s="47"/>
      <c r="AD657" s="47"/>
      <c r="AE657" s="47"/>
      <c r="AF657" s="47"/>
      <c r="AG657" s="47"/>
      <c r="AH657" s="47"/>
      <c r="AI657" s="47"/>
      <c r="AJ657" s="44"/>
      <c r="AK657" s="353"/>
      <c r="AL657" s="452"/>
      <c r="AM657" s="452"/>
      <c r="AN657" s="452"/>
      <c r="AO657" s="452"/>
      <c r="AP657" s="452"/>
      <c r="AQ657" s="452"/>
      <c r="AR657" s="452"/>
      <c r="AS657" s="452"/>
      <c r="AT657" s="452"/>
      <c r="AU657" s="452"/>
      <c r="AV657" s="452"/>
      <c r="AW657" s="45"/>
      <c r="AX657" s="44"/>
      <c r="AY657" s="47"/>
      <c r="AZ657" s="47"/>
      <c r="BA657" s="125"/>
      <c r="BB657" s="44"/>
      <c r="BC657" s="44"/>
      <c r="BD657" s="47"/>
      <c r="BE657" s="47"/>
      <c r="BF657" s="45"/>
      <c r="BG657" s="44"/>
      <c r="BH657" s="44"/>
      <c r="BI657" s="44"/>
      <c r="BJ657" s="44"/>
      <c r="BK657" s="44"/>
      <c r="BL657" s="44"/>
      <c r="BM657" s="44"/>
      <c r="BN657" s="47"/>
      <c r="BO657" s="497"/>
      <c r="BP657" s="124"/>
      <c r="BQ657" s="41"/>
      <c r="BR657" s="41"/>
      <c r="BS657" s="41"/>
      <c r="BT657" s="41"/>
      <c r="BU657" s="43"/>
      <c r="BV657" s="43"/>
      <c r="BW657" s="43"/>
      <c r="BX657" s="43"/>
      <c r="BY657" s="43"/>
      <c r="BZ657" s="43"/>
      <c r="CA657" s="499"/>
      <c r="CB657" s="500"/>
      <c r="CC657" s="495"/>
      <c r="CD657" s="495"/>
      <c r="CE657" s="502"/>
      <c r="CF657" s="124"/>
      <c r="CG657" s="41"/>
      <c r="CH657" s="41"/>
      <c r="CI657" s="43"/>
      <c r="CJ657" s="43"/>
      <c r="CK657" s="43"/>
      <c r="CL657" s="43"/>
      <c r="CM657" s="43"/>
      <c r="CN657" s="43"/>
      <c r="CO657" s="43"/>
      <c r="CP657" s="43"/>
      <c r="CQ657" s="43"/>
      <c r="CR657" s="500"/>
      <c r="CS657" s="495"/>
      <c r="CT657" s="495"/>
      <c r="CU657" s="502"/>
      <c r="CV657" s="44"/>
      <c r="CW657" s="44"/>
      <c r="CX657" s="44"/>
      <c r="CY657" s="44"/>
      <c r="CZ657" s="44"/>
      <c r="DA657" s="47"/>
      <c r="DB657" s="451"/>
      <c r="DC657" s="44"/>
      <c r="DD657" s="44"/>
      <c r="DE657" s="451"/>
      <c r="DF657" s="35"/>
      <c r="DG657" s="36"/>
      <c r="DH657" s="36"/>
      <c r="DI657" s="38"/>
      <c r="DJ657" s="38"/>
      <c r="DK657" s="38"/>
      <c r="DL657" s="38"/>
      <c r="DM657" s="38"/>
      <c r="DN657" s="46"/>
      <c r="DO657" s="451"/>
      <c r="DP657" s="451"/>
      <c r="DQ657" s="451"/>
      <c r="DR657" s="451"/>
      <c r="DS657" s="451"/>
      <c r="DT657" s="451"/>
      <c r="DU657" s="451"/>
      <c r="DV657" s="35"/>
      <c r="DW657" s="36"/>
      <c r="DX657" s="36"/>
      <c r="DY657" s="38"/>
      <c r="DZ657" s="38"/>
      <c r="EA657" s="46"/>
      <c r="EB657" s="33">
        <f t="shared" si="84"/>
        <v>0</v>
      </c>
      <c r="EC657" s="33">
        <f t="shared" si="85"/>
        <v>0</v>
      </c>
      <c r="ED657" s="75">
        <f t="shared" si="86"/>
        <v>0</v>
      </c>
      <c r="EE657" s="74">
        <f t="shared" si="87"/>
        <v>0</v>
      </c>
      <c r="EF657" s="33">
        <f t="shared" si="88"/>
        <v>0</v>
      </c>
    </row>
    <row r="658" spans="1:136" x14ac:dyDescent="0.25">
      <c r="A658" s="136">
        <v>649</v>
      </c>
      <c r="B658" s="44"/>
      <c r="C658" s="39"/>
      <c r="D658" s="39"/>
      <c r="E658" s="39"/>
      <c r="F658" s="46"/>
      <c r="G658" s="45"/>
      <c r="H658" s="44"/>
      <c r="I658" s="44"/>
      <c r="J658" s="47"/>
      <c r="K658" s="47"/>
      <c r="L658" s="47"/>
      <c r="M658" s="47"/>
      <c r="N658" s="47"/>
      <c r="O658" s="44"/>
      <c r="P658" s="353"/>
      <c r="Q658" s="452"/>
      <c r="R658" s="452"/>
      <c r="S658" s="452"/>
      <c r="T658" s="452"/>
      <c r="U658" s="452"/>
      <c r="V658" s="452"/>
      <c r="W658" s="452"/>
      <c r="X658" s="452"/>
      <c r="Y658" s="452"/>
      <c r="Z658" s="45"/>
      <c r="AA658" s="44"/>
      <c r="AB658" s="44"/>
      <c r="AC658" s="47"/>
      <c r="AD658" s="47"/>
      <c r="AE658" s="47"/>
      <c r="AF658" s="47"/>
      <c r="AG658" s="47"/>
      <c r="AH658" s="47"/>
      <c r="AI658" s="47"/>
      <c r="AJ658" s="44"/>
      <c r="AK658" s="353"/>
      <c r="AL658" s="452"/>
      <c r="AM658" s="452"/>
      <c r="AN658" s="452"/>
      <c r="AO658" s="452"/>
      <c r="AP658" s="452"/>
      <c r="AQ658" s="452"/>
      <c r="AR658" s="452"/>
      <c r="AS658" s="452"/>
      <c r="AT658" s="452"/>
      <c r="AU658" s="452"/>
      <c r="AV658" s="452"/>
      <c r="AW658" s="45"/>
      <c r="AX658" s="44"/>
      <c r="AY658" s="47"/>
      <c r="AZ658" s="47"/>
      <c r="BA658" s="125"/>
      <c r="BB658" s="44"/>
      <c r="BC658" s="44"/>
      <c r="BD658" s="47"/>
      <c r="BE658" s="47"/>
      <c r="BF658" s="45"/>
      <c r="BG658" s="44"/>
      <c r="BH658" s="44"/>
      <c r="BI658" s="44"/>
      <c r="BJ658" s="44"/>
      <c r="BK658" s="44"/>
      <c r="BL658" s="44"/>
      <c r="BM658" s="44"/>
      <c r="BN658" s="47"/>
      <c r="BO658" s="497"/>
      <c r="BP658" s="124"/>
      <c r="BQ658" s="41"/>
      <c r="BR658" s="41"/>
      <c r="BS658" s="41"/>
      <c r="BT658" s="41"/>
      <c r="BU658" s="43"/>
      <c r="BV658" s="43"/>
      <c r="BW658" s="43"/>
      <c r="BX658" s="43"/>
      <c r="BY658" s="43"/>
      <c r="BZ658" s="43"/>
      <c r="CA658" s="499"/>
      <c r="CB658" s="500"/>
      <c r="CC658" s="495"/>
      <c r="CD658" s="495"/>
      <c r="CE658" s="502"/>
      <c r="CF658" s="124"/>
      <c r="CG658" s="41"/>
      <c r="CH658" s="41"/>
      <c r="CI658" s="43"/>
      <c r="CJ658" s="43"/>
      <c r="CK658" s="43"/>
      <c r="CL658" s="43"/>
      <c r="CM658" s="43"/>
      <c r="CN658" s="43"/>
      <c r="CO658" s="43"/>
      <c r="CP658" s="43"/>
      <c r="CQ658" s="43"/>
      <c r="CR658" s="500"/>
      <c r="CS658" s="495"/>
      <c r="CT658" s="495"/>
      <c r="CU658" s="502"/>
      <c r="CV658" s="44"/>
      <c r="CW658" s="44"/>
      <c r="CX658" s="44"/>
      <c r="CY658" s="44"/>
      <c r="CZ658" s="44"/>
      <c r="DA658" s="47"/>
      <c r="DB658" s="451"/>
      <c r="DC658" s="44"/>
      <c r="DD658" s="44"/>
      <c r="DE658" s="451"/>
      <c r="DF658" s="35"/>
      <c r="DG658" s="36"/>
      <c r="DH658" s="36"/>
      <c r="DI658" s="38"/>
      <c r="DJ658" s="38"/>
      <c r="DK658" s="38"/>
      <c r="DL658" s="38"/>
      <c r="DM658" s="38"/>
      <c r="DN658" s="46"/>
      <c r="DO658" s="451"/>
      <c r="DP658" s="451"/>
      <c r="DQ658" s="451"/>
      <c r="DR658" s="451"/>
      <c r="DS658" s="451"/>
      <c r="DT658" s="451"/>
      <c r="DU658" s="451"/>
      <c r="DV658" s="35"/>
      <c r="DW658" s="36"/>
      <c r="DX658" s="36"/>
      <c r="DY658" s="38"/>
      <c r="DZ658" s="38"/>
      <c r="EA658" s="46"/>
      <c r="EB658" s="33">
        <f t="shared" si="84"/>
        <v>0</v>
      </c>
      <c r="EC658" s="33">
        <f t="shared" si="85"/>
        <v>0</v>
      </c>
      <c r="ED658" s="75">
        <f t="shared" si="86"/>
        <v>0</v>
      </c>
      <c r="EE658" s="74">
        <f t="shared" si="87"/>
        <v>0</v>
      </c>
      <c r="EF658" s="33">
        <f t="shared" si="88"/>
        <v>0</v>
      </c>
    </row>
    <row r="659" spans="1:136" x14ac:dyDescent="0.25">
      <c r="A659" s="134">
        <v>650</v>
      </c>
      <c r="B659" s="44"/>
      <c r="C659" s="39"/>
      <c r="D659" s="39"/>
      <c r="E659" s="39"/>
      <c r="F659" s="46"/>
      <c r="G659" s="45"/>
      <c r="H659" s="44"/>
      <c r="I659" s="44"/>
      <c r="J659" s="47"/>
      <c r="K659" s="47"/>
      <c r="L659" s="47"/>
      <c r="M659" s="47"/>
      <c r="N659" s="47"/>
      <c r="O659" s="44"/>
      <c r="P659" s="353"/>
      <c r="Q659" s="452"/>
      <c r="R659" s="452"/>
      <c r="S659" s="452"/>
      <c r="T659" s="452"/>
      <c r="U659" s="452"/>
      <c r="V659" s="452"/>
      <c r="W659" s="452"/>
      <c r="X659" s="452"/>
      <c r="Y659" s="452"/>
      <c r="Z659" s="45"/>
      <c r="AA659" s="44"/>
      <c r="AB659" s="44"/>
      <c r="AC659" s="47"/>
      <c r="AD659" s="47"/>
      <c r="AE659" s="47"/>
      <c r="AF659" s="47"/>
      <c r="AG659" s="47"/>
      <c r="AH659" s="47"/>
      <c r="AI659" s="47"/>
      <c r="AJ659" s="44"/>
      <c r="AK659" s="353"/>
      <c r="AL659" s="452"/>
      <c r="AM659" s="452"/>
      <c r="AN659" s="452"/>
      <c r="AO659" s="452"/>
      <c r="AP659" s="452"/>
      <c r="AQ659" s="452"/>
      <c r="AR659" s="452"/>
      <c r="AS659" s="452"/>
      <c r="AT659" s="452"/>
      <c r="AU659" s="452"/>
      <c r="AV659" s="452"/>
      <c r="AW659" s="45"/>
      <c r="AX659" s="44"/>
      <c r="AY659" s="47"/>
      <c r="AZ659" s="47"/>
      <c r="BA659" s="125"/>
      <c r="BB659" s="44"/>
      <c r="BC659" s="44"/>
      <c r="BD659" s="47"/>
      <c r="BE659" s="47"/>
      <c r="BF659" s="45"/>
      <c r="BG659" s="44"/>
      <c r="BH659" s="44"/>
      <c r="BI659" s="44"/>
      <c r="BJ659" s="44"/>
      <c r="BK659" s="44"/>
      <c r="BL659" s="44"/>
      <c r="BM659" s="44"/>
      <c r="BN659" s="47"/>
      <c r="BO659" s="497"/>
      <c r="BP659" s="124"/>
      <c r="BQ659" s="41"/>
      <c r="BR659" s="41"/>
      <c r="BS659" s="41"/>
      <c r="BT659" s="41"/>
      <c r="BU659" s="43"/>
      <c r="BV659" s="43"/>
      <c r="BW659" s="43"/>
      <c r="BX659" s="43"/>
      <c r="BY659" s="43"/>
      <c r="BZ659" s="43"/>
      <c r="CA659" s="499"/>
      <c r="CB659" s="500"/>
      <c r="CC659" s="495"/>
      <c r="CD659" s="495"/>
      <c r="CE659" s="502"/>
      <c r="CF659" s="124"/>
      <c r="CG659" s="41"/>
      <c r="CH659" s="41"/>
      <c r="CI659" s="43"/>
      <c r="CJ659" s="43"/>
      <c r="CK659" s="43"/>
      <c r="CL659" s="43"/>
      <c r="CM659" s="43"/>
      <c r="CN659" s="43"/>
      <c r="CO659" s="43"/>
      <c r="CP659" s="43"/>
      <c r="CQ659" s="43"/>
      <c r="CR659" s="500"/>
      <c r="CS659" s="495"/>
      <c r="CT659" s="495"/>
      <c r="CU659" s="502"/>
      <c r="CV659" s="44"/>
      <c r="CW659" s="44"/>
      <c r="CX659" s="44"/>
      <c r="CY659" s="44"/>
      <c r="CZ659" s="44"/>
      <c r="DA659" s="47"/>
      <c r="DB659" s="451"/>
      <c r="DC659" s="44"/>
      <c r="DD659" s="44"/>
      <c r="DE659" s="451"/>
      <c r="DF659" s="35"/>
      <c r="DG659" s="36"/>
      <c r="DH659" s="36"/>
      <c r="DI659" s="38"/>
      <c r="DJ659" s="38"/>
      <c r="DK659" s="38"/>
      <c r="DL659" s="38"/>
      <c r="DM659" s="38"/>
      <c r="DN659" s="46"/>
      <c r="DO659" s="451"/>
      <c r="DP659" s="451"/>
      <c r="DQ659" s="451"/>
      <c r="DR659" s="451"/>
      <c r="DS659" s="451"/>
      <c r="DT659" s="451"/>
      <c r="DU659" s="451"/>
      <c r="DV659" s="35"/>
      <c r="DW659" s="36"/>
      <c r="DX659" s="36"/>
      <c r="DY659" s="38"/>
      <c r="DZ659" s="38"/>
      <c r="EA659" s="46"/>
      <c r="EB659" s="33">
        <f t="shared" si="84"/>
        <v>0</v>
      </c>
      <c r="EC659" s="33">
        <f t="shared" si="85"/>
        <v>0</v>
      </c>
      <c r="ED659" s="75">
        <f t="shared" si="86"/>
        <v>0</v>
      </c>
      <c r="EE659" s="74">
        <f t="shared" si="87"/>
        <v>0</v>
      </c>
      <c r="EF659" s="33">
        <f t="shared" si="88"/>
        <v>0</v>
      </c>
    </row>
    <row r="660" spans="1:136" x14ac:dyDescent="0.25">
      <c r="A660" s="136">
        <v>651</v>
      </c>
      <c r="B660" s="44"/>
      <c r="C660" s="39"/>
      <c r="D660" s="39"/>
      <c r="E660" s="39"/>
      <c r="F660" s="46"/>
      <c r="G660" s="45"/>
      <c r="H660" s="44"/>
      <c r="I660" s="44"/>
      <c r="J660" s="47"/>
      <c r="K660" s="47"/>
      <c r="L660" s="47"/>
      <c r="M660" s="47"/>
      <c r="N660" s="47"/>
      <c r="O660" s="44"/>
      <c r="P660" s="353"/>
      <c r="Q660" s="452"/>
      <c r="R660" s="452"/>
      <c r="S660" s="452"/>
      <c r="T660" s="452"/>
      <c r="U660" s="452"/>
      <c r="V660" s="452"/>
      <c r="W660" s="452"/>
      <c r="X660" s="452"/>
      <c r="Y660" s="452"/>
      <c r="Z660" s="45"/>
      <c r="AA660" s="44"/>
      <c r="AB660" s="44"/>
      <c r="AC660" s="47"/>
      <c r="AD660" s="47"/>
      <c r="AE660" s="47"/>
      <c r="AF660" s="47"/>
      <c r="AG660" s="47"/>
      <c r="AH660" s="47"/>
      <c r="AI660" s="47"/>
      <c r="AJ660" s="44"/>
      <c r="AK660" s="353"/>
      <c r="AL660" s="452"/>
      <c r="AM660" s="452"/>
      <c r="AN660" s="452"/>
      <c r="AO660" s="452"/>
      <c r="AP660" s="452"/>
      <c r="AQ660" s="452"/>
      <c r="AR660" s="452"/>
      <c r="AS660" s="452"/>
      <c r="AT660" s="452"/>
      <c r="AU660" s="452"/>
      <c r="AV660" s="452"/>
      <c r="AW660" s="45"/>
      <c r="AX660" s="44"/>
      <c r="AY660" s="47"/>
      <c r="AZ660" s="47"/>
      <c r="BA660" s="125"/>
      <c r="BB660" s="44"/>
      <c r="BC660" s="44"/>
      <c r="BD660" s="47"/>
      <c r="BE660" s="47"/>
      <c r="BF660" s="45"/>
      <c r="BG660" s="44"/>
      <c r="BH660" s="44"/>
      <c r="BI660" s="44"/>
      <c r="BJ660" s="44"/>
      <c r="BK660" s="44"/>
      <c r="BL660" s="44"/>
      <c r="BM660" s="44"/>
      <c r="BN660" s="47"/>
      <c r="BO660" s="497"/>
      <c r="BP660" s="124"/>
      <c r="BQ660" s="41"/>
      <c r="BR660" s="41"/>
      <c r="BS660" s="41"/>
      <c r="BT660" s="41"/>
      <c r="BU660" s="43"/>
      <c r="BV660" s="43"/>
      <c r="BW660" s="43"/>
      <c r="BX660" s="43"/>
      <c r="BY660" s="43"/>
      <c r="BZ660" s="43"/>
      <c r="CA660" s="499"/>
      <c r="CB660" s="500"/>
      <c r="CC660" s="495"/>
      <c r="CD660" s="495"/>
      <c r="CE660" s="502"/>
      <c r="CF660" s="124"/>
      <c r="CG660" s="41"/>
      <c r="CH660" s="41"/>
      <c r="CI660" s="43"/>
      <c r="CJ660" s="43"/>
      <c r="CK660" s="43"/>
      <c r="CL660" s="43"/>
      <c r="CM660" s="43"/>
      <c r="CN660" s="43"/>
      <c r="CO660" s="43"/>
      <c r="CP660" s="43"/>
      <c r="CQ660" s="43"/>
      <c r="CR660" s="500"/>
      <c r="CS660" s="495"/>
      <c r="CT660" s="495"/>
      <c r="CU660" s="502"/>
      <c r="CV660" s="44"/>
      <c r="CW660" s="44"/>
      <c r="CX660" s="44"/>
      <c r="CY660" s="44"/>
      <c r="CZ660" s="44"/>
      <c r="DA660" s="47"/>
      <c r="DB660" s="451"/>
      <c r="DC660" s="44"/>
      <c r="DD660" s="44"/>
      <c r="DE660" s="451"/>
      <c r="DF660" s="35"/>
      <c r="DG660" s="36"/>
      <c r="DH660" s="36"/>
      <c r="DI660" s="38"/>
      <c r="DJ660" s="38"/>
      <c r="DK660" s="38"/>
      <c r="DL660" s="38"/>
      <c r="DM660" s="38"/>
      <c r="DN660" s="46"/>
      <c r="DO660" s="451"/>
      <c r="DP660" s="451"/>
      <c r="DQ660" s="451"/>
      <c r="DR660" s="451"/>
      <c r="DS660" s="451"/>
      <c r="DT660" s="451"/>
      <c r="DU660" s="451"/>
      <c r="DV660" s="35"/>
      <c r="DW660" s="36"/>
      <c r="DX660" s="36"/>
      <c r="DY660" s="38"/>
      <c r="DZ660" s="38"/>
      <c r="EA660" s="46"/>
      <c r="EB660" s="33">
        <f t="shared" si="84"/>
        <v>0</v>
      </c>
      <c r="EC660" s="33">
        <f t="shared" si="85"/>
        <v>0</v>
      </c>
      <c r="ED660" s="75">
        <f t="shared" si="86"/>
        <v>0</v>
      </c>
      <c r="EE660" s="74">
        <f t="shared" si="87"/>
        <v>0</v>
      </c>
      <c r="EF660" s="33">
        <f t="shared" si="88"/>
        <v>0</v>
      </c>
    </row>
    <row r="661" spans="1:136" x14ac:dyDescent="0.25">
      <c r="A661" s="134">
        <v>652</v>
      </c>
      <c r="B661" s="44"/>
      <c r="C661" s="39"/>
      <c r="D661" s="39"/>
      <c r="E661" s="39"/>
      <c r="F661" s="46"/>
      <c r="G661" s="45"/>
      <c r="H661" s="44"/>
      <c r="I661" s="44"/>
      <c r="J661" s="47"/>
      <c r="K661" s="47"/>
      <c r="L661" s="47"/>
      <c r="M661" s="47"/>
      <c r="N661" s="47"/>
      <c r="O661" s="44"/>
      <c r="P661" s="353"/>
      <c r="Q661" s="452"/>
      <c r="R661" s="452"/>
      <c r="S661" s="452"/>
      <c r="T661" s="452"/>
      <c r="U661" s="452"/>
      <c r="V661" s="452"/>
      <c r="W661" s="452"/>
      <c r="X661" s="452"/>
      <c r="Y661" s="452"/>
      <c r="Z661" s="45"/>
      <c r="AA661" s="44"/>
      <c r="AB661" s="44"/>
      <c r="AC661" s="47"/>
      <c r="AD661" s="47"/>
      <c r="AE661" s="47"/>
      <c r="AF661" s="47"/>
      <c r="AG661" s="47"/>
      <c r="AH661" s="47"/>
      <c r="AI661" s="47"/>
      <c r="AJ661" s="44"/>
      <c r="AK661" s="353"/>
      <c r="AL661" s="452"/>
      <c r="AM661" s="452"/>
      <c r="AN661" s="452"/>
      <c r="AO661" s="452"/>
      <c r="AP661" s="452"/>
      <c r="AQ661" s="452"/>
      <c r="AR661" s="452"/>
      <c r="AS661" s="452"/>
      <c r="AT661" s="452"/>
      <c r="AU661" s="452"/>
      <c r="AV661" s="452"/>
      <c r="AW661" s="45"/>
      <c r="AX661" s="44"/>
      <c r="AY661" s="47"/>
      <c r="AZ661" s="47"/>
      <c r="BA661" s="125"/>
      <c r="BB661" s="44"/>
      <c r="BC661" s="44"/>
      <c r="BD661" s="47"/>
      <c r="BE661" s="47"/>
      <c r="BF661" s="45"/>
      <c r="BG661" s="44"/>
      <c r="BH661" s="44"/>
      <c r="BI661" s="44"/>
      <c r="BJ661" s="44"/>
      <c r="BK661" s="44"/>
      <c r="BL661" s="44"/>
      <c r="BM661" s="44"/>
      <c r="BN661" s="47"/>
      <c r="BO661" s="497"/>
      <c r="BP661" s="124"/>
      <c r="BQ661" s="41"/>
      <c r="BR661" s="41"/>
      <c r="BS661" s="41"/>
      <c r="BT661" s="41"/>
      <c r="BU661" s="43"/>
      <c r="BV661" s="43"/>
      <c r="BW661" s="43"/>
      <c r="BX661" s="43"/>
      <c r="BY661" s="43"/>
      <c r="BZ661" s="43"/>
      <c r="CA661" s="499"/>
      <c r="CB661" s="500"/>
      <c r="CC661" s="495"/>
      <c r="CD661" s="495"/>
      <c r="CE661" s="502"/>
      <c r="CF661" s="124"/>
      <c r="CG661" s="41"/>
      <c r="CH661" s="41"/>
      <c r="CI661" s="43"/>
      <c r="CJ661" s="43"/>
      <c r="CK661" s="43"/>
      <c r="CL661" s="43"/>
      <c r="CM661" s="43"/>
      <c r="CN661" s="43"/>
      <c r="CO661" s="43"/>
      <c r="CP661" s="43"/>
      <c r="CQ661" s="43"/>
      <c r="CR661" s="500"/>
      <c r="CS661" s="495"/>
      <c r="CT661" s="495"/>
      <c r="CU661" s="502"/>
      <c r="CV661" s="44"/>
      <c r="CW661" s="44"/>
      <c r="CX661" s="44"/>
      <c r="CY661" s="44"/>
      <c r="CZ661" s="44"/>
      <c r="DA661" s="47"/>
      <c r="DB661" s="451"/>
      <c r="DC661" s="44"/>
      <c r="DD661" s="44"/>
      <c r="DE661" s="451"/>
      <c r="DF661" s="35"/>
      <c r="DG661" s="36"/>
      <c r="DH661" s="36"/>
      <c r="DI661" s="38"/>
      <c r="DJ661" s="38"/>
      <c r="DK661" s="38"/>
      <c r="DL661" s="38"/>
      <c r="DM661" s="38"/>
      <c r="DN661" s="46"/>
      <c r="DO661" s="451"/>
      <c r="DP661" s="451"/>
      <c r="DQ661" s="451"/>
      <c r="DR661" s="451"/>
      <c r="DS661" s="451"/>
      <c r="DT661" s="451"/>
      <c r="DU661" s="451"/>
      <c r="DV661" s="35"/>
      <c r="DW661" s="36"/>
      <c r="DX661" s="36"/>
      <c r="DY661" s="38"/>
      <c r="DZ661" s="38"/>
      <c r="EA661" s="46"/>
      <c r="EB661" s="33">
        <f t="shared" si="84"/>
        <v>0</v>
      </c>
      <c r="EC661" s="33">
        <f t="shared" si="85"/>
        <v>0</v>
      </c>
      <c r="ED661" s="75">
        <f t="shared" si="86"/>
        <v>0</v>
      </c>
      <c r="EE661" s="74">
        <f t="shared" si="87"/>
        <v>0</v>
      </c>
      <c r="EF661" s="33">
        <f t="shared" si="88"/>
        <v>0</v>
      </c>
    </row>
    <row r="662" spans="1:136" x14ac:dyDescent="0.25">
      <c r="A662" s="136">
        <v>653</v>
      </c>
      <c r="B662" s="44"/>
      <c r="C662" s="39"/>
      <c r="D662" s="39"/>
      <c r="E662" s="39"/>
      <c r="F662" s="46"/>
      <c r="G662" s="45"/>
      <c r="H662" s="44"/>
      <c r="I662" s="44"/>
      <c r="J662" s="47"/>
      <c r="K662" s="47"/>
      <c r="L662" s="47"/>
      <c r="M662" s="47"/>
      <c r="N662" s="47"/>
      <c r="O662" s="44"/>
      <c r="P662" s="353"/>
      <c r="Q662" s="452"/>
      <c r="R662" s="452"/>
      <c r="S662" s="452"/>
      <c r="T662" s="452"/>
      <c r="U662" s="452"/>
      <c r="V662" s="452"/>
      <c r="W662" s="452"/>
      <c r="X662" s="452"/>
      <c r="Y662" s="452"/>
      <c r="Z662" s="45"/>
      <c r="AA662" s="44"/>
      <c r="AB662" s="44"/>
      <c r="AC662" s="47"/>
      <c r="AD662" s="47"/>
      <c r="AE662" s="47"/>
      <c r="AF662" s="47"/>
      <c r="AG662" s="47"/>
      <c r="AH662" s="47"/>
      <c r="AI662" s="47"/>
      <c r="AJ662" s="44"/>
      <c r="AK662" s="353"/>
      <c r="AL662" s="452"/>
      <c r="AM662" s="452"/>
      <c r="AN662" s="452"/>
      <c r="AO662" s="452"/>
      <c r="AP662" s="452"/>
      <c r="AQ662" s="452"/>
      <c r="AR662" s="452"/>
      <c r="AS662" s="452"/>
      <c r="AT662" s="452"/>
      <c r="AU662" s="452"/>
      <c r="AV662" s="452"/>
      <c r="AW662" s="45"/>
      <c r="AX662" s="44"/>
      <c r="AY662" s="47"/>
      <c r="AZ662" s="47"/>
      <c r="BA662" s="125"/>
      <c r="BB662" s="44"/>
      <c r="BC662" s="44"/>
      <c r="BD662" s="47"/>
      <c r="BE662" s="47"/>
      <c r="BF662" s="45"/>
      <c r="BG662" s="44"/>
      <c r="BH662" s="44"/>
      <c r="BI662" s="44"/>
      <c r="BJ662" s="44"/>
      <c r="BK662" s="44"/>
      <c r="BL662" s="44"/>
      <c r="BM662" s="44"/>
      <c r="BN662" s="47"/>
      <c r="BO662" s="497"/>
      <c r="BP662" s="124"/>
      <c r="BQ662" s="41"/>
      <c r="BR662" s="41"/>
      <c r="BS662" s="41"/>
      <c r="BT662" s="41"/>
      <c r="BU662" s="43"/>
      <c r="BV662" s="43"/>
      <c r="BW662" s="43"/>
      <c r="BX662" s="43"/>
      <c r="BY662" s="43"/>
      <c r="BZ662" s="43"/>
      <c r="CA662" s="499"/>
      <c r="CB662" s="500"/>
      <c r="CC662" s="495"/>
      <c r="CD662" s="495"/>
      <c r="CE662" s="502"/>
      <c r="CF662" s="124"/>
      <c r="CG662" s="41"/>
      <c r="CH662" s="41"/>
      <c r="CI662" s="43"/>
      <c r="CJ662" s="43"/>
      <c r="CK662" s="43"/>
      <c r="CL662" s="43"/>
      <c r="CM662" s="43"/>
      <c r="CN662" s="43"/>
      <c r="CO662" s="43"/>
      <c r="CP662" s="43"/>
      <c r="CQ662" s="43"/>
      <c r="CR662" s="500"/>
      <c r="CS662" s="495"/>
      <c r="CT662" s="495"/>
      <c r="CU662" s="502"/>
      <c r="CV662" s="44"/>
      <c r="CW662" s="44"/>
      <c r="CX662" s="44"/>
      <c r="CY662" s="44"/>
      <c r="CZ662" s="44"/>
      <c r="DA662" s="47"/>
      <c r="DB662" s="451"/>
      <c r="DC662" s="44"/>
      <c r="DD662" s="44"/>
      <c r="DE662" s="451"/>
      <c r="DF662" s="35"/>
      <c r="DG662" s="36"/>
      <c r="DH662" s="36"/>
      <c r="DI662" s="38"/>
      <c r="DJ662" s="38"/>
      <c r="DK662" s="38"/>
      <c r="DL662" s="38"/>
      <c r="DM662" s="38"/>
      <c r="DN662" s="46"/>
      <c r="DO662" s="451"/>
      <c r="DP662" s="451"/>
      <c r="DQ662" s="451"/>
      <c r="DR662" s="451"/>
      <c r="DS662" s="451"/>
      <c r="DT662" s="451"/>
      <c r="DU662" s="451"/>
      <c r="DV662" s="35"/>
      <c r="DW662" s="36"/>
      <c r="DX662" s="36"/>
      <c r="DY662" s="38"/>
      <c r="DZ662" s="38"/>
      <c r="EA662" s="46"/>
      <c r="EB662" s="33">
        <f t="shared" si="84"/>
        <v>0</v>
      </c>
      <c r="EC662" s="33">
        <f t="shared" si="85"/>
        <v>0</v>
      </c>
      <c r="ED662" s="75">
        <f t="shared" si="86"/>
        <v>0</v>
      </c>
      <c r="EE662" s="74">
        <f t="shared" si="87"/>
        <v>0</v>
      </c>
      <c r="EF662" s="33">
        <f t="shared" si="88"/>
        <v>0</v>
      </c>
    </row>
    <row r="663" spans="1:136" x14ac:dyDescent="0.25">
      <c r="A663" s="134">
        <v>654</v>
      </c>
      <c r="B663" s="44"/>
      <c r="C663" s="39"/>
      <c r="D663" s="39"/>
      <c r="E663" s="39"/>
      <c r="F663" s="46"/>
      <c r="G663" s="45"/>
      <c r="H663" s="44"/>
      <c r="I663" s="44"/>
      <c r="J663" s="47"/>
      <c r="K663" s="47"/>
      <c r="L663" s="47"/>
      <c r="M663" s="47"/>
      <c r="N663" s="47"/>
      <c r="O663" s="44"/>
      <c r="P663" s="353"/>
      <c r="Q663" s="452"/>
      <c r="R663" s="452"/>
      <c r="S663" s="452"/>
      <c r="T663" s="452"/>
      <c r="U663" s="452"/>
      <c r="V663" s="452"/>
      <c r="W663" s="452"/>
      <c r="X663" s="452"/>
      <c r="Y663" s="452"/>
      <c r="Z663" s="45"/>
      <c r="AA663" s="44"/>
      <c r="AB663" s="44"/>
      <c r="AC663" s="47"/>
      <c r="AD663" s="47"/>
      <c r="AE663" s="47"/>
      <c r="AF663" s="47"/>
      <c r="AG663" s="47"/>
      <c r="AH663" s="47"/>
      <c r="AI663" s="47"/>
      <c r="AJ663" s="44"/>
      <c r="AK663" s="353"/>
      <c r="AL663" s="452"/>
      <c r="AM663" s="452"/>
      <c r="AN663" s="452"/>
      <c r="AO663" s="452"/>
      <c r="AP663" s="452"/>
      <c r="AQ663" s="452"/>
      <c r="AR663" s="452"/>
      <c r="AS663" s="452"/>
      <c r="AT663" s="452"/>
      <c r="AU663" s="452"/>
      <c r="AV663" s="452"/>
      <c r="AW663" s="45"/>
      <c r="AX663" s="44"/>
      <c r="AY663" s="47"/>
      <c r="AZ663" s="47"/>
      <c r="BA663" s="125"/>
      <c r="BB663" s="44"/>
      <c r="BC663" s="44"/>
      <c r="BD663" s="47"/>
      <c r="BE663" s="47"/>
      <c r="BF663" s="45"/>
      <c r="BG663" s="44"/>
      <c r="BH663" s="44"/>
      <c r="BI663" s="44"/>
      <c r="BJ663" s="44"/>
      <c r="BK663" s="44"/>
      <c r="BL663" s="44"/>
      <c r="BM663" s="44"/>
      <c r="BN663" s="47"/>
      <c r="BO663" s="497"/>
      <c r="BP663" s="124"/>
      <c r="BQ663" s="41"/>
      <c r="BR663" s="41"/>
      <c r="BS663" s="41"/>
      <c r="BT663" s="41"/>
      <c r="BU663" s="43"/>
      <c r="BV663" s="43"/>
      <c r="BW663" s="43"/>
      <c r="BX663" s="43"/>
      <c r="BY663" s="43"/>
      <c r="BZ663" s="43"/>
      <c r="CA663" s="499"/>
      <c r="CB663" s="500"/>
      <c r="CC663" s="495"/>
      <c r="CD663" s="495"/>
      <c r="CE663" s="502"/>
      <c r="CF663" s="124"/>
      <c r="CG663" s="41"/>
      <c r="CH663" s="41"/>
      <c r="CI663" s="43"/>
      <c r="CJ663" s="43"/>
      <c r="CK663" s="43"/>
      <c r="CL663" s="43"/>
      <c r="CM663" s="43"/>
      <c r="CN663" s="43"/>
      <c r="CO663" s="43"/>
      <c r="CP663" s="43"/>
      <c r="CQ663" s="43"/>
      <c r="CR663" s="500"/>
      <c r="CS663" s="495"/>
      <c r="CT663" s="495"/>
      <c r="CU663" s="502"/>
      <c r="CV663" s="44"/>
      <c r="CW663" s="44"/>
      <c r="CX663" s="44"/>
      <c r="CY663" s="44"/>
      <c r="CZ663" s="44"/>
      <c r="DA663" s="47"/>
      <c r="DB663" s="451"/>
      <c r="DC663" s="44"/>
      <c r="DD663" s="44"/>
      <c r="DE663" s="451"/>
      <c r="DF663" s="35"/>
      <c r="DG663" s="36"/>
      <c r="DH663" s="36"/>
      <c r="DI663" s="38"/>
      <c r="DJ663" s="38"/>
      <c r="DK663" s="38"/>
      <c r="DL663" s="38"/>
      <c r="DM663" s="38"/>
      <c r="DN663" s="46"/>
      <c r="DO663" s="451"/>
      <c r="DP663" s="451"/>
      <c r="DQ663" s="451"/>
      <c r="DR663" s="451"/>
      <c r="DS663" s="451"/>
      <c r="DT663" s="451"/>
      <c r="DU663" s="451"/>
      <c r="DV663" s="35"/>
      <c r="DW663" s="36"/>
      <c r="DX663" s="36"/>
      <c r="DY663" s="38"/>
      <c r="DZ663" s="38"/>
      <c r="EA663" s="46"/>
      <c r="EB663" s="33">
        <f t="shared" si="84"/>
        <v>0</v>
      </c>
      <c r="EC663" s="33">
        <f t="shared" si="85"/>
        <v>0</v>
      </c>
      <c r="ED663" s="75">
        <f t="shared" si="86"/>
        <v>0</v>
      </c>
      <c r="EE663" s="74">
        <f t="shared" si="87"/>
        <v>0</v>
      </c>
      <c r="EF663" s="33">
        <f t="shared" si="88"/>
        <v>0</v>
      </c>
    </row>
    <row r="664" spans="1:136" x14ac:dyDescent="0.25">
      <c r="A664" s="136">
        <v>655</v>
      </c>
      <c r="B664" s="44"/>
      <c r="C664" s="39"/>
      <c r="D664" s="39"/>
      <c r="E664" s="39"/>
      <c r="F664" s="46"/>
      <c r="G664" s="45"/>
      <c r="H664" s="44"/>
      <c r="I664" s="44"/>
      <c r="J664" s="47"/>
      <c r="K664" s="47"/>
      <c r="L664" s="47"/>
      <c r="M664" s="47"/>
      <c r="N664" s="47"/>
      <c r="O664" s="44"/>
      <c r="P664" s="353"/>
      <c r="Q664" s="452"/>
      <c r="R664" s="452"/>
      <c r="S664" s="452"/>
      <c r="T664" s="452"/>
      <c r="U664" s="452"/>
      <c r="V664" s="452"/>
      <c r="W664" s="452"/>
      <c r="X664" s="452"/>
      <c r="Y664" s="452"/>
      <c r="Z664" s="45"/>
      <c r="AA664" s="44"/>
      <c r="AB664" s="44"/>
      <c r="AC664" s="47"/>
      <c r="AD664" s="47"/>
      <c r="AE664" s="47"/>
      <c r="AF664" s="47"/>
      <c r="AG664" s="47"/>
      <c r="AH664" s="47"/>
      <c r="AI664" s="47"/>
      <c r="AJ664" s="44"/>
      <c r="AK664" s="353"/>
      <c r="AL664" s="452"/>
      <c r="AM664" s="452"/>
      <c r="AN664" s="452"/>
      <c r="AO664" s="452"/>
      <c r="AP664" s="452"/>
      <c r="AQ664" s="452"/>
      <c r="AR664" s="452"/>
      <c r="AS664" s="452"/>
      <c r="AT664" s="452"/>
      <c r="AU664" s="452"/>
      <c r="AV664" s="452"/>
      <c r="AW664" s="45"/>
      <c r="AX664" s="44"/>
      <c r="AY664" s="47"/>
      <c r="AZ664" s="47"/>
      <c r="BA664" s="125"/>
      <c r="BB664" s="44"/>
      <c r="BC664" s="44"/>
      <c r="BD664" s="47"/>
      <c r="BE664" s="47"/>
      <c r="BF664" s="45"/>
      <c r="BG664" s="44"/>
      <c r="BH664" s="44"/>
      <c r="BI664" s="44"/>
      <c r="BJ664" s="44"/>
      <c r="BK664" s="44"/>
      <c r="BL664" s="44"/>
      <c r="BM664" s="44"/>
      <c r="BN664" s="47"/>
      <c r="BO664" s="497"/>
      <c r="BP664" s="124"/>
      <c r="BQ664" s="41"/>
      <c r="BR664" s="41"/>
      <c r="BS664" s="41"/>
      <c r="BT664" s="41"/>
      <c r="BU664" s="43"/>
      <c r="BV664" s="43"/>
      <c r="BW664" s="43"/>
      <c r="BX664" s="43"/>
      <c r="BY664" s="43"/>
      <c r="BZ664" s="43"/>
      <c r="CA664" s="499"/>
      <c r="CB664" s="500"/>
      <c r="CC664" s="495"/>
      <c r="CD664" s="495"/>
      <c r="CE664" s="502"/>
      <c r="CF664" s="124"/>
      <c r="CG664" s="41"/>
      <c r="CH664" s="41"/>
      <c r="CI664" s="43"/>
      <c r="CJ664" s="43"/>
      <c r="CK664" s="43"/>
      <c r="CL664" s="43"/>
      <c r="CM664" s="43"/>
      <c r="CN664" s="43"/>
      <c r="CO664" s="43"/>
      <c r="CP664" s="43"/>
      <c r="CQ664" s="43"/>
      <c r="CR664" s="500"/>
      <c r="CS664" s="495"/>
      <c r="CT664" s="495"/>
      <c r="CU664" s="502"/>
      <c r="CV664" s="44"/>
      <c r="CW664" s="44"/>
      <c r="CX664" s="44"/>
      <c r="CY664" s="44"/>
      <c r="CZ664" s="44"/>
      <c r="DA664" s="47"/>
      <c r="DB664" s="451"/>
      <c r="DC664" s="44"/>
      <c r="DD664" s="44"/>
      <c r="DE664" s="451"/>
      <c r="DF664" s="35"/>
      <c r="DG664" s="36"/>
      <c r="DH664" s="36"/>
      <c r="DI664" s="38"/>
      <c r="DJ664" s="38"/>
      <c r="DK664" s="38"/>
      <c r="DL664" s="38"/>
      <c r="DM664" s="38"/>
      <c r="DN664" s="46"/>
      <c r="DO664" s="451"/>
      <c r="DP664" s="451"/>
      <c r="DQ664" s="451"/>
      <c r="DR664" s="451"/>
      <c r="DS664" s="451"/>
      <c r="DT664" s="451"/>
      <c r="DU664" s="451"/>
      <c r="DV664" s="35"/>
      <c r="DW664" s="36"/>
      <c r="DX664" s="36"/>
      <c r="DY664" s="38"/>
      <c r="DZ664" s="38"/>
      <c r="EA664" s="46"/>
      <c r="EB664" s="33">
        <f t="shared" si="84"/>
        <v>0</v>
      </c>
      <c r="EC664" s="33">
        <f t="shared" si="85"/>
        <v>0</v>
      </c>
      <c r="ED664" s="75">
        <f t="shared" si="86"/>
        <v>0</v>
      </c>
      <c r="EE664" s="74">
        <f t="shared" si="87"/>
        <v>0</v>
      </c>
      <c r="EF664" s="33">
        <f t="shared" si="88"/>
        <v>0</v>
      </c>
    </row>
    <row r="665" spans="1:136" x14ac:dyDescent="0.25">
      <c r="A665" s="134">
        <v>656</v>
      </c>
      <c r="B665" s="44"/>
      <c r="C665" s="39"/>
      <c r="D665" s="39"/>
      <c r="E665" s="39"/>
      <c r="F665" s="46"/>
      <c r="G665" s="45"/>
      <c r="H665" s="44"/>
      <c r="I665" s="44"/>
      <c r="J665" s="47"/>
      <c r="K665" s="47"/>
      <c r="L665" s="47"/>
      <c r="M665" s="47"/>
      <c r="N665" s="47"/>
      <c r="O665" s="44"/>
      <c r="P665" s="353"/>
      <c r="Q665" s="452"/>
      <c r="R665" s="452"/>
      <c r="S665" s="452"/>
      <c r="T665" s="452"/>
      <c r="U665" s="452"/>
      <c r="V665" s="452"/>
      <c r="W665" s="452"/>
      <c r="X665" s="452"/>
      <c r="Y665" s="452"/>
      <c r="Z665" s="45"/>
      <c r="AA665" s="44"/>
      <c r="AB665" s="44"/>
      <c r="AC665" s="47"/>
      <c r="AD665" s="47"/>
      <c r="AE665" s="47"/>
      <c r="AF665" s="47"/>
      <c r="AG665" s="47"/>
      <c r="AH665" s="47"/>
      <c r="AI665" s="47"/>
      <c r="AJ665" s="44"/>
      <c r="AK665" s="353"/>
      <c r="AL665" s="452"/>
      <c r="AM665" s="452"/>
      <c r="AN665" s="452"/>
      <c r="AO665" s="452"/>
      <c r="AP665" s="452"/>
      <c r="AQ665" s="452"/>
      <c r="AR665" s="452"/>
      <c r="AS665" s="452"/>
      <c r="AT665" s="452"/>
      <c r="AU665" s="452"/>
      <c r="AV665" s="452"/>
      <c r="AW665" s="45"/>
      <c r="AX665" s="44"/>
      <c r="AY665" s="47"/>
      <c r="AZ665" s="47"/>
      <c r="BA665" s="125"/>
      <c r="BB665" s="44"/>
      <c r="BC665" s="44"/>
      <c r="BD665" s="47"/>
      <c r="BE665" s="47"/>
      <c r="BF665" s="45"/>
      <c r="BG665" s="44"/>
      <c r="BH665" s="44"/>
      <c r="BI665" s="44"/>
      <c r="BJ665" s="44"/>
      <c r="BK665" s="44"/>
      <c r="BL665" s="44"/>
      <c r="BM665" s="44"/>
      <c r="BN665" s="47"/>
      <c r="BO665" s="497"/>
      <c r="BP665" s="124"/>
      <c r="BQ665" s="41"/>
      <c r="BR665" s="41"/>
      <c r="BS665" s="41"/>
      <c r="BT665" s="41"/>
      <c r="BU665" s="43"/>
      <c r="BV665" s="43"/>
      <c r="BW665" s="43"/>
      <c r="BX665" s="43"/>
      <c r="BY665" s="43"/>
      <c r="BZ665" s="43"/>
      <c r="CA665" s="499"/>
      <c r="CB665" s="500"/>
      <c r="CC665" s="495"/>
      <c r="CD665" s="495"/>
      <c r="CE665" s="502"/>
      <c r="CF665" s="124"/>
      <c r="CG665" s="41"/>
      <c r="CH665" s="41"/>
      <c r="CI665" s="43"/>
      <c r="CJ665" s="43"/>
      <c r="CK665" s="43"/>
      <c r="CL665" s="43"/>
      <c r="CM665" s="43"/>
      <c r="CN665" s="43"/>
      <c r="CO665" s="43"/>
      <c r="CP665" s="43"/>
      <c r="CQ665" s="43"/>
      <c r="CR665" s="500"/>
      <c r="CS665" s="495"/>
      <c r="CT665" s="495"/>
      <c r="CU665" s="502"/>
      <c r="CV665" s="44"/>
      <c r="CW665" s="44"/>
      <c r="CX665" s="44"/>
      <c r="CY665" s="44"/>
      <c r="CZ665" s="44"/>
      <c r="DA665" s="47"/>
      <c r="DB665" s="451"/>
      <c r="DC665" s="44"/>
      <c r="DD665" s="44"/>
      <c r="DE665" s="451"/>
      <c r="DF665" s="35"/>
      <c r="DG665" s="36"/>
      <c r="DH665" s="36"/>
      <c r="DI665" s="38"/>
      <c r="DJ665" s="38"/>
      <c r="DK665" s="38"/>
      <c r="DL665" s="38"/>
      <c r="DM665" s="38"/>
      <c r="DN665" s="46"/>
      <c r="DO665" s="451"/>
      <c r="DP665" s="451"/>
      <c r="DQ665" s="451"/>
      <c r="DR665" s="451"/>
      <c r="DS665" s="451"/>
      <c r="DT665" s="451"/>
      <c r="DU665" s="451"/>
      <c r="DV665" s="35"/>
      <c r="DW665" s="36"/>
      <c r="DX665" s="36"/>
      <c r="DY665" s="38"/>
      <c r="DZ665" s="38"/>
      <c r="EA665" s="46"/>
      <c r="EB665" s="33">
        <f t="shared" si="84"/>
        <v>0</v>
      </c>
      <c r="EC665" s="33">
        <f t="shared" si="85"/>
        <v>0</v>
      </c>
      <c r="ED665" s="75">
        <f t="shared" si="86"/>
        <v>0</v>
      </c>
      <c r="EE665" s="74">
        <f t="shared" si="87"/>
        <v>0</v>
      </c>
      <c r="EF665" s="33">
        <f t="shared" si="88"/>
        <v>0</v>
      </c>
    </row>
    <row r="666" spans="1:136" x14ac:dyDescent="0.25">
      <c r="A666" s="136">
        <v>657</v>
      </c>
      <c r="B666" s="44"/>
      <c r="C666" s="39"/>
      <c r="D666" s="39"/>
      <c r="E666" s="39"/>
      <c r="F666" s="46"/>
      <c r="G666" s="45"/>
      <c r="H666" s="44"/>
      <c r="I666" s="44"/>
      <c r="J666" s="47"/>
      <c r="K666" s="47"/>
      <c r="L666" s="47"/>
      <c r="M666" s="47"/>
      <c r="N666" s="47"/>
      <c r="O666" s="44"/>
      <c r="P666" s="353"/>
      <c r="Q666" s="452"/>
      <c r="R666" s="452"/>
      <c r="S666" s="452"/>
      <c r="T666" s="452"/>
      <c r="U666" s="452"/>
      <c r="V666" s="452"/>
      <c r="W666" s="452"/>
      <c r="X666" s="452"/>
      <c r="Y666" s="452"/>
      <c r="Z666" s="45"/>
      <c r="AA666" s="44"/>
      <c r="AB666" s="44"/>
      <c r="AC666" s="47"/>
      <c r="AD666" s="47"/>
      <c r="AE666" s="47"/>
      <c r="AF666" s="47"/>
      <c r="AG666" s="47"/>
      <c r="AH666" s="47"/>
      <c r="AI666" s="47"/>
      <c r="AJ666" s="44"/>
      <c r="AK666" s="353"/>
      <c r="AL666" s="452"/>
      <c r="AM666" s="452"/>
      <c r="AN666" s="452"/>
      <c r="AO666" s="452"/>
      <c r="AP666" s="452"/>
      <c r="AQ666" s="452"/>
      <c r="AR666" s="452"/>
      <c r="AS666" s="452"/>
      <c r="AT666" s="452"/>
      <c r="AU666" s="452"/>
      <c r="AV666" s="452"/>
      <c r="AW666" s="45"/>
      <c r="AX666" s="44"/>
      <c r="AY666" s="47"/>
      <c r="AZ666" s="47"/>
      <c r="BA666" s="125"/>
      <c r="BB666" s="44"/>
      <c r="BC666" s="44"/>
      <c r="BD666" s="47"/>
      <c r="BE666" s="47"/>
      <c r="BF666" s="45"/>
      <c r="BG666" s="44"/>
      <c r="BH666" s="44"/>
      <c r="BI666" s="44"/>
      <c r="BJ666" s="44"/>
      <c r="BK666" s="44"/>
      <c r="BL666" s="44"/>
      <c r="BM666" s="44"/>
      <c r="BN666" s="47"/>
      <c r="BO666" s="497"/>
      <c r="BP666" s="124"/>
      <c r="BQ666" s="41"/>
      <c r="BR666" s="41"/>
      <c r="BS666" s="41"/>
      <c r="BT666" s="41"/>
      <c r="BU666" s="43"/>
      <c r="BV666" s="43"/>
      <c r="BW666" s="43"/>
      <c r="BX666" s="43"/>
      <c r="BY666" s="43"/>
      <c r="BZ666" s="43"/>
      <c r="CA666" s="499"/>
      <c r="CB666" s="500"/>
      <c r="CC666" s="495"/>
      <c r="CD666" s="495"/>
      <c r="CE666" s="502"/>
      <c r="CF666" s="124"/>
      <c r="CG666" s="41"/>
      <c r="CH666" s="41"/>
      <c r="CI666" s="43"/>
      <c r="CJ666" s="43"/>
      <c r="CK666" s="43"/>
      <c r="CL666" s="43"/>
      <c r="CM666" s="43"/>
      <c r="CN666" s="43"/>
      <c r="CO666" s="43"/>
      <c r="CP666" s="43"/>
      <c r="CQ666" s="43"/>
      <c r="CR666" s="500"/>
      <c r="CS666" s="495"/>
      <c r="CT666" s="495"/>
      <c r="CU666" s="502"/>
      <c r="CV666" s="44"/>
      <c r="CW666" s="44"/>
      <c r="CX666" s="44"/>
      <c r="CY666" s="44"/>
      <c r="CZ666" s="44"/>
      <c r="DA666" s="47"/>
      <c r="DB666" s="451"/>
      <c r="DC666" s="44"/>
      <c r="DD666" s="44"/>
      <c r="DE666" s="451"/>
      <c r="DF666" s="35"/>
      <c r="DG666" s="36"/>
      <c r="DH666" s="36"/>
      <c r="DI666" s="38"/>
      <c r="DJ666" s="38"/>
      <c r="DK666" s="38"/>
      <c r="DL666" s="38"/>
      <c r="DM666" s="38"/>
      <c r="DN666" s="46"/>
      <c r="DO666" s="451"/>
      <c r="DP666" s="451"/>
      <c r="DQ666" s="451"/>
      <c r="DR666" s="451"/>
      <c r="DS666" s="451"/>
      <c r="DT666" s="451"/>
      <c r="DU666" s="451"/>
      <c r="DV666" s="35"/>
      <c r="DW666" s="36"/>
      <c r="DX666" s="36"/>
      <c r="DY666" s="38"/>
      <c r="DZ666" s="38"/>
      <c r="EA666" s="46"/>
      <c r="EB666" s="33">
        <f t="shared" si="84"/>
        <v>0</v>
      </c>
      <c r="EC666" s="33">
        <f t="shared" si="85"/>
        <v>0</v>
      </c>
      <c r="ED666" s="75">
        <f t="shared" si="86"/>
        <v>0</v>
      </c>
      <c r="EE666" s="74">
        <f t="shared" si="87"/>
        <v>0</v>
      </c>
      <c r="EF666" s="33">
        <f t="shared" si="88"/>
        <v>0</v>
      </c>
    </row>
    <row r="667" spans="1:136" x14ac:dyDescent="0.25">
      <c r="A667" s="134">
        <v>658</v>
      </c>
      <c r="B667" s="44"/>
      <c r="C667" s="39"/>
      <c r="D667" s="39"/>
      <c r="E667" s="39"/>
      <c r="F667" s="46"/>
      <c r="G667" s="45"/>
      <c r="H667" s="44"/>
      <c r="I667" s="44"/>
      <c r="J667" s="47"/>
      <c r="K667" s="47"/>
      <c r="L667" s="47"/>
      <c r="M667" s="47"/>
      <c r="N667" s="47"/>
      <c r="O667" s="44"/>
      <c r="P667" s="353"/>
      <c r="Q667" s="452"/>
      <c r="R667" s="452"/>
      <c r="S667" s="452"/>
      <c r="T667" s="452"/>
      <c r="U667" s="452"/>
      <c r="V667" s="452"/>
      <c r="W667" s="452"/>
      <c r="X667" s="452"/>
      <c r="Y667" s="452"/>
      <c r="Z667" s="45"/>
      <c r="AA667" s="44"/>
      <c r="AB667" s="44"/>
      <c r="AC667" s="47"/>
      <c r="AD667" s="47"/>
      <c r="AE667" s="47"/>
      <c r="AF667" s="47"/>
      <c r="AG667" s="47"/>
      <c r="AH667" s="47"/>
      <c r="AI667" s="47"/>
      <c r="AJ667" s="44"/>
      <c r="AK667" s="353"/>
      <c r="AL667" s="452"/>
      <c r="AM667" s="452"/>
      <c r="AN667" s="452"/>
      <c r="AO667" s="452"/>
      <c r="AP667" s="452"/>
      <c r="AQ667" s="452"/>
      <c r="AR667" s="452"/>
      <c r="AS667" s="452"/>
      <c r="AT667" s="452"/>
      <c r="AU667" s="452"/>
      <c r="AV667" s="452"/>
      <c r="AW667" s="45"/>
      <c r="AX667" s="44"/>
      <c r="AY667" s="47"/>
      <c r="AZ667" s="47"/>
      <c r="BA667" s="125"/>
      <c r="BB667" s="44"/>
      <c r="BC667" s="44"/>
      <c r="BD667" s="47"/>
      <c r="BE667" s="47"/>
      <c r="BF667" s="45"/>
      <c r="BG667" s="44"/>
      <c r="BH667" s="44"/>
      <c r="BI667" s="44"/>
      <c r="BJ667" s="44"/>
      <c r="BK667" s="44"/>
      <c r="BL667" s="44"/>
      <c r="BM667" s="44"/>
      <c r="BN667" s="47"/>
      <c r="BO667" s="497"/>
      <c r="BP667" s="124"/>
      <c r="BQ667" s="41"/>
      <c r="BR667" s="41"/>
      <c r="BS667" s="41"/>
      <c r="BT667" s="41"/>
      <c r="BU667" s="43"/>
      <c r="BV667" s="43"/>
      <c r="BW667" s="43"/>
      <c r="BX667" s="43"/>
      <c r="BY667" s="43"/>
      <c r="BZ667" s="43"/>
      <c r="CA667" s="499"/>
      <c r="CB667" s="500"/>
      <c r="CC667" s="495"/>
      <c r="CD667" s="495"/>
      <c r="CE667" s="502"/>
      <c r="CF667" s="124"/>
      <c r="CG667" s="41"/>
      <c r="CH667" s="41"/>
      <c r="CI667" s="43"/>
      <c r="CJ667" s="43"/>
      <c r="CK667" s="43"/>
      <c r="CL667" s="43"/>
      <c r="CM667" s="43"/>
      <c r="CN667" s="43"/>
      <c r="CO667" s="43"/>
      <c r="CP667" s="43"/>
      <c r="CQ667" s="43"/>
      <c r="CR667" s="500"/>
      <c r="CS667" s="495"/>
      <c r="CT667" s="495"/>
      <c r="CU667" s="502"/>
      <c r="CV667" s="44"/>
      <c r="CW667" s="44"/>
      <c r="CX667" s="44"/>
      <c r="CY667" s="44"/>
      <c r="CZ667" s="44"/>
      <c r="DA667" s="47"/>
      <c r="DB667" s="451"/>
      <c r="DC667" s="44"/>
      <c r="DD667" s="44"/>
      <c r="DE667" s="451"/>
      <c r="DF667" s="35"/>
      <c r="DG667" s="36"/>
      <c r="DH667" s="36"/>
      <c r="DI667" s="38"/>
      <c r="DJ667" s="38"/>
      <c r="DK667" s="38"/>
      <c r="DL667" s="38"/>
      <c r="DM667" s="38"/>
      <c r="DN667" s="46"/>
      <c r="DO667" s="451"/>
      <c r="DP667" s="451"/>
      <c r="DQ667" s="451"/>
      <c r="DR667" s="451"/>
      <c r="DS667" s="451"/>
      <c r="DT667" s="451"/>
      <c r="DU667" s="451"/>
      <c r="DV667" s="35"/>
      <c r="DW667" s="36"/>
      <c r="DX667" s="36"/>
      <c r="DY667" s="38"/>
      <c r="DZ667" s="38"/>
      <c r="EA667" s="46"/>
      <c r="EB667" s="33">
        <f t="shared" si="84"/>
        <v>0</v>
      </c>
      <c r="EC667" s="33">
        <f t="shared" si="85"/>
        <v>0</v>
      </c>
      <c r="ED667" s="75">
        <f t="shared" si="86"/>
        <v>0</v>
      </c>
      <c r="EE667" s="74">
        <f t="shared" si="87"/>
        <v>0</v>
      </c>
      <c r="EF667" s="33">
        <f t="shared" si="88"/>
        <v>0</v>
      </c>
    </row>
    <row r="668" spans="1:136" x14ac:dyDescent="0.25">
      <c r="A668" s="136">
        <v>659</v>
      </c>
      <c r="B668" s="44"/>
      <c r="C668" s="39"/>
      <c r="D668" s="39"/>
      <c r="E668" s="39"/>
      <c r="F668" s="46"/>
      <c r="G668" s="45"/>
      <c r="H668" s="44"/>
      <c r="I668" s="44"/>
      <c r="J668" s="47"/>
      <c r="K668" s="47"/>
      <c r="L668" s="47"/>
      <c r="M668" s="47"/>
      <c r="N668" s="47"/>
      <c r="O668" s="44"/>
      <c r="P668" s="353"/>
      <c r="Q668" s="452"/>
      <c r="R668" s="452"/>
      <c r="S668" s="452"/>
      <c r="T668" s="452"/>
      <c r="U668" s="452"/>
      <c r="V668" s="452"/>
      <c r="W668" s="452"/>
      <c r="X668" s="452"/>
      <c r="Y668" s="452"/>
      <c r="Z668" s="45"/>
      <c r="AA668" s="44"/>
      <c r="AB668" s="44"/>
      <c r="AC668" s="47"/>
      <c r="AD668" s="47"/>
      <c r="AE668" s="47"/>
      <c r="AF668" s="47"/>
      <c r="AG668" s="47"/>
      <c r="AH668" s="47"/>
      <c r="AI668" s="47"/>
      <c r="AJ668" s="44"/>
      <c r="AK668" s="353"/>
      <c r="AL668" s="452"/>
      <c r="AM668" s="452"/>
      <c r="AN668" s="452"/>
      <c r="AO668" s="452"/>
      <c r="AP668" s="452"/>
      <c r="AQ668" s="452"/>
      <c r="AR668" s="452"/>
      <c r="AS668" s="452"/>
      <c r="AT668" s="452"/>
      <c r="AU668" s="452"/>
      <c r="AV668" s="452"/>
      <c r="AW668" s="45"/>
      <c r="AX668" s="44"/>
      <c r="AY668" s="47"/>
      <c r="AZ668" s="47"/>
      <c r="BA668" s="125"/>
      <c r="BB668" s="44"/>
      <c r="BC668" s="44"/>
      <c r="BD668" s="47"/>
      <c r="BE668" s="47"/>
      <c r="BF668" s="45"/>
      <c r="BG668" s="44"/>
      <c r="BH668" s="44"/>
      <c r="BI668" s="44"/>
      <c r="BJ668" s="44"/>
      <c r="BK668" s="44"/>
      <c r="BL668" s="44"/>
      <c r="BM668" s="44"/>
      <c r="BN668" s="47"/>
      <c r="BO668" s="497"/>
      <c r="BP668" s="124"/>
      <c r="BQ668" s="41"/>
      <c r="BR668" s="41"/>
      <c r="BS668" s="41"/>
      <c r="BT668" s="41"/>
      <c r="BU668" s="43"/>
      <c r="BV668" s="43"/>
      <c r="BW668" s="43"/>
      <c r="BX668" s="43"/>
      <c r="BY668" s="43"/>
      <c r="BZ668" s="43"/>
      <c r="CA668" s="499"/>
      <c r="CB668" s="500"/>
      <c r="CC668" s="495"/>
      <c r="CD668" s="495"/>
      <c r="CE668" s="502"/>
      <c r="CF668" s="124"/>
      <c r="CG668" s="41"/>
      <c r="CH668" s="41"/>
      <c r="CI668" s="43"/>
      <c r="CJ668" s="43"/>
      <c r="CK668" s="43"/>
      <c r="CL668" s="43"/>
      <c r="CM668" s="43"/>
      <c r="CN668" s="43"/>
      <c r="CO668" s="43"/>
      <c r="CP668" s="43"/>
      <c r="CQ668" s="43"/>
      <c r="CR668" s="500"/>
      <c r="CS668" s="495"/>
      <c r="CT668" s="495"/>
      <c r="CU668" s="502"/>
      <c r="CV668" s="44"/>
      <c r="CW668" s="44"/>
      <c r="CX668" s="44"/>
      <c r="CY668" s="44"/>
      <c r="CZ668" s="44"/>
      <c r="DA668" s="47"/>
      <c r="DB668" s="451"/>
      <c r="DC668" s="44"/>
      <c r="DD668" s="44"/>
      <c r="DE668" s="451"/>
      <c r="DF668" s="35"/>
      <c r="DG668" s="36"/>
      <c r="DH668" s="36"/>
      <c r="DI668" s="38"/>
      <c r="DJ668" s="38"/>
      <c r="DK668" s="38"/>
      <c r="DL668" s="38"/>
      <c r="DM668" s="38"/>
      <c r="DN668" s="46"/>
      <c r="DO668" s="451"/>
      <c r="DP668" s="451"/>
      <c r="DQ668" s="451"/>
      <c r="DR668" s="451"/>
      <c r="DS668" s="451"/>
      <c r="DT668" s="451"/>
      <c r="DU668" s="451"/>
      <c r="DV668" s="35"/>
      <c r="DW668" s="36"/>
      <c r="DX668" s="36"/>
      <c r="DY668" s="38"/>
      <c r="DZ668" s="38"/>
      <c r="EA668" s="46"/>
      <c r="EB668" s="33">
        <f t="shared" si="84"/>
        <v>0</v>
      </c>
      <c r="EC668" s="33">
        <f t="shared" si="85"/>
        <v>0</v>
      </c>
      <c r="ED668" s="75">
        <f t="shared" si="86"/>
        <v>0</v>
      </c>
      <c r="EE668" s="74">
        <f t="shared" si="87"/>
        <v>0</v>
      </c>
      <c r="EF668" s="33">
        <f t="shared" si="88"/>
        <v>0</v>
      </c>
    </row>
    <row r="669" spans="1:136" x14ac:dyDescent="0.25">
      <c r="A669" s="134">
        <v>660</v>
      </c>
      <c r="B669" s="44"/>
      <c r="C669" s="39"/>
      <c r="D669" s="39"/>
      <c r="E669" s="39"/>
      <c r="F669" s="46"/>
      <c r="G669" s="45"/>
      <c r="H669" s="44"/>
      <c r="I669" s="44"/>
      <c r="J669" s="47"/>
      <c r="K669" s="47"/>
      <c r="L669" s="47"/>
      <c r="M669" s="47"/>
      <c r="N669" s="47"/>
      <c r="O669" s="44"/>
      <c r="P669" s="353"/>
      <c r="Q669" s="452"/>
      <c r="R669" s="452"/>
      <c r="S669" s="452"/>
      <c r="T669" s="452"/>
      <c r="U669" s="452"/>
      <c r="V669" s="452"/>
      <c r="W669" s="452"/>
      <c r="X669" s="452"/>
      <c r="Y669" s="452"/>
      <c r="Z669" s="45"/>
      <c r="AA669" s="44"/>
      <c r="AB669" s="44"/>
      <c r="AC669" s="47"/>
      <c r="AD669" s="47"/>
      <c r="AE669" s="47"/>
      <c r="AF669" s="47"/>
      <c r="AG669" s="47"/>
      <c r="AH669" s="47"/>
      <c r="AI669" s="47"/>
      <c r="AJ669" s="44"/>
      <c r="AK669" s="353"/>
      <c r="AL669" s="452"/>
      <c r="AM669" s="452"/>
      <c r="AN669" s="452"/>
      <c r="AO669" s="452"/>
      <c r="AP669" s="452"/>
      <c r="AQ669" s="452"/>
      <c r="AR669" s="452"/>
      <c r="AS669" s="452"/>
      <c r="AT669" s="452"/>
      <c r="AU669" s="452"/>
      <c r="AV669" s="452"/>
      <c r="AW669" s="45"/>
      <c r="AX669" s="44"/>
      <c r="AY669" s="47"/>
      <c r="AZ669" s="47"/>
      <c r="BA669" s="125"/>
      <c r="BB669" s="44"/>
      <c r="BC669" s="44"/>
      <c r="BD669" s="47"/>
      <c r="BE669" s="47"/>
      <c r="BF669" s="45"/>
      <c r="BG669" s="44"/>
      <c r="BH669" s="44"/>
      <c r="BI669" s="44"/>
      <c r="BJ669" s="44"/>
      <c r="BK669" s="44"/>
      <c r="BL669" s="44"/>
      <c r="BM669" s="44"/>
      <c r="BN669" s="47"/>
      <c r="BO669" s="497"/>
      <c r="BP669" s="124"/>
      <c r="BQ669" s="41"/>
      <c r="BR669" s="41"/>
      <c r="BS669" s="41"/>
      <c r="BT669" s="41"/>
      <c r="BU669" s="43"/>
      <c r="BV669" s="43"/>
      <c r="BW669" s="43"/>
      <c r="BX669" s="43"/>
      <c r="BY669" s="43"/>
      <c r="BZ669" s="43"/>
      <c r="CA669" s="499"/>
      <c r="CB669" s="500"/>
      <c r="CC669" s="495"/>
      <c r="CD669" s="495"/>
      <c r="CE669" s="502"/>
      <c r="CF669" s="124"/>
      <c r="CG669" s="41"/>
      <c r="CH669" s="41"/>
      <c r="CI669" s="43"/>
      <c r="CJ669" s="43"/>
      <c r="CK669" s="43"/>
      <c r="CL669" s="43"/>
      <c r="CM669" s="43"/>
      <c r="CN669" s="43"/>
      <c r="CO669" s="43"/>
      <c r="CP669" s="43"/>
      <c r="CQ669" s="43"/>
      <c r="CR669" s="500"/>
      <c r="CS669" s="495"/>
      <c r="CT669" s="495"/>
      <c r="CU669" s="502"/>
      <c r="CV669" s="44"/>
      <c r="CW669" s="44"/>
      <c r="CX669" s="44"/>
      <c r="CY669" s="44"/>
      <c r="CZ669" s="44"/>
      <c r="DA669" s="47"/>
      <c r="DB669" s="451"/>
      <c r="DC669" s="44"/>
      <c r="DD669" s="44"/>
      <c r="DE669" s="451"/>
      <c r="DF669" s="35"/>
      <c r="DG669" s="36"/>
      <c r="DH669" s="36"/>
      <c r="DI669" s="38"/>
      <c r="DJ669" s="38"/>
      <c r="DK669" s="38"/>
      <c r="DL669" s="38"/>
      <c r="DM669" s="38"/>
      <c r="DN669" s="46"/>
      <c r="DO669" s="451"/>
      <c r="DP669" s="451"/>
      <c r="DQ669" s="451"/>
      <c r="DR669" s="451"/>
      <c r="DS669" s="451"/>
      <c r="DT669" s="451"/>
      <c r="DU669" s="451"/>
      <c r="DV669" s="35"/>
      <c r="DW669" s="36"/>
      <c r="DX669" s="36"/>
      <c r="DY669" s="38"/>
      <c r="DZ669" s="38"/>
      <c r="EA669" s="46"/>
      <c r="EB669" s="33">
        <f t="shared" si="84"/>
        <v>0</v>
      </c>
      <c r="EC669" s="33">
        <f t="shared" si="85"/>
        <v>0</v>
      </c>
      <c r="ED669" s="75">
        <f t="shared" si="86"/>
        <v>0</v>
      </c>
      <c r="EE669" s="74">
        <f t="shared" si="87"/>
        <v>0</v>
      </c>
      <c r="EF669" s="33">
        <f t="shared" si="88"/>
        <v>0</v>
      </c>
    </row>
    <row r="670" spans="1:136" x14ac:dyDescent="0.25">
      <c r="A670" s="136">
        <v>661</v>
      </c>
      <c r="B670" s="44"/>
      <c r="C670" s="39"/>
      <c r="D670" s="39"/>
      <c r="E670" s="39"/>
      <c r="F670" s="46"/>
      <c r="G670" s="45"/>
      <c r="H670" s="44"/>
      <c r="I670" s="44"/>
      <c r="J670" s="47"/>
      <c r="K670" s="47"/>
      <c r="L670" s="47"/>
      <c r="M670" s="47"/>
      <c r="N670" s="47"/>
      <c r="O670" s="44"/>
      <c r="P670" s="353"/>
      <c r="Q670" s="452"/>
      <c r="R670" s="452"/>
      <c r="S670" s="452"/>
      <c r="T670" s="452"/>
      <c r="U670" s="452"/>
      <c r="V670" s="452"/>
      <c r="W670" s="452"/>
      <c r="X670" s="452"/>
      <c r="Y670" s="452"/>
      <c r="Z670" s="45"/>
      <c r="AA670" s="44"/>
      <c r="AB670" s="44"/>
      <c r="AC670" s="47"/>
      <c r="AD670" s="47"/>
      <c r="AE670" s="47"/>
      <c r="AF670" s="47"/>
      <c r="AG670" s="47"/>
      <c r="AH670" s="47"/>
      <c r="AI670" s="47"/>
      <c r="AJ670" s="44"/>
      <c r="AK670" s="353"/>
      <c r="AL670" s="452"/>
      <c r="AM670" s="452"/>
      <c r="AN670" s="452"/>
      <c r="AO670" s="452"/>
      <c r="AP670" s="452"/>
      <c r="AQ670" s="452"/>
      <c r="AR670" s="452"/>
      <c r="AS670" s="452"/>
      <c r="AT670" s="452"/>
      <c r="AU670" s="452"/>
      <c r="AV670" s="452"/>
      <c r="AW670" s="45"/>
      <c r="AX670" s="44"/>
      <c r="AY670" s="47"/>
      <c r="AZ670" s="47"/>
      <c r="BA670" s="125"/>
      <c r="BB670" s="44"/>
      <c r="BC670" s="44"/>
      <c r="BD670" s="47"/>
      <c r="BE670" s="47"/>
      <c r="BF670" s="45"/>
      <c r="BG670" s="44"/>
      <c r="BH670" s="44"/>
      <c r="BI670" s="44"/>
      <c r="BJ670" s="44"/>
      <c r="BK670" s="44"/>
      <c r="BL670" s="44"/>
      <c r="BM670" s="44"/>
      <c r="BN670" s="47"/>
      <c r="BO670" s="497"/>
      <c r="BP670" s="124"/>
      <c r="BQ670" s="41"/>
      <c r="BR670" s="41"/>
      <c r="BS670" s="41"/>
      <c r="BT670" s="41"/>
      <c r="BU670" s="43"/>
      <c r="BV670" s="43"/>
      <c r="BW670" s="43"/>
      <c r="BX670" s="43"/>
      <c r="BY670" s="43"/>
      <c r="BZ670" s="43"/>
      <c r="CA670" s="499"/>
      <c r="CB670" s="500"/>
      <c r="CC670" s="495"/>
      <c r="CD670" s="495"/>
      <c r="CE670" s="502"/>
      <c r="CF670" s="124"/>
      <c r="CG670" s="41"/>
      <c r="CH670" s="41"/>
      <c r="CI670" s="43"/>
      <c r="CJ670" s="43"/>
      <c r="CK670" s="43"/>
      <c r="CL670" s="43"/>
      <c r="CM670" s="43"/>
      <c r="CN670" s="43"/>
      <c r="CO670" s="43"/>
      <c r="CP670" s="43"/>
      <c r="CQ670" s="43"/>
      <c r="CR670" s="500"/>
      <c r="CS670" s="495"/>
      <c r="CT670" s="495"/>
      <c r="CU670" s="502"/>
      <c r="CV670" s="44"/>
      <c r="CW670" s="44"/>
      <c r="CX670" s="44"/>
      <c r="CY670" s="44"/>
      <c r="CZ670" s="44"/>
      <c r="DA670" s="47"/>
      <c r="DB670" s="451"/>
      <c r="DC670" s="44"/>
      <c r="DD670" s="44"/>
      <c r="DE670" s="451"/>
      <c r="DF670" s="35"/>
      <c r="DG670" s="36"/>
      <c r="DH670" s="36"/>
      <c r="DI670" s="38"/>
      <c r="DJ670" s="38"/>
      <c r="DK670" s="38"/>
      <c r="DL670" s="38"/>
      <c r="DM670" s="38"/>
      <c r="DN670" s="46"/>
      <c r="DO670" s="451"/>
      <c r="DP670" s="451"/>
      <c r="DQ670" s="451"/>
      <c r="DR670" s="451"/>
      <c r="DS670" s="451"/>
      <c r="DT670" s="451"/>
      <c r="DU670" s="451"/>
      <c r="DV670" s="35"/>
      <c r="DW670" s="36"/>
      <c r="DX670" s="36"/>
      <c r="DY670" s="38"/>
      <c r="DZ670" s="38"/>
      <c r="EA670" s="46"/>
      <c r="EB670" s="33">
        <f t="shared" si="84"/>
        <v>0</v>
      </c>
      <c r="EC670" s="33">
        <f t="shared" si="85"/>
        <v>0</v>
      </c>
      <c r="ED670" s="75">
        <f t="shared" si="86"/>
        <v>0</v>
      </c>
      <c r="EE670" s="74">
        <f t="shared" si="87"/>
        <v>0</v>
      </c>
      <c r="EF670" s="33">
        <f t="shared" si="88"/>
        <v>0</v>
      </c>
    </row>
    <row r="671" spans="1:136" x14ac:dyDescent="0.25">
      <c r="A671" s="134">
        <v>662</v>
      </c>
      <c r="B671" s="44"/>
      <c r="C671" s="39"/>
      <c r="D671" s="39"/>
      <c r="E671" s="39"/>
      <c r="F671" s="46"/>
      <c r="G671" s="45"/>
      <c r="H671" s="44"/>
      <c r="I671" s="44"/>
      <c r="J671" s="47"/>
      <c r="K671" s="47"/>
      <c r="L671" s="47"/>
      <c r="M671" s="47"/>
      <c r="N671" s="47"/>
      <c r="O671" s="44"/>
      <c r="P671" s="353"/>
      <c r="Q671" s="452"/>
      <c r="R671" s="452"/>
      <c r="S671" s="452"/>
      <c r="T671" s="452"/>
      <c r="U671" s="452"/>
      <c r="V671" s="452"/>
      <c r="W671" s="452"/>
      <c r="X671" s="452"/>
      <c r="Y671" s="452"/>
      <c r="Z671" s="45"/>
      <c r="AA671" s="44"/>
      <c r="AB671" s="44"/>
      <c r="AC671" s="47"/>
      <c r="AD671" s="47"/>
      <c r="AE671" s="47"/>
      <c r="AF671" s="47"/>
      <c r="AG671" s="47"/>
      <c r="AH671" s="47"/>
      <c r="AI671" s="47"/>
      <c r="AJ671" s="44"/>
      <c r="AK671" s="353"/>
      <c r="AL671" s="452"/>
      <c r="AM671" s="452"/>
      <c r="AN671" s="452"/>
      <c r="AO671" s="452"/>
      <c r="AP671" s="452"/>
      <c r="AQ671" s="452"/>
      <c r="AR671" s="452"/>
      <c r="AS671" s="452"/>
      <c r="AT671" s="452"/>
      <c r="AU671" s="452"/>
      <c r="AV671" s="452"/>
      <c r="AW671" s="45"/>
      <c r="AX671" s="44"/>
      <c r="AY671" s="47"/>
      <c r="AZ671" s="47"/>
      <c r="BA671" s="125"/>
      <c r="BB671" s="44"/>
      <c r="BC671" s="44"/>
      <c r="BD671" s="47"/>
      <c r="BE671" s="47"/>
      <c r="BF671" s="45"/>
      <c r="BG671" s="44"/>
      <c r="BH671" s="44"/>
      <c r="BI671" s="44"/>
      <c r="BJ671" s="44"/>
      <c r="BK671" s="44"/>
      <c r="BL671" s="44"/>
      <c r="BM671" s="44"/>
      <c r="BN671" s="47"/>
      <c r="BO671" s="497"/>
      <c r="BP671" s="124"/>
      <c r="BQ671" s="41"/>
      <c r="BR671" s="41"/>
      <c r="BS671" s="41"/>
      <c r="BT671" s="41"/>
      <c r="BU671" s="43"/>
      <c r="BV671" s="43"/>
      <c r="BW671" s="43"/>
      <c r="BX671" s="43"/>
      <c r="BY671" s="43"/>
      <c r="BZ671" s="43"/>
      <c r="CA671" s="499"/>
      <c r="CB671" s="500"/>
      <c r="CC671" s="495"/>
      <c r="CD671" s="495"/>
      <c r="CE671" s="502"/>
      <c r="CF671" s="124"/>
      <c r="CG671" s="41"/>
      <c r="CH671" s="41"/>
      <c r="CI671" s="43"/>
      <c r="CJ671" s="43"/>
      <c r="CK671" s="43"/>
      <c r="CL671" s="43"/>
      <c r="CM671" s="43"/>
      <c r="CN671" s="43"/>
      <c r="CO671" s="43"/>
      <c r="CP671" s="43"/>
      <c r="CQ671" s="43"/>
      <c r="CR671" s="500"/>
      <c r="CS671" s="495"/>
      <c r="CT671" s="495"/>
      <c r="CU671" s="502"/>
      <c r="CV671" s="44"/>
      <c r="CW671" s="44"/>
      <c r="CX671" s="44"/>
      <c r="CY671" s="44"/>
      <c r="CZ671" s="44"/>
      <c r="DA671" s="47"/>
      <c r="DB671" s="451"/>
      <c r="DC671" s="44"/>
      <c r="DD671" s="44"/>
      <c r="DE671" s="451"/>
      <c r="DF671" s="35"/>
      <c r="DG671" s="36"/>
      <c r="DH671" s="36"/>
      <c r="DI671" s="38"/>
      <c r="DJ671" s="38"/>
      <c r="DK671" s="38"/>
      <c r="DL671" s="38"/>
      <c r="DM671" s="38"/>
      <c r="DN671" s="46"/>
      <c r="DO671" s="451"/>
      <c r="DP671" s="451"/>
      <c r="DQ671" s="451"/>
      <c r="DR671" s="451"/>
      <c r="DS671" s="451"/>
      <c r="DT671" s="451"/>
      <c r="DU671" s="451"/>
      <c r="DV671" s="35"/>
      <c r="DW671" s="36"/>
      <c r="DX671" s="36"/>
      <c r="DY671" s="38"/>
      <c r="DZ671" s="38"/>
      <c r="EA671" s="46"/>
      <c r="EB671" s="33">
        <f t="shared" si="84"/>
        <v>0</v>
      </c>
      <c r="EC671" s="33">
        <f t="shared" si="85"/>
        <v>0</v>
      </c>
      <c r="ED671" s="75">
        <f t="shared" si="86"/>
        <v>0</v>
      </c>
      <c r="EE671" s="74">
        <f t="shared" si="87"/>
        <v>0</v>
      </c>
      <c r="EF671" s="33">
        <f t="shared" si="88"/>
        <v>0</v>
      </c>
    </row>
    <row r="672" spans="1:136" x14ac:dyDescent="0.25">
      <c r="A672" s="136">
        <v>663</v>
      </c>
      <c r="B672" s="44"/>
      <c r="C672" s="39"/>
      <c r="D672" s="39"/>
      <c r="E672" s="39"/>
      <c r="F672" s="46"/>
      <c r="G672" s="45"/>
      <c r="H672" s="44"/>
      <c r="I672" s="44"/>
      <c r="J672" s="47"/>
      <c r="K672" s="47"/>
      <c r="L672" s="47"/>
      <c r="M672" s="47"/>
      <c r="N672" s="47"/>
      <c r="O672" s="44"/>
      <c r="P672" s="353"/>
      <c r="Q672" s="452"/>
      <c r="R672" s="452"/>
      <c r="S672" s="452"/>
      <c r="T672" s="452"/>
      <c r="U672" s="452"/>
      <c r="V672" s="452"/>
      <c r="W672" s="452"/>
      <c r="X672" s="452"/>
      <c r="Y672" s="452"/>
      <c r="Z672" s="45"/>
      <c r="AA672" s="44"/>
      <c r="AB672" s="44"/>
      <c r="AC672" s="47"/>
      <c r="AD672" s="47"/>
      <c r="AE672" s="47"/>
      <c r="AF672" s="47"/>
      <c r="AG672" s="47"/>
      <c r="AH672" s="47"/>
      <c r="AI672" s="47"/>
      <c r="AJ672" s="44"/>
      <c r="AK672" s="353"/>
      <c r="AL672" s="452"/>
      <c r="AM672" s="452"/>
      <c r="AN672" s="452"/>
      <c r="AO672" s="452"/>
      <c r="AP672" s="452"/>
      <c r="AQ672" s="452"/>
      <c r="AR672" s="452"/>
      <c r="AS672" s="452"/>
      <c r="AT672" s="452"/>
      <c r="AU672" s="452"/>
      <c r="AV672" s="452"/>
      <c r="AW672" s="45"/>
      <c r="AX672" s="44"/>
      <c r="AY672" s="47"/>
      <c r="AZ672" s="47"/>
      <c r="BA672" s="125"/>
      <c r="BB672" s="44"/>
      <c r="BC672" s="44"/>
      <c r="BD672" s="47"/>
      <c r="BE672" s="47"/>
      <c r="BF672" s="45"/>
      <c r="BG672" s="44"/>
      <c r="BH672" s="44"/>
      <c r="BI672" s="44"/>
      <c r="BJ672" s="44"/>
      <c r="BK672" s="44"/>
      <c r="BL672" s="44"/>
      <c r="BM672" s="44"/>
      <c r="BN672" s="47"/>
      <c r="BO672" s="497"/>
      <c r="BP672" s="124"/>
      <c r="BQ672" s="41"/>
      <c r="BR672" s="41"/>
      <c r="BS672" s="41"/>
      <c r="BT672" s="41"/>
      <c r="BU672" s="43"/>
      <c r="BV672" s="43"/>
      <c r="BW672" s="43"/>
      <c r="BX672" s="43"/>
      <c r="BY672" s="43"/>
      <c r="BZ672" s="43"/>
      <c r="CA672" s="499"/>
      <c r="CB672" s="500"/>
      <c r="CC672" s="495"/>
      <c r="CD672" s="495"/>
      <c r="CE672" s="502"/>
      <c r="CF672" s="124"/>
      <c r="CG672" s="41"/>
      <c r="CH672" s="41"/>
      <c r="CI672" s="43"/>
      <c r="CJ672" s="43"/>
      <c r="CK672" s="43"/>
      <c r="CL672" s="43"/>
      <c r="CM672" s="43"/>
      <c r="CN672" s="43"/>
      <c r="CO672" s="43"/>
      <c r="CP672" s="43"/>
      <c r="CQ672" s="43"/>
      <c r="CR672" s="500"/>
      <c r="CS672" s="495"/>
      <c r="CT672" s="495"/>
      <c r="CU672" s="502"/>
      <c r="CV672" s="44"/>
      <c r="CW672" s="44"/>
      <c r="CX672" s="44"/>
      <c r="CY672" s="44"/>
      <c r="CZ672" s="44"/>
      <c r="DA672" s="47"/>
      <c r="DB672" s="451"/>
      <c r="DC672" s="44"/>
      <c r="DD672" s="44"/>
      <c r="DE672" s="451"/>
      <c r="DF672" s="35"/>
      <c r="DG672" s="36"/>
      <c r="DH672" s="36"/>
      <c r="DI672" s="38"/>
      <c r="DJ672" s="38"/>
      <c r="DK672" s="38"/>
      <c r="DL672" s="38"/>
      <c r="DM672" s="38"/>
      <c r="DN672" s="46"/>
      <c r="DO672" s="451"/>
      <c r="DP672" s="451"/>
      <c r="DQ672" s="451"/>
      <c r="DR672" s="451"/>
      <c r="DS672" s="451"/>
      <c r="DT672" s="451"/>
      <c r="DU672" s="451"/>
      <c r="DV672" s="35"/>
      <c r="DW672" s="36"/>
      <c r="DX672" s="36"/>
      <c r="DY672" s="38"/>
      <c r="DZ672" s="38"/>
      <c r="EA672" s="46"/>
      <c r="EB672" s="33">
        <f t="shared" si="84"/>
        <v>0</v>
      </c>
      <c r="EC672" s="33">
        <f t="shared" si="85"/>
        <v>0</v>
      </c>
      <c r="ED672" s="75">
        <f t="shared" si="86"/>
        <v>0</v>
      </c>
      <c r="EE672" s="74">
        <f t="shared" si="87"/>
        <v>0</v>
      </c>
      <c r="EF672" s="33">
        <f t="shared" si="88"/>
        <v>0</v>
      </c>
    </row>
    <row r="673" spans="1:136" x14ac:dyDescent="0.25">
      <c r="A673" s="134">
        <v>664</v>
      </c>
      <c r="B673" s="44"/>
      <c r="C673" s="39"/>
      <c r="D673" s="39"/>
      <c r="E673" s="39"/>
      <c r="F673" s="46"/>
      <c r="G673" s="45"/>
      <c r="H673" s="44"/>
      <c r="I673" s="44"/>
      <c r="J673" s="47"/>
      <c r="K673" s="47"/>
      <c r="L673" s="47"/>
      <c r="M673" s="47"/>
      <c r="N673" s="47"/>
      <c r="O673" s="44"/>
      <c r="P673" s="353"/>
      <c r="Q673" s="452"/>
      <c r="R673" s="452"/>
      <c r="S673" s="452"/>
      <c r="T673" s="452"/>
      <c r="U673" s="452"/>
      <c r="V673" s="452"/>
      <c r="W673" s="452"/>
      <c r="X673" s="452"/>
      <c r="Y673" s="452"/>
      <c r="Z673" s="45"/>
      <c r="AA673" s="44"/>
      <c r="AB673" s="44"/>
      <c r="AC673" s="47"/>
      <c r="AD673" s="47"/>
      <c r="AE673" s="47"/>
      <c r="AF673" s="47"/>
      <c r="AG673" s="47"/>
      <c r="AH673" s="47"/>
      <c r="AI673" s="47"/>
      <c r="AJ673" s="44"/>
      <c r="AK673" s="353"/>
      <c r="AL673" s="452"/>
      <c r="AM673" s="452"/>
      <c r="AN673" s="452"/>
      <c r="AO673" s="452"/>
      <c r="AP673" s="452"/>
      <c r="AQ673" s="452"/>
      <c r="AR673" s="452"/>
      <c r="AS673" s="452"/>
      <c r="AT673" s="452"/>
      <c r="AU673" s="452"/>
      <c r="AV673" s="452"/>
      <c r="AW673" s="45"/>
      <c r="AX673" s="44"/>
      <c r="AY673" s="47"/>
      <c r="AZ673" s="47"/>
      <c r="BA673" s="125"/>
      <c r="BB673" s="44"/>
      <c r="BC673" s="44"/>
      <c r="BD673" s="47"/>
      <c r="BE673" s="47"/>
      <c r="BF673" s="45"/>
      <c r="BG673" s="44"/>
      <c r="BH673" s="44"/>
      <c r="BI673" s="44"/>
      <c r="BJ673" s="44"/>
      <c r="BK673" s="44"/>
      <c r="BL673" s="44"/>
      <c r="BM673" s="44"/>
      <c r="BN673" s="47"/>
      <c r="BO673" s="497"/>
      <c r="BP673" s="124"/>
      <c r="BQ673" s="41"/>
      <c r="BR673" s="41"/>
      <c r="BS673" s="41"/>
      <c r="BT673" s="41"/>
      <c r="BU673" s="43"/>
      <c r="BV673" s="43"/>
      <c r="BW673" s="43"/>
      <c r="BX673" s="43"/>
      <c r="BY673" s="43"/>
      <c r="BZ673" s="43"/>
      <c r="CA673" s="499"/>
      <c r="CB673" s="500"/>
      <c r="CC673" s="495"/>
      <c r="CD673" s="495"/>
      <c r="CE673" s="502"/>
      <c r="CF673" s="124"/>
      <c r="CG673" s="41"/>
      <c r="CH673" s="41"/>
      <c r="CI673" s="43"/>
      <c r="CJ673" s="43"/>
      <c r="CK673" s="43"/>
      <c r="CL673" s="43"/>
      <c r="CM673" s="43"/>
      <c r="CN673" s="43"/>
      <c r="CO673" s="43"/>
      <c r="CP673" s="43"/>
      <c r="CQ673" s="43"/>
      <c r="CR673" s="500"/>
      <c r="CS673" s="495"/>
      <c r="CT673" s="495"/>
      <c r="CU673" s="502"/>
      <c r="CV673" s="44"/>
      <c r="CW673" s="44"/>
      <c r="CX673" s="44"/>
      <c r="CY673" s="44"/>
      <c r="CZ673" s="44"/>
      <c r="DA673" s="47"/>
      <c r="DB673" s="451"/>
      <c r="DC673" s="44"/>
      <c r="DD673" s="44"/>
      <c r="DE673" s="451"/>
      <c r="DF673" s="35"/>
      <c r="DG673" s="36"/>
      <c r="DH673" s="36"/>
      <c r="DI673" s="38"/>
      <c r="DJ673" s="38"/>
      <c r="DK673" s="38"/>
      <c r="DL673" s="38"/>
      <c r="DM673" s="38"/>
      <c r="DN673" s="46"/>
      <c r="DO673" s="451"/>
      <c r="DP673" s="451"/>
      <c r="DQ673" s="451"/>
      <c r="DR673" s="451"/>
      <c r="DS673" s="451"/>
      <c r="DT673" s="451"/>
      <c r="DU673" s="451"/>
      <c r="DV673" s="35"/>
      <c r="DW673" s="36"/>
      <c r="DX673" s="36"/>
      <c r="DY673" s="38"/>
      <c r="DZ673" s="38"/>
      <c r="EA673" s="46"/>
      <c r="EB673" s="33">
        <f t="shared" si="84"/>
        <v>0</v>
      </c>
      <c r="EC673" s="33">
        <f t="shared" si="85"/>
        <v>0</v>
      </c>
      <c r="ED673" s="75">
        <f t="shared" si="86"/>
        <v>0</v>
      </c>
      <c r="EE673" s="74">
        <f t="shared" si="87"/>
        <v>0</v>
      </c>
      <c r="EF673" s="33">
        <f t="shared" si="88"/>
        <v>0</v>
      </c>
    </row>
    <row r="674" spans="1:136" x14ac:dyDescent="0.25">
      <c r="A674" s="136">
        <v>665</v>
      </c>
      <c r="B674" s="44"/>
      <c r="C674" s="39"/>
      <c r="D674" s="39"/>
      <c r="E674" s="39"/>
      <c r="F674" s="46"/>
      <c r="G674" s="45"/>
      <c r="H674" s="44"/>
      <c r="I674" s="44"/>
      <c r="J674" s="47"/>
      <c r="K674" s="47"/>
      <c r="L674" s="47"/>
      <c r="M674" s="47"/>
      <c r="N674" s="47"/>
      <c r="O674" s="44"/>
      <c r="P674" s="353"/>
      <c r="Q674" s="452"/>
      <c r="R674" s="452"/>
      <c r="S674" s="452"/>
      <c r="T674" s="452"/>
      <c r="U674" s="452"/>
      <c r="V674" s="452"/>
      <c r="W674" s="452"/>
      <c r="X674" s="452"/>
      <c r="Y674" s="452"/>
      <c r="Z674" s="45"/>
      <c r="AA674" s="44"/>
      <c r="AB674" s="44"/>
      <c r="AC674" s="47"/>
      <c r="AD674" s="47"/>
      <c r="AE674" s="47"/>
      <c r="AF674" s="47"/>
      <c r="AG674" s="47"/>
      <c r="AH674" s="47"/>
      <c r="AI674" s="47"/>
      <c r="AJ674" s="44"/>
      <c r="AK674" s="353"/>
      <c r="AL674" s="452"/>
      <c r="AM674" s="452"/>
      <c r="AN674" s="452"/>
      <c r="AO674" s="452"/>
      <c r="AP674" s="452"/>
      <c r="AQ674" s="452"/>
      <c r="AR674" s="452"/>
      <c r="AS674" s="452"/>
      <c r="AT674" s="452"/>
      <c r="AU674" s="452"/>
      <c r="AV674" s="452"/>
      <c r="AW674" s="45"/>
      <c r="AX674" s="44"/>
      <c r="AY674" s="47"/>
      <c r="AZ674" s="47"/>
      <c r="BA674" s="125"/>
      <c r="BB674" s="44"/>
      <c r="BC674" s="44"/>
      <c r="BD674" s="47"/>
      <c r="BE674" s="47"/>
      <c r="BF674" s="45"/>
      <c r="BG674" s="44"/>
      <c r="BH674" s="44"/>
      <c r="BI674" s="44"/>
      <c r="BJ674" s="44"/>
      <c r="BK674" s="44"/>
      <c r="BL674" s="44"/>
      <c r="BM674" s="44"/>
      <c r="BN674" s="47"/>
      <c r="BO674" s="497"/>
      <c r="BP674" s="124"/>
      <c r="BQ674" s="41"/>
      <c r="BR674" s="41"/>
      <c r="BS674" s="41"/>
      <c r="BT674" s="41"/>
      <c r="BU674" s="43"/>
      <c r="BV674" s="43"/>
      <c r="BW674" s="43"/>
      <c r="BX674" s="43"/>
      <c r="BY674" s="43"/>
      <c r="BZ674" s="43"/>
      <c r="CA674" s="499"/>
      <c r="CB674" s="500"/>
      <c r="CC674" s="495"/>
      <c r="CD674" s="495"/>
      <c r="CE674" s="502"/>
      <c r="CF674" s="124"/>
      <c r="CG674" s="41"/>
      <c r="CH674" s="41"/>
      <c r="CI674" s="43"/>
      <c r="CJ674" s="43"/>
      <c r="CK674" s="43"/>
      <c r="CL674" s="43"/>
      <c r="CM674" s="43"/>
      <c r="CN674" s="43"/>
      <c r="CO674" s="43"/>
      <c r="CP674" s="43"/>
      <c r="CQ674" s="43"/>
      <c r="CR674" s="500"/>
      <c r="CS674" s="495"/>
      <c r="CT674" s="495"/>
      <c r="CU674" s="502"/>
      <c r="CV674" s="44"/>
      <c r="CW674" s="44"/>
      <c r="CX674" s="44"/>
      <c r="CY674" s="44"/>
      <c r="CZ674" s="44"/>
      <c r="DA674" s="47"/>
      <c r="DB674" s="451"/>
      <c r="DC674" s="44"/>
      <c r="DD674" s="44"/>
      <c r="DE674" s="451"/>
      <c r="DF674" s="35"/>
      <c r="DG674" s="36"/>
      <c r="DH674" s="36"/>
      <c r="DI674" s="38"/>
      <c r="DJ674" s="38"/>
      <c r="DK674" s="38"/>
      <c r="DL674" s="38"/>
      <c r="DM674" s="38"/>
      <c r="DN674" s="46"/>
      <c r="DO674" s="451"/>
      <c r="DP674" s="451"/>
      <c r="DQ674" s="451"/>
      <c r="DR674" s="451"/>
      <c r="DS674" s="451"/>
      <c r="DT674" s="451"/>
      <c r="DU674" s="451"/>
      <c r="DV674" s="35"/>
      <c r="DW674" s="36"/>
      <c r="DX674" s="36"/>
      <c r="DY674" s="38"/>
      <c r="DZ674" s="38"/>
      <c r="EA674" s="46"/>
      <c r="EB674" s="33">
        <f t="shared" si="84"/>
        <v>0</v>
      </c>
      <c r="EC674" s="33">
        <f t="shared" si="85"/>
        <v>0</v>
      </c>
      <c r="ED674" s="75">
        <f t="shared" si="86"/>
        <v>0</v>
      </c>
      <c r="EE674" s="74">
        <f t="shared" si="87"/>
        <v>0</v>
      </c>
      <c r="EF674" s="33">
        <f t="shared" si="88"/>
        <v>0</v>
      </c>
    </row>
    <row r="675" spans="1:136" x14ac:dyDescent="0.25">
      <c r="A675" s="134">
        <v>666</v>
      </c>
      <c r="B675" s="44"/>
      <c r="C675" s="39"/>
      <c r="D675" s="39"/>
      <c r="E675" s="39"/>
      <c r="F675" s="46"/>
      <c r="G675" s="45"/>
      <c r="H675" s="44"/>
      <c r="I675" s="44"/>
      <c r="J675" s="47"/>
      <c r="K675" s="47"/>
      <c r="L675" s="47"/>
      <c r="M675" s="47"/>
      <c r="N675" s="47"/>
      <c r="O675" s="44"/>
      <c r="P675" s="353"/>
      <c r="Q675" s="452"/>
      <c r="R675" s="452"/>
      <c r="S675" s="452"/>
      <c r="T675" s="452"/>
      <c r="U675" s="452"/>
      <c r="V675" s="452"/>
      <c r="W675" s="452"/>
      <c r="X675" s="452"/>
      <c r="Y675" s="452"/>
      <c r="Z675" s="45"/>
      <c r="AA675" s="44"/>
      <c r="AB675" s="44"/>
      <c r="AC675" s="47"/>
      <c r="AD675" s="47"/>
      <c r="AE675" s="47"/>
      <c r="AF675" s="47"/>
      <c r="AG675" s="47"/>
      <c r="AH675" s="47"/>
      <c r="AI675" s="47"/>
      <c r="AJ675" s="44"/>
      <c r="AK675" s="353"/>
      <c r="AL675" s="452"/>
      <c r="AM675" s="452"/>
      <c r="AN675" s="452"/>
      <c r="AO675" s="452"/>
      <c r="AP675" s="452"/>
      <c r="AQ675" s="452"/>
      <c r="AR675" s="452"/>
      <c r="AS675" s="452"/>
      <c r="AT675" s="452"/>
      <c r="AU675" s="452"/>
      <c r="AV675" s="452"/>
      <c r="AW675" s="45"/>
      <c r="AX675" s="44"/>
      <c r="AY675" s="47"/>
      <c r="AZ675" s="47"/>
      <c r="BA675" s="125"/>
      <c r="BB675" s="44"/>
      <c r="BC675" s="44"/>
      <c r="BD675" s="47"/>
      <c r="BE675" s="47"/>
      <c r="BF675" s="45"/>
      <c r="BG675" s="44"/>
      <c r="BH675" s="44"/>
      <c r="BI675" s="44"/>
      <c r="BJ675" s="44"/>
      <c r="BK675" s="44"/>
      <c r="BL675" s="44"/>
      <c r="BM675" s="44"/>
      <c r="BN675" s="47"/>
      <c r="BO675" s="497"/>
      <c r="BP675" s="124"/>
      <c r="BQ675" s="41"/>
      <c r="BR675" s="41"/>
      <c r="BS675" s="41"/>
      <c r="BT675" s="41"/>
      <c r="BU675" s="43"/>
      <c r="BV675" s="43"/>
      <c r="BW675" s="43"/>
      <c r="BX675" s="43"/>
      <c r="BY675" s="43"/>
      <c r="BZ675" s="43"/>
      <c r="CA675" s="499"/>
      <c r="CB675" s="500"/>
      <c r="CC675" s="495"/>
      <c r="CD675" s="495"/>
      <c r="CE675" s="502"/>
      <c r="CF675" s="124"/>
      <c r="CG675" s="41"/>
      <c r="CH675" s="41"/>
      <c r="CI675" s="43"/>
      <c r="CJ675" s="43"/>
      <c r="CK675" s="43"/>
      <c r="CL675" s="43"/>
      <c r="CM675" s="43"/>
      <c r="CN675" s="43"/>
      <c r="CO675" s="43"/>
      <c r="CP675" s="43"/>
      <c r="CQ675" s="43"/>
      <c r="CR675" s="500"/>
      <c r="CS675" s="495"/>
      <c r="CT675" s="495"/>
      <c r="CU675" s="502"/>
      <c r="CV675" s="44"/>
      <c r="CW675" s="44"/>
      <c r="CX675" s="44"/>
      <c r="CY675" s="44"/>
      <c r="CZ675" s="44"/>
      <c r="DA675" s="47"/>
      <c r="DB675" s="451"/>
      <c r="DC675" s="44"/>
      <c r="DD675" s="44"/>
      <c r="DE675" s="451"/>
      <c r="DF675" s="35"/>
      <c r="DG675" s="36"/>
      <c r="DH675" s="36"/>
      <c r="DI675" s="38"/>
      <c r="DJ675" s="38"/>
      <c r="DK675" s="38"/>
      <c r="DL675" s="38"/>
      <c r="DM675" s="38"/>
      <c r="DN675" s="46"/>
      <c r="DO675" s="451"/>
      <c r="DP675" s="451"/>
      <c r="DQ675" s="451"/>
      <c r="DR675" s="451"/>
      <c r="DS675" s="451"/>
      <c r="DT675" s="451"/>
      <c r="DU675" s="451"/>
      <c r="DV675" s="35"/>
      <c r="DW675" s="36"/>
      <c r="DX675" s="36"/>
      <c r="DY675" s="38"/>
      <c r="DZ675" s="38"/>
      <c r="EA675" s="46"/>
      <c r="EB675" s="33">
        <f t="shared" si="84"/>
        <v>0</v>
      </c>
      <c r="EC675" s="33">
        <f t="shared" si="85"/>
        <v>0</v>
      </c>
      <c r="ED675" s="75">
        <f t="shared" si="86"/>
        <v>0</v>
      </c>
      <c r="EE675" s="74">
        <f t="shared" si="87"/>
        <v>0</v>
      </c>
      <c r="EF675" s="33">
        <f t="shared" si="88"/>
        <v>0</v>
      </c>
    </row>
    <row r="676" spans="1:136" x14ac:dyDescent="0.25">
      <c r="A676" s="136">
        <v>667</v>
      </c>
      <c r="B676" s="44"/>
      <c r="C676" s="39"/>
      <c r="D676" s="39"/>
      <c r="E676" s="39"/>
      <c r="F676" s="46"/>
      <c r="G676" s="45"/>
      <c r="H676" s="44"/>
      <c r="I676" s="44"/>
      <c r="J676" s="47"/>
      <c r="K676" s="47"/>
      <c r="L676" s="47"/>
      <c r="M676" s="47"/>
      <c r="N676" s="47"/>
      <c r="O676" s="44"/>
      <c r="P676" s="353"/>
      <c r="Q676" s="452"/>
      <c r="R676" s="452"/>
      <c r="S676" s="452"/>
      <c r="T676" s="452"/>
      <c r="U676" s="452"/>
      <c r="V676" s="452"/>
      <c r="W676" s="452"/>
      <c r="X676" s="452"/>
      <c r="Y676" s="452"/>
      <c r="Z676" s="45"/>
      <c r="AA676" s="44"/>
      <c r="AB676" s="44"/>
      <c r="AC676" s="47"/>
      <c r="AD676" s="47"/>
      <c r="AE676" s="47"/>
      <c r="AF676" s="47"/>
      <c r="AG676" s="47"/>
      <c r="AH676" s="47"/>
      <c r="AI676" s="47"/>
      <c r="AJ676" s="44"/>
      <c r="AK676" s="353"/>
      <c r="AL676" s="452"/>
      <c r="AM676" s="452"/>
      <c r="AN676" s="452"/>
      <c r="AO676" s="452"/>
      <c r="AP676" s="452"/>
      <c r="AQ676" s="452"/>
      <c r="AR676" s="452"/>
      <c r="AS676" s="452"/>
      <c r="AT676" s="452"/>
      <c r="AU676" s="452"/>
      <c r="AV676" s="452"/>
      <c r="AW676" s="45"/>
      <c r="AX676" s="44"/>
      <c r="AY676" s="47"/>
      <c r="AZ676" s="47"/>
      <c r="BA676" s="125"/>
      <c r="BB676" s="44"/>
      <c r="BC676" s="44"/>
      <c r="BD676" s="47"/>
      <c r="BE676" s="47"/>
      <c r="BF676" s="45"/>
      <c r="BG676" s="44"/>
      <c r="BH676" s="44"/>
      <c r="BI676" s="44"/>
      <c r="BJ676" s="44"/>
      <c r="BK676" s="44"/>
      <c r="BL676" s="44"/>
      <c r="BM676" s="44"/>
      <c r="BN676" s="47"/>
      <c r="BO676" s="497"/>
      <c r="BP676" s="124"/>
      <c r="BQ676" s="41"/>
      <c r="BR676" s="41"/>
      <c r="BS676" s="41"/>
      <c r="BT676" s="41"/>
      <c r="BU676" s="43"/>
      <c r="BV676" s="43"/>
      <c r="BW676" s="43"/>
      <c r="BX676" s="43"/>
      <c r="BY676" s="43"/>
      <c r="BZ676" s="43"/>
      <c r="CA676" s="499"/>
      <c r="CB676" s="500"/>
      <c r="CC676" s="495"/>
      <c r="CD676" s="495"/>
      <c r="CE676" s="502"/>
      <c r="CF676" s="124"/>
      <c r="CG676" s="41"/>
      <c r="CH676" s="41"/>
      <c r="CI676" s="43"/>
      <c r="CJ676" s="43"/>
      <c r="CK676" s="43"/>
      <c r="CL676" s="43"/>
      <c r="CM676" s="43"/>
      <c r="CN676" s="43"/>
      <c r="CO676" s="43"/>
      <c r="CP676" s="43"/>
      <c r="CQ676" s="43"/>
      <c r="CR676" s="500"/>
      <c r="CS676" s="495"/>
      <c r="CT676" s="495"/>
      <c r="CU676" s="502"/>
      <c r="CV676" s="44"/>
      <c r="CW676" s="44"/>
      <c r="CX676" s="44"/>
      <c r="CY676" s="44"/>
      <c r="CZ676" s="44"/>
      <c r="DA676" s="47"/>
      <c r="DB676" s="451"/>
      <c r="DC676" s="44"/>
      <c r="DD676" s="44"/>
      <c r="DE676" s="451"/>
      <c r="DF676" s="35"/>
      <c r="DG676" s="36"/>
      <c r="DH676" s="36"/>
      <c r="DI676" s="38"/>
      <c r="DJ676" s="38"/>
      <c r="DK676" s="38"/>
      <c r="DL676" s="38"/>
      <c r="DM676" s="38"/>
      <c r="DN676" s="46"/>
      <c r="DO676" s="451"/>
      <c r="DP676" s="451"/>
      <c r="DQ676" s="451"/>
      <c r="DR676" s="451"/>
      <c r="DS676" s="451"/>
      <c r="DT676" s="451"/>
      <c r="DU676" s="451"/>
      <c r="DV676" s="35"/>
      <c r="DW676" s="36"/>
      <c r="DX676" s="36"/>
      <c r="DY676" s="38"/>
      <c r="DZ676" s="38"/>
      <c r="EA676" s="46"/>
      <c r="EB676" s="33">
        <f t="shared" si="84"/>
        <v>0</v>
      </c>
      <c r="EC676" s="33">
        <f t="shared" si="85"/>
        <v>0</v>
      </c>
      <c r="ED676" s="75">
        <f t="shared" si="86"/>
        <v>0</v>
      </c>
      <c r="EE676" s="74">
        <f t="shared" si="87"/>
        <v>0</v>
      </c>
      <c r="EF676" s="33">
        <f t="shared" si="88"/>
        <v>0</v>
      </c>
    </row>
    <row r="677" spans="1:136" x14ac:dyDescent="0.25">
      <c r="A677" s="134">
        <v>668</v>
      </c>
      <c r="B677" s="44"/>
      <c r="C677" s="39"/>
      <c r="D677" s="39"/>
      <c r="E677" s="39"/>
      <c r="F677" s="46"/>
      <c r="G677" s="45"/>
      <c r="H677" s="44"/>
      <c r="I677" s="44"/>
      <c r="J677" s="47"/>
      <c r="K677" s="47"/>
      <c r="L677" s="47"/>
      <c r="M677" s="47"/>
      <c r="N677" s="47"/>
      <c r="O677" s="44"/>
      <c r="P677" s="353"/>
      <c r="Q677" s="452"/>
      <c r="R677" s="452"/>
      <c r="S677" s="452"/>
      <c r="T677" s="452"/>
      <c r="U677" s="452"/>
      <c r="V677" s="452"/>
      <c r="W677" s="452"/>
      <c r="X677" s="452"/>
      <c r="Y677" s="452"/>
      <c r="Z677" s="45"/>
      <c r="AA677" s="44"/>
      <c r="AB677" s="44"/>
      <c r="AC677" s="47"/>
      <c r="AD677" s="47"/>
      <c r="AE677" s="47"/>
      <c r="AF677" s="47"/>
      <c r="AG677" s="47"/>
      <c r="AH677" s="47"/>
      <c r="AI677" s="47"/>
      <c r="AJ677" s="44"/>
      <c r="AK677" s="353"/>
      <c r="AL677" s="452"/>
      <c r="AM677" s="452"/>
      <c r="AN677" s="452"/>
      <c r="AO677" s="452"/>
      <c r="AP677" s="452"/>
      <c r="AQ677" s="452"/>
      <c r="AR677" s="452"/>
      <c r="AS677" s="452"/>
      <c r="AT677" s="452"/>
      <c r="AU677" s="452"/>
      <c r="AV677" s="452"/>
      <c r="AW677" s="45"/>
      <c r="AX677" s="44"/>
      <c r="AY677" s="47"/>
      <c r="AZ677" s="47"/>
      <c r="BA677" s="125"/>
      <c r="BB677" s="44"/>
      <c r="BC677" s="44"/>
      <c r="BD677" s="47"/>
      <c r="BE677" s="47"/>
      <c r="BF677" s="45"/>
      <c r="BG677" s="44"/>
      <c r="BH677" s="44"/>
      <c r="BI677" s="44"/>
      <c r="BJ677" s="44"/>
      <c r="BK677" s="44"/>
      <c r="BL677" s="44"/>
      <c r="BM677" s="44"/>
      <c r="BN677" s="47"/>
      <c r="BO677" s="497"/>
      <c r="BP677" s="124"/>
      <c r="BQ677" s="41"/>
      <c r="BR677" s="41"/>
      <c r="BS677" s="41"/>
      <c r="BT677" s="41"/>
      <c r="BU677" s="43"/>
      <c r="BV677" s="43"/>
      <c r="BW677" s="43"/>
      <c r="BX677" s="43"/>
      <c r="BY677" s="43"/>
      <c r="BZ677" s="43"/>
      <c r="CA677" s="499"/>
      <c r="CB677" s="500"/>
      <c r="CC677" s="495"/>
      <c r="CD677" s="495"/>
      <c r="CE677" s="502"/>
      <c r="CF677" s="124"/>
      <c r="CG677" s="41"/>
      <c r="CH677" s="41"/>
      <c r="CI677" s="43"/>
      <c r="CJ677" s="43"/>
      <c r="CK677" s="43"/>
      <c r="CL677" s="43"/>
      <c r="CM677" s="43"/>
      <c r="CN677" s="43"/>
      <c r="CO677" s="43"/>
      <c r="CP677" s="43"/>
      <c r="CQ677" s="43"/>
      <c r="CR677" s="500"/>
      <c r="CS677" s="495"/>
      <c r="CT677" s="495"/>
      <c r="CU677" s="502"/>
      <c r="CV677" s="44"/>
      <c r="CW677" s="44"/>
      <c r="CX677" s="44"/>
      <c r="CY677" s="44"/>
      <c r="CZ677" s="44"/>
      <c r="DA677" s="47"/>
      <c r="DB677" s="451"/>
      <c r="DC677" s="44"/>
      <c r="DD677" s="44"/>
      <c r="DE677" s="451"/>
      <c r="DF677" s="35"/>
      <c r="DG677" s="36"/>
      <c r="DH677" s="36"/>
      <c r="DI677" s="38"/>
      <c r="DJ677" s="38"/>
      <c r="DK677" s="38"/>
      <c r="DL677" s="38"/>
      <c r="DM677" s="38"/>
      <c r="DN677" s="46"/>
      <c r="DO677" s="451"/>
      <c r="DP677" s="451"/>
      <c r="DQ677" s="451"/>
      <c r="DR677" s="451"/>
      <c r="DS677" s="451"/>
      <c r="DT677" s="451"/>
      <c r="DU677" s="451"/>
      <c r="DV677" s="35"/>
      <c r="DW677" s="36"/>
      <c r="DX677" s="36"/>
      <c r="DY677" s="38"/>
      <c r="DZ677" s="38"/>
      <c r="EA677" s="46"/>
      <c r="EB677" s="33">
        <f t="shared" si="84"/>
        <v>0</v>
      </c>
      <c r="EC677" s="33">
        <f t="shared" si="85"/>
        <v>0</v>
      </c>
      <c r="ED677" s="75">
        <f t="shared" si="86"/>
        <v>0</v>
      </c>
      <c r="EE677" s="74">
        <f t="shared" si="87"/>
        <v>0</v>
      </c>
      <c r="EF677" s="33">
        <f t="shared" si="88"/>
        <v>0</v>
      </c>
    </row>
    <row r="678" spans="1:136" x14ac:dyDescent="0.25">
      <c r="A678" s="136">
        <v>669</v>
      </c>
      <c r="B678" s="44"/>
      <c r="C678" s="39"/>
      <c r="D678" s="39"/>
      <c r="E678" s="39"/>
      <c r="F678" s="46"/>
      <c r="G678" s="45"/>
      <c r="H678" s="44"/>
      <c r="I678" s="44"/>
      <c r="J678" s="47"/>
      <c r="K678" s="47"/>
      <c r="L678" s="47"/>
      <c r="M678" s="47"/>
      <c r="N678" s="47"/>
      <c r="O678" s="44"/>
      <c r="P678" s="353"/>
      <c r="Q678" s="452"/>
      <c r="R678" s="452"/>
      <c r="S678" s="452"/>
      <c r="T678" s="452"/>
      <c r="U678" s="452"/>
      <c r="V678" s="452"/>
      <c r="W678" s="452"/>
      <c r="X678" s="452"/>
      <c r="Y678" s="452"/>
      <c r="Z678" s="45"/>
      <c r="AA678" s="44"/>
      <c r="AB678" s="44"/>
      <c r="AC678" s="47"/>
      <c r="AD678" s="47"/>
      <c r="AE678" s="47"/>
      <c r="AF678" s="47"/>
      <c r="AG678" s="47"/>
      <c r="AH678" s="47"/>
      <c r="AI678" s="47"/>
      <c r="AJ678" s="44"/>
      <c r="AK678" s="353"/>
      <c r="AL678" s="452"/>
      <c r="AM678" s="452"/>
      <c r="AN678" s="452"/>
      <c r="AO678" s="452"/>
      <c r="AP678" s="452"/>
      <c r="AQ678" s="452"/>
      <c r="AR678" s="452"/>
      <c r="AS678" s="452"/>
      <c r="AT678" s="452"/>
      <c r="AU678" s="452"/>
      <c r="AV678" s="452"/>
      <c r="AW678" s="45"/>
      <c r="AX678" s="44"/>
      <c r="AY678" s="47"/>
      <c r="AZ678" s="47"/>
      <c r="BA678" s="125"/>
      <c r="BB678" s="44"/>
      <c r="BC678" s="44"/>
      <c r="BD678" s="47"/>
      <c r="BE678" s="47"/>
      <c r="BF678" s="45"/>
      <c r="BG678" s="44"/>
      <c r="BH678" s="44"/>
      <c r="BI678" s="44"/>
      <c r="BJ678" s="44"/>
      <c r="BK678" s="44"/>
      <c r="BL678" s="44"/>
      <c r="BM678" s="44"/>
      <c r="BN678" s="47"/>
      <c r="BO678" s="497"/>
      <c r="BP678" s="124"/>
      <c r="BQ678" s="41"/>
      <c r="BR678" s="41"/>
      <c r="BS678" s="41"/>
      <c r="BT678" s="41"/>
      <c r="BU678" s="43"/>
      <c r="BV678" s="43"/>
      <c r="BW678" s="43"/>
      <c r="BX678" s="43"/>
      <c r="BY678" s="43"/>
      <c r="BZ678" s="43"/>
      <c r="CA678" s="499"/>
      <c r="CB678" s="500"/>
      <c r="CC678" s="495"/>
      <c r="CD678" s="495"/>
      <c r="CE678" s="502"/>
      <c r="CF678" s="124"/>
      <c r="CG678" s="41"/>
      <c r="CH678" s="41"/>
      <c r="CI678" s="43"/>
      <c r="CJ678" s="43"/>
      <c r="CK678" s="43"/>
      <c r="CL678" s="43"/>
      <c r="CM678" s="43"/>
      <c r="CN678" s="43"/>
      <c r="CO678" s="43"/>
      <c r="CP678" s="43"/>
      <c r="CQ678" s="43"/>
      <c r="CR678" s="500"/>
      <c r="CS678" s="495"/>
      <c r="CT678" s="495"/>
      <c r="CU678" s="502"/>
      <c r="CV678" s="44"/>
      <c r="CW678" s="44"/>
      <c r="CX678" s="44"/>
      <c r="CY678" s="44"/>
      <c r="CZ678" s="44"/>
      <c r="DA678" s="47"/>
      <c r="DB678" s="451"/>
      <c r="DC678" s="44"/>
      <c r="DD678" s="44"/>
      <c r="DE678" s="451"/>
      <c r="DF678" s="35"/>
      <c r="DG678" s="36"/>
      <c r="DH678" s="36"/>
      <c r="DI678" s="38"/>
      <c r="DJ678" s="38"/>
      <c r="DK678" s="38"/>
      <c r="DL678" s="38"/>
      <c r="DM678" s="38"/>
      <c r="DN678" s="46"/>
      <c r="DO678" s="451"/>
      <c r="DP678" s="451"/>
      <c r="DQ678" s="451"/>
      <c r="DR678" s="451"/>
      <c r="DS678" s="451"/>
      <c r="DT678" s="451"/>
      <c r="DU678" s="451"/>
      <c r="DV678" s="35"/>
      <c r="DW678" s="36"/>
      <c r="DX678" s="36"/>
      <c r="DY678" s="38"/>
      <c r="DZ678" s="38"/>
      <c r="EA678" s="46"/>
      <c r="EB678" s="33">
        <f t="shared" si="84"/>
        <v>0</v>
      </c>
      <c r="EC678" s="33">
        <f t="shared" si="85"/>
        <v>0</v>
      </c>
      <c r="ED678" s="75">
        <f t="shared" si="86"/>
        <v>0</v>
      </c>
      <c r="EE678" s="74">
        <f t="shared" si="87"/>
        <v>0</v>
      </c>
      <c r="EF678" s="33">
        <f t="shared" si="88"/>
        <v>0</v>
      </c>
    </row>
    <row r="679" spans="1:136" x14ac:dyDescent="0.25">
      <c r="A679" s="134">
        <v>670</v>
      </c>
      <c r="B679" s="44"/>
      <c r="C679" s="39"/>
      <c r="D679" s="39"/>
      <c r="E679" s="39"/>
      <c r="F679" s="46"/>
      <c r="G679" s="45"/>
      <c r="H679" s="44"/>
      <c r="I679" s="44"/>
      <c r="J679" s="47"/>
      <c r="K679" s="47"/>
      <c r="L679" s="47"/>
      <c r="M679" s="47"/>
      <c r="N679" s="47"/>
      <c r="O679" s="44"/>
      <c r="P679" s="353"/>
      <c r="Q679" s="452"/>
      <c r="R679" s="452"/>
      <c r="S679" s="452"/>
      <c r="T679" s="452"/>
      <c r="U679" s="452"/>
      <c r="V679" s="452"/>
      <c r="W679" s="452"/>
      <c r="X679" s="452"/>
      <c r="Y679" s="452"/>
      <c r="Z679" s="45"/>
      <c r="AA679" s="44"/>
      <c r="AB679" s="44"/>
      <c r="AC679" s="47"/>
      <c r="AD679" s="47"/>
      <c r="AE679" s="47"/>
      <c r="AF679" s="47"/>
      <c r="AG679" s="47"/>
      <c r="AH679" s="47"/>
      <c r="AI679" s="47"/>
      <c r="AJ679" s="44"/>
      <c r="AK679" s="353"/>
      <c r="AL679" s="452"/>
      <c r="AM679" s="452"/>
      <c r="AN679" s="452"/>
      <c r="AO679" s="452"/>
      <c r="AP679" s="452"/>
      <c r="AQ679" s="452"/>
      <c r="AR679" s="452"/>
      <c r="AS679" s="452"/>
      <c r="AT679" s="452"/>
      <c r="AU679" s="452"/>
      <c r="AV679" s="452"/>
      <c r="AW679" s="45"/>
      <c r="AX679" s="44"/>
      <c r="AY679" s="47"/>
      <c r="AZ679" s="47"/>
      <c r="BA679" s="125"/>
      <c r="BB679" s="44"/>
      <c r="BC679" s="44"/>
      <c r="BD679" s="47"/>
      <c r="BE679" s="47"/>
      <c r="BF679" s="45"/>
      <c r="BG679" s="44"/>
      <c r="BH679" s="44"/>
      <c r="BI679" s="44"/>
      <c r="BJ679" s="44"/>
      <c r="BK679" s="44"/>
      <c r="BL679" s="44"/>
      <c r="BM679" s="44"/>
      <c r="BN679" s="47"/>
      <c r="BO679" s="497"/>
      <c r="BP679" s="124"/>
      <c r="BQ679" s="41"/>
      <c r="BR679" s="41"/>
      <c r="BS679" s="41"/>
      <c r="BT679" s="41"/>
      <c r="BU679" s="43"/>
      <c r="BV679" s="43"/>
      <c r="BW679" s="43"/>
      <c r="BX679" s="43"/>
      <c r="BY679" s="43"/>
      <c r="BZ679" s="43"/>
      <c r="CA679" s="499"/>
      <c r="CB679" s="500"/>
      <c r="CC679" s="495"/>
      <c r="CD679" s="495"/>
      <c r="CE679" s="502"/>
      <c r="CF679" s="124"/>
      <c r="CG679" s="41"/>
      <c r="CH679" s="41"/>
      <c r="CI679" s="43"/>
      <c r="CJ679" s="43"/>
      <c r="CK679" s="43"/>
      <c r="CL679" s="43"/>
      <c r="CM679" s="43"/>
      <c r="CN679" s="43"/>
      <c r="CO679" s="43"/>
      <c r="CP679" s="43"/>
      <c r="CQ679" s="43"/>
      <c r="CR679" s="500"/>
      <c r="CS679" s="495"/>
      <c r="CT679" s="495"/>
      <c r="CU679" s="502"/>
      <c r="CV679" s="44"/>
      <c r="CW679" s="44"/>
      <c r="CX679" s="44"/>
      <c r="CY679" s="44"/>
      <c r="CZ679" s="44"/>
      <c r="DA679" s="47"/>
      <c r="DB679" s="451"/>
      <c r="DC679" s="44"/>
      <c r="DD679" s="44"/>
      <c r="DE679" s="451"/>
      <c r="DF679" s="35"/>
      <c r="DG679" s="36"/>
      <c r="DH679" s="36"/>
      <c r="DI679" s="38"/>
      <c r="DJ679" s="38"/>
      <c r="DK679" s="38"/>
      <c r="DL679" s="38"/>
      <c r="DM679" s="38"/>
      <c r="DN679" s="46"/>
      <c r="DO679" s="451"/>
      <c r="DP679" s="451"/>
      <c r="DQ679" s="451"/>
      <c r="DR679" s="451"/>
      <c r="DS679" s="451"/>
      <c r="DT679" s="451"/>
      <c r="DU679" s="451"/>
      <c r="DV679" s="35"/>
      <c r="DW679" s="36"/>
      <c r="DX679" s="36"/>
      <c r="DY679" s="38"/>
      <c r="DZ679" s="38"/>
      <c r="EA679" s="46"/>
      <c r="EB679" s="33">
        <f t="shared" si="84"/>
        <v>0</v>
      </c>
      <c r="EC679" s="33">
        <f t="shared" si="85"/>
        <v>0</v>
      </c>
      <c r="ED679" s="75">
        <f t="shared" si="86"/>
        <v>0</v>
      </c>
      <c r="EE679" s="74">
        <f t="shared" si="87"/>
        <v>0</v>
      </c>
      <c r="EF679" s="33">
        <f t="shared" si="88"/>
        <v>0</v>
      </c>
    </row>
    <row r="680" spans="1:136" x14ac:dyDescent="0.25">
      <c r="A680" s="136">
        <v>671</v>
      </c>
      <c r="B680" s="44"/>
      <c r="C680" s="39"/>
      <c r="D680" s="39"/>
      <c r="E680" s="39"/>
      <c r="F680" s="46"/>
      <c r="G680" s="45"/>
      <c r="H680" s="44"/>
      <c r="I680" s="44"/>
      <c r="J680" s="47"/>
      <c r="K680" s="47"/>
      <c r="L680" s="47"/>
      <c r="M680" s="47"/>
      <c r="N680" s="47"/>
      <c r="O680" s="44"/>
      <c r="P680" s="353"/>
      <c r="Q680" s="452"/>
      <c r="R680" s="452"/>
      <c r="S680" s="452"/>
      <c r="T680" s="452"/>
      <c r="U680" s="452"/>
      <c r="V680" s="452"/>
      <c r="W680" s="452"/>
      <c r="X680" s="452"/>
      <c r="Y680" s="452"/>
      <c r="Z680" s="45"/>
      <c r="AA680" s="44"/>
      <c r="AB680" s="44"/>
      <c r="AC680" s="47"/>
      <c r="AD680" s="47"/>
      <c r="AE680" s="47"/>
      <c r="AF680" s="47"/>
      <c r="AG680" s="47"/>
      <c r="AH680" s="47"/>
      <c r="AI680" s="47"/>
      <c r="AJ680" s="44"/>
      <c r="AK680" s="353"/>
      <c r="AL680" s="452"/>
      <c r="AM680" s="452"/>
      <c r="AN680" s="452"/>
      <c r="AO680" s="452"/>
      <c r="AP680" s="452"/>
      <c r="AQ680" s="452"/>
      <c r="AR680" s="452"/>
      <c r="AS680" s="452"/>
      <c r="AT680" s="452"/>
      <c r="AU680" s="452"/>
      <c r="AV680" s="452"/>
      <c r="AW680" s="45"/>
      <c r="AX680" s="44"/>
      <c r="AY680" s="47"/>
      <c r="AZ680" s="47"/>
      <c r="BA680" s="125"/>
      <c r="BB680" s="44"/>
      <c r="BC680" s="44"/>
      <c r="BD680" s="47"/>
      <c r="BE680" s="47"/>
      <c r="BF680" s="45"/>
      <c r="BG680" s="44"/>
      <c r="BH680" s="44"/>
      <c r="BI680" s="44"/>
      <c r="BJ680" s="44"/>
      <c r="BK680" s="44"/>
      <c r="BL680" s="44"/>
      <c r="BM680" s="44"/>
      <c r="BN680" s="47"/>
      <c r="BO680" s="497"/>
      <c r="BP680" s="124"/>
      <c r="BQ680" s="41"/>
      <c r="BR680" s="41"/>
      <c r="BS680" s="41"/>
      <c r="BT680" s="41"/>
      <c r="BU680" s="43"/>
      <c r="BV680" s="43"/>
      <c r="BW680" s="43"/>
      <c r="BX680" s="43"/>
      <c r="BY680" s="43"/>
      <c r="BZ680" s="43"/>
      <c r="CA680" s="499"/>
      <c r="CB680" s="500"/>
      <c r="CC680" s="495"/>
      <c r="CD680" s="495"/>
      <c r="CE680" s="502"/>
      <c r="CF680" s="124"/>
      <c r="CG680" s="41"/>
      <c r="CH680" s="41"/>
      <c r="CI680" s="43"/>
      <c r="CJ680" s="43"/>
      <c r="CK680" s="43"/>
      <c r="CL680" s="43"/>
      <c r="CM680" s="43"/>
      <c r="CN680" s="43"/>
      <c r="CO680" s="43"/>
      <c r="CP680" s="43"/>
      <c r="CQ680" s="43"/>
      <c r="CR680" s="500"/>
      <c r="CS680" s="495"/>
      <c r="CT680" s="495"/>
      <c r="CU680" s="502"/>
      <c r="CV680" s="44"/>
      <c r="CW680" s="44"/>
      <c r="CX680" s="44"/>
      <c r="CY680" s="44"/>
      <c r="CZ680" s="44"/>
      <c r="DA680" s="47"/>
      <c r="DB680" s="451"/>
      <c r="DC680" s="44"/>
      <c r="DD680" s="44"/>
      <c r="DE680" s="451"/>
      <c r="DF680" s="35"/>
      <c r="DG680" s="36"/>
      <c r="DH680" s="36"/>
      <c r="DI680" s="38"/>
      <c r="DJ680" s="38"/>
      <c r="DK680" s="38"/>
      <c r="DL680" s="38"/>
      <c r="DM680" s="38"/>
      <c r="DN680" s="46"/>
      <c r="DO680" s="451"/>
      <c r="DP680" s="451"/>
      <c r="DQ680" s="451"/>
      <c r="DR680" s="451"/>
      <c r="DS680" s="451"/>
      <c r="DT680" s="451"/>
      <c r="DU680" s="451"/>
      <c r="DV680" s="35"/>
      <c r="DW680" s="36"/>
      <c r="DX680" s="36"/>
      <c r="DY680" s="38"/>
      <c r="DZ680" s="38"/>
      <c r="EA680" s="46"/>
      <c r="EB680" s="33">
        <f t="shared" si="84"/>
        <v>0</v>
      </c>
      <c r="EC680" s="33">
        <f t="shared" si="85"/>
        <v>0</v>
      </c>
      <c r="ED680" s="75">
        <f t="shared" si="86"/>
        <v>0</v>
      </c>
      <c r="EE680" s="74">
        <f t="shared" si="87"/>
        <v>0</v>
      </c>
      <c r="EF680" s="33">
        <f t="shared" si="88"/>
        <v>0</v>
      </c>
    </row>
    <row r="681" spans="1:136" x14ac:dyDescent="0.25">
      <c r="A681" s="134">
        <v>672</v>
      </c>
      <c r="B681" s="44"/>
      <c r="C681" s="39"/>
      <c r="D681" s="39"/>
      <c r="E681" s="39"/>
      <c r="F681" s="46"/>
      <c r="G681" s="45"/>
      <c r="H681" s="44"/>
      <c r="I681" s="44"/>
      <c r="J681" s="47"/>
      <c r="K681" s="47"/>
      <c r="L681" s="47"/>
      <c r="M681" s="47"/>
      <c r="N681" s="47"/>
      <c r="O681" s="44"/>
      <c r="P681" s="353"/>
      <c r="Q681" s="452"/>
      <c r="R681" s="452"/>
      <c r="S681" s="452"/>
      <c r="T681" s="452"/>
      <c r="U681" s="452"/>
      <c r="V681" s="452"/>
      <c r="W681" s="452"/>
      <c r="X681" s="452"/>
      <c r="Y681" s="452"/>
      <c r="Z681" s="45"/>
      <c r="AA681" s="44"/>
      <c r="AB681" s="44"/>
      <c r="AC681" s="47"/>
      <c r="AD681" s="47"/>
      <c r="AE681" s="47"/>
      <c r="AF681" s="47"/>
      <c r="AG681" s="47"/>
      <c r="AH681" s="47"/>
      <c r="AI681" s="47"/>
      <c r="AJ681" s="44"/>
      <c r="AK681" s="353"/>
      <c r="AL681" s="452"/>
      <c r="AM681" s="452"/>
      <c r="AN681" s="452"/>
      <c r="AO681" s="452"/>
      <c r="AP681" s="452"/>
      <c r="AQ681" s="452"/>
      <c r="AR681" s="452"/>
      <c r="AS681" s="452"/>
      <c r="AT681" s="452"/>
      <c r="AU681" s="452"/>
      <c r="AV681" s="452"/>
      <c r="AW681" s="45"/>
      <c r="AX681" s="44"/>
      <c r="AY681" s="47"/>
      <c r="AZ681" s="47"/>
      <c r="BA681" s="125"/>
      <c r="BB681" s="44"/>
      <c r="BC681" s="44"/>
      <c r="BD681" s="47"/>
      <c r="BE681" s="47"/>
      <c r="BF681" s="45"/>
      <c r="BG681" s="44"/>
      <c r="BH681" s="44"/>
      <c r="BI681" s="44"/>
      <c r="BJ681" s="44"/>
      <c r="BK681" s="44"/>
      <c r="BL681" s="44"/>
      <c r="BM681" s="44"/>
      <c r="BN681" s="47"/>
      <c r="BO681" s="497"/>
      <c r="BP681" s="124"/>
      <c r="BQ681" s="41"/>
      <c r="BR681" s="41"/>
      <c r="BS681" s="41"/>
      <c r="BT681" s="41"/>
      <c r="BU681" s="43"/>
      <c r="BV681" s="43"/>
      <c r="BW681" s="43"/>
      <c r="BX681" s="43"/>
      <c r="BY681" s="43"/>
      <c r="BZ681" s="43"/>
      <c r="CA681" s="499"/>
      <c r="CB681" s="500"/>
      <c r="CC681" s="495"/>
      <c r="CD681" s="495"/>
      <c r="CE681" s="502"/>
      <c r="CF681" s="124"/>
      <c r="CG681" s="41"/>
      <c r="CH681" s="41"/>
      <c r="CI681" s="43"/>
      <c r="CJ681" s="43"/>
      <c r="CK681" s="43"/>
      <c r="CL681" s="43"/>
      <c r="CM681" s="43"/>
      <c r="CN681" s="43"/>
      <c r="CO681" s="43"/>
      <c r="CP681" s="43"/>
      <c r="CQ681" s="43"/>
      <c r="CR681" s="500"/>
      <c r="CS681" s="495"/>
      <c r="CT681" s="495"/>
      <c r="CU681" s="502"/>
      <c r="CV681" s="44"/>
      <c r="CW681" s="44"/>
      <c r="CX681" s="44"/>
      <c r="CY681" s="44"/>
      <c r="CZ681" s="44"/>
      <c r="DA681" s="47"/>
      <c r="DB681" s="451"/>
      <c r="DC681" s="44"/>
      <c r="DD681" s="44"/>
      <c r="DE681" s="451"/>
      <c r="DF681" s="35"/>
      <c r="DG681" s="36"/>
      <c r="DH681" s="36"/>
      <c r="DI681" s="38"/>
      <c r="DJ681" s="38"/>
      <c r="DK681" s="38"/>
      <c r="DL681" s="38"/>
      <c r="DM681" s="38"/>
      <c r="DN681" s="46"/>
      <c r="DO681" s="451"/>
      <c r="DP681" s="451"/>
      <c r="DQ681" s="451"/>
      <c r="DR681" s="451"/>
      <c r="DS681" s="451"/>
      <c r="DT681" s="451"/>
      <c r="DU681" s="451"/>
      <c r="DV681" s="35"/>
      <c r="DW681" s="36"/>
      <c r="DX681" s="36"/>
      <c r="DY681" s="38"/>
      <c r="DZ681" s="38"/>
      <c r="EA681" s="46"/>
      <c r="EB681" s="33">
        <f t="shared" si="84"/>
        <v>0</v>
      </c>
      <c r="EC681" s="33">
        <f t="shared" si="85"/>
        <v>0</v>
      </c>
      <c r="ED681" s="75">
        <f t="shared" si="86"/>
        <v>0</v>
      </c>
      <c r="EE681" s="74">
        <f t="shared" si="87"/>
        <v>0</v>
      </c>
      <c r="EF681" s="33">
        <f t="shared" si="88"/>
        <v>0</v>
      </c>
    </row>
    <row r="682" spans="1:136" x14ac:dyDescent="0.25">
      <c r="A682" s="136">
        <v>673</v>
      </c>
      <c r="B682" s="44"/>
      <c r="C682" s="39"/>
      <c r="D682" s="39"/>
      <c r="E682" s="39"/>
      <c r="F682" s="46"/>
      <c r="G682" s="45"/>
      <c r="H682" s="44"/>
      <c r="I682" s="44"/>
      <c r="J682" s="47"/>
      <c r="K682" s="47"/>
      <c r="L682" s="47"/>
      <c r="M682" s="47"/>
      <c r="N682" s="47"/>
      <c r="O682" s="44"/>
      <c r="P682" s="353"/>
      <c r="Q682" s="452"/>
      <c r="R682" s="452"/>
      <c r="S682" s="452"/>
      <c r="T682" s="452"/>
      <c r="U682" s="452"/>
      <c r="V682" s="452"/>
      <c r="W682" s="452"/>
      <c r="X682" s="452"/>
      <c r="Y682" s="452"/>
      <c r="Z682" s="45"/>
      <c r="AA682" s="44"/>
      <c r="AB682" s="44"/>
      <c r="AC682" s="47"/>
      <c r="AD682" s="47"/>
      <c r="AE682" s="47"/>
      <c r="AF682" s="47"/>
      <c r="AG682" s="47"/>
      <c r="AH682" s="47"/>
      <c r="AI682" s="47"/>
      <c r="AJ682" s="44"/>
      <c r="AK682" s="353"/>
      <c r="AL682" s="452"/>
      <c r="AM682" s="452"/>
      <c r="AN682" s="452"/>
      <c r="AO682" s="452"/>
      <c r="AP682" s="452"/>
      <c r="AQ682" s="452"/>
      <c r="AR682" s="452"/>
      <c r="AS682" s="452"/>
      <c r="AT682" s="452"/>
      <c r="AU682" s="452"/>
      <c r="AV682" s="452"/>
      <c r="AW682" s="45"/>
      <c r="AX682" s="44"/>
      <c r="AY682" s="47"/>
      <c r="AZ682" s="47"/>
      <c r="BA682" s="125"/>
      <c r="BB682" s="44"/>
      <c r="BC682" s="44"/>
      <c r="BD682" s="47"/>
      <c r="BE682" s="47"/>
      <c r="BF682" s="45"/>
      <c r="BG682" s="44"/>
      <c r="BH682" s="44"/>
      <c r="BI682" s="44"/>
      <c r="BJ682" s="44"/>
      <c r="BK682" s="44"/>
      <c r="BL682" s="44"/>
      <c r="BM682" s="44"/>
      <c r="BN682" s="47"/>
      <c r="BO682" s="497"/>
      <c r="BP682" s="124"/>
      <c r="BQ682" s="41"/>
      <c r="BR682" s="41"/>
      <c r="BS682" s="41"/>
      <c r="BT682" s="41"/>
      <c r="BU682" s="43"/>
      <c r="BV682" s="43"/>
      <c r="BW682" s="43"/>
      <c r="BX682" s="43"/>
      <c r="BY682" s="43"/>
      <c r="BZ682" s="43"/>
      <c r="CA682" s="499"/>
      <c r="CB682" s="500"/>
      <c r="CC682" s="495"/>
      <c r="CD682" s="495"/>
      <c r="CE682" s="502"/>
      <c r="CF682" s="124"/>
      <c r="CG682" s="41"/>
      <c r="CH682" s="41"/>
      <c r="CI682" s="43"/>
      <c r="CJ682" s="43"/>
      <c r="CK682" s="43"/>
      <c r="CL682" s="43"/>
      <c r="CM682" s="43"/>
      <c r="CN682" s="43"/>
      <c r="CO682" s="43"/>
      <c r="CP682" s="43"/>
      <c r="CQ682" s="43"/>
      <c r="CR682" s="500"/>
      <c r="CS682" s="495"/>
      <c r="CT682" s="495"/>
      <c r="CU682" s="502"/>
      <c r="CV682" s="44"/>
      <c r="CW682" s="44"/>
      <c r="CX682" s="44"/>
      <c r="CY682" s="44"/>
      <c r="CZ682" s="44"/>
      <c r="DA682" s="47"/>
      <c r="DB682" s="451"/>
      <c r="DC682" s="44"/>
      <c r="DD682" s="44"/>
      <c r="DE682" s="451"/>
      <c r="DF682" s="35"/>
      <c r="DG682" s="36"/>
      <c r="DH682" s="36"/>
      <c r="DI682" s="38"/>
      <c r="DJ682" s="38"/>
      <c r="DK682" s="38"/>
      <c r="DL682" s="38"/>
      <c r="DM682" s="38"/>
      <c r="DN682" s="46"/>
      <c r="DO682" s="451"/>
      <c r="DP682" s="451"/>
      <c r="DQ682" s="451"/>
      <c r="DR682" s="451"/>
      <c r="DS682" s="451"/>
      <c r="DT682" s="451"/>
      <c r="DU682" s="451"/>
      <c r="DV682" s="35"/>
      <c r="DW682" s="36"/>
      <c r="DX682" s="36"/>
      <c r="DY682" s="38"/>
      <c r="DZ682" s="38"/>
      <c r="EA682" s="46"/>
      <c r="EB682" s="33">
        <f t="shared" si="84"/>
        <v>0</v>
      </c>
      <c r="EC682" s="33">
        <f t="shared" si="85"/>
        <v>0</v>
      </c>
      <c r="ED682" s="75">
        <f t="shared" si="86"/>
        <v>0</v>
      </c>
      <c r="EE682" s="74">
        <f t="shared" si="87"/>
        <v>0</v>
      </c>
      <c r="EF682" s="33">
        <f t="shared" si="88"/>
        <v>0</v>
      </c>
    </row>
    <row r="683" spans="1:136" x14ac:dyDescent="0.25">
      <c r="A683" s="134">
        <v>674</v>
      </c>
      <c r="B683" s="44"/>
      <c r="C683" s="39"/>
      <c r="D683" s="39"/>
      <c r="E683" s="39"/>
      <c r="F683" s="46"/>
      <c r="G683" s="45"/>
      <c r="H683" s="44"/>
      <c r="I683" s="44"/>
      <c r="J683" s="47"/>
      <c r="K683" s="47"/>
      <c r="L683" s="47"/>
      <c r="M683" s="47"/>
      <c r="N683" s="47"/>
      <c r="O683" s="44"/>
      <c r="P683" s="353"/>
      <c r="Q683" s="452"/>
      <c r="R683" s="452"/>
      <c r="S683" s="452"/>
      <c r="T683" s="452"/>
      <c r="U683" s="452"/>
      <c r="V683" s="452"/>
      <c r="W683" s="452"/>
      <c r="X683" s="452"/>
      <c r="Y683" s="452"/>
      <c r="Z683" s="45"/>
      <c r="AA683" s="44"/>
      <c r="AB683" s="44"/>
      <c r="AC683" s="47"/>
      <c r="AD683" s="47"/>
      <c r="AE683" s="47"/>
      <c r="AF683" s="47"/>
      <c r="AG683" s="47"/>
      <c r="AH683" s="47"/>
      <c r="AI683" s="47"/>
      <c r="AJ683" s="44"/>
      <c r="AK683" s="353"/>
      <c r="AL683" s="452"/>
      <c r="AM683" s="452"/>
      <c r="AN683" s="452"/>
      <c r="AO683" s="452"/>
      <c r="AP683" s="452"/>
      <c r="AQ683" s="452"/>
      <c r="AR683" s="452"/>
      <c r="AS683" s="452"/>
      <c r="AT683" s="452"/>
      <c r="AU683" s="452"/>
      <c r="AV683" s="452"/>
      <c r="AW683" s="45"/>
      <c r="AX683" s="44"/>
      <c r="AY683" s="47"/>
      <c r="AZ683" s="47"/>
      <c r="BA683" s="125"/>
      <c r="BB683" s="44"/>
      <c r="BC683" s="44"/>
      <c r="BD683" s="47"/>
      <c r="BE683" s="47"/>
      <c r="BF683" s="45"/>
      <c r="BG683" s="44"/>
      <c r="BH683" s="44"/>
      <c r="BI683" s="44"/>
      <c r="BJ683" s="44"/>
      <c r="BK683" s="44"/>
      <c r="BL683" s="44"/>
      <c r="BM683" s="44"/>
      <c r="BN683" s="47"/>
      <c r="BO683" s="497"/>
      <c r="BP683" s="124"/>
      <c r="BQ683" s="41"/>
      <c r="BR683" s="41"/>
      <c r="BS683" s="41"/>
      <c r="BT683" s="41"/>
      <c r="BU683" s="43"/>
      <c r="BV683" s="43"/>
      <c r="BW683" s="43"/>
      <c r="BX683" s="43"/>
      <c r="BY683" s="43"/>
      <c r="BZ683" s="43"/>
      <c r="CA683" s="499"/>
      <c r="CB683" s="500"/>
      <c r="CC683" s="495"/>
      <c r="CD683" s="495"/>
      <c r="CE683" s="502"/>
      <c r="CF683" s="124"/>
      <c r="CG683" s="41"/>
      <c r="CH683" s="41"/>
      <c r="CI683" s="43"/>
      <c r="CJ683" s="43"/>
      <c r="CK683" s="43"/>
      <c r="CL683" s="43"/>
      <c r="CM683" s="43"/>
      <c r="CN683" s="43"/>
      <c r="CO683" s="43"/>
      <c r="CP683" s="43"/>
      <c r="CQ683" s="43"/>
      <c r="CR683" s="500"/>
      <c r="CS683" s="495"/>
      <c r="CT683" s="495"/>
      <c r="CU683" s="502"/>
      <c r="CV683" s="44"/>
      <c r="CW683" s="44"/>
      <c r="CX683" s="44"/>
      <c r="CY683" s="44"/>
      <c r="CZ683" s="44"/>
      <c r="DA683" s="47"/>
      <c r="DB683" s="451"/>
      <c r="DC683" s="44"/>
      <c r="DD683" s="44"/>
      <c r="DE683" s="451"/>
      <c r="DF683" s="35"/>
      <c r="DG683" s="36"/>
      <c r="DH683" s="36"/>
      <c r="DI683" s="38"/>
      <c r="DJ683" s="38"/>
      <c r="DK683" s="38"/>
      <c r="DL683" s="38"/>
      <c r="DM683" s="38"/>
      <c r="DN683" s="46"/>
      <c r="DO683" s="451"/>
      <c r="DP683" s="451"/>
      <c r="DQ683" s="451"/>
      <c r="DR683" s="451"/>
      <c r="DS683" s="451"/>
      <c r="DT683" s="451"/>
      <c r="DU683" s="451"/>
      <c r="DV683" s="35"/>
      <c r="DW683" s="36"/>
      <c r="DX683" s="36"/>
      <c r="DY683" s="38"/>
      <c r="DZ683" s="38"/>
      <c r="EA683" s="46"/>
      <c r="EB683" s="33">
        <f t="shared" si="84"/>
        <v>0</v>
      </c>
      <c r="EC683" s="33">
        <f t="shared" si="85"/>
        <v>0</v>
      </c>
      <c r="ED683" s="75">
        <f t="shared" si="86"/>
        <v>0</v>
      </c>
      <c r="EE683" s="74">
        <f t="shared" si="87"/>
        <v>0</v>
      </c>
      <c r="EF683" s="33">
        <f t="shared" si="88"/>
        <v>0</v>
      </c>
    </row>
    <row r="684" spans="1:136" x14ac:dyDescent="0.25">
      <c r="A684" s="136">
        <v>675</v>
      </c>
      <c r="B684" s="44"/>
      <c r="C684" s="39"/>
      <c r="D684" s="39"/>
      <c r="E684" s="39"/>
      <c r="F684" s="46"/>
      <c r="G684" s="45"/>
      <c r="H684" s="44"/>
      <c r="I684" s="44"/>
      <c r="J684" s="47"/>
      <c r="K684" s="47"/>
      <c r="L684" s="47"/>
      <c r="M684" s="47"/>
      <c r="N684" s="47"/>
      <c r="O684" s="44"/>
      <c r="P684" s="353"/>
      <c r="Q684" s="452"/>
      <c r="R684" s="452"/>
      <c r="S684" s="452"/>
      <c r="T684" s="452"/>
      <c r="U684" s="452"/>
      <c r="V684" s="452"/>
      <c r="W684" s="452"/>
      <c r="X684" s="452"/>
      <c r="Y684" s="452"/>
      <c r="Z684" s="45"/>
      <c r="AA684" s="44"/>
      <c r="AB684" s="44"/>
      <c r="AC684" s="47"/>
      <c r="AD684" s="47"/>
      <c r="AE684" s="47"/>
      <c r="AF684" s="47"/>
      <c r="AG684" s="47"/>
      <c r="AH684" s="47"/>
      <c r="AI684" s="47"/>
      <c r="AJ684" s="44"/>
      <c r="AK684" s="353"/>
      <c r="AL684" s="452"/>
      <c r="AM684" s="452"/>
      <c r="AN684" s="452"/>
      <c r="AO684" s="452"/>
      <c r="AP684" s="452"/>
      <c r="AQ684" s="452"/>
      <c r="AR684" s="452"/>
      <c r="AS684" s="452"/>
      <c r="AT684" s="452"/>
      <c r="AU684" s="452"/>
      <c r="AV684" s="452"/>
      <c r="AW684" s="45"/>
      <c r="AX684" s="44"/>
      <c r="AY684" s="47"/>
      <c r="AZ684" s="47"/>
      <c r="BA684" s="125"/>
      <c r="BB684" s="44"/>
      <c r="BC684" s="44"/>
      <c r="BD684" s="47"/>
      <c r="BE684" s="47"/>
      <c r="BF684" s="45"/>
      <c r="BG684" s="44"/>
      <c r="BH684" s="44"/>
      <c r="BI684" s="44"/>
      <c r="BJ684" s="44"/>
      <c r="BK684" s="44"/>
      <c r="BL684" s="44"/>
      <c r="BM684" s="44"/>
      <c r="BN684" s="47"/>
      <c r="BO684" s="497"/>
      <c r="BP684" s="124"/>
      <c r="BQ684" s="41"/>
      <c r="BR684" s="41"/>
      <c r="BS684" s="41"/>
      <c r="BT684" s="41"/>
      <c r="BU684" s="43"/>
      <c r="BV684" s="43"/>
      <c r="BW684" s="43"/>
      <c r="BX684" s="43"/>
      <c r="BY684" s="43"/>
      <c r="BZ684" s="43"/>
      <c r="CA684" s="499"/>
      <c r="CB684" s="500"/>
      <c r="CC684" s="495"/>
      <c r="CD684" s="495"/>
      <c r="CE684" s="502"/>
      <c r="CF684" s="124"/>
      <c r="CG684" s="41"/>
      <c r="CH684" s="41"/>
      <c r="CI684" s="43"/>
      <c r="CJ684" s="43"/>
      <c r="CK684" s="43"/>
      <c r="CL684" s="43"/>
      <c r="CM684" s="43"/>
      <c r="CN684" s="43"/>
      <c r="CO684" s="43"/>
      <c r="CP684" s="43"/>
      <c r="CQ684" s="43"/>
      <c r="CR684" s="500"/>
      <c r="CS684" s="495"/>
      <c r="CT684" s="495"/>
      <c r="CU684" s="502"/>
      <c r="CV684" s="44"/>
      <c r="CW684" s="44"/>
      <c r="CX684" s="44"/>
      <c r="CY684" s="44"/>
      <c r="CZ684" s="44"/>
      <c r="DA684" s="47"/>
      <c r="DB684" s="451"/>
      <c r="DC684" s="44"/>
      <c r="DD684" s="44"/>
      <c r="DE684" s="451"/>
      <c r="DF684" s="35"/>
      <c r="DG684" s="36"/>
      <c r="DH684" s="36"/>
      <c r="DI684" s="38"/>
      <c r="DJ684" s="38"/>
      <c r="DK684" s="38"/>
      <c r="DL684" s="38"/>
      <c r="DM684" s="38"/>
      <c r="DN684" s="46"/>
      <c r="DO684" s="451"/>
      <c r="DP684" s="451"/>
      <c r="DQ684" s="451"/>
      <c r="DR684" s="451"/>
      <c r="DS684" s="451"/>
      <c r="DT684" s="451"/>
      <c r="DU684" s="451"/>
      <c r="DV684" s="35"/>
      <c r="DW684" s="36"/>
      <c r="DX684" s="36"/>
      <c r="DY684" s="38"/>
      <c r="DZ684" s="38"/>
      <c r="EA684" s="46"/>
      <c r="EB684" s="33">
        <f t="shared" si="84"/>
        <v>0</v>
      </c>
      <c r="EC684" s="33">
        <f t="shared" si="85"/>
        <v>0</v>
      </c>
      <c r="ED684" s="75">
        <f t="shared" si="86"/>
        <v>0</v>
      </c>
      <c r="EE684" s="74">
        <f t="shared" si="87"/>
        <v>0</v>
      </c>
      <c r="EF684" s="33">
        <f t="shared" si="88"/>
        <v>0</v>
      </c>
    </row>
    <row r="685" spans="1:136" x14ac:dyDescent="0.25">
      <c r="A685" s="134">
        <v>676</v>
      </c>
      <c r="B685" s="44"/>
      <c r="C685" s="39"/>
      <c r="D685" s="39"/>
      <c r="E685" s="39"/>
      <c r="F685" s="46"/>
      <c r="G685" s="45"/>
      <c r="H685" s="44"/>
      <c r="I685" s="44"/>
      <c r="J685" s="47"/>
      <c r="K685" s="47"/>
      <c r="L685" s="47"/>
      <c r="M685" s="47"/>
      <c r="N685" s="47"/>
      <c r="O685" s="44"/>
      <c r="P685" s="353"/>
      <c r="Q685" s="452"/>
      <c r="R685" s="452"/>
      <c r="S685" s="452"/>
      <c r="T685" s="452"/>
      <c r="U685" s="452"/>
      <c r="V685" s="452"/>
      <c r="W685" s="452"/>
      <c r="X685" s="452"/>
      <c r="Y685" s="452"/>
      <c r="Z685" s="45"/>
      <c r="AA685" s="44"/>
      <c r="AB685" s="44"/>
      <c r="AC685" s="47"/>
      <c r="AD685" s="47"/>
      <c r="AE685" s="47"/>
      <c r="AF685" s="47"/>
      <c r="AG685" s="47"/>
      <c r="AH685" s="47"/>
      <c r="AI685" s="47"/>
      <c r="AJ685" s="44"/>
      <c r="AK685" s="353"/>
      <c r="AL685" s="452"/>
      <c r="AM685" s="452"/>
      <c r="AN685" s="452"/>
      <c r="AO685" s="452"/>
      <c r="AP685" s="452"/>
      <c r="AQ685" s="452"/>
      <c r="AR685" s="452"/>
      <c r="AS685" s="452"/>
      <c r="AT685" s="452"/>
      <c r="AU685" s="452"/>
      <c r="AV685" s="452"/>
      <c r="AW685" s="45"/>
      <c r="AX685" s="44"/>
      <c r="AY685" s="47"/>
      <c r="AZ685" s="47"/>
      <c r="BA685" s="125"/>
      <c r="BB685" s="44"/>
      <c r="BC685" s="44"/>
      <c r="BD685" s="47"/>
      <c r="BE685" s="47"/>
      <c r="BF685" s="45"/>
      <c r="BG685" s="44"/>
      <c r="BH685" s="44"/>
      <c r="BI685" s="44"/>
      <c r="BJ685" s="44"/>
      <c r="BK685" s="44"/>
      <c r="BL685" s="44"/>
      <c r="BM685" s="44"/>
      <c r="BN685" s="47"/>
      <c r="BO685" s="497"/>
      <c r="BP685" s="124"/>
      <c r="BQ685" s="41"/>
      <c r="BR685" s="41"/>
      <c r="BS685" s="41"/>
      <c r="BT685" s="41"/>
      <c r="BU685" s="43"/>
      <c r="BV685" s="43"/>
      <c r="BW685" s="43"/>
      <c r="BX685" s="43"/>
      <c r="BY685" s="43"/>
      <c r="BZ685" s="43"/>
      <c r="CA685" s="499"/>
      <c r="CB685" s="500"/>
      <c r="CC685" s="495"/>
      <c r="CD685" s="495"/>
      <c r="CE685" s="502"/>
      <c r="CF685" s="124"/>
      <c r="CG685" s="41"/>
      <c r="CH685" s="41"/>
      <c r="CI685" s="43"/>
      <c r="CJ685" s="43"/>
      <c r="CK685" s="43"/>
      <c r="CL685" s="43"/>
      <c r="CM685" s="43"/>
      <c r="CN685" s="43"/>
      <c r="CO685" s="43"/>
      <c r="CP685" s="43"/>
      <c r="CQ685" s="43"/>
      <c r="CR685" s="500"/>
      <c r="CS685" s="495"/>
      <c r="CT685" s="495"/>
      <c r="CU685" s="502"/>
      <c r="CV685" s="44"/>
      <c r="CW685" s="44"/>
      <c r="CX685" s="44"/>
      <c r="CY685" s="44"/>
      <c r="CZ685" s="44"/>
      <c r="DA685" s="47"/>
      <c r="DB685" s="451"/>
      <c r="DC685" s="44"/>
      <c r="DD685" s="44"/>
      <c r="DE685" s="451"/>
      <c r="DF685" s="35"/>
      <c r="DG685" s="36"/>
      <c r="DH685" s="36"/>
      <c r="DI685" s="38"/>
      <c r="DJ685" s="38"/>
      <c r="DK685" s="38"/>
      <c r="DL685" s="38"/>
      <c r="DM685" s="38"/>
      <c r="DN685" s="46"/>
      <c r="DO685" s="451"/>
      <c r="DP685" s="451"/>
      <c r="DQ685" s="451"/>
      <c r="DR685" s="451"/>
      <c r="DS685" s="451"/>
      <c r="DT685" s="451"/>
      <c r="DU685" s="451"/>
      <c r="DV685" s="35"/>
      <c r="DW685" s="36"/>
      <c r="DX685" s="36"/>
      <c r="DY685" s="38"/>
      <c r="DZ685" s="38"/>
      <c r="EA685" s="46"/>
      <c r="EB685" s="33">
        <f t="shared" si="84"/>
        <v>0</v>
      </c>
      <c r="EC685" s="33">
        <f t="shared" si="85"/>
        <v>0</v>
      </c>
      <c r="ED685" s="75">
        <f t="shared" si="86"/>
        <v>0</v>
      </c>
      <c r="EE685" s="74">
        <f t="shared" si="87"/>
        <v>0</v>
      </c>
      <c r="EF685" s="33">
        <f t="shared" si="88"/>
        <v>0</v>
      </c>
    </row>
    <row r="686" spans="1:136" x14ac:dyDescent="0.25">
      <c r="A686" s="136">
        <v>677</v>
      </c>
      <c r="B686" s="44"/>
      <c r="C686" s="39"/>
      <c r="D686" s="39"/>
      <c r="E686" s="39"/>
      <c r="F686" s="46"/>
      <c r="G686" s="45"/>
      <c r="H686" s="44"/>
      <c r="I686" s="44"/>
      <c r="J686" s="47"/>
      <c r="K686" s="47"/>
      <c r="L686" s="47"/>
      <c r="M686" s="47"/>
      <c r="N686" s="47"/>
      <c r="O686" s="44"/>
      <c r="P686" s="353"/>
      <c r="Q686" s="452"/>
      <c r="R686" s="452"/>
      <c r="S686" s="452"/>
      <c r="T686" s="452"/>
      <c r="U686" s="452"/>
      <c r="V686" s="452"/>
      <c r="W686" s="452"/>
      <c r="X686" s="452"/>
      <c r="Y686" s="452"/>
      <c r="Z686" s="45"/>
      <c r="AA686" s="44"/>
      <c r="AB686" s="44"/>
      <c r="AC686" s="47"/>
      <c r="AD686" s="47"/>
      <c r="AE686" s="47"/>
      <c r="AF686" s="47"/>
      <c r="AG686" s="47"/>
      <c r="AH686" s="47"/>
      <c r="AI686" s="47"/>
      <c r="AJ686" s="44"/>
      <c r="AK686" s="353"/>
      <c r="AL686" s="452"/>
      <c r="AM686" s="452"/>
      <c r="AN686" s="452"/>
      <c r="AO686" s="452"/>
      <c r="AP686" s="452"/>
      <c r="AQ686" s="452"/>
      <c r="AR686" s="452"/>
      <c r="AS686" s="452"/>
      <c r="AT686" s="452"/>
      <c r="AU686" s="452"/>
      <c r="AV686" s="452"/>
      <c r="AW686" s="45"/>
      <c r="AX686" s="44"/>
      <c r="AY686" s="47"/>
      <c r="AZ686" s="47"/>
      <c r="BA686" s="125"/>
      <c r="BB686" s="44"/>
      <c r="BC686" s="44"/>
      <c r="BD686" s="47"/>
      <c r="BE686" s="47"/>
      <c r="BF686" s="45"/>
      <c r="BG686" s="44"/>
      <c r="BH686" s="44"/>
      <c r="BI686" s="44"/>
      <c r="BJ686" s="44"/>
      <c r="BK686" s="44"/>
      <c r="BL686" s="44"/>
      <c r="BM686" s="44"/>
      <c r="BN686" s="47"/>
      <c r="BO686" s="497"/>
      <c r="BP686" s="124"/>
      <c r="BQ686" s="41"/>
      <c r="BR686" s="41"/>
      <c r="BS686" s="41"/>
      <c r="BT686" s="41"/>
      <c r="BU686" s="43"/>
      <c r="BV686" s="43"/>
      <c r="BW686" s="43"/>
      <c r="BX686" s="43"/>
      <c r="BY686" s="43"/>
      <c r="BZ686" s="43"/>
      <c r="CA686" s="499"/>
      <c r="CB686" s="500"/>
      <c r="CC686" s="495"/>
      <c r="CD686" s="495"/>
      <c r="CE686" s="502"/>
      <c r="CF686" s="124"/>
      <c r="CG686" s="41"/>
      <c r="CH686" s="41"/>
      <c r="CI686" s="43"/>
      <c r="CJ686" s="43"/>
      <c r="CK686" s="43"/>
      <c r="CL686" s="43"/>
      <c r="CM686" s="43"/>
      <c r="CN686" s="43"/>
      <c r="CO686" s="43"/>
      <c r="CP686" s="43"/>
      <c r="CQ686" s="43"/>
      <c r="CR686" s="500"/>
      <c r="CS686" s="495"/>
      <c r="CT686" s="495"/>
      <c r="CU686" s="502"/>
      <c r="CV686" s="44"/>
      <c r="CW686" s="44"/>
      <c r="CX686" s="44"/>
      <c r="CY686" s="44"/>
      <c r="CZ686" s="44"/>
      <c r="DA686" s="47"/>
      <c r="DB686" s="451"/>
      <c r="DC686" s="44"/>
      <c r="DD686" s="44"/>
      <c r="DE686" s="451"/>
      <c r="DF686" s="35"/>
      <c r="DG686" s="36"/>
      <c r="DH686" s="36"/>
      <c r="DI686" s="38"/>
      <c r="DJ686" s="38"/>
      <c r="DK686" s="38"/>
      <c r="DL686" s="38"/>
      <c r="DM686" s="38"/>
      <c r="DN686" s="46"/>
      <c r="DO686" s="451"/>
      <c r="DP686" s="451"/>
      <c r="DQ686" s="451"/>
      <c r="DR686" s="451"/>
      <c r="DS686" s="451"/>
      <c r="DT686" s="451"/>
      <c r="DU686" s="451"/>
      <c r="DV686" s="35"/>
      <c r="DW686" s="36"/>
      <c r="DX686" s="36"/>
      <c r="DY686" s="38"/>
      <c r="DZ686" s="38"/>
      <c r="EA686" s="46"/>
      <c r="EB686" s="33">
        <f t="shared" si="84"/>
        <v>0</v>
      </c>
      <c r="EC686" s="33">
        <f t="shared" si="85"/>
        <v>0</v>
      </c>
      <c r="ED686" s="75">
        <f t="shared" si="86"/>
        <v>0</v>
      </c>
      <c r="EE686" s="74">
        <f t="shared" si="87"/>
        <v>0</v>
      </c>
      <c r="EF686" s="33">
        <f t="shared" si="88"/>
        <v>0</v>
      </c>
    </row>
    <row r="687" spans="1:136" x14ac:dyDescent="0.25">
      <c r="A687" s="134">
        <v>678</v>
      </c>
      <c r="B687" s="44"/>
      <c r="C687" s="39"/>
      <c r="D687" s="39"/>
      <c r="E687" s="39"/>
      <c r="F687" s="46"/>
      <c r="G687" s="45"/>
      <c r="H687" s="44"/>
      <c r="I687" s="44"/>
      <c r="J687" s="47"/>
      <c r="K687" s="47"/>
      <c r="L687" s="47"/>
      <c r="M687" s="47"/>
      <c r="N687" s="47"/>
      <c r="O687" s="44"/>
      <c r="P687" s="353"/>
      <c r="Q687" s="452"/>
      <c r="R687" s="452"/>
      <c r="S687" s="452"/>
      <c r="T687" s="452"/>
      <c r="U687" s="452"/>
      <c r="V687" s="452"/>
      <c r="W687" s="452"/>
      <c r="X687" s="452"/>
      <c r="Y687" s="452"/>
      <c r="Z687" s="45"/>
      <c r="AA687" s="44"/>
      <c r="AB687" s="44"/>
      <c r="AC687" s="47"/>
      <c r="AD687" s="47"/>
      <c r="AE687" s="47"/>
      <c r="AF687" s="47"/>
      <c r="AG687" s="47"/>
      <c r="AH687" s="47"/>
      <c r="AI687" s="47"/>
      <c r="AJ687" s="44"/>
      <c r="AK687" s="353"/>
      <c r="AL687" s="452"/>
      <c r="AM687" s="452"/>
      <c r="AN687" s="452"/>
      <c r="AO687" s="452"/>
      <c r="AP687" s="452"/>
      <c r="AQ687" s="452"/>
      <c r="AR687" s="452"/>
      <c r="AS687" s="452"/>
      <c r="AT687" s="452"/>
      <c r="AU687" s="452"/>
      <c r="AV687" s="452"/>
      <c r="AW687" s="45"/>
      <c r="AX687" s="44"/>
      <c r="AY687" s="47"/>
      <c r="AZ687" s="47"/>
      <c r="BA687" s="125"/>
      <c r="BB687" s="44"/>
      <c r="BC687" s="44"/>
      <c r="BD687" s="47"/>
      <c r="BE687" s="47"/>
      <c r="BF687" s="45"/>
      <c r="BG687" s="44"/>
      <c r="BH687" s="44"/>
      <c r="BI687" s="44"/>
      <c r="BJ687" s="44"/>
      <c r="BK687" s="44"/>
      <c r="BL687" s="44"/>
      <c r="BM687" s="44"/>
      <c r="BN687" s="47"/>
      <c r="BO687" s="497"/>
      <c r="BP687" s="124"/>
      <c r="BQ687" s="41"/>
      <c r="BR687" s="41"/>
      <c r="BS687" s="41"/>
      <c r="BT687" s="41"/>
      <c r="BU687" s="43"/>
      <c r="BV687" s="43"/>
      <c r="BW687" s="43"/>
      <c r="BX687" s="43"/>
      <c r="BY687" s="43"/>
      <c r="BZ687" s="43"/>
      <c r="CA687" s="499"/>
      <c r="CB687" s="500"/>
      <c r="CC687" s="495"/>
      <c r="CD687" s="495"/>
      <c r="CE687" s="502"/>
      <c r="CF687" s="124"/>
      <c r="CG687" s="41"/>
      <c r="CH687" s="41"/>
      <c r="CI687" s="43"/>
      <c r="CJ687" s="43"/>
      <c r="CK687" s="43"/>
      <c r="CL687" s="43"/>
      <c r="CM687" s="43"/>
      <c r="CN687" s="43"/>
      <c r="CO687" s="43"/>
      <c r="CP687" s="43"/>
      <c r="CQ687" s="43"/>
      <c r="CR687" s="500"/>
      <c r="CS687" s="495"/>
      <c r="CT687" s="495"/>
      <c r="CU687" s="502"/>
      <c r="CV687" s="44"/>
      <c r="CW687" s="44"/>
      <c r="CX687" s="44"/>
      <c r="CY687" s="44"/>
      <c r="CZ687" s="44"/>
      <c r="DA687" s="47"/>
      <c r="DB687" s="451"/>
      <c r="DC687" s="44"/>
      <c r="DD687" s="44"/>
      <c r="DE687" s="451"/>
      <c r="DF687" s="35"/>
      <c r="DG687" s="36"/>
      <c r="DH687" s="36"/>
      <c r="DI687" s="38"/>
      <c r="DJ687" s="38"/>
      <c r="DK687" s="38"/>
      <c r="DL687" s="38"/>
      <c r="DM687" s="38"/>
      <c r="DN687" s="46"/>
      <c r="DO687" s="451"/>
      <c r="DP687" s="451"/>
      <c r="DQ687" s="451"/>
      <c r="DR687" s="451"/>
      <c r="DS687" s="451"/>
      <c r="DT687" s="451"/>
      <c r="DU687" s="451"/>
      <c r="DV687" s="35"/>
      <c r="DW687" s="36"/>
      <c r="DX687" s="36"/>
      <c r="DY687" s="38"/>
      <c r="DZ687" s="38"/>
      <c r="EA687" s="46"/>
      <c r="EB687" s="33">
        <f t="shared" si="84"/>
        <v>0</v>
      </c>
      <c r="EC687" s="33">
        <f t="shared" si="85"/>
        <v>0</v>
      </c>
      <c r="ED687" s="75">
        <f t="shared" si="86"/>
        <v>0</v>
      </c>
      <c r="EE687" s="74">
        <f t="shared" si="87"/>
        <v>0</v>
      </c>
      <c r="EF687" s="33">
        <f t="shared" si="88"/>
        <v>0</v>
      </c>
    </row>
    <row r="688" spans="1:136" x14ac:dyDescent="0.25">
      <c r="A688" s="136">
        <v>679</v>
      </c>
      <c r="B688" s="44"/>
      <c r="C688" s="39"/>
      <c r="D688" s="39"/>
      <c r="E688" s="39"/>
      <c r="F688" s="46"/>
      <c r="G688" s="45"/>
      <c r="H688" s="44"/>
      <c r="I688" s="44"/>
      <c r="J688" s="47"/>
      <c r="K688" s="47"/>
      <c r="L688" s="47"/>
      <c r="M688" s="47"/>
      <c r="N688" s="47"/>
      <c r="O688" s="44"/>
      <c r="P688" s="353"/>
      <c r="Q688" s="452"/>
      <c r="R688" s="452"/>
      <c r="S688" s="452"/>
      <c r="T688" s="452"/>
      <c r="U688" s="452"/>
      <c r="V688" s="452"/>
      <c r="W688" s="452"/>
      <c r="X688" s="452"/>
      <c r="Y688" s="452"/>
      <c r="Z688" s="45"/>
      <c r="AA688" s="44"/>
      <c r="AB688" s="44"/>
      <c r="AC688" s="47"/>
      <c r="AD688" s="47"/>
      <c r="AE688" s="47"/>
      <c r="AF688" s="47"/>
      <c r="AG688" s="47"/>
      <c r="AH688" s="47"/>
      <c r="AI688" s="47"/>
      <c r="AJ688" s="44"/>
      <c r="AK688" s="353"/>
      <c r="AL688" s="452"/>
      <c r="AM688" s="452"/>
      <c r="AN688" s="452"/>
      <c r="AO688" s="452"/>
      <c r="AP688" s="452"/>
      <c r="AQ688" s="452"/>
      <c r="AR688" s="452"/>
      <c r="AS688" s="452"/>
      <c r="AT688" s="452"/>
      <c r="AU688" s="452"/>
      <c r="AV688" s="452"/>
      <c r="AW688" s="45"/>
      <c r="AX688" s="44"/>
      <c r="AY688" s="47"/>
      <c r="AZ688" s="47"/>
      <c r="BA688" s="125"/>
      <c r="BB688" s="44"/>
      <c r="BC688" s="44"/>
      <c r="BD688" s="47"/>
      <c r="BE688" s="47"/>
      <c r="BF688" s="45"/>
      <c r="BG688" s="44"/>
      <c r="BH688" s="44"/>
      <c r="BI688" s="44"/>
      <c r="BJ688" s="44"/>
      <c r="BK688" s="44"/>
      <c r="BL688" s="44"/>
      <c r="BM688" s="44"/>
      <c r="BN688" s="47"/>
      <c r="BO688" s="497"/>
      <c r="BP688" s="124"/>
      <c r="BQ688" s="41"/>
      <c r="BR688" s="41"/>
      <c r="BS688" s="41"/>
      <c r="BT688" s="41"/>
      <c r="BU688" s="43"/>
      <c r="BV688" s="43"/>
      <c r="BW688" s="43"/>
      <c r="BX688" s="43"/>
      <c r="BY688" s="43"/>
      <c r="BZ688" s="43"/>
      <c r="CA688" s="499"/>
      <c r="CB688" s="500"/>
      <c r="CC688" s="495"/>
      <c r="CD688" s="495"/>
      <c r="CE688" s="502"/>
      <c r="CF688" s="124"/>
      <c r="CG688" s="41"/>
      <c r="CH688" s="41"/>
      <c r="CI688" s="43"/>
      <c r="CJ688" s="43"/>
      <c r="CK688" s="43"/>
      <c r="CL688" s="43"/>
      <c r="CM688" s="43"/>
      <c r="CN688" s="43"/>
      <c r="CO688" s="43"/>
      <c r="CP688" s="43"/>
      <c r="CQ688" s="43"/>
      <c r="CR688" s="500"/>
      <c r="CS688" s="495"/>
      <c r="CT688" s="495"/>
      <c r="CU688" s="502"/>
      <c r="CV688" s="44"/>
      <c r="CW688" s="44"/>
      <c r="CX688" s="44"/>
      <c r="CY688" s="44"/>
      <c r="CZ688" s="44"/>
      <c r="DA688" s="47"/>
      <c r="DB688" s="451"/>
      <c r="DC688" s="44"/>
      <c r="DD688" s="44"/>
      <c r="DE688" s="451"/>
      <c r="DF688" s="35"/>
      <c r="DG688" s="36"/>
      <c r="DH688" s="36"/>
      <c r="DI688" s="38"/>
      <c r="DJ688" s="38"/>
      <c r="DK688" s="38"/>
      <c r="DL688" s="38"/>
      <c r="DM688" s="38"/>
      <c r="DN688" s="46"/>
      <c r="DO688" s="451"/>
      <c r="DP688" s="451"/>
      <c r="DQ688" s="451"/>
      <c r="DR688" s="451"/>
      <c r="DS688" s="451"/>
      <c r="DT688" s="451"/>
      <c r="DU688" s="451"/>
      <c r="DV688" s="35"/>
      <c r="DW688" s="36"/>
      <c r="DX688" s="36"/>
      <c r="DY688" s="38"/>
      <c r="DZ688" s="38"/>
      <c r="EA688" s="46"/>
      <c r="EB688" s="33">
        <f t="shared" si="84"/>
        <v>0</v>
      </c>
      <c r="EC688" s="33">
        <f t="shared" si="85"/>
        <v>0</v>
      </c>
      <c r="ED688" s="75">
        <f t="shared" si="86"/>
        <v>0</v>
      </c>
      <c r="EE688" s="74">
        <f t="shared" si="87"/>
        <v>0</v>
      </c>
      <c r="EF688" s="33">
        <f t="shared" si="88"/>
        <v>0</v>
      </c>
    </row>
    <row r="689" spans="1:136" x14ac:dyDescent="0.25">
      <c r="A689" s="134">
        <v>680</v>
      </c>
      <c r="B689" s="44"/>
      <c r="C689" s="39"/>
      <c r="D689" s="39"/>
      <c r="E689" s="39"/>
      <c r="F689" s="46"/>
      <c r="G689" s="45"/>
      <c r="H689" s="44"/>
      <c r="I689" s="44"/>
      <c r="J689" s="47"/>
      <c r="K689" s="47"/>
      <c r="L689" s="47"/>
      <c r="M689" s="47"/>
      <c r="N689" s="47"/>
      <c r="O689" s="44"/>
      <c r="P689" s="353"/>
      <c r="Q689" s="452"/>
      <c r="R689" s="452"/>
      <c r="S689" s="452"/>
      <c r="T689" s="452"/>
      <c r="U689" s="452"/>
      <c r="V689" s="452"/>
      <c r="W689" s="452"/>
      <c r="X689" s="452"/>
      <c r="Y689" s="452"/>
      <c r="Z689" s="45"/>
      <c r="AA689" s="44"/>
      <c r="AB689" s="44"/>
      <c r="AC689" s="47"/>
      <c r="AD689" s="47"/>
      <c r="AE689" s="47"/>
      <c r="AF689" s="47"/>
      <c r="AG689" s="47"/>
      <c r="AH689" s="47"/>
      <c r="AI689" s="47"/>
      <c r="AJ689" s="44"/>
      <c r="AK689" s="353"/>
      <c r="AL689" s="452"/>
      <c r="AM689" s="452"/>
      <c r="AN689" s="452"/>
      <c r="AO689" s="452"/>
      <c r="AP689" s="452"/>
      <c r="AQ689" s="452"/>
      <c r="AR689" s="452"/>
      <c r="AS689" s="452"/>
      <c r="AT689" s="452"/>
      <c r="AU689" s="452"/>
      <c r="AV689" s="452"/>
      <c r="AW689" s="45"/>
      <c r="AX689" s="44"/>
      <c r="AY689" s="47"/>
      <c r="AZ689" s="47"/>
      <c r="BA689" s="125"/>
      <c r="BB689" s="44"/>
      <c r="BC689" s="44"/>
      <c r="BD689" s="47"/>
      <c r="BE689" s="47"/>
      <c r="BF689" s="45"/>
      <c r="BG689" s="44"/>
      <c r="BH689" s="44"/>
      <c r="BI689" s="44"/>
      <c r="BJ689" s="44"/>
      <c r="BK689" s="44"/>
      <c r="BL689" s="44"/>
      <c r="BM689" s="44"/>
      <c r="BN689" s="47"/>
      <c r="BO689" s="497"/>
      <c r="BP689" s="124"/>
      <c r="BQ689" s="41"/>
      <c r="BR689" s="41"/>
      <c r="BS689" s="41"/>
      <c r="BT689" s="41"/>
      <c r="BU689" s="43"/>
      <c r="BV689" s="43"/>
      <c r="BW689" s="43"/>
      <c r="BX689" s="43"/>
      <c r="BY689" s="43"/>
      <c r="BZ689" s="43"/>
      <c r="CA689" s="499"/>
      <c r="CB689" s="500"/>
      <c r="CC689" s="495"/>
      <c r="CD689" s="495"/>
      <c r="CE689" s="502"/>
      <c r="CF689" s="124"/>
      <c r="CG689" s="41"/>
      <c r="CH689" s="41"/>
      <c r="CI689" s="43"/>
      <c r="CJ689" s="43"/>
      <c r="CK689" s="43"/>
      <c r="CL689" s="43"/>
      <c r="CM689" s="43"/>
      <c r="CN689" s="43"/>
      <c r="CO689" s="43"/>
      <c r="CP689" s="43"/>
      <c r="CQ689" s="43"/>
      <c r="CR689" s="500"/>
      <c r="CS689" s="495"/>
      <c r="CT689" s="495"/>
      <c r="CU689" s="502"/>
      <c r="CV689" s="44"/>
      <c r="CW689" s="44"/>
      <c r="CX689" s="44"/>
      <c r="CY689" s="44"/>
      <c r="CZ689" s="44"/>
      <c r="DA689" s="47"/>
      <c r="DB689" s="451"/>
      <c r="DC689" s="44"/>
      <c r="DD689" s="44"/>
      <c r="DE689" s="451"/>
      <c r="DF689" s="35"/>
      <c r="DG689" s="36"/>
      <c r="DH689" s="36"/>
      <c r="DI689" s="38"/>
      <c r="DJ689" s="38"/>
      <c r="DK689" s="38"/>
      <c r="DL689" s="38"/>
      <c r="DM689" s="38"/>
      <c r="DN689" s="46"/>
      <c r="DO689" s="451"/>
      <c r="DP689" s="451"/>
      <c r="DQ689" s="451"/>
      <c r="DR689" s="451"/>
      <c r="DS689" s="451"/>
      <c r="DT689" s="451"/>
      <c r="DU689" s="451"/>
      <c r="DV689" s="35"/>
      <c r="DW689" s="36"/>
      <c r="DX689" s="36"/>
      <c r="DY689" s="38"/>
      <c r="DZ689" s="38"/>
      <c r="EA689" s="46"/>
      <c r="EB689" s="33">
        <f t="shared" si="84"/>
        <v>0</v>
      </c>
      <c r="EC689" s="33">
        <f t="shared" si="85"/>
        <v>0</v>
      </c>
      <c r="ED689" s="75">
        <f t="shared" si="86"/>
        <v>0</v>
      </c>
      <c r="EE689" s="74">
        <f t="shared" si="87"/>
        <v>0</v>
      </c>
      <c r="EF689" s="33">
        <f t="shared" si="88"/>
        <v>0</v>
      </c>
    </row>
    <row r="690" spans="1:136" x14ac:dyDescent="0.25">
      <c r="A690" s="136">
        <v>681</v>
      </c>
      <c r="B690" s="44"/>
      <c r="C690" s="39"/>
      <c r="D690" s="39"/>
      <c r="E690" s="39"/>
      <c r="F690" s="46"/>
      <c r="G690" s="45"/>
      <c r="H690" s="44"/>
      <c r="I690" s="44"/>
      <c r="J690" s="47"/>
      <c r="K690" s="47"/>
      <c r="L690" s="47"/>
      <c r="M690" s="47"/>
      <c r="N690" s="47"/>
      <c r="O690" s="44"/>
      <c r="P690" s="353"/>
      <c r="Q690" s="452"/>
      <c r="R690" s="452"/>
      <c r="S690" s="452"/>
      <c r="T690" s="452"/>
      <c r="U690" s="452"/>
      <c r="V690" s="452"/>
      <c r="W690" s="452"/>
      <c r="X690" s="452"/>
      <c r="Y690" s="452"/>
      <c r="Z690" s="45"/>
      <c r="AA690" s="44"/>
      <c r="AB690" s="44"/>
      <c r="AC690" s="47"/>
      <c r="AD690" s="47"/>
      <c r="AE690" s="47"/>
      <c r="AF690" s="47"/>
      <c r="AG690" s="47"/>
      <c r="AH690" s="47"/>
      <c r="AI690" s="47"/>
      <c r="AJ690" s="44"/>
      <c r="AK690" s="353"/>
      <c r="AL690" s="452"/>
      <c r="AM690" s="452"/>
      <c r="AN690" s="452"/>
      <c r="AO690" s="452"/>
      <c r="AP690" s="452"/>
      <c r="AQ690" s="452"/>
      <c r="AR690" s="452"/>
      <c r="AS690" s="452"/>
      <c r="AT690" s="452"/>
      <c r="AU690" s="452"/>
      <c r="AV690" s="452"/>
      <c r="AW690" s="45"/>
      <c r="AX690" s="44"/>
      <c r="AY690" s="47"/>
      <c r="AZ690" s="47"/>
      <c r="BA690" s="125"/>
      <c r="BB690" s="44"/>
      <c r="BC690" s="44"/>
      <c r="BD690" s="47"/>
      <c r="BE690" s="47"/>
      <c r="BF690" s="45"/>
      <c r="BG690" s="44"/>
      <c r="BH690" s="44"/>
      <c r="BI690" s="44"/>
      <c r="BJ690" s="44"/>
      <c r="BK690" s="44"/>
      <c r="BL690" s="44"/>
      <c r="BM690" s="44"/>
      <c r="BN690" s="47"/>
      <c r="BO690" s="497"/>
      <c r="BP690" s="124"/>
      <c r="BQ690" s="41"/>
      <c r="BR690" s="41"/>
      <c r="BS690" s="41"/>
      <c r="BT690" s="41"/>
      <c r="BU690" s="43"/>
      <c r="BV690" s="43"/>
      <c r="BW690" s="43"/>
      <c r="BX690" s="43"/>
      <c r="BY690" s="43"/>
      <c r="BZ690" s="43"/>
      <c r="CA690" s="499"/>
      <c r="CB690" s="500"/>
      <c r="CC690" s="495"/>
      <c r="CD690" s="495"/>
      <c r="CE690" s="502"/>
      <c r="CF690" s="124"/>
      <c r="CG690" s="41"/>
      <c r="CH690" s="41"/>
      <c r="CI690" s="43"/>
      <c r="CJ690" s="43"/>
      <c r="CK690" s="43"/>
      <c r="CL690" s="43"/>
      <c r="CM690" s="43"/>
      <c r="CN690" s="43"/>
      <c r="CO690" s="43"/>
      <c r="CP690" s="43"/>
      <c r="CQ690" s="43"/>
      <c r="CR690" s="500"/>
      <c r="CS690" s="495"/>
      <c r="CT690" s="495"/>
      <c r="CU690" s="502"/>
      <c r="CV690" s="44"/>
      <c r="CW690" s="44"/>
      <c r="CX690" s="44"/>
      <c r="CY690" s="44"/>
      <c r="CZ690" s="44"/>
      <c r="DA690" s="47"/>
      <c r="DB690" s="451"/>
      <c r="DC690" s="44"/>
      <c r="DD690" s="44"/>
      <c r="DE690" s="451"/>
      <c r="DF690" s="35"/>
      <c r="DG690" s="36"/>
      <c r="DH690" s="36"/>
      <c r="DI690" s="38"/>
      <c r="DJ690" s="38"/>
      <c r="DK690" s="38"/>
      <c r="DL690" s="38"/>
      <c r="DM690" s="38"/>
      <c r="DN690" s="46"/>
      <c r="DO690" s="451"/>
      <c r="DP690" s="451"/>
      <c r="DQ690" s="451"/>
      <c r="DR690" s="451"/>
      <c r="DS690" s="451"/>
      <c r="DT690" s="451"/>
      <c r="DU690" s="451"/>
      <c r="DV690" s="35"/>
      <c r="DW690" s="36"/>
      <c r="DX690" s="36"/>
      <c r="DY690" s="38"/>
      <c r="DZ690" s="38"/>
      <c r="EA690" s="46"/>
      <c r="EB690" s="33">
        <f t="shared" si="84"/>
        <v>0</v>
      </c>
      <c r="EC690" s="33">
        <f t="shared" si="85"/>
        <v>0</v>
      </c>
      <c r="ED690" s="75">
        <f t="shared" si="86"/>
        <v>0</v>
      </c>
      <c r="EE690" s="74">
        <f t="shared" si="87"/>
        <v>0</v>
      </c>
      <c r="EF690" s="33">
        <f t="shared" si="88"/>
        <v>0</v>
      </c>
    </row>
    <row r="691" spans="1:136" x14ac:dyDescent="0.25">
      <c r="A691" s="134">
        <v>682</v>
      </c>
      <c r="B691" s="44"/>
      <c r="C691" s="39"/>
      <c r="D691" s="39"/>
      <c r="E691" s="39"/>
      <c r="F691" s="46"/>
      <c r="G691" s="45"/>
      <c r="H691" s="44"/>
      <c r="I691" s="44"/>
      <c r="J691" s="47"/>
      <c r="K691" s="47"/>
      <c r="L691" s="47"/>
      <c r="M691" s="47"/>
      <c r="N691" s="47"/>
      <c r="O691" s="44"/>
      <c r="P691" s="353"/>
      <c r="Q691" s="452"/>
      <c r="R691" s="452"/>
      <c r="S691" s="452"/>
      <c r="T691" s="452"/>
      <c r="U691" s="452"/>
      <c r="V691" s="452"/>
      <c r="W691" s="452"/>
      <c r="X691" s="452"/>
      <c r="Y691" s="452"/>
      <c r="Z691" s="45"/>
      <c r="AA691" s="44"/>
      <c r="AB691" s="44"/>
      <c r="AC691" s="47"/>
      <c r="AD691" s="47"/>
      <c r="AE691" s="47"/>
      <c r="AF691" s="47"/>
      <c r="AG691" s="47"/>
      <c r="AH691" s="47"/>
      <c r="AI691" s="47"/>
      <c r="AJ691" s="44"/>
      <c r="AK691" s="353"/>
      <c r="AL691" s="452"/>
      <c r="AM691" s="452"/>
      <c r="AN691" s="452"/>
      <c r="AO691" s="452"/>
      <c r="AP691" s="452"/>
      <c r="AQ691" s="452"/>
      <c r="AR691" s="452"/>
      <c r="AS691" s="452"/>
      <c r="AT691" s="452"/>
      <c r="AU691" s="452"/>
      <c r="AV691" s="452"/>
      <c r="AW691" s="45"/>
      <c r="AX691" s="44"/>
      <c r="AY691" s="47"/>
      <c r="AZ691" s="47"/>
      <c r="BA691" s="125"/>
      <c r="BB691" s="44"/>
      <c r="BC691" s="44"/>
      <c r="BD691" s="47"/>
      <c r="BE691" s="47"/>
      <c r="BF691" s="45"/>
      <c r="BG691" s="44"/>
      <c r="BH691" s="44"/>
      <c r="BI691" s="44"/>
      <c r="BJ691" s="44"/>
      <c r="BK691" s="44"/>
      <c r="BL691" s="44"/>
      <c r="BM691" s="44"/>
      <c r="BN691" s="47"/>
      <c r="BO691" s="497"/>
      <c r="BP691" s="124"/>
      <c r="BQ691" s="41"/>
      <c r="BR691" s="41"/>
      <c r="BS691" s="41"/>
      <c r="BT691" s="41"/>
      <c r="BU691" s="43"/>
      <c r="BV691" s="43"/>
      <c r="BW691" s="43"/>
      <c r="BX691" s="43"/>
      <c r="BY691" s="43"/>
      <c r="BZ691" s="43"/>
      <c r="CA691" s="499"/>
      <c r="CB691" s="500"/>
      <c r="CC691" s="495"/>
      <c r="CD691" s="495"/>
      <c r="CE691" s="502"/>
      <c r="CF691" s="124"/>
      <c r="CG691" s="41"/>
      <c r="CH691" s="41"/>
      <c r="CI691" s="43"/>
      <c r="CJ691" s="43"/>
      <c r="CK691" s="43"/>
      <c r="CL691" s="43"/>
      <c r="CM691" s="43"/>
      <c r="CN691" s="43"/>
      <c r="CO691" s="43"/>
      <c r="CP691" s="43"/>
      <c r="CQ691" s="43"/>
      <c r="CR691" s="500"/>
      <c r="CS691" s="495"/>
      <c r="CT691" s="495"/>
      <c r="CU691" s="502"/>
      <c r="CV691" s="44"/>
      <c r="CW691" s="44"/>
      <c r="CX691" s="44"/>
      <c r="CY691" s="44"/>
      <c r="CZ691" s="44"/>
      <c r="DA691" s="47"/>
      <c r="DB691" s="451"/>
      <c r="DC691" s="44"/>
      <c r="DD691" s="44"/>
      <c r="DE691" s="451"/>
      <c r="DF691" s="35"/>
      <c r="DG691" s="36"/>
      <c r="DH691" s="36"/>
      <c r="DI691" s="38"/>
      <c r="DJ691" s="38"/>
      <c r="DK691" s="38"/>
      <c r="DL691" s="38"/>
      <c r="DM691" s="38"/>
      <c r="DN691" s="46"/>
      <c r="DO691" s="451"/>
      <c r="DP691" s="451"/>
      <c r="DQ691" s="451"/>
      <c r="DR691" s="451"/>
      <c r="DS691" s="451"/>
      <c r="DT691" s="451"/>
      <c r="DU691" s="451"/>
      <c r="DV691" s="35"/>
      <c r="DW691" s="36"/>
      <c r="DX691" s="36"/>
      <c r="DY691" s="38"/>
      <c r="DZ691" s="38"/>
      <c r="EA691" s="46"/>
      <c r="EB691" s="33">
        <f t="shared" si="84"/>
        <v>0</v>
      </c>
      <c r="EC691" s="33">
        <f t="shared" si="85"/>
        <v>0</v>
      </c>
      <c r="ED691" s="75">
        <f t="shared" si="86"/>
        <v>0</v>
      </c>
      <c r="EE691" s="74">
        <f t="shared" si="87"/>
        <v>0</v>
      </c>
      <c r="EF691" s="33">
        <f t="shared" si="88"/>
        <v>0</v>
      </c>
    </row>
    <row r="692" spans="1:136" x14ac:dyDescent="0.25">
      <c r="A692" s="136">
        <v>683</v>
      </c>
      <c r="B692" s="44"/>
      <c r="C692" s="39"/>
      <c r="D692" s="39"/>
      <c r="E692" s="39"/>
      <c r="F692" s="46"/>
      <c r="G692" s="45"/>
      <c r="H692" s="44"/>
      <c r="I692" s="44"/>
      <c r="J692" s="47"/>
      <c r="K692" s="47"/>
      <c r="L692" s="47"/>
      <c r="M692" s="47"/>
      <c r="N692" s="47"/>
      <c r="O692" s="44"/>
      <c r="P692" s="353"/>
      <c r="Q692" s="452"/>
      <c r="R692" s="452"/>
      <c r="S692" s="452"/>
      <c r="T692" s="452"/>
      <c r="U692" s="452"/>
      <c r="V692" s="452"/>
      <c r="W692" s="452"/>
      <c r="X692" s="452"/>
      <c r="Y692" s="452"/>
      <c r="Z692" s="45"/>
      <c r="AA692" s="44"/>
      <c r="AB692" s="44"/>
      <c r="AC692" s="47"/>
      <c r="AD692" s="47"/>
      <c r="AE692" s="47"/>
      <c r="AF692" s="47"/>
      <c r="AG692" s="47"/>
      <c r="AH692" s="47"/>
      <c r="AI692" s="47"/>
      <c r="AJ692" s="44"/>
      <c r="AK692" s="353"/>
      <c r="AL692" s="452"/>
      <c r="AM692" s="452"/>
      <c r="AN692" s="452"/>
      <c r="AO692" s="452"/>
      <c r="AP692" s="452"/>
      <c r="AQ692" s="452"/>
      <c r="AR692" s="452"/>
      <c r="AS692" s="452"/>
      <c r="AT692" s="452"/>
      <c r="AU692" s="452"/>
      <c r="AV692" s="452"/>
      <c r="AW692" s="45"/>
      <c r="AX692" s="44"/>
      <c r="AY692" s="47"/>
      <c r="AZ692" s="47"/>
      <c r="BA692" s="125"/>
      <c r="BB692" s="44"/>
      <c r="BC692" s="44"/>
      <c r="BD692" s="47"/>
      <c r="BE692" s="47"/>
      <c r="BF692" s="45"/>
      <c r="BG692" s="44"/>
      <c r="BH692" s="44"/>
      <c r="BI692" s="44"/>
      <c r="BJ692" s="44"/>
      <c r="BK692" s="44"/>
      <c r="BL692" s="44"/>
      <c r="BM692" s="44"/>
      <c r="BN692" s="47"/>
      <c r="BO692" s="497"/>
      <c r="BP692" s="124"/>
      <c r="BQ692" s="41"/>
      <c r="BR692" s="41"/>
      <c r="BS692" s="41"/>
      <c r="BT692" s="41"/>
      <c r="BU692" s="43"/>
      <c r="BV692" s="43"/>
      <c r="BW692" s="43"/>
      <c r="BX692" s="43"/>
      <c r="BY692" s="43"/>
      <c r="BZ692" s="43"/>
      <c r="CA692" s="499"/>
      <c r="CB692" s="500"/>
      <c r="CC692" s="495"/>
      <c r="CD692" s="495"/>
      <c r="CE692" s="502"/>
      <c r="CF692" s="124"/>
      <c r="CG692" s="41"/>
      <c r="CH692" s="41"/>
      <c r="CI692" s="43"/>
      <c r="CJ692" s="43"/>
      <c r="CK692" s="43"/>
      <c r="CL692" s="43"/>
      <c r="CM692" s="43"/>
      <c r="CN692" s="43"/>
      <c r="CO692" s="43"/>
      <c r="CP692" s="43"/>
      <c r="CQ692" s="43"/>
      <c r="CR692" s="500"/>
      <c r="CS692" s="495"/>
      <c r="CT692" s="495"/>
      <c r="CU692" s="502"/>
      <c r="CV692" s="44"/>
      <c r="CW692" s="44"/>
      <c r="CX692" s="44"/>
      <c r="CY692" s="44"/>
      <c r="CZ692" s="44"/>
      <c r="DA692" s="47"/>
      <c r="DB692" s="451"/>
      <c r="DC692" s="44"/>
      <c r="DD692" s="44"/>
      <c r="DE692" s="451"/>
      <c r="DF692" s="35"/>
      <c r="DG692" s="36"/>
      <c r="DH692" s="36"/>
      <c r="DI692" s="38"/>
      <c r="DJ692" s="38"/>
      <c r="DK692" s="38"/>
      <c r="DL692" s="38"/>
      <c r="DM692" s="38"/>
      <c r="DN692" s="46"/>
      <c r="DO692" s="451"/>
      <c r="DP692" s="451"/>
      <c r="DQ692" s="451"/>
      <c r="DR692" s="451"/>
      <c r="DS692" s="451"/>
      <c r="DT692" s="451"/>
      <c r="DU692" s="451"/>
      <c r="DV692" s="35"/>
      <c r="DW692" s="36"/>
      <c r="DX692" s="36"/>
      <c r="DY692" s="38"/>
      <c r="DZ692" s="38"/>
      <c r="EA692" s="46"/>
      <c r="EB692" s="33">
        <f t="shared" si="84"/>
        <v>0</v>
      </c>
      <c r="EC692" s="33">
        <f t="shared" si="85"/>
        <v>0</v>
      </c>
      <c r="ED692" s="75">
        <f t="shared" si="86"/>
        <v>0</v>
      </c>
      <c r="EE692" s="74">
        <f t="shared" si="87"/>
        <v>0</v>
      </c>
      <c r="EF692" s="33">
        <f t="shared" si="88"/>
        <v>0</v>
      </c>
    </row>
    <row r="693" spans="1:136" x14ac:dyDescent="0.25">
      <c r="A693" s="134">
        <v>684</v>
      </c>
      <c r="B693" s="44"/>
      <c r="C693" s="39"/>
      <c r="D693" s="39"/>
      <c r="E693" s="39"/>
      <c r="F693" s="46"/>
      <c r="G693" s="45"/>
      <c r="H693" s="44"/>
      <c r="I693" s="44"/>
      <c r="J693" s="47"/>
      <c r="K693" s="47"/>
      <c r="L693" s="47"/>
      <c r="M693" s="47"/>
      <c r="N693" s="47"/>
      <c r="O693" s="44"/>
      <c r="P693" s="353"/>
      <c r="Q693" s="452"/>
      <c r="R693" s="452"/>
      <c r="S693" s="452"/>
      <c r="T693" s="452"/>
      <c r="U693" s="452"/>
      <c r="V693" s="452"/>
      <c r="W693" s="452"/>
      <c r="X693" s="452"/>
      <c r="Y693" s="452"/>
      <c r="Z693" s="45"/>
      <c r="AA693" s="44"/>
      <c r="AB693" s="44"/>
      <c r="AC693" s="47"/>
      <c r="AD693" s="47"/>
      <c r="AE693" s="47"/>
      <c r="AF693" s="47"/>
      <c r="AG693" s="47"/>
      <c r="AH693" s="47"/>
      <c r="AI693" s="47"/>
      <c r="AJ693" s="44"/>
      <c r="AK693" s="353"/>
      <c r="AL693" s="452"/>
      <c r="AM693" s="452"/>
      <c r="AN693" s="452"/>
      <c r="AO693" s="452"/>
      <c r="AP693" s="452"/>
      <c r="AQ693" s="452"/>
      <c r="AR693" s="452"/>
      <c r="AS693" s="452"/>
      <c r="AT693" s="452"/>
      <c r="AU693" s="452"/>
      <c r="AV693" s="452"/>
      <c r="AW693" s="45"/>
      <c r="AX693" s="44"/>
      <c r="AY693" s="47"/>
      <c r="AZ693" s="47"/>
      <c r="BA693" s="125"/>
      <c r="BB693" s="44"/>
      <c r="BC693" s="44"/>
      <c r="BD693" s="47"/>
      <c r="BE693" s="47"/>
      <c r="BF693" s="45"/>
      <c r="BG693" s="44"/>
      <c r="BH693" s="44"/>
      <c r="BI693" s="44"/>
      <c r="BJ693" s="44"/>
      <c r="BK693" s="44"/>
      <c r="BL693" s="44"/>
      <c r="BM693" s="44"/>
      <c r="BN693" s="47"/>
      <c r="BO693" s="497"/>
      <c r="BP693" s="124"/>
      <c r="BQ693" s="41"/>
      <c r="BR693" s="41"/>
      <c r="BS693" s="41"/>
      <c r="BT693" s="41"/>
      <c r="BU693" s="43"/>
      <c r="BV693" s="43"/>
      <c r="BW693" s="43"/>
      <c r="BX693" s="43"/>
      <c r="BY693" s="43"/>
      <c r="BZ693" s="43"/>
      <c r="CA693" s="499"/>
      <c r="CB693" s="500"/>
      <c r="CC693" s="495"/>
      <c r="CD693" s="495"/>
      <c r="CE693" s="502"/>
      <c r="CF693" s="124"/>
      <c r="CG693" s="41"/>
      <c r="CH693" s="41"/>
      <c r="CI693" s="43"/>
      <c r="CJ693" s="43"/>
      <c r="CK693" s="43"/>
      <c r="CL693" s="43"/>
      <c r="CM693" s="43"/>
      <c r="CN693" s="43"/>
      <c r="CO693" s="43"/>
      <c r="CP693" s="43"/>
      <c r="CQ693" s="43"/>
      <c r="CR693" s="500"/>
      <c r="CS693" s="495"/>
      <c r="CT693" s="495"/>
      <c r="CU693" s="502"/>
      <c r="CV693" s="44"/>
      <c r="CW693" s="44"/>
      <c r="CX693" s="44"/>
      <c r="CY693" s="44"/>
      <c r="CZ693" s="44"/>
      <c r="DA693" s="47"/>
      <c r="DB693" s="451"/>
      <c r="DC693" s="44"/>
      <c r="DD693" s="44"/>
      <c r="DE693" s="451"/>
      <c r="DF693" s="35"/>
      <c r="DG693" s="36"/>
      <c r="DH693" s="36"/>
      <c r="DI693" s="38"/>
      <c r="DJ693" s="38"/>
      <c r="DK693" s="38"/>
      <c r="DL693" s="38"/>
      <c r="DM693" s="38"/>
      <c r="DN693" s="46"/>
      <c r="DO693" s="451"/>
      <c r="DP693" s="451"/>
      <c r="DQ693" s="451"/>
      <c r="DR693" s="451"/>
      <c r="DS693" s="451"/>
      <c r="DT693" s="451"/>
      <c r="DU693" s="451"/>
      <c r="DV693" s="35"/>
      <c r="DW693" s="36"/>
      <c r="DX693" s="36"/>
      <c r="DY693" s="38"/>
      <c r="DZ693" s="38"/>
      <c r="EA693" s="46"/>
      <c r="EB693" s="33">
        <f t="shared" si="84"/>
        <v>0</v>
      </c>
      <c r="EC693" s="33">
        <f t="shared" si="85"/>
        <v>0</v>
      </c>
      <c r="ED693" s="75">
        <f t="shared" si="86"/>
        <v>0</v>
      </c>
      <c r="EE693" s="74">
        <f t="shared" si="87"/>
        <v>0</v>
      </c>
      <c r="EF693" s="33">
        <f t="shared" si="88"/>
        <v>0</v>
      </c>
    </row>
    <row r="694" spans="1:136" x14ac:dyDescent="0.25">
      <c r="A694" s="136">
        <v>685</v>
      </c>
      <c r="B694" s="44"/>
      <c r="C694" s="39"/>
      <c r="D694" s="39"/>
      <c r="E694" s="39"/>
      <c r="F694" s="46"/>
      <c r="G694" s="45"/>
      <c r="H694" s="44"/>
      <c r="I694" s="44"/>
      <c r="J694" s="47"/>
      <c r="K694" s="47"/>
      <c r="L694" s="47"/>
      <c r="M694" s="47"/>
      <c r="N694" s="47"/>
      <c r="O694" s="44"/>
      <c r="P694" s="353"/>
      <c r="Q694" s="452"/>
      <c r="R694" s="452"/>
      <c r="S694" s="452"/>
      <c r="T694" s="452"/>
      <c r="U694" s="452"/>
      <c r="V694" s="452"/>
      <c r="W694" s="452"/>
      <c r="X694" s="452"/>
      <c r="Y694" s="452"/>
      <c r="Z694" s="45"/>
      <c r="AA694" s="44"/>
      <c r="AB694" s="44"/>
      <c r="AC694" s="47"/>
      <c r="AD694" s="47"/>
      <c r="AE694" s="47"/>
      <c r="AF694" s="47"/>
      <c r="AG694" s="47"/>
      <c r="AH694" s="47"/>
      <c r="AI694" s="47"/>
      <c r="AJ694" s="44"/>
      <c r="AK694" s="353"/>
      <c r="AL694" s="452"/>
      <c r="AM694" s="452"/>
      <c r="AN694" s="452"/>
      <c r="AO694" s="452"/>
      <c r="AP694" s="452"/>
      <c r="AQ694" s="452"/>
      <c r="AR694" s="452"/>
      <c r="AS694" s="452"/>
      <c r="AT694" s="452"/>
      <c r="AU694" s="452"/>
      <c r="AV694" s="452"/>
      <c r="AW694" s="45"/>
      <c r="AX694" s="44"/>
      <c r="AY694" s="47"/>
      <c r="AZ694" s="47"/>
      <c r="BA694" s="125"/>
      <c r="BB694" s="44"/>
      <c r="BC694" s="44"/>
      <c r="BD694" s="47"/>
      <c r="BE694" s="47"/>
      <c r="BF694" s="45"/>
      <c r="BG694" s="44"/>
      <c r="BH694" s="44"/>
      <c r="BI694" s="44"/>
      <c r="BJ694" s="44"/>
      <c r="BK694" s="44"/>
      <c r="BL694" s="44"/>
      <c r="BM694" s="44"/>
      <c r="BN694" s="47"/>
      <c r="BO694" s="497"/>
      <c r="BP694" s="124"/>
      <c r="BQ694" s="41"/>
      <c r="BR694" s="41"/>
      <c r="BS694" s="41"/>
      <c r="BT694" s="41"/>
      <c r="BU694" s="43"/>
      <c r="BV694" s="43"/>
      <c r="BW694" s="43"/>
      <c r="BX694" s="43"/>
      <c r="BY694" s="43"/>
      <c r="BZ694" s="43"/>
      <c r="CA694" s="499"/>
      <c r="CB694" s="500"/>
      <c r="CC694" s="495"/>
      <c r="CD694" s="495"/>
      <c r="CE694" s="502"/>
      <c r="CF694" s="124"/>
      <c r="CG694" s="41"/>
      <c r="CH694" s="41"/>
      <c r="CI694" s="43"/>
      <c r="CJ694" s="43"/>
      <c r="CK694" s="43"/>
      <c r="CL694" s="43"/>
      <c r="CM694" s="43"/>
      <c r="CN694" s="43"/>
      <c r="CO694" s="43"/>
      <c r="CP694" s="43"/>
      <c r="CQ694" s="43"/>
      <c r="CR694" s="500"/>
      <c r="CS694" s="495"/>
      <c r="CT694" s="495"/>
      <c r="CU694" s="502"/>
      <c r="CV694" s="44"/>
      <c r="CW694" s="44"/>
      <c r="CX694" s="44"/>
      <c r="CY694" s="44"/>
      <c r="CZ694" s="44"/>
      <c r="DA694" s="47"/>
      <c r="DB694" s="451"/>
      <c r="DC694" s="44"/>
      <c r="DD694" s="44"/>
      <c r="DE694" s="451"/>
      <c r="DF694" s="35"/>
      <c r="DG694" s="36"/>
      <c r="DH694" s="36"/>
      <c r="DI694" s="38"/>
      <c r="DJ694" s="38"/>
      <c r="DK694" s="38"/>
      <c r="DL694" s="38"/>
      <c r="DM694" s="38"/>
      <c r="DN694" s="46"/>
      <c r="DO694" s="451"/>
      <c r="DP694" s="451"/>
      <c r="DQ694" s="451"/>
      <c r="DR694" s="451"/>
      <c r="DS694" s="451"/>
      <c r="DT694" s="451"/>
      <c r="DU694" s="451"/>
      <c r="DV694" s="35"/>
      <c r="DW694" s="36"/>
      <c r="DX694" s="36"/>
      <c r="DY694" s="38"/>
      <c r="DZ694" s="38"/>
      <c r="EA694" s="46"/>
      <c r="EB694" s="33">
        <f t="shared" si="84"/>
        <v>0</v>
      </c>
      <c r="EC694" s="33">
        <f t="shared" si="85"/>
        <v>0</v>
      </c>
      <c r="ED694" s="75">
        <f t="shared" si="86"/>
        <v>0</v>
      </c>
      <c r="EE694" s="74">
        <f t="shared" si="87"/>
        <v>0</v>
      </c>
      <c r="EF694" s="33">
        <f t="shared" si="88"/>
        <v>0</v>
      </c>
    </row>
    <row r="695" spans="1:136" x14ac:dyDescent="0.25">
      <c r="A695" s="134">
        <v>686</v>
      </c>
      <c r="B695" s="44"/>
      <c r="C695" s="39"/>
      <c r="D695" s="39"/>
      <c r="E695" s="39"/>
      <c r="F695" s="46"/>
      <c r="G695" s="45"/>
      <c r="H695" s="44"/>
      <c r="I695" s="44"/>
      <c r="J695" s="47"/>
      <c r="K695" s="47"/>
      <c r="L695" s="47"/>
      <c r="M695" s="47"/>
      <c r="N695" s="47"/>
      <c r="O695" s="44"/>
      <c r="P695" s="353"/>
      <c r="Q695" s="452"/>
      <c r="R695" s="452"/>
      <c r="S695" s="452"/>
      <c r="T695" s="452"/>
      <c r="U695" s="452"/>
      <c r="V695" s="452"/>
      <c r="W695" s="452"/>
      <c r="X695" s="452"/>
      <c r="Y695" s="452"/>
      <c r="Z695" s="45"/>
      <c r="AA695" s="44"/>
      <c r="AB695" s="44"/>
      <c r="AC695" s="47"/>
      <c r="AD695" s="47"/>
      <c r="AE695" s="47"/>
      <c r="AF695" s="47"/>
      <c r="AG695" s="47"/>
      <c r="AH695" s="47"/>
      <c r="AI695" s="47"/>
      <c r="AJ695" s="44"/>
      <c r="AK695" s="353"/>
      <c r="AL695" s="452"/>
      <c r="AM695" s="452"/>
      <c r="AN695" s="452"/>
      <c r="AO695" s="452"/>
      <c r="AP695" s="452"/>
      <c r="AQ695" s="452"/>
      <c r="AR695" s="452"/>
      <c r="AS695" s="452"/>
      <c r="AT695" s="452"/>
      <c r="AU695" s="452"/>
      <c r="AV695" s="452"/>
      <c r="AW695" s="45"/>
      <c r="AX695" s="44"/>
      <c r="AY695" s="47"/>
      <c r="AZ695" s="47"/>
      <c r="BA695" s="125"/>
      <c r="BB695" s="44"/>
      <c r="BC695" s="44"/>
      <c r="BD695" s="47"/>
      <c r="BE695" s="47"/>
      <c r="BF695" s="45"/>
      <c r="BG695" s="44"/>
      <c r="BH695" s="44"/>
      <c r="BI695" s="44"/>
      <c r="BJ695" s="44"/>
      <c r="BK695" s="44"/>
      <c r="BL695" s="44"/>
      <c r="BM695" s="44"/>
      <c r="BN695" s="47"/>
      <c r="BO695" s="497"/>
      <c r="BP695" s="124"/>
      <c r="BQ695" s="41"/>
      <c r="BR695" s="41"/>
      <c r="BS695" s="41"/>
      <c r="BT695" s="41"/>
      <c r="BU695" s="43"/>
      <c r="BV695" s="43"/>
      <c r="BW695" s="43"/>
      <c r="BX695" s="43"/>
      <c r="BY695" s="43"/>
      <c r="BZ695" s="43"/>
      <c r="CA695" s="499"/>
      <c r="CB695" s="500"/>
      <c r="CC695" s="495"/>
      <c r="CD695" s="495"/>
      <c r="CE695" s="502"/>
      <c r="CF695" s="124"/>
      <c r="CG695" s="41"/>
      <c r="CH695" s="41"/>
      <c r="CI695" s="43"/>
      <c r="CJ695" s="43"/>
      <c r="CK695" s="43"/>
      <c r="CL695" s="43"/>
      <c r="CM695" s="43"/>
      <c r="CN695" s="43"/>
      <c r="CO695" s="43"/>
      <c r="CP695" s="43"/>
      <c r="CQ695" s="43"/>
      <c r="CR695" s="500"/>
      <c r="CS695" s="495"/>
      <c r="CT695" s="495"/>
      <c r="CU695" s="502"/>
      <c r="CV695" s="44"/>
      <c r="CW695" s="44"/>
      <c r="CX695" s="44"/>
      <c r="CY695" s="44"/>
      <c r="CZ695" s="44"/>
      <c r="DA695" s="47"/>
      <c r="DB695" s="451"/>
      <c r="DC695" s="44"/>
      <c r="DD695" s="44"/>
      <c r="DE695" s="451"/>
      <c r="DF695" s="35"/>
      <c r="DG695" s="36"/>
      <c r="DH695" s="36"/>
      <c r="DI695" s="38"/>
      <c r="DJ695" s="38"/>
      <c r="DK695" s="38"/>
      <c r="DL695" s="38"/>
      <c r="DM695" s="38"/>
      <c r="DN695" s="46"/>
      <c r="DO695" s="451"/>
      <c r="DP695" s="451"/>
      <c r="DQ695" s="451"/>
      <c r="DR695" s="451"/>
      <c r="DS695" s="451"/>
      <c r="DT695" s="451"/>
      <c r="DU695" s="451"/>
      <c r="DV695" s="35"/>
      <c r="DW695" s="36"/>
      <c r="DX695" s="36"/>
      <c r="DY695" s="38"/>
      <c r="DZ695" s="38"/>
      <c r="EA695" s="46"/>
      <c r="EB695" s="33">
        <f t="shared" si="84"/>
        <v>0</v>
      </c>
      <c r="EC695" s="33">
        <f t="shared" si="85"/>
        <v>0</v>
      </c>
      <c r="ED695" s="75">
        <f t="shared" si="86"/>
        <v>0</v>
      </c>
      <c r="EE695" s="74">
        <f t="shared" si="87"/>
        <v>0</v>
      </c>
      <c r="EF695" s="33">
        <f t="shared" si="88"/>
        <v>0</v>
      </c>
    </row>
    <row r="696" spans="1:136" x14ac:dyDescent="0.25">
      <c r="A696" s="136">
        <v>687</v>
      </c>
      <c r="B696" s="44"/>
      <c r="C696" s="39"/>
      <c r="D696" s="39"/>
      <c r="E696" s="39"/>
      <c r="F696" s="46"/>
      <c r="G696" s="45"/>
      <c r="H696" s="44"/>
      <c r="I696" s="44"/>
      <c r="J696" s="47"/>
      <c r="K696" s="47"/>
      <c r="L696" s="47"/>
      <c r="M696" s="47"/>
      <c r="N696" s="47"/>
      <c r="O696" s="44"/>
      <c r="P696" s="353"/>
      <c r="Q696" s="452"/>
      <c r="R696" s="452"/>
      <c r="S696" s="452"/>
      <c r="T696" s="452"/>
      <c r="U696" s="452"/>
      <c r="V696" s="452"/>
      <c r="W696" s="452"/>
      <c r="X696" s="452"/>
      <c r="Y696" s="452"/>
      <c r="Z696" s="45"/>
      <c r="AA696" s="44"/>
      <c r="AB696" s="44"/>
      <c r="AC696" s="47"/>
      <c r="AD696" s="47"/>
      <c r="AE696" s="47"/>
      <c r="AF696" s="47"/>
      <c r="AG696" s="47"/>
      <c r="AH696" s="47"/>
      <c r="AI696" s="47"/>
      <c r="AJ696" s="44"/>
      <c r="AK696" s="353"/>
      <c r="AL696" s="452"/>
      <c r="AM696" s="452"/>
      <c r="AN696" s="452"/>
      <c r="AO696" s="452"/>
      <c r="AP696" s="452"/>
      <c r="AQ696" s="452"/>
      <c r="AR696" s="452"/>
      <c r="AS696" s="452"/>
      <c r="AT696" s="452"/>
      <c r="AU696" s="452"/>
      <c r="AV696" s="452"/>
      <c r="AW696" s="45"/>
      <c r="AX696" s="44"/>
      <c r="AY696" s="47"/>
      <c r="AZ696" s="47"/>
      <c r="BA696" s="125"/>
      <c r="BB696" s="44"/>
      <c r="BC696" s="44"/>
      <c r="BD696" s="47"/>
      <c r="BE696" s="47"/>
      <c r="BF696" s="45"/>
      <c r="BG696" s="44"/>
      <c r="BH696" s="44"/>
      <c r="BI696" s="44"/>
      <c r="BJ696" s="44"/>
      <c r="BK696" s="44"/>
      <c r="BL696" s="44"/>
      <c r="BM696" s="44"/>
      <c r="BN696" s="47"/>
      <c r="BO696" s="497"/>
      <c r="BP696" s="124"/>
      <c r="BQ696" s="41"/>
      <c r="BR696" s="41"/>
      <c r="BS696" s="41"/>
      <c r="BT696" s="41"/>
      <c r="BU696" s="43"/>
      <c r="BV696" s="43"/>
      <c r="BW696" s="43"/>
      <c r="BX696" s="43"/>
      <c r="BY696" s="43"/>
      <c r="BZ696" s="43"/>
      <c r="CA696" s="499"/>
      <c r="CB696" s="500"/>
      <c r="CC696" s="495"/>
      <c r="CD696" s="495"/>
      <c r="CE696" s="502"/>
      <c r="CF696" s="124"/>
      <c r="CG696" s="41"/>
      <c r="CH696" s="41"/>
      <c r="CI696" s="43"/>
      <c r="CJ696" s="43"/>
      <c r="CK696" s="43"/>
      <c r="CL696" s="43"/>
      <c r="CM696" s="43"/>
      <c r="CN696" s="43"/>
      <c r="CO696" s="43"/>
      <c r="CP696" s="43"/>
      <c r="CQ696" s="43"/>
      <c r="CR696" s="500"/>
      <c r="CS696" s="495"/>
      <c r="CT696" s="495"/>
      <c r="CU696" s="502"/>
      <c r="CV696" s="44"/>
      <c r="CW696" s="44"/>
      <c r="CX696" s="44"/>
      <c r="CY696" s="44"/>
      <c r="CZ696" s="44"/>
      <c r="DA696" s="47"/>
      <c r="DB696" s="451"/>
      <c r="DC696" s="44"/>
      <c r="DD696" s="44"/>
      <c r="DE696" s="451"/>
      <c r="DF696" s="35"/>
      <c r="DG696" s="36"/>
      <c r="DH696" s="36"/>
      <c r="DI696" s="38"/>
      <c r="DJ696" s="38"/>
      <c r="DK696" s="38"/>
      <c r="DL696" s="38"/>
      <c r="DM696" s="38"/>
      <c r="DN696" s="46"/>
      <c r="DO696" s="451"/>
      <c r="DP696" s="451"/>
      <c r="DQ696" s="451"/>
      <c r="DR696" s="451"/>
      <c r="DS696" s="451"/>
      <c r="DT696" s="451"/>
      <c r="DU696" s="451"/>
      <c r="DV696" s="35"/>
      <c r="DW696" s="36"/>
      <c r="DX696" s="36"/>
      <c r="DY696" s="38"/>
      <c r="DZ696" s="38"/>
      <c r="EA696" s="46"/>
      <c r="EB696" s="33">
        <f t="shared" si="84"/>
        <v>0</v>
      </c>
      <c r="EC696" s="33">
        <f t="shared" si="85"/>
        <v>0</v>
      </c>
      <c r="ED696" s="75">
        <f t="shared" si="86"/>
        <v>0</v>
      </c>
      <c r="EE696" s="74">
        <f t="shared" si="87"/>
        <v>0</v>
      </c>
      <c r="EF696" s="33">
        <f t="shared" si="88"/>
        <v>0</v>
      </c>
    </row>
    <row r="697" spans="1:136" x14ac:dyDescent="0.25">
      <c r="A697" s="134">
        <v>688</v>
      </c>
      <c r="B697" s="44"/>
      <c r="C697" s="39"/>
      <c r="D697" s="39"/>
      <c r="E697" s="39"/>
      <c r="F697" s="46"/>
      <c r="G697" s="45"/>
      <c r="H697" s="44"/>
      <c r="I697" s="44"/>
      <c r="J697" s="47"/>
      <c r="K697" s="47"/>
      <c r="L697" s="47"/>
      <c r="M697" s="47"/>
      <c r="N697" s="47"/>
      <c r="O697" s="44"/>
      <c r="P697" s="353"/>
      <c r="Q697" s="452"/>
      <c r="R697" s="452"/>
      <c r="S697" s="452"/>
      <c r="T697" s="452"/>
      <c r="U697" s="452"/>
      <c r="V697" s="452"/>
      <c r="W697" s="452"/>
      <c r="X697" s="452"/>
      <c r="Y697" s="452"/>
      <c r="Z697" s="45"/>
      <c r="AA697" s="44"/>
      <c r="AB697" s="44"/>
      <c r="AC697" s="47"/>
      <c r="AD697" s="47"/>
      <c r="AE697" s="47"/>
      <c r="AF697" s="47"/>
      <c r="AG697" s="47"/>
      <c r="AH697" s="47"/>
      <c r="AI697" s="47"/>
      <c r="AJ697" s="44"/>
      <c r="AK697" s="353"/>
      <c r="AL697" s="452"/>
      <c r="AM697" s="452"/>
      <c r="AN697" s="452"/>
      <c r="AO697" s="452"/>
      <c r="AP697" s="452"/>
      <c r="AQ697" s="452"/>
      <c r="AR697" s="452"/>
      <c r="AS697" s="452"/>
      <c r="AT697" s="452"/>
      <c r="AU697" s="452"/>
      <c r="AV697" s="452"/>
      <c r="AW697" s="45"/>
      <c r="AX697" s="44"/>
      <c r="AY697" s="47"/>
      <c r="AZ697" s="47"/>
      <c r="BA697" s="125"/>
      <c r="BB697" s="44"/>
      <c r="BC697" s="44"/>
      <c r="BD697" s="47"/>
      <c r="BE697" s="47"/>
      <c r="BF697" s="45"/>
      <c r="BG697" s="44"/>
      <c r="BH697" s="44"/>
      <c r="BI697" s="44"/>
      <c r="BJ697" s="44"/>
      <c r="BK697" s="44"/>
      <c r="BL697" s="44"/>
      <c r="BM697" s="44"/>
      <c r="BN697" s="47"/>
      <c r="BO697" s="497"/>
      <c r="BP697" s="124"/>
      <c r="BQ697" s="41"/>
      <c r="BR697" s="41"/>
      <c r="BS697" s="41"/>
      <c r="BT697" s="41"/>
      <c r="BU697" s="43"/>
      <c r="BV697" s="43"/>
      <c r="BW697" s="43"/>
      <c r="BX697" s="43"/>
      <c r="BY697" s="43"/>
      <c r="BZ697" s="43"/>
      <c r="CA697" s="499"/>
      <c r="CB697" s="500"/>
      <c r="CC697" s="495"/>
      <c r="CD697" s="495"/>
      <c r="CE697" s="502"/>
      <c r="CF697" s="124"/>
      <c r="CG697" s="41"/>
      <c r="CH697" s="41"/>
      <c r="CI697" s="43"/>
      <c r="CJ697" s="43"/>
      <c r="CK697" s="43"/>
      <c r="CL697" s="43"/>
      <c r="CM697" s="43"/>
      <c r="CN697" s="43"/>
      <c r="CO697" s="43"/>
      <c r="CP697" s="43"/>
      <c r="CQ697" s="43"/>
      <c r="CR697" s="500"/>
      <c r="CS697" s="495"/>
      <c r="CT697" s="495"/>
      <c r="CU697" s="502"/>
      <c r="CV697" s="44"/>
      <c r="CW697" s="44"/>
      <c r="CX697" s="44"/>
      <c r="CY697" s="44"/>
      <c r="CZ697" s="44"/>
      <c r="DA697" s="47"/>
      <c r="DB697" s="451"/>
      <c r="DC697" s="44"/>
      <c r="DD697" s="44"/>
      <c r="DE697" s="451"/>
      <c r="DF697" s="35"/>
      <c r="DG697" s="36"/>
      <c r="DH697" s="36"/>
      <c r="DI697" s="38"/>
      <c r="DJ697" s="38"/>
      <c r="DK697" s="38"/>
      <c r="DL697" s="38"/>
      <c r="DM697" s="38"/>
      <c r="DN697" s="46"/>
      <c r="DO697" s="451"/>
      <c r="DP697" s="451"/>
      <c r="DQ697" s="451"/>
      <c r="DR697" s="451"/>
      <c r="DS697" s="451"/>
      <c r="DT697" s="451"/>
      <c r="DU697" s="451"/>
      <c r="DV697" s="35"/>
      <c r="DW697" s="36"/>
      <c r="DX697" s="36"/>
      <c r="DY697" s="38"/>
      <c r="DZ697" s="38"/>
      <c r="EA697" s="46"/>
      <c r="EB697" s="33">
        <f t="shared" si="84"/>
        <v>0</v>
      </c>
      <c r="EC697" s="33">
        <f t="shared" si="85"/>
        <v>0</v>
      </c>
      <c r="ED697" s="75">
        <f t="shared" si="86"/>
        <v>0</v>
      </c>
      <c r="EE697" s="74">
        <f t="shared" si="87"/>
        <v>0</v>
      </c>
      <c r="EF697" s="33">
        <f t="shared" si="88"/>
        <v>0</v>
      </c>
    </row>
    <row r="698" spans="1:136" x14ac:dyDescent="0.25">
      <c r="A698" s="136">
        <v>689</v>
      </c>
      <c r="B698" s="44"/>
      <c r="C698" s="39"/>
      <c r="D698" s="39"/>
      <c r="E698" s="39"/>
      <c r="F698" s="46"/>
      <c r="G698" s="45"/>
      <c r="H698" s="44"/>
      <c r="I698" s="44"/>
      <c r="J698" s="47"/>
      <c r="K698" s="47"/>
      <c r="L698" s="47"/>
      <c r="M698" s="47"/>
      <c r="N698" s="47"/>
      <c r="O698" s="44"/>
      <c r="P698" s="353"/>
      <c r="Q698" s="452"/>
      <c r="R698" s="452"/>
      <c r="S698" s="452"/>
      <c r="T698" s="452"/>
      <c r="U698" s="452"/>
      <c r="V698" s="452"/>
      <c r="W698" s="452"/>
      <c r="X698" s="452"/>
      <c r="Y698" s="452"/>
      <c r="Z698" s="45"/>
      <c r="AA698" s="44"/>
      <c r="AB698" s="44"/>
      <c r="AC698" s="47"/>
      <c r="AD698" s="47"/>
      <c r="AE698" s="47"/>
      <c r="AF698" s="47"/>
      <c r="AG698" s="47"/>
      <c r="AH698" s="47"/>
      <c r="AI698" s="47"/>
      <c r="AJ698" s="44"/>
      <c r="AK698" s="353"/>
      <c r="AL698" s="452"/>
      <c r="AM698" s="452"/>
      <c r="AN698" s="452"/>
      <c r="AO698" s="452"/>
      <c r="AP698" s="452"/>
      <c r="AQ698" s="452"/>
      <c r="AR698" s="452"/>
      <c r="AS698" s="452"/>
      <c r="AT698" s="452"/>
      <c r="AU698" s="452"/>
      <c r="AV698" s="452"/>
      <c r="AW698" s="45"/>
      <c r="AX698" s="44"/>
      <c r="AY698" s="47"/>
      <c r="AZ698" s="47"/>
      <c r="BA698" s="125"/>
      <c r="BB698" s="44"/>
      <c r="BC698" s="44"/>
      <c r="BD698" s="47"/>
      <c r="BE698" s="47"/>
      <c r="BF698" s="45"/>
      <c r="BG698" s="44"/>
      <c r="BH698" s="44"/>
      <c r="BI698" s="44"/>
      <c r="BJ698" s="44"/>
      <c r="BK698" s="44"/>
      <c r="BL698" s="44"/>
      <c r="BM698" s="44"/>
      <c r="BN698" s="47"/>
      <c r="BO698" s="497"/>
      <c r="BP698" s="124"/>
      <c r="BQ698" s="41"/>
      <c r="BR698" s="41"/>
      <c r="BS698" s="41"/>
      <c r="BT698" s="41"/>
      <c r="BU698" s="43"/>
      <c r="BV698" s="43"/>
      <c r="BW698" s="43"/>
      <c r="BX698" s="43"/>
      <c r="BY698" s="43"/>
      <c r="BZ698" s="43"/>
      <c r="CA698" s="499"/>
      <c r="CB698" s="500"/>
      <c r="CC698" s="495"/>
      <c r="CD698" s="495"/>
      <c r="CE698" s="502"/>
      <c r="CF698" s="124"/>
      <c r="CG698" s="41"/>
      <c r="CH698" s="41"/>
      <c r="CI698" s="43"/>
      <c r="CJ698" s="43"/>
      <c r="CK698" s="43"/>
      <c r="CL698" s="43"/>
      <c r="CM698" s="43"/>
      <c r="CN698" s="43"/>
      <c r="CO698" s="43"/>
      <c r="CP698" s="43"/>
      <c r="CQ698" s="43"/>
      <c r="CR698" s="500"/>
      <c r="CS698" s="495"/>
      <c r="CT698" s="495"/>
      <c r="CU698" s="502"/>
      <c r="CV698" s="44"/>
      <c r="CW698" s="44"/>
      <c r="CX698" s="44"/>
      <c r="CY698" s="44"/>
      <c r="CZ698" s="44"/>
      <c r="DA698" s="47"/>
      <c r="DB698" s="451"/>
      <c r="DC698" s="44"/>
      <c r="DD698" s="44"/>
      <c r="DE698" s="451"/>
      <c r="DF698" s="35"/>
      <c r="DG698" s="36"/>
      <c r="DH698" s="36"/>
      <c r="DI698" s="38"/>
      <c r="DJ698" s="38"/>
      <c r="DK698" s="38"/>
      <c r="DL698" s="38"/>
      <c r="DM698" s="38"/>
      <c r="DN698" s="46"/>
      <c r="DO698" s="451"/>
      <c r="DP698" s="451"/>
      <c r="DQ698" s="451"/>
      <c r="DR698" s="451"/>
      <c r="DS698" s="451"/>
      <c r="DT698" s="451"/>
      <c r="DU698" s="451"/>
      <c r="DV698" s="35"/>
      <c r="DW698" s="36"/>
      <c r="DX698" s="36"/>
      <c r="DY698" s="38"/>
      <c r="DZ698" s="38"/>
      <c r="EA698" s="46"/>
      <c r="EB698" s="33">
        <f t="shared" si="84"/>
        <v>0</v>
      </c>
      <c r="EC698" s="33">
        <f t="shared" si="85"/>
        <v>0</v>
      </c>
      <c r="ED698" s="75">
        <f t="shared" si="86"/>
        <v>0</v>
      </c>
      <c r="EE698" s="74">
        <f t="shared" si="87"/>
        <v>0</v>
      </c>
      <c r="EF698" s="33">
        <f t="shared" si="88"/>
        <v>0</v>
      </c>
    </row>
    <row r="699" spans="1:136" x14ac:dyDescent="0.25">
      <c r="A699" s="134">
        <v>690</v>
      </c>
      <c r="B699" s="44"/>
      <c r="C699" s="39"/>
      <c r="D699" s="39"/>
      <c r="E699" s="39"/>
      <c r="F699" s="46"/>
      <c r="G699" s="45"/>
      <c r="H699" s="44"/>
      <c r="I699" s="44"/>
      <c r="J699" s="47"/>
      <c r="K699" s="47"/>
      <c r="L699" s="47"/>
      <c r="M699" s="47"/>
      <c r="N699" s="47"/>
      <c r="O699" s="44"/>
      <c r="P699" s="353"/>
      <c r="Q699" s="452"/>
      <c r="R699" s="452"/>
      <c r="S699" s="452"/>
      <c r="T699" s="452"/>
      <c r="U699" s="452"/>
      <c r="V699" s="452"/>
      <c r="W699" s="452"/>
      <c r="X699" s="452"/>
      <c r="Y699" s="452"/>
      <c r="Z699" s="45"/>
      <c r="AA699" s="44"/>
      <c r="AB699" s="44"/>
      <c r="AC699" s="47"/>
      <c r="AD699" s="47"/>
      <c r="AE699" s="47"/>
      <c r="AF699" s="47"/>
      <c r="AG699" s="47"/>
      <c r="AH699" s="47"/>
      <c r="AI699" s="47"/>
      <c r="AJ699" s="44"/>
      <c r="AK699" s="353"/>
      <c r="AL699" s="452"/>
      <c r="AM699" s="452"/>
      <c r="AN699" s="452"/>
      <c r="AO699" s="452"/>
      <c r="AP699" s="452"/>
      <c r="AQ699" s="452"/>
      <c r="AR699" s="452"/>
      <c r="AS699" s="452"/>
      <c r="AT699" s="452"/>
      <c r="AU699" s="452"/>
      <c r="AV699" s="452"/>
      <c r="AW699" s="45"/>
      <c r="AX699" s="44"/>
      <c r="AY699" s="47"/>
      <c r="AZ699" s="47"/>
      <c r="BA699" s="125"/>
      <c r="BB699" s="44"/>
      <c r="BC699" s="44"/>
      <c r="BD699" s="47"/>
      <c r="BE699" s="47"/>
      <c r="BF699" s="45"/>
      <c r="BG699" s="44"/>
      <c r="BH699" s="44"/>
      <c r="BI699" s="44"/>
      <c r="BJ699" s="44"/>
      <c r="BK699" s="44"/>
      <c r="BL699" s="44"/>
      <c r="BM699" s="44"/>
      <c r="BN699" s="47"/>
      <c r="BO699" s="497"/>
      <c r="BP699" s="124"/>
      <c r="BQ699" s="41"/>
      <c r="BR699" s="41"/>
      <c r="BS699" s="41"/>
      <c r="BT699" s="41"/>
      <c r="BU699" s="43"/>
      <c r="BV699" s="43"/>
      <c r="BW699" s="43"/>
      <c r="BX699" s="43"/>
      <c r="BY699" s="43"/>
      <c r="BZ699" s="43"/>
      <c r="CA699" s="499"/>
      <c r="CB699" s="500"/>
      <c r="CC699" s="495"/>
      <c r="CD699" s="495"/>
      <c r="CE699" s="502"/>
      <c r="CF699" s="124"/>
      <c r="CG699" s="41"/>
      <c r="CH699" s="41"/>
      <c r="CI699" s="43"/>
      <c r="CJ699" s="43"/>
      <c r="CK699" s="43"/>
      <c r="CL699" s="43"/>
      <c r="CM699" s="43"/>
      <c r="CN699" s="43"/>
      <c r="CO699" s="43"/>
      <c r="CP699" s="43"/>
      <c r="CQ699" s="43"/>
      <c r="CR699" s="500"/>
      <c r="CS699" s="495"/>
      <c r="CT699" s="495"/>
      <c r="CU699" s="502"/>
      <c r="CV699" s="44"/>
      <c r="CW699" s="44"/>
      <c r="CX699" s="44"/>
      <c r="CY699" s="44"/>
      <c r="CZ699" s="44"/>
      <c r="DA699" s="47"/>
      <c r="DB699" s="451"/>
      <c r="DC699" s="44"/>
      <c r="DD699" s="44"/>
      <c r="DE699" s="451"/>
      <c r="DF699" s="35"/>
      <c r="DG699" s="36"/>
      <c r="DH699" s="36"/>
      <c r="DI699" s="38"/>
      <c r="DJ699" s="38"/>
      <c r="DK699" s="38"/>
      <c r="DL699" s="38"/>
      <c r="DM699" s="38"/>
      <c r="DN699" s="46"/>
      <c r="DO699" s="451"/>
      <c r="DP699" s="451"/>
      <c r="DQ699" s="451"/>
      <c r="DR699" s="451"/>
      <c r="DS699" s="451"/>
      <c r="DT699" s="451"/>
      <c r="DU699" s="451"/>
      <c r="DV699" s="35"/>
      <c r="DW699" s="36"/>
      <c r="DX699" s="36"/>
      <c r="DY699" s="38"/>
      <c r="DZ699" s="38"/>
      <c r="EA699" s="46"/>
      <c r="EB699" s="33">
        <f t="shared" si="84"/>
        <v>0</v>
      </c>
      <c r="EC699" s="33">
        <f t="shared" si="85"/>
        <v>0</v>
      </c>
      <c r="ED699" s="75">
        <f t="shared" si="86"/>
        <v>0</v>
      </c>
      <c r="EE699" s="74">
        <f t="shared" si="87"/>
        <v>0</v>
      </c>
      <c r="EF699" s="33">
        <f t="shared" si="88"/>
        <v>0</v>
      </c>
    </row>
    <row r="700" spans="1:136" x14ac:dyDescent="0.25">
      <c r="A700" s="136">
        <v>691</v>
      </c>
      <c r="B700" s="44"/>
      <c r="C700" s="39"/>
      <c r="D700" s="39"/>
      <c r="E700" s="39"/>
      <c r="F700" s="46"/>
      <c r="G700" s="45"/>
      <c r="H700" s="44"/>
      <c r="I700" s="44"/>
      <c r="J700" s="47"/>
      <c r="K700" s="47"/>
      <c r="L700" s="47"/>
      <c r="M700" s="47"/>
      <c r="N700" s="47"/>
      <c r="O700" s="44"/>
      <c r="P700" s="353"/>
      <c r="Q700" s="452"/>
      <c r="R700" s="452"/>
      <c r="S700" s="452"/>
      <c r="T700" s="452"/>
      <c r="U700" s="452"/>
      <c r="V700" s="452"/>
      <c r="W700" s="452"/>
      <c r="X700" s="452"/>
      <c r="Y700" s="452"/>
      <c r="Z700" s="45"/>
      <c r="AA700" s="44"/>
      <c r="AB700" s="44"/>
      <c r="AC700" s="47"/>
      <c r="AD700" s="47"/>
      <c r="AE700" s="47"/>
      <c r="AF700" s="47"/>
      <c r="AG700" s="47"/>
      <c r="AH700" s="47"/>
      <c r="AI700" s="47"/>
      <c r="AJ700" s="44"/>
      <c r="AK700" s="353"/>
      <c r="AL700" s="452"/>
      <c r="AM700" s="452"/>
      <c r="AN700" s="452"/>
      <c r="AO700" s="452"/>
      <c r="AP700" s="452"/>
      <c r="AQ700" s="452"/>
      <c r="AR700" s="452"/>
      <c r="AS700" s="452"/>
      <c r="AT700" s="452"/>
      <c r="AU700" s="452"/>
      <c r="AV700" s="452"/>
      <c r="AW700" s="45"/>
      <c r="AX700" s="44"/>
      <c r="AY700" s="47"/>
      <c r="AZ700" s="47"/>
      <c r="BA700" s="125"/>
      <c r="BB700" s="44"/>
      <c r="BC700" s="44"/>
      <c r="BD700" s="47"/>
      <c r="BE700" s="47"/>
      <c r="BF700" s="45"/>
      <c r="BG700" s="44"/>
      <c r="BH700" s="44"/>
      <c r="BI700" s="44"/>
      <c r="BJ700" s="44"/>
      <c r="BK700" s="44"/>
      <c r="BL700" s="44"/>
      <c r="BM700" s="44"/>
      <c r="BN700" s="47"/>
      <c r="BO700" s="497"/>
      <c r="BP700" s="124"/>
      <c r="BQ700" s="41"/>
      <c r="BR700" s="41"/>
      <c r="BS700" s="41"/>
      <c r="BT700" s="41"/>
      <c r="BU700" s="43"/>
      <c r="BV700" s="43"/>
      <c r="BW700" s="43"/>
      <c r="BX700" s="43"/>
      <c r="BY700" s="43"/>
      <c r="BZ700" s="43"/>
      <c r="CA700" s="499"/>
      <c r="CB700" s="500"/>
      <c r="CC700" s="495"/>
      <c r="CD700" s="495"/>
      <c r="CE700" s="502"/>
      <c r="CF700" s="124"/>
      <c r="CG700" s="41"/>
      <c r="CH700" s="41"/>
      <c r="CI700" s="43"/>
      <c r="CJ700" s="43"/>
      <c r="CK700" s="43"/>
      <c r="CL700" s="43"/>
      <c r="CM700" s="43"/>
      <c r="CN700" s="43"/>
      <c r="CO700" s="43"/>
      <c r="CP700" s="43"/>
      <c r="CQ700" s="43"/>
      <c r="CR700" s="500"/>
      <c r="CS700" s="495"/>
      <c r="CT700" s="495"/>
      <c r="CU700" s="502"/>
      <c r="CV700" s="44"/>
      <c r="CW700" s="44"/>
      <c r="CX700" s="44"/>
      <c r="CY700" s="44"/>
      <c r="CZ700" s="44"/>
      <c r="DA700" s="47"/>
      <c r="DB700" s="451"/>
      <c r="DC700" s="44"/>
      <c r="DD700" s="44"/>
      <c r="DE700" s="451"/>
      <c r="DF700" s="35"/>
      <c r="DG700" s="36"/>
      <c r="DH700" s="36"/>
      <c r="DI700" s="38"/>
      <c r="DJ700" s="38"/>
      <c r="DK700" s="38"/>
      <c r="DL700" s="38"/>
      <c r="DM700" s="38"/>
      <c r="DN700" s="46"/>
      <c r="DO700" s="451"/>
      <c r="DP700" s="451"/>
      <c r="DQ700" s="451"/>
      <c r="DR700" s="451"/>
      <c r="DS700" s="451"/>
      <c r="DT700" s="451"/>
      <c r="DU700" s="451"/>
      <c r="DV700" s="35"/>
      <c r="DW700" s="36"/>
      <c r="DX700" s="36"/>
      <c r="DY700" s="38"/>
      <c r="DZ700" s="38"/>
      <c r="EA700" s="46"/>
      <c r="EB700" s="33">
        <f t="shared" si="84"/>
        <v>0</v>
      </c>
      <c r="EC700" s="33">
        <f t="shared" si="85"/>
        <v>0</v>
      </c>
      <c r="ED700" s="75">
        <f t="shared" si="86"/>
        <v>0</v>
      </c>
      <c r="EE700" s="74">
        <f t="shared" si="87"/>
        <v>0</v>
      </c>
      <c r="EF700" s="33">
        <f t="shared" si="88"/>
        <v>0</v>
      </c>
    </row>
    <row r="701" spans="1:136" x14ac:dyDescent="0.25">
      <c r="A701" s="134">
        <v>692</v>
      </c>
      <c r="B701" s="44"/>
      <c r="C701" s="39"/>
      <c r="D701" s="39"/>
      <c r="E701" s="39"/>
      <c r="F701" s="46"/>
      <c r="G701" s="45"/>
      <c r="H701" s="44"/>
      <c r="I701" s="44"/>
      <c r="J701" s="47"/>
      <c r="K701" s="47"/>
      <c r="L701" s="47"/>
      <c r="M701" s="47"/>
      <c r="N701" s="47"/>
      <c r="O701" s="44"/>
      <c r="P701" s="353"/>
      <c r="Q701" s="452"/>
      <c r="R701" s="452"/>
      <c r="S701" s="452"/>
      <c r="T701" s="452"/>
      <c r="U701" s="452"/>
      <c r="V701" s="452"/>
      <c r="W701" s="452"/>
      <c r="X701" s="452"/>
      <c r="Y701" s="452"/>
      <c r="Z701" s="45"/>
      <c r="AA701" s="44"/>
      <c r="AB701" s="44"/>
      <c r="AC701" s="47"/>
      <c r="AD701" s="47"/>
      <c r="AE701" s="47"/>
      <c r="AF701" s="47"/>
      <c r="AG701" s="47"/>
      <c r="AH701" s="47"/>
      <c r="AI701" s="47"/>
      <c r="AJ701" s="44"/>
      <c r="AK701" s="353"/>
      <c r="AL701" s="452"/>
      <c r="AM701" s="452"/>
      <c r="AN701" s="452"/>
      <c r="AO701" s="452"/>
      <c r="AP701" s="452"/>
      <c r="AQ701" s="452"/>
      <c r="AR701" s="452"/>
      <c r="AS701" s="452"/>
      <c r="AT701" s="452"/>
      <c r="AU701" s="452"/>
      <c r="AV701" s="452"/>
      <c r="AW701" s="45"/>
      <c r="AX701" s="44"/>
      <c r="AY701" s="47"/>
      <c r="AZ701" s="47"/>
      <c r="BA701" s="125"/>
      <c r="BB701" s="44"/>
      <c r="BC701" s="44"/>
      <c r="BD701" s="47"/>
      <c r="BE701" s="47"/>
      <c r="BF701" s="45"/>
      <c r="BG701" s="44"/>
      <c r="BH701" s="44"/>
      <c r="BI701" s="44"/>
      <c r="BJ701" s="44"/>
      <c r="BK701" s="44"/>
      <c r="BL701" s="44"/>
      <c r="BM701" s="44"/>
      <c r="BN701" s="47"/>
      <c r="BO701" s="497"/>
      <c r="BP701" s="124"/>
      <c r="BQ701" s="41"/>
      <c r="BR701" s="41"/>
      <c r="BS701" s="41"/>
      <c r="BT701" s="41"/>
      <c r="BU701" s="43"/>
      <c r="BV701" s="43"/>
      <c r="BW701" s="43"/>
      <c r="BX701" s="43"/>
      <c r="BY701" s="43"/>
      <c r="BZ701" s="43"/>
      <c r="CA701" s="499"/>
      <c r="CB701" s="500"/>
      <c r="CC701" s="495"/>
      <c r="CD701" s="495"/>
      <c r="CE701" s="502"/>
      <c r="CF701" s="124"/>
      <c r="CG701" s="41"/>
      <c r="CH701" s="41"/>
      <c r="CI701" s="43"/>
      <c r="CJ701" s="43"/>
      <c r="CK701" s="43"/>
      <c r="CL701" s="43"/>
      <c r="CM701" s="43"/>
      <c r="CN701" s="43"/>
      <c r="CO701" s="43"/>
      <c r="CP701" s="43"/>
      <c r="CQ701" s="43"/>
      <c r="CR701" s="500"/>
      <c r="CS701" s="495"/>
      <c r="CT701" s="495"/>
      <c r="CU701" s="502"/>
      <c r="CV701" s="44"/>
      <c r="CW701" s="44"/>
      <c r="CX701" s="44"/>
      <c r="CY701" s="44"/>
      <c r="CZ701" s="44"/>
      <c r="DA701" s="47"/>
      <c r="DB701" s="451"/>
      <c r="DC701" s="44"/>
      <c r="DD701" s="44"/>
      <c r="DE701" s="451"/>
      <c r="DF701" s="35"/>
      <c r="DG701" s="36"/>
      <c r="DH701" s="36"/>
      <c r="DI701" s="38"/>
      <c r="DJ701" s="38"/>
      <c r="DK701" s="38"/>
      <c r="DL701" s="38"/>
      <c r="DM701" s="38"/>
      <c r="DN701" s="46"/>
      <c r="DO701" s="451"/>
      <c r="DP701" s="451"/>
      <c r="DQ701" s="451"/>
      <c r="DR701" s="451"/>
      <c r="DS701" s="451"/>
      <c r="DT701" s="451"/>
      <c r="DU701" s="451"/>
      <c r="DV701" s="35"/>
      <c r="DW701" s="36"/>
      <c r="DX701" s="36"/>
      <c r="DY701" s="38"/>
      <c r="DZ701" s="38"/>
      <c r="EA701" s="46"/>
      <c r="EB701" s="33">
        <f t="shared" si="84"/>
        <v>0</v>
      </c>
      <c r="EC701" s="33">
        <f t="shared" si="85"/>
        <v>0</v>
      </c>
      <c r="ED701" s="75">
        <f t="shared" si="86"/>
        <v>0</v>
      </c>
      <c r="EE701" s="74">
        <f t="shared" si="87"/>
        <v>0</v>
      </c>
      <c r="EF701" s="33">
        <f t="shared" si="88"/>
        <v>0</v>
      </c>
    </row>
    <row r="702" spans="1:136" x14ac:dyDescent="0.25">
      <c r="A702" s="136">
        <v>693</v>
      </c>
      <c r="B702" s="44"/>
      <c r="C702" s="39"/>
      <c r="D702" s="39"/>
      <c r="E702" s="39"/>
      <c r="F702" s="46"/>
      <c r="G702" s="45"/>
      <c r="H702" s="44"/>
      <c r="I702" s="44"/>
      <c r="J702" s="47"/>
      <c r="K702" s="47"/>
      <c r="L702" s="47"/>
      <c r="M702" s="47"/>
      <c r="N702" s="47"/>
      <c r="O702" s="44"/>
      <c r="P702" s="353"/>
      <c r="Q702" s="452"/>
      <c r="R702" s="452"/>
      <c r="S702" s="452"/>
      <c r="T702" s="452"/>
      <c r="U702" s="452"/>
      <c r="V702" s="452"/>
      <c r="W702" s="452"/>
      <c r="X702" s="452"/>
      <c r="Y702" s="452"/>
      <c r="Z702" s="45"/>
      <c r="AA702" s="44"/>
      <c r="AB702" s="44"/>
      <c r="AC702" s="47"/>
      <c r="AD702" s="47"/>
      <c r="AE702" s="47"/>
      <c r="AF702" s="47"/>
      <c r="AG702" s="47"/>
      <c r="AH702" s="47"/>
      <c r="AI702" s="47"/>
      <c r="AJ702" s="44"/>
      <c r="AK702" s="353"/>
      <c r="AL702" s="452"/>
      <c r="AM702" s="452"/>
      <c r="AN702" s="452"/>
      <c r="AO702" s="452"/>
      <c r="AP702" s="452"/>
      <c r="AQ702" s="452"/>
      <c r="AR702" s="452"/>
      <c r="AS702" s="452"/>
      <c r="AT702" s="452"/>
      <c r="AU702" s="452"/>
      <c r="AV702" s="452"/>
      <c r="AW702" s="45"/>
      <c r="AX702" s="44"/>
      <c r="AY702" s="47"/>
      <c r="AZ702" s="47"/>
      <c r="BA702" s="125"/>
      <c r="BB702" s="44"/>
      <c r="BC702" s="44"/>
      <c r="BD702" s="47"/>
      <c r="BE702" s="47"/>
      <c r="BF702" s="45"/>
      <c r="BG702" s="44"/>
      <c r="BH702" s="44"/>
      <c r="BI702" s="44"/>
      <c r="BJ702" s="44"/>
      <c r="BK702" s="44"/>
      <c r="BL702" s="44"/>
      <c r="BM702" s="44"/>
      <c r="BN702" s="47"/>
      <c r="BO702" s="497"/>
      <c r="BP702" s="124"/>
      <c r="BQ702" s="41"/>
      <c r="BR702" s="41"/>
      <c r="BS702" s="41"/>
      <c r="BT702" s="41"/>
      <c r="BU702" s="43"/>
      <c r="BV702" s="43"/>
      <c r="BW702" s="43"/>
      <c r="BX702" s="43"/>
      <c r="BY702" s="43"/>
      <c r="BZ702" s="43"/>
      <c r="CA702" s="499"/>
      <c r="CB702" s="500"/>
      <c r="CC702" s="495"/>
      <c r="CD702" s="495"/>
      <c r="CE702" s="502"/>
      <c r="CF702" s="124"/>
      <c r="CG702" s="41"/>
      <c r="CH702" s="41"/>
      <c r="CI702" s="43"/>
      <c r="CJ702" s="43"/>
      <c r="CK702" s="43"/>
      <c r="CL702" s="43"/>
      <c r="CM702" s="43"/>
      <c r="CN702" s="43"/>
      <c r="CO702" s="43"/>
      <c r="CP702" s="43"/>
      <c r="CQ702" s="43"/>
      <c r="CR702" s="500"/>
      <c r="CS702" s="495"/>
      <c r="CT702" s="495"/>
      <c r="CU702" s="502"/>
      <c r="CV702" s="44"/>
      <c r="CW702" s="44"/>
      <c r="CX702" s="44"/>
      <c r="CY702" s="44"/>
      <c r="CZ702" s="44"/>
      <c r="DA702" s="47"/>
      <c r="DB702" s="451"/>
      <c r="DC702" s="44"/>
      <c r="DD702" s="44"/>
      <c r="DE702" s="451"/>
      <c r="DF702" s="35"/>
      <c r="DG702" s="36"/>
      <c r="DH702" s="36"/>
      <c r="DI702" s="38"/>
      <c r="DJ702" s="38"/>
      <c r="DK702" s="38"/>
      <c r="DL702" s="38"/>
      <c r="DM702" s="38"/>
      <c r="DN702" s="46"/>
      <c r="DO702" s="451"/>
      <c r="DP702" s="451"/>
      <c r="DQ702" s="451"/>
      <c r="DR702" s="451"/>
      <c r="DS702" s="451"/>
      <c r="DT702" s="451"/>
      <c r="DU702" s="451"/>
      <c r="DV702" s="35"/>
      <c r="DW702" s="36"/>
      <c r="DX702" s="36"/>
      <c r="DY702" s="38"/>
      <c r="DZ702" s="38"/>
      <c r="EA702" s="46"/>
      <c r="EB702" s="33">
        <f t="shared" si="84"/>
        <v>0</v>
      </c>
      <c r="EC702" s="33">
        <f t="shared" si="85"/>
        <v>0</v>
      </c>
      <c r="ED702" s="75">
        <f t="shared" si="86"/>
        <v>0</v>
      </c>
      <c r="EE702" s="74">
        <f t="shared" si="87"/>
        <v>0</v>
      </c>
      <c r="EF702" s="33">
        <f t="shared" si="88"/>
        <v>0</v>
      </c>
    </row>
    <row r="703" spans="1:136" x14ac:dyDescent="0.25">
      <c r="A703" s="134">
        <v>694</v>
      </c>
      <c r="B703" s="44"/>
      <c r="C703" s="39"/>
      <c r="D703" s="39"/>
      <c r="E703" s="39"/>
      <c r="F703" s="46"/>
      <c r="G703" s="45"/>
      <c r="H703" s="44"/>
      <c r="I703" s="44"/>
      <c r="J703" s="47"/>
      <c r="K703" s="47"/>
      <c r="L703" s="47"/>
      <c r="M703" s="47"/>
      <c r="N703" s="47"/>
      <c r="O703" s="44"/>
      <c r="P703" s="353"/>
      <c r="Q703" s="452"/>
      <c r="R703" s="452"/>
      <c r="S703" s="452"/>
      <c r="T703" s="452"/>
      <c r="U703" s="452"/>
      <c r="V703" s="452"/>
      <c r="W703" s="452"/>
      <c r="X703" s="452"/>
      <c r="Y703" s="452"/>
      <c r="Z703" s="45"/>
      <c r="AA703" s="44"/>
      <c r="AB703" s="44"/>
      <c r="AC703" s="47"/>
      <c r="AD703" s="47"/>
      <c r="AE703" s="47"/>
      <c r="AF703" s="47"/>
      <c r="AG703" s="47"/>
      <c r="AH703" s="47"/>
      <c r="AI703" s="47"/>
      <c r="AJ703" s="44"/>
      <c r="AK703" s="353"/>
      <c r="AL703" s="452"/>
      <c r="AM703" s="452"/>
      <c r="AN703" s="452"/>
      <c r="AO703" s="452"/>
      <c r="AP703" s="452"/>
      <c r="AQ703" s="452"/>
      <c r="AR703" s="452"/>
      <c r="AS703" s="452"/>
      <c r="AT703" s="452"/>
      <c r="AU703" s="452"/>
      <c r="AV703" s="452"/>
      <c r="AW703" s="45"/>
      <c r="AX703" s="44"/>
      <c r="AY703" s="47"/>
      <c r="AZ703" s="47"/>
      <c r="BA703" s="125"/>
      <c r="BB703" s="44"/>
      <c r="BC703" s="44"/>
      <c r="BD703" s="47"/>
      <c r="BE703" s="47"/>
      <c r="BF703" s="45"/>
      <c r="BG703" s="44"/>
      <c r="BH703" s="44"/>
      <c r="BI703" s="44"/>
      <c r="BJ703" s="44"/>
      <c r="BK703" s="44"/>
      <c r="BL703" s="44"/>
      <c r="BM703" s="44"/>
      <c r="BN703" s="47"/>
      <c r="BO703" s="497"/>
      <c r="BP703" s="124"/>
      <c r="BQ703" s="41"/>
      <c r="BR703" s="41"/>
      <c r="BS703" s="41"/>
      <c r="BT703" s="41"/>
      <c r="BU703" s="43"/>
      <c r="BV703" s="43"/>
      <c r="BW703" s="43"/>
      <c r="BX703" s="43"/>
      <c r="BY703" s="43"/>
      <c r="BZ703" s="43"/>
      <c r="CA703" s="499"/>
      <c r="CB703" s="500"/>
      <c r="CC703" s="495"/>
      <c r="CD703" s="495"/>
      <c r="CE703" s="502"/>
      <c r="CF703" s="124"/>
      <c r="CG703" s="41"/>
      <c r="CH703" s="41"/>
      <c r="CI703" s="43"/>
      <c r="CJ703" s="43"/>
      <c r="CK703" s="43"/>
      <c r="CL703" s="43"/>
      <c r="CM703" s="43"/>
      <c r="CN703" s="43"/>
      <c r="CO703" s="43"/>
      <c r="CP703" s="43"/>
      <c r="CQ703" s="43"/>
      <c r="CR703" s="500"/>
      <c r="CS703" s="495"/>
      <c r="CT703" s="495"/>
      <c r="CU703" s="502"/>
      <c r="CV703" s="44"/>
      <c r="CW703" s="44"/>
      <c r="CX703" s="44"/>
      <c r="CY703" s="44"/>
      <c r="CZ703" s="44"/>
      <c r="DA703" s="47"/>
      <c r="DB703" s="451"/>
      <c r="DC703" s="44"/>
      <c r="DD703" s="44"/>
      <c r="DE703" s="451"/>
      <c r="DF703" s="35"/>
      <c r="DG703" s="36"/>
      <c r="DH703" s="36"/>
      <c r="DI703" s="38"/>
      <c r="DJ703" s="38"/>
      <c r="DK703" s="38"/>
      <c r="DL703" s="38"/>
      <c r="DM703" s="38"/>
      <c r="DN703" s="46"/>
      <c r="DO703" s="451"/>
      <c r="DP703" s="451"/>
      <c r="DQ703" s="451"/>
      <c r="DR703" s="451"/>
      <c r="DS703" s="451"/>
      <c r="DT703" s="451"/>
      <c r="DU703" s="451"/>
      <c r="DV703" s="35"/>
      <c r="DW703" s="36"/>
      <c r="DX703" s="36"/>
      <c r="DY703" s="38"/>
      <c r="DZ703" s="38"/>
      <c r="EA703" s="46"/>
      <c r="EB703" s="33">
        <f t="shared" si="84"/>
        <v>0</v>
      </c>
      <c r="EC703" s="33">
        <f t="shared" si="85"/>
        <v>0</v>
      </c>
      <c r="ED703" s="75">
        <f t="shared" si="86"/>
        <v>0</v>
      </c>
      <c r="EE703" s="74">
        <f t="shared" si="87"/>
        <v>0</v>
      </c>
      <c r="EF703" s="33">
        <f t="shared" si="88"/>
        <v>0</v>
      </c>
    </row>
    <row r="704" spans="1:136" x14ac:dyDescent="0.25">
      <c r="A704" s="136">
        <v>695</v>
      </c>
      <c r="B704" s="44"/>
      <c r="C704" s="39"/>
      <c r="D704" s="39"/>
      <c r="E704" s="39"/>
      <c r="F704" s="46"/>
      <c r="G704" s="45"/>
      <c r="H704" s="44"/>
      <c r="I704" s="44"/>
      <c r="J704" s="47"/>
      <c r="K704" s="47"/>
      <c r="L704" s="47"/>
      <c r="M704" s="47"/>
      <c r="N704" s="47"/>
      <c r="O704" s="44"/>
      <c r="P704" s="353"/>
      <c r="Q704" s="452"/>
      <c r="R704" s="452"/>
      <c r="S704" s="452"/>
      <c r="T704" s="452"/>
      <c r="U704" s="452"/>
      <c r="V704" s="452"/>
      <c r="W704" s="452"/>
      <c r="X704" s="452"/>
      <c r="Y704" s="452"/>
      <c r="Z704" s="45"/>
      <c r="AA704" s="44"/>
      <c r="AB704" s="44"/>
      <c r="AC704" s="47"/>
      <c r="AD704" s="47"/>
      <c r="AE704" s="47"/>
      <c r="AF704" s="47"/>
      <c r="AG704" s="47"/>
      <c r="AH704" s="47"/>
      <c r="AI704" s="47"/>
      <c r="AJ704" s="44"/>
      <c r="AK704" s="353"/>
      <c r="AL704" s="452"/>
      <c r="AM704" s="452"/>
      <c r="AN704" s="452"/>
      <c r="AO704" s="452"/>
      <c r="AP704" s="452"/>
      <c r="AQ704" s="452"/>
      <c r="AR704" s="452"/>
      <c r="AS704" s="452"/>
      <c r="AT704" s="452"/>
      <c r="AU704" s="452"/>
      <c r="AV704" s="452"/>
      <c r="AW704" s="45"/>
      <c r="AX704" s="44"/>
      <c r="AY704" s="47"/>
      <c r="AZ704" s="47"/>
      <c r="BA704" s="125"/>
      <c r="BB704" s="44"/>
      <c r="BC704" s="44"/>
      <c r="BD704" s="47"/>
      <c r="BE704" s="47"/>
      <c r="BF704" s="45"/>
      <c r="BG704" s="44"/>
      <c r="BH704" s="44"/>
      <c r="BI704" s="44"/>
      <c r="BJ704" s="44"/>
      <c r="BK704" s="44"/>
      <c r="BL704" s="44"/>
      <c r="BM704" s="44"/>
      <c r="BN704" s="47"/>
      <c r="BO704" s="497"/>
      <c r="BP704" s="124"/>
      <c r="BQ704" s="41"/>
      <c r="BR704" s="41"/>
      <c r="BS704" s="41"/>
      <c r="BT704" s="41"/>
      <c r="BU704" s="43"/>
      <c r="BV704" s="43"/>
      <c r="BW704" s="43"/>
      <c r="BX704" s="43"/>
      <c r="BY704" s="43"/>
      <c r="BZ704" s="43"/>
      <c r="CA704" s="499"/>
      <c r="CB704" s="500"/>
      <c r="CC704" s="495"/>
      <c r="CD704" s="495"/>
      <c r="CE704" s="502"/>
      <c r="CF704" s="124"/>
      <c r="CG704" s="41"/>
      <c r="CH704" s="41"/>
      <c r="CI704" s="43"/>
      <c r="CJ704" s="43"/>
      <c r="CK704" s="43"/>
      <c r="CL704" s="43"/>
      <c r="CM704" s="43"/>
      <c r="CN704" s="43"/>
      <c r="CO704" s="43"/>
      <c r="CP704" s="43"/>
      <c r="CQ704" s="43"/>
      <c r="CR704" s="500"/>
      <c r="CS704" s="495"/>
      <c r="CT704" s="495"/>
      <c r="CU704" s="502"/>
      <c r="CV704" s="44"/>
      <c r="CW704" s="44"/>
      <c r="CX704" s="44"/>
      <c r="CY704" s="44"/>
      <c r="CZ704" s="44"/>
      <c r="DA704" s="47"/>
      <c r="DB704" s="451"/>
      <c r="DC704" s="44"/>
      <c r="DD704" s="44"/>
      <c r="DE704" s="451"/>
      <c r="DF704" s="35"/>
      <c r="DG704" s="36"/>
      <c r="DH704" s="36"/>
      <c r="DI704" s="38"/>
      <c r="DJ704" s="38"/>
      <c r="DK704" s="38"/>
      <c r="DL704" s="38"/>
      <c r="DM704" s="38"/>
      <c r="DN704" s="46"/>
      <c r="DO704" s="451"/>
      <c r="DP704" s="451"/>
      <c r="DQ704" s="451"/>
      <c r="DR704" s="451"/>
      <c r="DS704" s="451"/>
      <c r="DT704" s="451"/>
      <c r="DU704" s="451"/>
      <c r="DV704" s="35"/>
      <c r="DW704" s="36"/>
      <c r="DX704" s="36"/>
      <c r="DY704" s="38"/>
      <c r="DZ704" s="38"/>
      <c r="EA704" s="46"/>
      <c r="EB704" s="33">
        <f t="shared" si="84"/>
        <v>0</v>
      </c>
      <c r="EC704" s="33">
        <f t="shared" si="85"/>
        <v>0</v>
      </c>
      <c r="ED704" s="75">
        <f t="shared" si="86"/>
        <v>0</v>
      </c>
      <c r="EE704" s="74">
        <f t="shared" si="87"/>
        <v>0</v>
      </c>
      <c r="EF704" s="33">
        <f t="shared" si="88"/>
        <v>0</v>
      </c>
    </row>
    <row r="705" spans="1:136" x14ac:dyDescent="0.25">
      <c r="A705" s="134">
        <v>696</v>
      </c>
      <c r="B705" s="44"/>
      <c r="C705" s="39"/>
      <c r="D705" s="39"/>
      <c r="E705" s="39"/>
      <c r="F705" s="46"/>
      <c r="G705" s="45"/>
      <c r="H705" s="44"/>
      <c r="I705" s="44"/>
      <c r="J705" s="47"/>
      <c r="K705" s="47"/>
      <c r="L705" s="47"/>
      <c r="M705" s="47"/>
      <c r="N705" s="47"/>
      <c r="O705" s="44"/>
      <c r="P705" s="353"/>
      <c r="Q705" s="452"/>
      <c r="R705" s="452"/>
      <c r="S705" s="452"/>
      <c r="T705" s="452"/>
      <c r="U705" s="452"/>
      <c r="V705" s="452"/>
      <c r="W705" s="452"/>
      <c r="X705" s="452"/>
      <c r="Y705" s="452"/>
      <c r="Z705" s="45"/>
      <c r="AA705" s="44"/>
      <c r="AB705" s="44"/>
      <c r="AC705" s="47"/>
      <c r="AD705" s="47"/>
      <c r="AE705" s="47"/>
      <c r="AF705" s="47"/>
      <c r="AG705" s="47"/>
      <c r="AH705" s="47"/>
      <c r="AI705" s="47"/>
      <c r="AJ705" s="44"/>
      <c r="AK705" s="353"/>
      <c r="AL705" s="452"/>
      <c r="AM705" s="452"/>
      <c r="AN705" s="452"/>
      <c r="AO705" s="452"/>
      <c r="AP705" s="452"/>
      <c r="AQ705" s="452"/>
      <c r="AR705" s="452"/>
      <c r="AS705" s="452"/>
      <c r="AT705" s="452"/>
      <c r="AU705" s="452"/>
      <c r="AV705" s="452"/>
      <c r="AW705" s="45"/>
      <c r="AX705" s="44"/>
      <c r="AY705" s="47"/>
      <c r="AZ705" s="47"/>
      <c r="BA705" s="125"/>
      <c r="BB705" s="44"/>
      <c r="BC705" s="44"/>
      <c r="BD705" s="47"/>
      <c r="BE705" s="47"/>
      <c r="BF705" s="45"/>
      <c r="BG705" s="44"/>
      <c r="BH705" s="44"/>
      <c r="BI705" s="44"/>
      <c r="BJ705" s="44"/>
      <c r="BK705" s="44"/>
      <c r="BL705" s="44"/>
      <c r="BM705" s="44"/>
      <c r="BN705" s="47"/>
      <c r="BO705" s="497"/>
      <c r="BP705" s="124"/>
      <c r="BQ705" s="41"/>
      <c r="BR705" s="41"/>
      <c r="BS705" s="41"/>
      <c r="BT705" s="41"/>
      <c r="BU705" s="43"/>
      <c r="BV705" s="43"/>
      <c r="BW705" s="43"/>
      <c r="BX705" s="43"/>
      <c r="BY705" s="43"/>
      <c r="BZ705" s="43"/>
      <c r="CA705" s="499"/>
      <c r="CB705" s="500"/>
      <c r="CC705" s="495"/>
      <c r="CD705" s="495"/>
      <c r="CE705" s="502"/>
      <c r="CF705" s="124"/>
      <c r="CG705" s="41"/>
      <c r="CH705" s="41"/>
      <c r="CI705" s="43"/>
      <c r="CJ705" s="43"/>
      <c r="CK705" s="43"/>
      <c r="CL705" s="43"/>
      <c r="CM705" s="43"/>
      <c r="CN705" s="43"/>
      <c r="CO705" s="43"/>
      <c r="CP705" s="43"/>
      <c r="CQ705" s="43"/>
      <c r="CR705" s="500"/>
      <c r="CS705" s="495"/>
      <c r="CT705" s="495"/>
      <c r="CU705" s="502"/>
      <c r="CV705" s="44"/>
      <c r="CW705" s="44"/>
      <c r="CX705" s="44"/>
      <c r="CY705" s="44"/>
      <c r="CZ705" s="44"/>
      <c r="DA705" s="47"/>
      <c r="DB705" s="451"/>
      <c r="DC705" s="44"/>
      <c r="DD705" s="44"/>
      <c r="DE705" s="451"/>
      <c r="DF705" s="35"/>
      <c r="DG705" s="36"/>
      <c r="DH705" s="36"/>
      <c r="DI705" s="38"/>
      <c r="DJ705" s="38"/>
      <c r="DK705" s="38"/>
      <c r="DL705" s="38"/>
      <c r="DM705" s="38"/>
      <c r="DN705" s="46"/>
      <c r="DO705" s="451"/>
      <c r="DP705" s="451"/>
      <c r="DQ705" s="451"/>
      <c r="DR705" s="451"/>
      <c r="DS705" s="451"/>
      <c r="DT705" s="451"/>
      <c r="DU705" s="451"/>
      <c r="DV705" s="35"/>
      <c r="DW705" s="36"/>
      <c r="DX705" s="36"/>
      <c r="DY705" s="38"/>
      <c r="DZ705" s="38"/>
      <c r="EA705" s="46"/>
      <c r="EB705" s="33">
        <f t="shared" si="84"/>
        <v>0</v>
      </c>
      <c r="EC705" s="33">
        <f t="shared" si="85"/>
        <v>0</v>
      </c>
      <c r="ED705" s="75">
        <f t="shared" si="86"/>
        <v>0</v>
      </c>
      <c r="EE705" s="74">
        <f t="shared" si="87"/>
        <v>0</v>
      </c>
      <c r="EF705" s="33">
        <f t="shared" si="88"/>
        <v>0</v>
      </c>
    </row>
    <row r="706" spans="1:136" x14ac:dyDescent="0.25">
      <c r="A706" s="136">
        <v>697</v>
      </c>
      <c r="B706" s="44"/>
      <c r="C706" s="39"/>
      <c r="D706" s="39"/>
      <c r="E706" s="39"/>
      <c r="F706" s="46"/>
      <c r="G706" s="45"/>
      <c r="H706" s="44"/>
      <c r="I706" s="44"/>
      <c r="J706" s="47"/>
      <c r="K706" s="47"/>
      <c r="L706" s="47"/>
      <c r="M706" s="47"/>
      <c r="N706" s="47"/>
      <c r="O706" s="44"/>
      <c r="P706" s="353"/>
      <c r="Q706" s="452"/>
      <c r="R706" s="452"/>
      <c r="S706" s="452"/>
      <c r="T706" s="452"/>
      <c r="U706" s="452"/>
      <c r="V706" s="452"/>
      <c r="W706" s="452"/>
      <c r="X706" s="452"/>
      <c r="Y706" s="452"/>
      <c r="Z706" s="45"/>
      <c r="AA706" s="44"/>
      <c r="AB706" s="44"/>
      <c r="AC706" s="47"/>
      <c r="AD706" s="47"/>
      <c r="AE706" s="47"/>
      <c r="AF706" s="47"/>
      <c r="AG706" s="47"/>
      <c r="AH706" s="47"/>
      <c r="AI706" s="47"/>
      <c r="AJ706" s="44"/>
      <c r="AK706" s="353"/>
      <c r="AL706" s="452"/>
      <c r="AM706" s="452"/>
      <c r="AN706" s="452"/>
      <c r="AO706" s="452"/>
      <c r="AP706" s="452"/>
      <c r="AQ706" s="452"/>
      <c r="AR706" s="452"/>
      <c r="AS706" s="452"/>
      <c r="AT706" s="452"/>
      <c r="AU706" s="452"/>
      <c r="AV706" s="452"/>
      <c r="AW706" s="45"/>
      <c r="AX706" s="44"/>
      <c r="AY706" s="47"/>
      <c r="AZ706" s="47"/>
      <c r="BA706" s="125"/>
      <c r="BB706" s="44"/>
      <c r="BC706" s="44"/>
      <c r="BD706" s="47"/>
      <c r="BE706" s="47"/>
      <c r="BF706" s="45"/>
      <c r="BG706" s="44"/>
      <c r="BH706" s="44"/>
      <c r="BI706" s="44"/>
      <c r="BJ706" s="44"/>
      <c r="BK706" s="44"/>
      <c r="BL706" s="44"/>
      <c r="BM706" s="44"/>
      <c r="BN706" s="47"/>
      <c r="BO706" s="497"/>
      <c r="BP706" s="124"/>
      <c r="BQ706" s="41"/>
      <c r="BR706" s="41"/>
      <c r="BS706" s="41"/>
      <c r="BT706" s="41"/>
      <c r="BU706" s="43"/>
      <c r="BV706" s="43"/>
      <c r="BW706" s="43"/>
      <c r="BX706" s="43"/>
      <c r="BY706" s="43"/>
      <c r="BZ706" s="43"/>
      <c r="CA706" s="499"/>
      <c r="CB706" s="500"/>
      <c r="CC706" s="495"/>
      <c r="CD706" s="495"/>
      <c r="CE706" s="502"/>
      <c r="CF706" s="124"/>
      <c r="CG706" s="41"/>
      <c r="CH706" s="41"/>
      <c r="CI706" s="43"/>
      <c r="CJ706" s="43"/>
      <c r="CK706" s="43"/>
      <c r="CL706" s="43"/>
      <c r="CM706" s="43"/>
      <c r="CN706" s="43"/>
      <c r="CO706" s="43"/>
      <c r="CP706" s="43"/>
      <c r="CQ706" s="43"/>
      <c r="CR706" s="500"/>
      <c r="CS706" s="495"/>
      <c r="CT706" s="495"/>
      <c r="CU706" s="502"/>
      <c r="CV706" s="44"/>
      <c r="CW706" s="44"/>
      <c r="CX706" s="44"/>
      <c r="CY706" s="44"/>
      <c r="CZ706" s="44"/>
      <c r="DA706" s="47"/>
      <c r="DB706" s="451"/>
      <c r="DC706" s="44"/>
      <c r="DD706" s="44"/>
      <c r="DE706" s="451"/>
      <c r="DF706" s="35"/>
      <c r="DG706" s="36"/>
      <c r="DH706" s="36"/>
      <c r="DI706" s="38"/>
      <c r="DJ706" s="38"/>
      <c r="DK706" s="38"/>
      <c r="DL706" s="38"/>
      <c r="DM706" s="38"/>
      <c r="DN706" s="46"/>
      <c r="DO706" s="451"/>
      <c r="DP706" s="451"/>
      <c r="DQ706" s="451"/>
      <c r="DR706" s="451"/>
      <c r="DS706" s="451"/>
      <c r="DT706" s="451"/>
      <c r="DU706" s="451"/>
      <c r="DV706" s="35"/>
      <c r="DW706" s="36"/>
      <c r="DX706" s="36"/>
      <c r="DY706" s="38"/>
      <c r="DZ706" s="38"/>
      <c r="EA706" s="46"/>
      <c r="EB706" s="33">
        <f t="shared" si="84"/>
        <v>0</v>
      </c>
      <c r="EC706" s="33">
        <f t="shared" si="85"/>
        <v>0</v>
      </c>
      <c r="ED706" s="75">
        <f t="shared" si="86"/>
        <v>0</v>
      </c>
      <c r="EE706" s="74">
        <f t="shared" si="87"/>
        <v>0</v>
      </c>
      <c r="EF706" s="33">
        <f t="shared" si="88"/>
        <v>0</v>
      </c>
    </row>
    <row r="707" spans="1:136" x14ac:dyDescent="0.25">
      <c r="A707" s="134">
        <v>698</v>
      </c>
      <c r="B707" s="44"/>
      <c r="C707" s="39"/>
      <c r="D707" s="39"/>
      <c r="E707" s="39"/>
      <c r="F707" s="46"/>
      <c r="G707" s="45"/>
      <c r="H707" s="44"/>
      <c r="I707" s="44"/>
      <c r="J707" s="47"/>
      <c r="K707" s="47"/>
      <c r="L707" s="47"/>
      <c r="M707" s="47"/>
      <c r="N707" s="47"/>
      <c r="O707" s="44"/>
      <c r="P707" s="353"/>
      <c r="Q707" s="452"/>
      <c r="R707" s="452"/>
      <c r="S707" s="452"/>
      <c r="T707" s="452"/>
      <c r="U707" s="452"/>
      <c r="V707" s="452"/>
      <c r="W707" s="452"/>
      <c r="X707" s="452"/>
      <c r="Y707" s="452"/>
      <c r="Z707" s="45"/>
      <c r="AA707" s="44"/>
      <c r="AB707" s="44"/>
      <c r="AC707" s="47"/>
      <c r="AD707" s="47"/>
      <c r="AE707" s="47"/>
      <c r="AF707" s="47"/>
      <c r="AG707" s="47"/>
      <c r="AH707" s="47"/>
      <c r="AI707" s="47"/>
      <c r="AJ707" s="44"/>
      <c r="AK707" s="353"/>
      <c r="AL707" s="452"/>
      <c r="AM707" s="452"/>
      <c r="AN707" s="452"/>
      <c r="AO707" s="452"/>
      <c r="AP707" s="452"/>
      <c r="AQ707" s="452"/>
      <c r="AR707" s="452"/>
      <c r="AS707" s="452"/>
      <c r="AT707" s="452"/>
      <c r="AU707" s="452"/>
      <c r="AV707" s="452"/>
      <c r="AW707" s="45"/>
      <c r="AX707" s="44"/>
      <c r="AY707" s="47"/>
      <c r="AZ707" s="47"/>
      <c r="BA707" s="125"/>
      <c r="BB707" s="44"/>
      <c r="BC707" s="44"/>
      <c r="BD707" s="47"/>
      <c r="BE707" s="47"/>
      <c r="BF707" s="45"/>
      <c r="BG707" s="44"/>
      <c r="BH707" s="44"/>
      <c r="BI707" s="44"/>
      <c r="BJ707" s="44"/>
      <c r="BK707" s="44"/>
      <c r="BL707" s="44"/>
      <c r="BM707" s="44"/>
      <c r="BN707" s="47"/>
      <c r="BO707" s="497"/>
      <c r="BP707" s="124"/>
      <c r="BQ707" s="41"/>
      <c r="BR707" s="41"/>
      <c r="BS707" s="41"/>
      <c r="BT707" s="41"/>
      <c r="BU707" s="43"/>
      <c r="BV707" s="43"/>
      <c r="BW707" s="43"/>
      <c r="BX707" s="43"/>
      <c r="BY707" s="43"/>
      <c r="BZ707" s="43"/>
      <c r="CA707" s="499"/>
      <c r="CB707" s="500"/>
      <c r="CC707" s="495"/>
      <c r="CD707" s="495"/>
      <c r="CE707" s="502"/>
      <c r="CF707" s="124"/>
      <c r="CG707" s="41"/>
      <c r="CH707" s="41"/>
      <c r="CI707" s="43"/>
      <c r="CJ707" s="43"/>
      <c r="CK707" s="43"/>
      <c r="CL707" s="43"/>
      <c r="CM707" s="43"/>
      <c r="CN707" s="43"/>
      <c r="CO707" s="43"/>
      <c r="CP707" s="43"/>
      <c r="CQ707" s="43"/>
      <c r="CR707" s="500"/>
      <c r="CS707" s="495"/>
      <c r="CT707" s="495"/>
      <c r="CU707" s="502"/>
      <c r="CV707" s="44"/>
      <c r="CW707" s="44"/>
      <c r="CX707" s="44"/>
      <c r="CY707" s="44"/>
      <c r="CZ707" s="44"/>
      <c r="DA707" s="47"/>
      <c r="DB707" s="451"/>
      <c r="DC707" s="44"/>
      <c r="DD707" s="44"/>
      <c r="DE707" s="451"/>
      <c r="DF707" s="35"/>
      <c r="DG707" s="36"/>
      <c r="DH707" s="36"/>
      <c r="DI707" s="38"/>
      <c r="DJ707" s="38"/>
      <c r="DK707" s="38"/>
      <c r="DL707" s="38"/>
      <c r="DM707" s="38"/>
      <c r="DN707" s="46"/>
      <c r="DO707" s="451"/>
      <c r="DP707" s="451"/>
      <c r="DQ707" s="451"/>
      <c r="DR707" s="451"/>
      <c r="DS707" s="451"/>
      <c r="DT707" s="451"/>
      <c r="DU707" s="451"/>
      <c r="DV707" s="35"/>
      <c r="DW707" s="36"/>
      <c r="DX707" s="36"/>
      <c r="DY707" s="38"/>
      <c r="DZ707" s="38"/>
      <c r="EA707" s="46"/>
      <c r="EB707" s="33">
        <f t="shared" si="84"/>
        <v>0</v>
      </c>
      <c r="EC707" s="33">
        <f t="shared" si="85"/>
        <v>0</v>
      </c>
      <c r="ED707" s="75">
        <f t="shared" si="86"/>
        <v>0</v>
      </c>
      <c r="EE707" s="74">
        <f t="shared" si="87"/>
        <v>0</v>
      </c>
      <c r="EF707" s="33">
        <f t="shared" si="88"/>
        <v>0</v>
      </c>
    </row>
    <row r="708" spans="1:136" x14ac:dyDescent="0.25">
      <c r="A708" s="136">
        <v>699</v>
      </c>
      <c r="B708" s="44"/>
      <c r="C708" s="39"/>
      <c r="D708" s="39"/>
      <c r="E708" s="39"/>
      <c r="F708" s="46"/>
      <c r="G708" s="45"/>
      <c r="H708" s="44"/>
      <c r="I708" s="44"/>
      <c r="J708" s="47"/>
      <c r="K708" s="47"/>
      <c r="L708" s="47"/>
      <c r="M708" s="47"/>
      <c r="N708" s="47"/>
      <c r="O708" s="44"/>
      <c r="P708" s="353"/>
      <c r="Q708" s="452"/>
      <c r="R708" s="452"/>
      <c r="S708" s="452"/>
      <c r="T708" s="452"/>
      <c r="U708" s="452"/>
      <c r="V708" s="452"/>
      <c r="W708" s="452"/>
      <c r="X708" s="452"/>
      <c r="Y708" s="452"/>
      <c r="Z708" s="45"/>
      <c r="AA708" s="44"/>
      <c r="AB708" s="44"/>
      <c r="AC708" s="47"/>
      <c r="AD708" s="47"/>
      <c r="AE708" s="47"/>
      <c r="AF708" s="47"/>
      <c r="AG708" s="47"/>
      <c r="AH708" s="47"/>
      <c r="AI708" s="47"/>
      <c r="AJ708" s="44"/>
      <c r="AK708" s="353"/>
      <c r="AL708" s="452"/>
      <c r="AM708" s="452"/>
      <c r="AN708" s="452"/>
      <c r="AO708" s="452"/>
      <c r="AP708" s="452"/>
      <c r="AQ708" s="452"/>
      <c r="AR708" s="452"/>
      <c r="AS708" s="452"/>
      <c r="AT708" s="452"/>
      <c r="AU708" s="452"/>
      <c r="AV708" s="452"/>
      <c r="AW708" s="45"/>
      <c r="AX708" s="44"/>
      <c r="AY708" s="47"/>
      <c r="AZ708" s="47"/>
      <c r="BA708" s="125"/>
      <c r="BB708" s="44"/>
      <c r="BC708" s="44"/>
      <c r="BD708" s="47"/>
      <c r="BE708" s="47"/>
      <c r="BF708" s="45"/>
      <c r="BG708" s="44"/>
      <c r="BH708" s="44"/>
      <c r="BI708" s="44"/>
      <c r="BJ708" s="44"/>
      <c r="BK708" s="44"/>
      <c r="BL708" s="44"/>
      <c r="BM708" s="44"/>
      <c r="BN708" s="47"/>
      <c r="BO708" s="497"/>
      <c r="BP708" s="124"/>
      <c r="BQ708" s="41"/>
      <c r="BR708" s="41"/>
      <c r="BS708" s="41"/>
      <c r="BT708" s="41"/>
      <c r="BU708" s="43"/>
      <c r="BV708" s="43"/>
      <c r="BW708" s="43"/>
      <c r="BX708" s="43"/>
      <c r="BY708" s="43"/>
      <c r="BZ708" s="43"/>
      <c r="CA708" s="499"/>
      <c r="CB708" s="500"/>
      <c r="CC708" s="495"/>
      <c r="CD708" s="495"/>
      <c r="CE708" s="502"/>
      <c r="CF708" s="124"/>
      <c r="CG708" s="41"/>
      <c r="CH708" s="41"/>
      <c r="CI708" s="43"/>
      <c r="CJ708" s="43"/>
      <c r="CK708" s="43"/>
      <c r="CL708" s="43"/>
      <c r="CM708" s="43"/>
      <c r="CN708" s="43"/>
      <c r="CO708" s="43"/>
      <c r="CP708" s="43"/>
      <c r="CQ708" s="43"/>
      <c r="CR708" s="500"/>
      <c r="CS708" s="495"/>
      <c r="CT708" s="495"/>
      <c r="CU708" s="502"/>
      <c r="CV708" s="44"/>
      <c r="CW708" s="44"/>
      <c r="CX708" s="44"/>
      <c r="CY708" s="44"/>
      <c r="CZ708" s="44"/>
      <c r="DA708" s="47"/>
      <c r="DB708" s="451"/>
      <c r="DC708" s="44"/>
      <c r="DD708" s="44"/>
      <c r="DE708" s="451"/>
      <c r="DF708" s="35"/>
      <c r="DG708" s="36"/>
      <c r="DH708" s="36"/>
      <c r="DI708" s="38"/>
      <c r="DJ708" s="38"/>
      <c r="DK708" s="38"/>
      <c r="DL708" s="38"/>
      <c r="DM708" s="38"/>
      <c r="DN708" s="46"/>
      <c r="DO708" s="451"/>
      <c r="DP708" s="451"/>
      <c r="DQ708" s="451"/>
      <c r="DR708" s="451"/>
      <c r="DS708" s="451"/>
      <c r="DT708" s="451"/>
      <c r="DU708" s="451"/>
      <c r="DV708" s="35"/>
      <c r="DW708" s="36"/>
      <c r="DX708" s="36"/>
      <c r="DY708" s="38"/>
      <c r="DZ708" s="38"/>
      <c r="EA708" s="46"/>
      <c r="EB708" s="33">
        <f t="shared" si="84"/>
        <v>0</v>
      </c>
      <c r="EC708" s="33">
        <f t="shared" si="85"/>
        <v>0</v>
      </c>
      <c r="ED708" s="75">
        <f t="shared" si="86"/>
        <v>0</v>
      </c>
      <c r="EE708" s="74">
        <f t="shared" si="87"/>
        <v>0</v>
      </c>
      <c r="EF708" s="33">
        <f t="shared" si="88"/>
        <v>0</v>
      </c>
    </row>
    <row r="709" spans="1:136" x14ac:dyDescent="0.25">
      <c r="A709" s="134">
        <v>700</v>
      </c>
      <c r="B709" s="44"/>
      <c r="C709" s="39"/>
      <c r="D709" s="39"/>
      <c r="E709" s="39"/>
      <c r="F709" s="46"/>
      <c r="G709" s="45"/>
      <c r="H709" s="44"/>
      <c r="I709" s="44"/>
      <c r="J709" s="47"/>
      <c r="K709" s="47"/>
      <c r="L709" s="47"/>
      <c r="M709" s="47"/>
      <c r="N709" s="47"/>
      <c r="O709" s="44"/>
      <c r="P709" s="353"/>
      <c r="Q709" s="452"/>
      <c r="R709" s="452"/>
      <c r="S709" s="452"/>
      <c r="T709" s="452"/>
      <c r="U709" s="452"/>
      <c r="V709" s="452"/>
      <c r="W709" s="452"/>
      <c r="X709" s="452"/>
      <c r="Y709" s="452"/>
      <c r="Z709" s="45"/>
      <c r="AA709" s="44"/>
      <c r="AB709" s="44"/>
      <c r="AC709" s="47"/>
      <c r="AD709" s="47"/>
      <c r="AE709" s="47"/>
      <c r="AF709" s="47"/>
      <c r="AG709" s="47"/>
      <c r="AH709" s="47"/>
      <c r="AI709" s="47"/>
      <c r="AJ709" s="44"/>
      <c r="AK709" s="353"/>
      <c r="AL709" s="452"/>
      <c r="AM709" s="452"/>
      <c r="AN709" s="452"/>
      <c r="AO709" s="452"/>
      <c r="AP709" s="452"/>
      <c r="AQ709" s="452"/>
      <c r="AR709" s="452"/>
      <c r="AS709" s="452"/>
      <c r="AT709" s="452"/>
      <c r="AU709" s="452"/>
      <c r="AV709" s="452"/>
      <c r="AW709" s="45"/>
      <c r="AX709" s="44"/>
      <c r="AY709" s="47"/>
      <c r="AZ709" s="47"/>
      <c r="BA709" s="125"/>
      <c r="BB709" s="44"/>
      <c r="BC709" s="44"/>
      <c r="BD709" s="47"/>
      <c r="BE709" s="47"/>
      <c r="BF709" s="45"/>
      <c r="BG709" s="44"/>
      <c r="BH709" s="44"/>
      <c r="BI709" s="44"/>
      <c r="BJ709" s="44"/>
      <c r="BK709" s="44"/>
      <c r="BL709" s="44"/>
      <c r="BM709" s="44"/>
      <c r="BN709" s="47"/>
      <c r="BO709" s="497"/>
      <c r="BP709" s="124"/>
      <c r="BQ709" s="41"/>
      <c r="BR709" s="41"/>
      <c r="BS709" s="41"/>
      <c r="BT709" s="41"/>
      <c r="BU709" s="43"/>
      <c r="BV709" s="43"/>
      <c r="BW709" s="43"/>
      <c r="BX709" s="43"/>
      <c r="BY709" s="43"/>
      <c r="BZ709" s="43"/>
      <c r="CA709" s="499"/>
      <c r="CB709" s="500"/>
      <c r="CC709" s="495"/>
      <c r="CD709" s="495"/>
      <c r="CE709" s="502"/>
      <c r="CF709" s="124"/>
      <c r="CG709" s="41"/>
      <c r="CH709" s="41"/>
      <c r="CI709" s="43"/>
      <c r="CJ709" s="43"/>
      <c r="CK709" s="43"/>
      <c r="CL709" s="43"/>
      <c r="CM709" s="43"/>
      <c r="CN709" s="43"/>
      <c r="CO709" s="43"/>
      <c r="CP709" s="43"/>
      <c r="CQ709" s="43"/>
      <c r="CR709" s="500"/>
      <c r="CS709" s="495"/>
      <c r="CT709" s="495"/>
      <c r="CU709" s="502"/>
      <c r="CV709" s="44"/>
      <c r="CW709" s="44"/>
      <c r="CX709" s="44"/>
      <c r="CY709" s="44"/>
      <c r="CZ709" s="44"/>
      <c r="DA709" s="47"/>
      <c r="DB709" s="451"/>
      <c r="DC709" s="44"/>
      <c r="DD709" s="44"/>
      <c r="DE709" s="451"/>
      <c r="DF709" s="35"/>
      <c r="DG709" s="36"/>
      <c r="DH709" s="36"/>
      <c r="DI709" s="38"/>
      <c r="DJ709" s="38"/>
      <c r="DK709" s="38"/>
      <c r="DL709" s="38"/>
      <c r="DM709" s="38"/>
      <c r="DN709" s="46"/>
      <c r="DO709" s="451"/>
      <c r="DP709" s="451"/>
      <c r="DQ709" s="451"/>
      <c r="DR709" s="451"/>
      <c r="DS709" s="451"/>
      <c r="DT709" s="451"/>
      <c r="DU709" s="451"/>
      <c r="DV709" s="35"/>
      <c r="DW709" s="36"/>
      <c r="DX709" s="36"/>
      <c r="DY709" s="38"/>
      <c r="DZ709" s="38"/>
      <c r="EA709" s="46"/>
      <c r="EB709" s="33">
        <f t="shared" si="84"/>
        <v>0</v>
      </c>
      <c r="EC709" s="33">
        <f t="shared" si="85"/>
        <v>0</v>
      </c>
      <c r="ED709" s="75">
        <f t="shared" si="86"/>
        <v>0</v>
      </c>
      <c r="EE709" s="74">
        <f t="shared" si="87"/>
        <v>0</v>
      </c>
      <c r="EF709" s="33">
        <f t="shared" si="88"/>
        <v>0</v>
      </c>
    </row>
    <row r="710" spans="1:136" x14ac:dyDescent="0.25">
      <c r="A710" s="136">
        <v>701</v>
      </c>
      <c r="B710" s="44"/>
      <c r="C710" s="39"/>
      <c r="D710" s="39"/>
      <c r="E710" s="39"/>
      <c r="F710" s="46"/>
      <c r="G710" s="45"/>
      <c r="H710" s="44"/>
      <c r="I710" s="44"/>
      <c r="J710" s="47"/>
      <c r="K710" s="47"/>
      <c r="L710" s="47"/>
      <c r="M710" s="47"/>
      <c r="N710" s="47"/>
      <c r="O710" s="44"/>
      <c r="P710" s="353"/>
      <c r="Q710" s="452"/>
      <c r="R710" s="452"/>
      <c r="S710" s="452"/>
      <c r="T710" s="452"/>
      <c r="U710" s="452"/>
      <c r="V710" s="452"/>
      <c r="W710" s="452"/>
      <c r="X710" s="452"/>
      <c r="Y710" s="452"/>
      <c r="Z710" s="45"/>
      <c r="AA710" s="44"/>
      <c r="AB710" s="44"/>
      <c r="AC710" s="47"/>
      <c r="AD710" s="47"/>
      <c r="AE710" s="47"/>
      <c r="AF710" s="47"/>
      <c r="AG710" s="47"/>
      <c r="AH710" s="47"/>
      <c r="AI710" s="47"/>
      <c r="AJ710" s="44"/>
      <c r="AK710" s="353"/>
      <c r="AL710" s="452"/>
      <c r="AM710" s="452"/>
      <c r="AN710" s="452"/>
      <c r="AO710" s="452"/>
      <c r="AP710" s="452"/>
      <c r="AQ710" s="452"/>
      <c r="AR710" s="452"/>
      <c r="AS710" s="452"/>
      <c r="AT710" s="452"/>
      <c r="AU710" s="452"/>
      <c r="AV710" s="452"/>
      <c r="AW710" s="45"/>
      <c r="AX710" s="44"/>
      <c r="AY710" s="47"/>
      <c r="AZ710" s="47"/>
      <c r="BA710" s="125"/>
      <c r="BB710" s="44"/>
      <c r="BC710" s="44"/>
      <c r="BD710" s="47"/>
      <c r="BE710" s="47"/>
      <c r="BF710" s="45"/>
      <c r="BG710" s="44"/>
      <c r="BH710" s="44"/>
      <c r="BI710" s="44"/>
      <c r="BJ710" s="44"/>
      <c r="BK710" s="44"/>
      <c r="BL710" s="44"/>
      <c r="BM710" s="44"/>
      <c r="BN710" s="47"/>
      <c r="BO710" s="497"/>
      <c r="BP710" s="124"/>
      <c r="BQ710" s="41"/>
      <c r="BR710" s="41"/>
      <c r="BS710" s="41"/>
      <c r="BT710" s="41"/>
      <c r="BU710" s="43"/>
      <c r="BV710" s="43"/>
      <c r="BW710" s="43"/>
      <c r="BX710" s="43"/>
      <c r="BY710" s="43"/>
      <c r="BZ710" s="43"/>
      <c r="CA710" s="499"/>
      <c r="CB710" s="500"/>
      <c r="CC710" s="495"/>
      <c r="CD710" s="495"/>
      <c r="CE710" s="502"/>
      <c r="CF710" s="124"/>
      <c r="CG710" s="41"/>
      <c r="CH710" s="41"/>
      <c r="CI710" s="43"/>
      <c r="CJ710" s="43"/>
      <c r="CK710" s="43"/>
      <c r="CL710" s="43"/>
      <c r="CM710" s="43"/>
      <c r="CN710" s="43"/>
      <c r="CO710" s="43"/>
      <c r="CP710" s="43"/>
      <c r="CQ710" s="43"/>
      <c r="CR710" s="500"/>
      <c r="CS710" s="495"/>
      <c r="CT710" s="495"/>
      <c r="CU710" s="502"/>
      <c r="CV710" s="44"/>
      <c r="CW710" s="44"/>
      <c r="CX710" s="44"/>
      <c r="CY710" s="44"/>
      <c r="CZ710" s="44"/>
      <c r="DA710" s="47"/>
      <c r="DB710" s="451"/>
      <c r="DC710" s="44"/>
      <c r="DD710" s="44"/>
      <c r="DE710" s="451"/>
      <c r="DF710" s="35"/>
      <c r="DG710" s="36"/>
      <c r="DH710" s="36"/>
      <c r="DI710" s="38"/>
      <c r="DJ710" s="38"/>
      <c r="DK710" s="38"/>
      <c r="DL710" s="38"/>
      <c r="DM710" s="38"/>
      <c r="DN710" s="46"/>
      <c r="DO710" s="451"/>
      <c r="DP710" s="451"/>
      <c r="DQ710" s="451"/>
      <c r="DR710" s="451"/>
      <c r="DS710" s="451"/>
      <c r="DT710" s="451"/>
      <c r="DU710" s="451"/>
      <c r="DV710" s="35"/>
      <c r="DW710" s="36"/>
      <c r="DX710" s="36"/>
      <c r="DY710" s="38"/>
      <c r="DZ710" s="38"/>
      <c r="EA710" s="46"/>
      <c r="EB710" s="33">
        <f t="shared" si="84"/>
        <v>0</v>
      </c>
      <c r="EC710" s="33">
        <f t="shared" si="85"/>
        <v>0</v>
      </c>
      <c r="ED710" s="75">
        <f t="shared" si="86"/>
        <v>0</v>
      </c>
      <c r="EE710" s="74">
        <f t="shared" si="87"/>
        <v>0</v>
      </c>
      <c r="EF710" s="33">
        <f t="shared" si="88"/>
        <v>0</v>
      </c>
    </row>
    <row r="711" spans="1:136" x14ac:dyDescent="0.25">
      <c r="A711" s="134">
        <v>702</v>
      </c>
      <c r="B711" s="44"/>
      <c r="C711" s="39"/>
      <c r="D711" s="39"/>
      <c r="E711" s="39"/>
      <c r="F711" s="46"/>
      <c r="G711" s="45"/>
      <c r="H711" s="44"/>
      <c r="I711" s="44"/>
      <c r="J711" s="47"/>
      <c r="K711" s="47"/>
      <c r="L711" s="47"/>
      <c r="M711" s="47"/>
      <c r="N711" s="47"/>
      <c r="O711" s="44"/>
      <c r="P711" s="353"/>
      <c r="Q711" s="452"/>
      <c r="R711" s="452"/>
      <c r="S711" s="452"/>
      <c r="T711" s="452"/>
      <c r="U711" s="452"/>
      <c r="V711" s="452"/>
      <c r="W711" s="452"/>
      <c r="X711" s="452"/>
      <c r="Y711" s="452"/>
      <c r="Z711" s="45"/>
      <c r="AA711" s="44"/>
      <c r="AB711" s="44"/>
      <c r="AC711" s="47"/>
      <c r="AD711" s="47"/>
      <c r="AE711" s="47"/>
      <c r="AF711" s="47"/>
      <c r="AG711" s="47"/>
      <c r="AH711" s="47"/>
      <c r="AI711" s="47"/>
      <c r="AJ711" s="44"/>
      <c r="AK711" s="353"/>
      <c r="AL711" s="452"/>
      <c r="AM711" s="452"/>
      <c r="AN711" s="452"/>
      <c r="AO711" s="452"/>
      <c r="AP711" s="452"/>
      <c r="AQ711" s="452"/>
      <c r="AR711" s="452"/>
      <c r="AS711" s="452"/>
      <c r="AT711" s="452"/>
      <c r="AU711" s="452"/>
      <c r="AV711" s="452"/>
      <c r="AW711" s="45"/>
      <c r="AX711" s="44"/>
      <c r="AY711" s="47"/>
      <c r="AZ711" s="47"/>
      <c r="BA711" s="125"/>
      <c r="BB711" s="44"/>
      <c r="BC711" s="44"/>
      <c r="BD711" s="47"/>
      <c r="BE711" s="47"/>
      <c r="BF711" s="45"/>
      <c r="BG711" s="44"/>
      <c r="BH711" s="44"/>
      <c r="BI711" s="44"/>
      <c r="BJ711" s="44"/>
      <c r="BK711" s="44"/>
      <c r="BL711" s="44"/>
      <c r="BM711" s="44"/>
      <c r="BN711" s="47"/>
      <c r="BO711" s="497"/>
      <c r="BP711" s="124"/>
      <c r="BQ711" s="41"/>
      <c r="BR711" s="41"/>
      <c r="BS711" s="41"/>
      <c r="BT711" s="41"/>
      <c r="BU711" s="43"/>
      <c r="BV711" s="43"/>
      <c r="BW711" s="43"/>
      <c r="BX711" s="43"/>
      <c r="BY711" s="43"/>
      <c r="BZ711" s="43"/>
      <c r="CA711" s="499"/>
      <c r="CB711" s="500"/>
      <c r="CC711" s="495"/>
      <c r="CD711" s="495"/>
      <c r="CE711" s="502"/>
      <c r="CF711" s="124"/>
      <c r="CG711" s="41"/>
      <c r="CH711" s="41"/>
      <c r="CI711" s="43"/>
      <c r="CJ711" s="43"/>
      <c r="CK711" s="43"/>
      <c r="CL711" s="43"/>
      <c r="CM711" s="43"/>
      <c r="CN711" s="43"/>
      <c r="CO711" s="43"/>
      <c r="CP711" s="43"/>
      <c r="CQ711" s="43"/>
      <c r="CR711" s="500"/>
      <c r="CS711" s="495"/>
      <c r="CT711" s="495"/>
      <c r="CU711" s="502"/>
      <c r="CV711" s="44"/>
      <c r="CW711" s="44"/>
      <c r="CX711" s="44"/>
      <c r="CY711" s="44"/>
      <c r="CZ711" s="44"/>
      <c r="DA711" s="47"/>
      <c r="DB711" s="451"/>
      <c r="DC711" s="44"/>
      <c r="DD711" s="44"/>
      <c r="DE711" s="451"/>
      <c r="DF711" s="35"/>
      <c r="DG711" s="36"/>
      <c r="DH711" s="36"/>
      <c r="DI711" s="38"/>
      <c r="DJ711" s="38"/>
      <c r="DK711" s="38"/>
      <c r="DL711" s="38"/>
      <c r="DM711" s="38"/>
      <c r="DN711" s="46"/>
      <c r="DO711" s="451"/>
      <c r="DP711" s="451"/>
      <c r="DQ711" s="451"/>
      <c r="DR711" s="451"/>
      <c r="DS711" s="451"/>
      <c r="DT711" s="451"/>
      <c r="DU711" s="451"/>
      <c r="DV711" s="35"/>
      <c r="DW711" s="36"/>
      <c r="DX711" s="36"/>
      <c r="DY711" s="38"/>
      <c r="DZ711" s="38"/>
      <c r="EA711" s="46"/>
      <c r="EB711" s="33">
        <f t="shared" si="84"/>
        <v>0</v>
      </c>
      <c r="EC711" s="33">
        <f t="shared" si="85"/>
        <v>0</v>
      </c>
      <c r="ED711" s="75">
        <f t="shared" si="86"/>
        <v>0</v>
      </c>
      <c r="EE711" s="74">
        <f t="shared" si="87"/>
        <v>0</v>
      </c>
      <c r="EF711" s="33">
        <f t="shared" si="88"/>
        <v>0</v>
      </c>
    </row>
    <row r="712" spans="1:136" x14ac:dyDescent="0.25">
      <c r="A712" s="136">
        <v>703</v>
      </c>
      <c r="B712" s="44"/>
      <c r="C712" s="39"/>
      <c r="D712" s="39"/>
      <c r="E712" s="39"/>
      <c r="F712" s="46"/>
      <c r="G712" s="45"/>
      <c r="H712" s="44"/>
      <c r="I712" s="44"/>
      <c r="J712" s="47"/>
      <c r="K712" s="47"/>
      <c r="L712" s="47"/>
      <c r="M712" s="47"/>
      <c r="N712" s="47"/>
      <c r="O712" s="44"/>
      <c r="P712" s="353"/>
      <c r="Q712" s="452"/>
      <c r="R712" s="452"/>
      <c r="S712" s="452"/>
      <c r="T712" s="452"/>
      <c r="U712" s="452"/>
      <c r="V712" s="452"/>
      <c r="W712" s="452"/>
      <c r="X712" s="452"/>
      <c r="Y712" s="452"/>
      <c r="Z712" s="45"/>
      <c r="AA712" s="44"/>
      <c r="AB712" s="44"/>
      <c r="AC712" s="47"/>
      <c r="AD712" s="47"/>
      <c r="AE712" s="47"/>
      <c r="AF712" s="47"/>
      <c r="AG712" s="47"/>
      <c r="AH712" s="47"/>
      <c r="AI712" s="47"/>
      <c r="AJ712" s="44"/>
      <c r="AK712" s="353"/>
      <c r="AL712" s="452"/>
      <c r="AM712" s="452"/>
      <c r="AN712" s="452"/>
      <c r="AO712" s="452"/>
      <c r="AP712" s="452"/>
      <c r="AQ712" s="452"/>
      <c r="AR712" s="452"/>
      <c r="AS712" s="452"/>
      <c r="AT712" s="452"/>
      <c r="AU712" s="452"/>
      <c r="AV712" s="452"/>
      <c r="AW712" s="45"/>
      <c r="AX712" s="44"/>
      <c r="AY712" s="47"/>
      <c r="AZ712" s="47"/>
      <c r="BA712" s="125"/>
      <c r="BB712" s="44"/>
      <c r="BC712" s="44"/>
      <c r="BD712" s="47"/>
      <c r="BE712" s="47"/>
      <c r="BF712" s="45"/>
      <c r="BG712" s="44"/>
      <c r="BH712" s="44"/>
      <c r="BI712" s="44"/>
      <c r="BJ712" s="44"/>
      <c r="BK712" s="44"/>
      <c r="BL712" s="44"/>
      <c r="BM712" s="44"/>
      <c r="BN712" s="47"/>
      <c r="BO712" s="497"/>
      <c r="BP712" s="124"/>
      <c r="BQ712" s="41"/>
      <c r="BR712" s="41"/>
      <c r="BS712" s="41"/>
      <c r="BT712" s="41"/>
      <c r="BU712" s="43"/>
      <c r="BV712" s="43"/>
      <c r="BW712" s="43"/>
      <c r="BX712" s="43"/>
      <c r="BY712" s="43"/>
      <c r="BZ712" s="43"/>
      <c r="CA712" s="499"/>
      <c r="CB712" s="500"/>
      <c r="CC712" s="495"/>
      <c r="CD712" s="495"/>
      <c r="CE712" s="502"/>
      <c r="CF712" s="124"/>
      <c r="CG712" s="41"/>
      <c r="CH712" s="41"/>
      <c r="CI712" s="43"/>
      <c r="CJ712" s="43"/>
      <c r="CK712" s="43"/>
      <c r="CL712" s="43"/>
      <c r="CM712" s="43"/>
      <c r="CN712" s="43"/>
      <c r="CO712" s="43"/>
      <c r="CP712" s="43"/>
      <c r="CQ712" s="43"/>
      <c r="CR712" s="500"/>
      <c r="CS712" s="495"/>
      <c r="CT712" s="495"/>
      <c r="CU712" s="502"/>
      <c r="CV712" s="44"/>
      <c r="CW712" s="44"/>
      <c r="CX712" s="44"/>
      <c r="CY712" s="44"/>
      <c r="CZ712" s="44"/>
      <c r="DA712" s="47"/>
      <c r="DB712" s="451"/>
      <c r="DC712" s="44"/>
      <c r="DD712" s="44"/>
      <c r="DE712" s="451"/>
      <c r="DF712" s="35"/>
      <c r="DG712" s="36"/>
      <c r="DH712" s="36"/>
      <c r="DI712" s="38"/>
      <c r="DJ712" s="38"/>
      <c r="DK712" s="38"/>
      <c r="DL712" s="38"/>
      <c r="DM712" s="38"/>
      <c r="DN712" s="46"/>
      <c r="DO712" s="451"/>
      <c r="DP712" s="451"/>
      <c r="DQ712" s="451"/>
      <c r="DR712" s="451"/>
      <c r="DS712" s="451"/>
      <c r="DT712" s="451"/>
      <c r="DU712" s="451"/>
      <c r="DV712" s="35"/>
      <c r="DW712" s="36"/>
      <c r="DX712" s="36"/>
      <c r="DY712" s="38"/>
      <c r="DZ712" s="38"/>
      <c r="EA712" s="46"/>
      <c r="EB712" s="33">
        <f t="shared" si="84"/>
        <v>0</v>
      </c>
      <c r="EC712" s="33">
        <f t="shared" si="85"/>
        <v>0</v>
      </c>
      <c r="ED712" s="75">
        <f t="shared" si="86"/>
        <v>0</v>
      </c>
      <c r="EE712" s="74">
        <f t="shared" si="87"/>
        <v>0</v>
      </c>
      <c r="EF712" s="33">
        <f t="shared" si="88"/>
        <v>0</v>
      </c>
    </row>
    <row r="713" spans="1:136" x14ac:dyDescent="0.25">
      <c r="A713" s="134">
        <v>704</v>
      </c>
      <c r="B713" s="44"/>
      <c r="C713" s="39"/>
      <c r="D713" s="39"/>
      <c r="E713" s="39"/>
      <c r="F713" s="46"/>
      <c r="G713" s="45"/>
      <c r="H713" s="44"/>
      <c r="I713" s="44"/>
      <c r="J713" s="47"/>
      <c r="K713" s="47"/>
      <c r="L713" s="47"/>
      <c r="M713" s="47"/>
      <c r="N713" s="47"/>
      <c r="O713" s="44"/>
      <c r="P713" s="353"/>
      <c r="Q713" s="452"/>
      <c r="R713" s="452"/>
      <c r="S713" s="452"/>
      <c r="T713" s="452"/>
      <c r="U713" s="452"/>
      <c r="V713" s="452"/>
      <c r="W713" s="452"/>
      <c r="X713" s="452"/>
      <c r="Y713" s="452"/>
      <c r="Z713" s="45"/>
      <c r="AA713" s="44"/>
      <c r="AB713" s="44"/>
      <c r="AC713" s="47"/>
      <c r="AD713" s="47"/>
      <c r="AE713" s="47"/>
      <c r="AF713" s="47"/>
      <c r="AG713" s="47"/>
      <c r="AH713" s="47"/>
      <c r="AI713" s="47"/>
      <c r="AJ713" s="44"/>
      <c r="AK713" s="353"/>
      <c r="AL713" s="452"/>
      <c r="AM713" s="452"/>
      <c r="AN713" s="452"/>
      <c r="AO713" s="452"/>
      <c r="AP713" s="452"/>
      <c r="AQ713" s="452"/>
      <c r="AR713" s="452"/>
      <c r="AS713" s="452"/>
      <c r="AT713" s="452"/>
      <c r="AU713" s="452"/>
      <c r="AV713" s="452"/>
      <c r="AW713" s="45"/>
      <c r="AX713" s="44"/>
      <c r="AY713" s="47"/>
      <c r="AZ713" s="47"/>
      <c r="BA713" s="125"/>
      <c r="BB713" s="44"/>
      <c r="BC713" s="44"/>
      <c r="BD713" s="47"/>
      <c r="BE713" s="47"/>
      <c r="BF713" s="45"/>
      <c r="BG713" s="44"/>
      <c r="BH713" s="44"/>
      <c r="BI713" s="44"/>
      <c r="BJ713" s="44"/>
      <c r="BK713" s="44"/>
      <c r="BL713" s="44"/>
      <c r="BM713" s="44"/>
      <c r="BN713" s="47"/>
      <c r="BO713" s="497"/>
      <c r="BP713" s="124"/>
      <c r="BQ713" s="41"/>
      <c r="BR713" s="41"/>
      <c r="BS713" s="41"/>
      <c r="BT713" s="41"/>
      <c r="BU713" s="43"/>
      <c r="BV713" s="43"/>
      <c r="BW713" s="43"/>
      <c r="BX713" s="43"/>
      <c r="BY713" s="43"/>
      <c r="BZ713" s="43"/>
      <c r="CA713" s="499"/>
      <c r="CB713" s="500"/>
      <c r="CC713" s="495"/>
      <c r="CD713" s="495"/>
      <c r="CE713" s="502"/>
      <c r="CF713" s="124"/>
      <c r="CG713" s="41"/>
      <c r="CH713" s="41"/>
      <c r="CI713" s="43"/>
      <c r="CJ713" s="43"/>
      <c r="CK713" s="43"/>
      <c r="CL713" s="43"/>
      <c r="CM713" s="43"/>
      <c r="CN713" s="43"/>
      <c r="CO713" s="43"/>
      <c r="CP713" s="43"/>
      <c r="CQ713" s="43"/>
      <c r="CR713" s="500"/>
      <c r="CS713" s="495"/>
      <c r="CT713" s="495"/>
      <c r="CU713" s="502"/>
      <c r="CV713" s="44"/>
      <c r="CW713" s="44"/>
      <c r="CX713" s="44"/>
      <c r="CY713" s="44"/>
      <c r="CZ713" s="44"/>
      <c r="DA713" s="47"/>
      <c r="DB713" s="451"/>
      <c r="DC713" s="44"/>
      <c r="DD713" s="44"/>
      <c r="DE713" s="451"/>
      <c r="DF713" s="35"/>
      <c r="DG713" s="36"/>
      <c r="DH713" s="36"/>
      <c r="DI713" s="38"/>
      <c r="DJ713" s="38"/>
      <c r="DK713" s="38"/>
      <c r="DL713" s="38"/>
      <c r="DM713" s="38"/>
      <c r="DN713" s="46"/>
      <c r="DO713" s="451"/>
      <c r="DP713" s="451"/>
      <c r="DQ713" s="451"/>
      <c r="DR713" s="451"/>
      <c r="DS713" s="451"/>
      <c r="DT713" s="451"/>
      <c r="DU713" s="451"/>
      <c r="DV713" s="35"/>
      <c r="DW713" s="36"/>
      <c r="DX713" s="36"/>
      <c r="DY713" s="38"/>
      <c r="DZ713" s="38"/>
      <c r="EA713" s="46"/>
      <c r="EB713" s="33">
        <f t="shared" si="84"/>
        <v>0</v>
      </c>
      <c r="EC713" s="33">
        <f t="shared" si="85"/>
        <v>0</v>
      </c>
      <c r="ED713" s="75">
        <f t="shared" si="86"/>
        <v>0</v>
      </c>
      <c r="EE713" s="74">
        <f t="shared" si="87"/>
        <v>0</v>
      </c>
      <c r="EF713" s="33">
        <f t="shared" si="88"/>
        <v>0</v>
      </c>
    </row>
    <row r="714" spans="1:136" x14ac:dyDescent="0.25">
      <c r="A714" s="136">
        <v>705</v>
      </c>
      <c r="B714" s="44"/>
      <c r="C714" s="39"/>
      <c r="D714" s="39"/>
      <c r="E714" s="39"/>
      <c r="F714" s="46"/>
      <c r="G714" s="45"/>
      <c r="H714" s="44"/>
      <c r="I714" s="44"/>
      <c r="J714" s="47"/>
      <c r="K714" s="47"/>
      <c r="L714" s="47"/>
      <c r="M714" s="47"/>
      <c r="N714" s="47"/>
      <c r="O714" s="44"/>
      <c r="P714" s="353"/>
      <c r="Q714" s="452"/>
      <c r="R714" s="452"/>
      <c r="S714" s="452"/>
      <c r="T714" s="452"/>
      <c r="U714" s="452"/>
      <c r="V714" s="452"/>
      <c r="W714" s="452"/>
      <c r="X714" s="452"/>
      <c r="Y714" s="452"/>
      <c r="Z714" s="45"/>
      <c r="AA714" s="44"/>
      <c r="AB714" s="44"/>
      <c r="AC714" s="47"/>
      <c r="AD714" s="47"/>
      <c r="AE714" s="47"/>
      <c r="AF714" s="47"/>
      <c r="AG714" s="47"/>
      <c r="AH714" s="47"/>
      <c r="AI714" s="47"/>
      <c r="AJ714" s="44"/>
      <c r="AK714" s="353"/>
      <c r="AL714" s="452"/>
      <c r="AM714" s="452"/>
      <c r="AN714" s="452"/>
      <c r="AO714" s="452"/>
      <c r="AP714" s="452"/>
      <c r="AQ714" s="452"/>
      <c r="AR714" s="452"/>
      <c r="AS714" s="452"/>
      <c r="AT714" s="452"/>
      <c r="AU714" s="452"/>
      <c r="AV714" s="452"/>
      <c r="AW714" s="45"/>
      <c r="AX714" s="44"/>
      <c r="AY714" s="47"/>
      <c r="AZ714" s="47"/>
      <c r="BA714" s="125"/>
      <c r="BB714" s="44"/>
      <c r="BC714" s="44"/>
      <c r="BD714" s="47"/>
      <c r="BE714" s="47"/>
      <c r="BF714" s="45"/>
      <c r="BG714" s="44"/>
      <c r="BH714" s="44"/>
      <c r="BI714" s="44"/>
      <c r="BJ714" s="44"/>
      <c r="BK714" s="44"/>
      <c r="BL714" s="44"/>
      <c r="BM714" s="44"/>
      <c r="BN714" s="47"/>
      <c r="BO714" s="497"/>
      <c r="BP714" s="124"/>
      <c r="BQ714" s="41"/>
      <c r="BR714" s="41"/>
      <c r="BS714" s="41"/>
      <c r="BT714" s="41"/>
      <c r="BU714" s="43"/>
      <c r="BV714" s="43"/>
      <c r="BW714" s="43"/>
      <c r="BX714" s="43"/>
      <c r="BY714" s="43"/>
      <c r="BZ714" s="43"/>
      <c r="CA714" s="499"/>
      <c r="CB714" s="500"/>
      <c r="CC714" s="495"/>
      <c r="CD714" s="495"/>
      <c r="CE714" s="502"/>
      <c r="CF714" s="124"/>
      <c r="CG714" s="41"/>
      <c r="CH714" s="41"/>
      <c r="CI714" s="43"/>
      <c r="CJ714" s="43"/>
      <c r="CK714" s="43"/>
      <c r="CL714" s="43"/>
      <c r="CM714" s="43"/>
      <c r="CN714" s="43"/>
      <c r="CO714" s="43"/>
      <c r="CP714" s="43"/>
      <c r="CQ714" s="43"/>
      <c r="CR714" s="500"/>
      <c r="CS714" s="495"/>
      <c r="CT714" s="495"/>
      <c r="CU714" s="502"/>
      <c r="CV714" s="44"/>
      <c r="CW714" s="44"/>
      <c r="CX714" s="44"/>
      <c r="CY714" s="44"/>
      <c r="CZ714" s="44"/>
      <c r="DA714" s="47"/>
      <c r="DB714" s="451"/>
      <c r="DC714" s="44"/>
      <c r="DD714" s="44"/>
      <c r="DE714" s="451"/>
      <c r="DF714" s="35"/>
      <c r="DG714" s="36"/>
      <c r="DH714" s="36"/>
      <c r="DI714" s="38"/>
      <c r="DJ714" s="38"/>
      <c r="DK714" s="38"/>
      <c r="DL714" s="38"/>
      <c r="DM714" s="38"/>
      <c r="DN714" s="46"/>
      <c r="DO714" s="451"/>
      <c r="DP714" s="451"/>
      <c r="DQ714" s="451"/>
      <c r="DR714" s="451"/>
      <c r="DS714" s="451"/>
      <c r="DT714" s="451"/>
      <c r="DU714" s="451"/>
      <c r="DV714" s="35"/>
      <c r="DW714" s="36"/>
      <c r="DX714" s="36"/>
      <c r="DY714" s="38"/>
      <c r="DZ714" s="38"/>
      <c r="EA714" s="46"/>
      <c r="EB714" s="33">
        <f t="shared" ref="EB714:EB781" si="89">SUM(G714:AZ714)</f>
        <v>0</v>
      </c>
      <c r="EC714" s="33">
        <f t="shared" si="85"/>
        <v>0</v>
      </c>
      <c r="ED714" s="75">
        <f t="shared" si="86"/>
        <v>0</v>
      </c>
      <c r="EE714" s="74">
        <f t="shared" si="87"/>
        <v>0</v>
      </c>
      <c r="EF714" s="33">
        <f t="shared" si="88"/>
        <v>0</v>
      </c>
    </row>
    <row r="715" spans="1:136" x14ac:dyDescent="0.25">
      <c r="A715" s="134">
        <v>706</v>
      </c>
      <c r="B715" s="44"/>
      <c r="C715" s="39"/>
      <c r="D715" s="39"/>
      <c r="E715" s="39"/>
      <c r="F715" s="46"/>
      <c r="G715" s="45"/>
      <c r="H715" s="44"/>
      <c r="I715" s="44"/>
      <c r="J715" s="47"/>
      <c r="K715" s="47"/>
      <c r="L715" s="47"/>
      <c r="M715" s="47"/>
      <c r="N715" s="47"/>
      <c r="O715" s="44"/>
      <c r="P715" s="353"/>
      <c r="Q715" s="452"/>
      <c r="R715" s="452"/>
      <c r="S715" s="452"/>
      <c r="T715" s="452"/>
      <c r="U715" s="452"/>
      <c r="V715" s="452"/>
      <c r="W715" s="452"/>
      <c r="X715" s="452"/>
      <c r="Y715" s="452"/>
      <c r="Z715" s="45"/>
      <c r="AA715" s="44"/>
      <c r="AB715" s="44"/>
      <c r="AC715" s="47"/>
      <c r="AD715" s="47"/>
      <c r="AE715" s="47"/>
      <c r="AF715" s="47"/>
      <c r="AG715" s="47"/>
      <c r="AH715" s="47"/>
      <c r="AI715" s="47"/>
      <c r="AJ715" s="44"/>
      <c r="AK715" s="353"/>
      <c r="AL715" s="452"/>
      <c r="AM715" s="452"/>
      <c r="AN715" s="452"/>
      <c r="AO715" s="452"/>
      <c r="AP715" s="452"/>
      <c r="AQ715" s="452"/>
      <c r="AR715" s="452"/>
      <c r="AS715" s="452"/>
      <c r="AT715" s="452"/>
      <c r="AU715" s="452"/>
      <c r="AV715" s="452"/>
      <c r="AW715" s="45"/>
      <c r="AX715" s="44"/>
      <c r="AY715" s="47"/>
      <c r="AZ715" s="47"/>
      <c r="BA715" s="125"/>
      <c r="BB715" s="44"/>
      <c r="BC715" s="44"/>
      <c r="BD715" s="47"/>
      <c r="BE715" s="47"/>
      <c r="BF715" s="45"/>
      <c r="BG715" s="44"/>
      <c r="BH715" s="44"/>
      <c r="BI715" s="44"/>
      <c r="BJ715" s="44"/>
      <c r="BK715" s="44"/>
      <c r="BL715" s="44"/>
      <c r="BM715" s="44"/>
      <c r="BN715" s="47"/>
      <c r="BO715" s="497"/>
      <c r="BP715" s="124"/>
      <c r="BQ715" s="41"/>
      <c r="BR715" s="41"/>
      <c r="BS715" s="41"/>
      <c r="BT715" s="41"/>
      <c r="BU715" s="43"/>
      <c r="BV715" s="43"/>
      <c r="BW715" s="43"/>
      <c r="BX715" s="43"/>
      <c r="BY715" s="43"/>
      <c r="BZ715" s="43"/>
      <c r="CA715" s="499"/>
      <c r="CB715" s="500"/>
      <c r="CC715" s="495"/>
      <c r="CD715" s="495"/>
      <c r="CE715" s="502"/>
      <c r="CF715" s="124"/>
      <c r="CG715" s="41"/>
      <c r="CH715" s="41"/>
      <c r="CI715" s="43"/>
      <c r="CJ715" s="43"/>
      <c r="CK715" s="43"/>
      <c r="CL715" s="43"/>
      <c r="CM715" s="43"/>
      <c r="CN715" s="43"/>
      <c r="CO715" s="43"/>
      <c r="CP715" s="43"/>
      <c r="CQ715" s="43"/>
      <c r="CR715" s="500"/>
      <c r="CS715" s="495"/>
      <c r="CT715" s="495"/>
      <c r="CU715" s="502"/>
      <c r="CV715" s="44"/>
      <c r="CW715" s="44"/>
      <c r="CX715" s="44"/>
      <c r="CY715" s="44"/>
      <c r="CZ715" s="44"/>
      <c r="DA715" s="47"/>
      <c r="DB715" s="451"/>
      <c r="DC715" s="44"/>
      <c r="DD715" s="44"/>
      <c r="DE715" s="451"/>
      <c r="DF715" s="35"/>
      <c r="DG715" s="36"/>
      <c r="DH715" s="36"/>
      <c r="DI715" s="38"/>
      <c r="DJ715" s="38"/>
      <c r="DK715" s="38"/>
      <c r="DL715" s="38"/>
      <c r="DM715" s="38"/>
      <c r="DN715" s="46"/>
      <c r="DO715" s="451"/>
      <c r="DP715" s="451"/>
      <c r="DQ715" s="451"/>
      <c r="DR715" s="451"/>
      <c r="DS715" s="451"/>
      <c r="DT715" s="451"/>
      <c r="DU715" s="451"/>
      <c r="DV715" s="35"/>
      <c r="DW715" s="36"/>
      <c r="DX715" s="36"/>
      <c r="DY715" s="38"/>
      <c r="DZ715" s="38"/>
      <c r="EA715" s="46"/>
      <c r="EB715" s="33">
        <f t="shared" si="89"/>
        <v>0</v>
      </c>
      <c r="EC715" s="33">
        <f t="shared" ref="EC715:EC778" si="90">SUM(BA715:BO715)</f>
        <v>0</v>
      </c>
      <c r="ED715" s="75">
        <f t="shared" ref="ED715:ED778" si="91">SUM(BP715:DE715)</f>
        <v>0</v>
      </c>
      <c r="EE715" s="74">
        <f t="shared" ref="EE715:EE778" si="92">SUM(DF715:EA715)</f>
        <v>0</v>
      </c>
      <c r="EF715" s="33">
        <f t="shared" ref="EF715:EF778" si="93">SUM(EB715:EE715)</f>
        <v>0</v>
      </c>
    </row>
    <row r="716" spans="1:136" x14ac:dyDescent="0.25">
      <c r="A716" s="136">
        <v>707</v>
      </c>
      <c r="B716" s="44"/>
      <c r="C716" s="39"/>
      <c r="D716" s="39"/>
      <c r="E716" s="39"/>
      <c r="F716" s="46"/>
      <c r="G716" s="45"/>
      <c r="H716" s="44"/>
      <c r="I716" s="44"/>
      <c r="J716" s="47"/>
      <c r="K716" s="47"/>
      <c r="L716" s="47"/>
      <c r="M716" s="47"/>
      <c r="N716" s="47"/>
      <c r="O716" s="44"/>
      <c r="P716" s="353"/>
      <c r="Q716" s="452"/>
      <c r="R716" s="452"/>
      <c r="S716" s="452"/>
      <c r="T716" s="452"/>
      <c r="U716" s="452"/>
      <c r="V716" s="452"/>
      <c r="W716" s="452"/>
      <c r="X716" s="452"/>
      <c r="Y716" s="452"/>
      <c r="Z716" s="45"/>
      <c r="AA716" s="44"/>
      <c r="AB716" s="44"/>
      <c r="AC716" s="47"/>
      <c r="AD716" s="47"/>
      <c r="AE716" s="47"/>
      <c r="AF716" s="47"/>
      <c r="AG716" s="47"/>
      <c r="AH716" s="47"/>
      <c r="AI716" s="47"/>
      <c r="AJ716" s="44"/>
      <c r="AK716" s="353"/>
      <c r="AL716" s="452"/>
      <c r="AM716" s="452"/>
      <c r="AN716" s="452"/>
      <c r="AO716" s="452"/>
      <c r="AP716" s="452"/>
      <c r="AQ716" s="452"/>
      <c r="AR716" s="452"/>
      <c r="AS716" s="452"/>
      <c r="AT716" s="452"/>
      <c r="AU716" s="452"/>
      <c r="AV716" s="452"/>
      <c r="AW716" s="45"/>
      <c r="AX716" s="44"/>
      <c r="AY716" s="47"/>
      <c r="AZ716" s="47"/>
      <c r="BA716" s="125"/>
      <c r="BB716" s="44"/>
      <c r="BC716" s="44"/>
      <c r="BD716" s="47"/>
      <c r="BE716" s="47"/>
      <c r="BF716" s="45"/>
      <c r="BG716" s="44"/>
      <c r="BH716" s="44"/>
      <c r="BI716" s="44"/>
      <c r="BJ716" s="44"/>
      <c r="BK716" s="44"/>
      <c r="BL716" s="44"/>
      <c r="BM716" s="44"/>
      <c r="BN716" s="47"/>
      <c r="BO716" s="497"/>
      <c r="BP716" s="124"/>
      <c r="BQ716" s="41"/>
      <c r="BR716" s="41"/>
      <c r="BS716" s="41"/>
      <c r="BT716" s="41"/>
      <c r="BU716" s="43"/>
      <c r="BV716" s="43"/>
      <c r="BW716" s="43"/>
      <c r="BX716" s="43"/>
      <c r="BY716" s="43"/>
      <c r="BZ716" s="43"/>
      <c r="CA716" s="499"/>
      <c r="CB716" s="500"/>
      <c r="CC716" s="495"/>
      <c r="CD716" s="495"/>
      <c r="CE716" s="502"/>
      <c r="CF716" s="124"/>
      <c r="CG716" s="41"/>
      <c r="CH716" s="41"/>
      <c r="CI716" s="43"/>
      <c r="CJ716" s="43"/>
      <c r="CK716" s="43"/>
      <c r="CL716" s="43"/>
      <c r="CM716" s="43"/>
      <c r="CN716" s="43"/>
      <c r="CO716" s="43"/>
      <c r="CP716" s="43"/>
      <c r="CQ716" s="43"/>
      <c r="CR716" s="500"/>
      <c r="CS716" s="495"/>
      <c r="CT716" s="495"/>
      <c r="CU716" s="502"/>
      <c r="CV716" s="44"/>
      <c r="CW716" s="44"/>
      <c r="CX716" s="44"/>
      <c r="CY716" s="44"/>
      <c r="CZ716" s="44"/>
      <c r="DA716" s="47"/>
      <c r="DB716" s="451"/>
      <c r="DC716" s="44"/>
      <c r="DD716" s="44"/>
      <c r="DE716" s="451"/>
      <c r="DF716" s="35"/>
      <c r="DG716" s="36"/>
      <c r="DH716" s="36"/>
      <c r="DI716" s="38"/>
      <c r="DJ716" s="38"/>
      <c r="DK716" s="38"/>
      <c r="DL716" s="38"/>
      <c r="DM716" s="38"/>
      <c r="DN716" s="46"/>
      <c r="DO716" s="451"/>
      <c r="DP716" s="451"/>
      <c r="DQ716" s="451"/>
      <c r="DR716" s="451"/>
      <c r="DS716" s="451"/>
      <c r="DT716" s="451"/>
      <c r="DU716" s="451"/>
      <c r="DV716" s="35"/>
      <c r="DW716" s="36"/>
      <c r="DX716" s="36"/>
      <c r="DY716" s="38"/>
      <c r="DZ716" s="38"/>
      <c r="EA716" s="46"/>
      <c r="EB716" s="33">
        <f t="shared" si="89"/>
        <v>0</v>
      </c>
      <c r="EC716" s="33">
        <f t="shared" si="90"/>
        <v>0</v>
      </c>
      <c r="ED716" s="75">
        <f t="shared" si="91"/>
        <v>0</v>
      </c>
      <c r="EE716" s="74">
        <f t="shared" si="92"/>
        <v>0</v>
      </c>
      <c r="EF716" s="33">
        <f t="shared" si="93"/>
        <v>0</v>
      </c>
    </row>
    <row r="717" spans="1:136" x14ac:dyDescent="0.25">
      <c r="A717" s="134">
        <v>708</v>
      </c>
      <c r="B717" s="44"/>
      <c r="C717" s="39"/>
      <c r="D717" s="39"/>
      <c r="E717" s="39"/>
      <c r="F717" s="46"/>
      <c r="G717" s="45"/>
      <c r="H717" s="44"/>
      <c r="I717" s="44"/>
      <c r="J717" s="47"/>
      <c r="K717" s="47"/>
      <c r="L717" s="47"/>
      <c r="M717" s="47"/>
      <c r="N717" s="47"/>
      <c r="O717" s="44"/>
      <c r="P717" s="353"/>
      <c r="Q717" s="452"/>
      <c r="R717" s="452"/>
      <c r="S717" s="452"/>
      <c r="T717" s="452"/>
      <c r="U717" s="452"/>
      <c r="V717" s="452"/>
      <c r="W717" s="452"/>
      <c r="X717" s="452"/>
      <c r="Y717" s="452"/>
      <c r="Z717" s="45"/>
      <c r="AA717" s="44"/>
      <c r="AB717" s="44"/>
      <c r="AC717" s="47"/>
      <c r="AD717" s="47"/>
      <c r="AE717" s="47"/>
      <c r="AF717" s="47"/>
      <c r="AG717" s="47"/>
      <c r="AH717" s="47"/>
      <c r="AI717" s="47"/>
      <c r="AJ717" s="44"/>
      <c r="AK717" s="353"/>
      <c r="AL717" s="452"/>
      <c r="AM717" s="452"/>
      <c r="AN717" s="452"/>
      <c r="AO717" s="452"/>
      <c r="AP717" s="452"/>
      <c r="AQ717" s="452"/>
      <c r="AR717" s="452"/>
      <c r="AS717" s="452"/>
      <c r="AT717" s="452"/>
      <c r="AU717" s="452"/>
      <c r="AV717" s="452"/>
      <c r="AW717" s="45"/>
      <c r="AX717" s="44"/>
      <c r="AY717" s="47"/>
      <c r="AZ717" s="47"/>
      <c r="BA717" s="125"/>
      <c r="BB717" s="44"/>
      <c r="BC717" s="44"/>
      <c r="BD717" s="47"/>
      <c r="BE717" s="47"/>
      <c r="BF717" s="45"/>
      <c r="BG717" s="44"/>
      <c r="BH717" s="44"/>
      <c r="BI717" s="44"/>
      <c r="BJ717" s="44"/>
      <c r="BK717" s="44"/>
      <c r="BL717" s="44"/>
      <c r="BM717" s="44"/>
      <c r="BN717" s="47"/>
      <c r="BO717" s="497"/>
      <c r="BP717" s="124"/>
      <c r="BQ717" s="41"/>
      <c r="BR717" s="41"/>
      <c r="BS717" s="41"/>
      <c r="BT717" s="41"/>
      <c r="BU717" s="43"/>
      <c r="BV717" s="43"/>
      <c r="BW717" s="43"/>
      <c r="BX717" s="43"/>
      <c r="BY717" s="43"/>
      <c r="BZ717" s="43"/>
      <c r="CA717" s="499"/>
      <c r="CB717" s="500"/>
      <c r="CC717" s="495"/>
      <c r="CD717" s="495"/>
      <c r="CE717" s="502"/>
      <c r="CF717" s="124"/>
      <c r="CG717" s="41"/>
      <c r="CH717" s="41"/>
      <c r="CI717" s="43"/>
      <c r="CJ717" s="43"/>
      <c r="CK717" s="43"/>
      <c r="CL717" s="43"/>
      <c r="CM717" s="43"/>
      <c r="CN717" s="43"/>
      <c r="CO717" s="43"/>
      <c r="CP717" s="43"/>
      <c r="CQ717" s="43"/>
      <c r="CR717" s="500"/>
      <c r="CS717" s="495"/>
      <c r="CT717" s="495"/>
      <c r="CU717" s="502"/>
      <c r="CV717" s="44"/>
      <c r="CW717" s="44"/>
      <c r="CX717" s="44"/>
      <c r="CY717" s="44"/>
      <c r="CZ717" s="44"/>
      <c r="DA717" s="47"/>
      <c r="DB717" s="451"/>
      <c r="DC717" s="44"/>
      <c r="DD717" s="44"/>
      <c r="DE717" s="451"/>
      <c r="DF717" s="35"/>
      <c r="DG717" s="36"/>
      <c r="DH717" s="36"/>
      <c r="DI717" s="38"/>
      <c r="DJ717" s="38"/>
      <c r="DK717" s="38"/>
      <c r="DL717" s="38"/>
      <c r="DM717" s="38"/>
      <c r="DN717" s="46"/>
      <c r="DO717" s="451"/>
      <c r="DP717" s="451"/>
      <c r="DQ717" s="451"/>
      <c r="DR717" s="451"/>
      <c r="DS717" s="451"/>
      <c r="DT717" s="451"/>
      <c r="DU717" s="451"/>
      <c r="DV717" s="35"/>
      <c r="DW717" s="36"/>
      <c r="DX717" s="36"/>
      <c r="DY717" s="38"/>
      <c r="DZ717" s="38"/>
      <c r="EA717" s="46"/>
      <c r="EB717" s="33">
        <f t="shared" si="89"/>
        <v>0</v>
      </c>
      <c r="EC717" s="33">
        <f t="shared" si="90"/>
        <v>0</v>
      </c>
      <c r="ED717" s="75">
        <f t="shared" si="91"/>
        <v>0</v>
      </c>
      <c r="EE717" s="74">
        <f t="shared" si="92"/>
        <v>0</v>
      </c>
      <c r="EF717" s="33">
        <f t="shared" si="93"/>
        <v>0</v>
      </c>
    </row>
    <row r="718" spans="1:136" x14ac:dyDescent="0.25">
      <c r="A718" s="136">
        <v>709</v>
      </c>
      <c r="B718" s="44"/>
      <c r="C718" s="39"/>
      <c r="D718" s="39"/>
      <c r="E718" s="39"/>
      <c r="F718" s="46"/>
      <c r="G718" s="45"/>
      <c r="H718" s="44"/>
      <c r="I718" s="44"/>
      <c r="J718" s="47"/>
      <c r="K718" s="47"/>
      <c r="L718" s="47"/>
      <c r="M718" s="47"/>
      <c r="N718" s="47"/>
      <c r="O718" s="44"/>
      <c r="P718" s="353"/>
      <c r="Q718" s="452"/>
      <c r="R718" s="452"/>
      <c r="S718" s="452"/>
      <c r="T718" s="452"/>
      <c r="U718" s="452"/>
      <c r="V718" s="452"/>
      <c r="W718" s="452"/>
      <c r="X718" s="452"/>
      <c r="Y718" s="452"/>
      <c r="Z718" s="45"/>
      <c r="AA718" s="44"/>
      <c r="AB718" s="44"/>
      <c r="AC718" s="47"/>
      <c r="AD718" s="47"/>
      <c r="AE718" s="47"/>
      <c r="AF718" s="47"/>
      <c r="AG718" s="47"/>
      <c r="AH718" s="47"/>
      <c r="AI718" s="47"/>
      <c r="AJ718" s="44"/>
      <c r="AK718" s="353"/>
      <c r="AL718" s="452"/>
      <c r="AM718" s="452"/>
      <c r="AN718" s="452"/>
      <c r="AO718" s="452"/>
      <c r="AP718" s="452"/>
      <c r="AQ718" s="452"/>
      <c r="AR718" s="452"/>
      <c r="AS718" s="452"/>
      <c r="AT718" s="452"/>
      <c r="AU718" s="452"/>
      <c r="AV718" s="452"/>
      <c r="AW718" s="45"/>
      <c r="AX718" s="44"/>
      <c r="AY718" s="47"/>
      <c r="AZ718" s="47"/>
      <c r="BA718" s="125"/>
      <c r="BB718" s="44"/>
      <c r="BC718" s="44"/>
      <c r="BD718" s="47"/>
      <c r="BE718" s="47"/>
      <c r="BF718" s="45"/>
      <c r="BG718" s="44"/>
      <c r="BH718" s="44"/>
      <c r="BI718" s="44"/>
      <c r="BJ718" s="44"/>
      <c r="BK718" s="44"/>
      <c r="BL718" s="44"/>
      <c r="BM718" s="44"/>
      <c r="BN718" s="47"/>
      <c r="BO718" s="497"/>
      <c r="BP718" s="124"/>
      <c r="BQ718" s="41"/>
      <c r="BR718" s="41"/>
      <c r="BS718" s="41"/>
      <c r="BT718" s="41"/>
      <c r="BU718" s="43"/>
      <c r="BV718" s="43"/>
      <c r="BW718" s="43"/>
      <c r="BX718" s="43"/>
      <c r="BY718" s="43"/>
      <c r="BZ718" s="43"/>
      <c r="CA718" s="499"/>
      <c r="CB718" s="500"/>
      <c r="CC718" s="495"/>
      <c r="CD718" s="495"/>
      <c r="CE718" s="502"/>
      <c r="CF718" s="124"/>
      <c r="CG718" s="41"/>
      <c r="CH718" s="41"/>
      <c r="CI718" s="43"/>
      <c r="CJ718" s="43"/>
      <c r="CK718" s="43"/>
      <c r="CL718" s="43"/>
      <c r="CM718" s="43"/>
      <c r="CN718" s="43"/>
      <c r="CO718" s="43"/>
      <c r="CP718" s="43"/>
      <c r="CQ718" s="43"/>
      <c r="CR718" s="500"/>
      <c r="CS718" s="495"/>
      <c r="CT718" s="495"/>
      <c r="CU718" s="502"/>
      <c r="CV718" s="44"/>
      <c r="CW718" s="44"/>
      <c r="CX718" s="44"/>
      <c r="CY718" s="44"/>
      <c r="CZ718" s="44"/>
      <c r="DA718" s="47"/>
      <c r="DB718" s="451"/>
      <c r="DC718" s="44"/>
      <c r="DD718" s="44"/>
      <c r="DE718" s="451"/>
      <c r="DF718" s="35"/>
      <c r="DG718" s="36"/>
      <c r="DH718" s="36"/>
      <c r="DI718" s="38"/>
      <c r="DJ718" s="38"/>
      <c r="DK718" s="38"/>
      <c r="DL718" s="38"/>
      <c r="DM718" s="38"/>
      <c r="DN718" s="46"/>
      <c r="DO718" s="451"/>
      <c r="DP718" s="451"/>
      <c r="DQ718" s="451"/>
      <c r="DR718" s="451"/>
      <c r="DS718" s="451"/>
      <c r="DT718" s="451"/>
      <c r="DU718" s="451"/>
      <c r="DV718" s="35"/>
      <c r="DW718" s="36"/>
      <c r="DX718" s="36"/>
      <c r="DY718" s="38"/>
      <c r="DZ718" s="38"/>
      <c r="EA718" s="46"/>
      <c r="EB718" s="33">
        <f t="shared" si="89"/>
        <v>0</v>
      </c>
      <c r="EC718" s="33">
        <f t="shared" si="90"/>
        <v>0</v>
      </c>
      <c r="ED718" s="75">
        <f t="shared" si="91"/>
        <v>0</v>
      </c>
      <c r="EE718" s="74">
        <f t="shared" si="92"/>
        <v>0</v>
      </c>
      <c r="EF718" s="33">
        <f t="shared" si="93"/>
        <v>0</v>
      </c>
    </row>
    <row r="719" spans="1:136" x14ac:dyDescent="0.25">
      <c r="A719" s="134">
        <v>710</v>
      </c>
      <c r="B719" s="44"/>
      <c r="C719" s="39"/>
      <c r="D719" s="39"/>
      <c r="E719" s="39"/>
      <c r="F719" s="46"/>
      <c r="G719" s="45"/>
      <c r="H719" s="44"/>
      <c r="I719" s="44"/>
      <c r="J719" s="47"/>
      <c r="K719" s="47"/>
      <c r="L719" s="47"/>
      <c r="M719" s="47"/>
      <c r="N719" s="47"/>
      <c r="O719" s="44"/>
      <c r="P719" s="353"/>
      <c r="Q719" s="452"/>
      <c r="R719" s="452"/>
      <c r="S719" s="452"/>
      <c r="T719" s="452"/>
      <c r="U719" s="452"/>
      <c r="V719" s="452"/>
      <c r="W719" s="452"/>
      <c r="X719" s="452"/>
      <c r="Y719" s="452"/>
      <c r="Z719" s="45"/>
      <c r="AA719" s="44"/>
      <c r="AB719" s="44"/>
      <c r="AC719" s="47"/>
      <c r="AD719" s="47"/>
      <c r="AE719" s="47"/>
      <c r="AF719" s="47"/>
      <c r="AG719" s="47"/>
      <c r="AH719" s="47"/>
      <c r="AI719" s="47"/>
      <c r="AJ719" s="44"/>
      <c r="AK719" s="353"/>
      <c r="AL719" s="452"/>
      <c r="AM719" s="452"/>
      <c r="AN719" s="452"/>
      <c r="AO719" s="452"/>
      <c r="AP719" s="452"/>
      <c r="AQ719" s="452"/>
      <c r="AR719" s="452"/>
      <c r="AS719" s="452"/>
      <c r="AT719" s="452"/>
      <c r="AU719" s="452"/>
      <c r="AV719" s="452"/>
      <c r="AW719" s="45"/>
      <c r="AX719" s="44"/>
      <c r="AY719" s="47"/>
      <c r="AZ719" s="47"/>
      <c r="BA719" s="125"/>
      <c r="BB719" s="44"/>
      <c r="BC719" s="44"/>
      <c r="BD719" s="47"/>
      <c r="BE719" s="47"/>
      <c r="BF719" s="45"/>
      <c r="BG719" s="44"/>
      <c r="BH719" s="44"/>
      <c r="BI719" s="44"/>
      <c r="BJ719" s="44"/>
      <c r="BK719" s="44"/>
      <c r="BL719" s="44"/>
      <c r="BM719" s="44"/>
      <c r="BN719" s="47"/>
      <c r="BO719" s="497"/>
      <c r="BP719" s="124"/>
      <c r="BQ719" s="41"/>
      <c r="BR719" s="41"/>
      <c r="BS719" s="41"/>
      <c r="BT719" s="41"/>
      <c r="BU719" s="43"/>
      <c r="BV719" s="43"/>
      <c r="BW719" s="43"/>
      <c r="BX719" s="43"/>
      <c r="BY719" s="43"/>
      <c r="BZ719" s="43"/>
      <c r="CA719" s="499"/>
      <c r="CB719" s="500"/>
      <c r="CC719" s="495"/>
      <c r="CD719" s="495"/>
      <c r="CE719" s="502"/>
      <c r="CF719" s="124"/>
      <c r="CG719" s="41"/>
      <c r="CH719" s="41"/>
      <c r="CI719" s="43"/>
      <c r="CJ719" s="43"/>
      <c r="CK719" s="43"/>
      <c r="CL719" s="43"/>
      <c r="CM719" s="43"/>
      <c r="CN719" s="43"/>
      <c r="CO719" s="43"/>
      <c r="CP719" s="43"/>
      <c r="CQ719" s="43"/>
      <c r="CR719" s="500"/>
      <c r="CS719" s="495"/>
      <c r="CT719" s="495"/>
      <c r="CU719" s="502"/>
      <c r="CV719" s="44"/>
      <c r="CW719" s="44"/>
      <c r="CX719" s="44"/>
      <c r="CY719" s="44"/>
      <c r="CZ719" s="44"/>
      <c r="DA719" s="47"/>
      <c r="DB719" s="451"/>
      <c r="DC719" s="44"/>
      <c r="DD719" s="44"/>
      <c r="DE719" s="451"/>
      <c r="DF719" s="35"/>
      <c r="DG719" s="36"/>
      <c r="DH719" s="36"/>
      <c r="DI719" s="38"/>
      <c r="DJ719" s="38"/>
      <c r="DK719" s="38"/>
      <c r="DL719" s="38"/>
      <c r="DM719" s="38"/>
      <c r="DN719" s="46"/>
      <c r="DO719" s="451"/>
      <c r="DP719" s="451"/>
      <c r="DQ719" s="451"/>
      <c r="DR719" s="451"/>
      <c r="DS719" s="451"/>
      <c r="DT719" s="451"/>
      <c r="DU719" s="451"/>
      <c r="DV719" s="35"/>
      <c r="DW719" s="36"/>
      <c r="DX719" s="36"/>
      <c r="DY719" s="38"/>
      <c r="DZ719" s="38"/>
      <c r="EA719" s="46"/>
      <c r="EB719" s="33">
        <f t="shared" si="89"/>
        <v>0</v>
      </c>
      <c r="EC719" s="33">
        <f t="shared" si="90"/>
        <v>0</v>
      </c>
      <c r="ED719" s="75">
        <f t="shared" si="91"/>
        <v>0</v>
      </c>
      <c r="EE719" s="74">
        <f t="shared" si="92"/>
        <v>0</v>
      </c>
      <c r="EF719" s="33">
        <f t="shared" si="93"/>
        <v>0</v>
      </c>
    </row>
    <row r="720" spans="1:136" x14ac:dyDescent="0.25">
      <c r="A720" s="136">
        <v>711</v>
      </c>
      <c r="B720" s="44"/>
      <c r="C720" s="39"/>
      <c r="D720" s="39"/>
      <c r="E720" s="39"/>
      <c r="F720" s="46"/>
      <c r="G720" s="45"/>
      <c r="H720" s="44"/>
      <c r="I720" s="44"/>
      <c r="J720" s="47"/>
      <c r="K720" s="47"/>
      <c r="L720" s="47"/>
      <c r="M720" s="47"/>
      <c r="N720" s="47"/>
      <c r="O720" s="44"/>
      <c r="P720" s="353"/>
      <c r="Q720" s="452"/>
      <c r="R720" s="452"/>
      <c r="S720" s="452"/>
      <c r="T720" s="452"/>
      <c r="U720" s="452"/>
      <c r="V720" s="452"/>
      <c r="W720" s="452"/>
      <c r="X720" s="452"/>
      <c r="Y720" s="452"/>
      <c r="Z720" s="45"/>
      <c r="AA720" s="44"/>
      <c r="AB720" s="44"/>
      <c r="AC720" s="47"/>
      <c r="AD720" s="47"/>
      <c r="AE720" s="47"/>
      <c r="AF720" s="47"/>
      <c r="AG720" s="47"/>
      <c r="AH720" s="47"/>
      <c r="AI720" s="47"/>
      <c r="AJ720" s="44"/>
      <c r="AK720" s="353"/>
      <c r="AL720" s="452"/>
      <c r="AM720" s="452"/>
      <c r="AN720" s="452"/>
      <c r="AO720" s="452"/>
      <c r="AP720" s="452"/>
      <c r="AQ720" s="452"/>
      <c r="AR720" s="452"/>
      <c r="AS720" s="452"/>
      <c r="AT720" s="452"/>
      <c r="AU720" s="452"/>
      <c r="AV720" s="452"/>
      <c r="AW720" s="45"/>
      <c r="AX720" s="44"/>
      <c r="AY720" s="47"/>
      <c r="AZ720" s="47"/>
      <c r="BA720" s="125"/>
      <c r="BB720" s="44"/>
      <c r="BC720" s="44"/>
      <c r="BD720" s="47"/>
      <c r="BE720" s="47"/>
      <c r="BF720" s="45"/>
      <c r="BG720" s="44"/>
      <c r="BH720" s="44"/>
      <c r="BI720" s="44"/>
      <c r="BJ720" s="44"/>
      <c r="BK720" s="44"/>
      <c r="BL720" s="44"/>
      <c r="BM720" s="44"/>
      <c r="BN720" s="47"/>
      <c r="BO720" s="497"/>
      <c r="BP720" s="124"/>
      <c r="BQ720" s="41"/>
      <c r="BR720" s="41"/>
      <c r="BS720" s="41"/>
      <c r="BT720" s="41"/>
      <c r="BU720" s="43"/>
      <c r="BV720" s="43"/>
      <c r="BW720" s="43"/>
      <c r="BX720" s="43"/>
      <c r="BY720" s="43"/>
      <c r="BZ720" s="43"/>
      <c r="CA720" s="499"/>
      <c r="CB720" s="500"/>
      <c r="CC720" s="495"/>
      <c r="CD720" s="495"/>
      <c r="CE720" s="502"/>
      <c r="CF720" s="124"/>
      <c r="CG720" s="41"/>
      <c r="CH720" s="41"/>
      <c r="CI720" s="43"/>
      <c r="CJ720" s="43"/>
      <c r="CK720" s="43"/>
      <c r="CL720" s="43"/>
      <c r="CM720" s="43"/>
      <c r="CN720" s="43"/>
      <c r="CO720" s="43"/>
      <c r="CP720" s="43"/>
      <c r="CQ720" s="43"/>
      <c r="CR720" s="500"/>
      <c r="CS720" s="495"/>
      <c r="CT720" s="495"/>
      <c r="CU720" s="502"/>
      <c r="CV720" s="44"/>
      <c r="CW720" s="44"/>
      <c r="CX720" s="44"/>
      <c r="CY720" s="44"/>
      <c r="CZ720" s="44"/>
      <c r="DA720" s="47"/>
      <c r="DB720" s="451"/>
      <c r="DC720" s="44"/>
      <c r="DD720" s="44"/>
      <c r="DE720" s="451"/>
      <c r="DF720" s="35"/>
      <c r="DG720" s="36"/>
      <c r="DH720" s="36"/>
      <c r="DI720" s="38"/>
      <c r="DJ720" s="38"/>
      <c r="DK720" s="38"/>
      <c r="DL720" s="38"/>
      <c r="DM720" s="38"/>
      <c r="DN720" s="46"/>
      <c r="DO720" s="451"/>
      <c r="DP720" s="451"/>
      <c r="DQ720" s="451"/>
      <c r="DR720" s="451"/>
      <c r="DS720" s="451"/>
      <c r="DT720" s="451"/>
      <c r="DU720" s="451"/>
      <c r="DV720" s="35"/>
      <c r="DW720" s="36"/>
      <c r="DX720" s="36"/>
      <c r="DY720" s="38"/>
      <c r="DZ720" s="38"/>
      <c r="EA720" s="46"/>
      <c r="EB720" s="33">
        <f t="shared" si="89"/>
        <v>0</v>
      </c>
      <c r="EC720" s="33">
        <f t="shared" si="90"/>
        <v>0</v>
      </c>
      <c r="ED720" s="75">
        <f t="shared" si="91"/>
        <v>0</v>
      </c>
      <c r="EE720" s="74">
        <f t="shared" si="92"/>
        <v>0</v>
      </c>
      <c r="EF720" s="33">
        <f t="shared" si="93"/>
        <v>0</v>
      </c>
    </row>
    <row r="721" spans="1:136" x14ac:dyDescent="0.25">
      <c r="A721" s="134">
        <v>712</v>
      </c>
      <c r="B721" s="44"/>
      <c r="C721" s="39"/>
      <c r="D721" s="39"/>
      <c r="E721" s="39"/>
      <c r="F721" s="46"/>
      <c r="G721" s="45"/>
      <c r="H721" s="44"/>
      <c r="I721" s="44"/>
      <c r="J721" s="47"/>
      <c r="K721" s="47"/>
      <c r="L721" s="47"/>
      <c r="M721" s="47"/>
      <c r="N721" s="47"/>
      <c r="O721" s="44"/>
      <c r="P721" s="353"/>
      <c r="Q721" s="452"/>
      <c r="R721" s="452"/>
      <c r="S721" s="452"/>
      <c r="T721" s="452"/>
      <c r="U721" s="452"/>
      <c r="V721" s="452"/>
      <c r="W721" s="452"/>
      <c r="X721" s="452"/>
      <c r="Y721" s="452"/>
      <c r="Z721" s="45"/>
      <c r="AA721" s="44"/>
      <c r="AB721" s="44"/>
      <c r="AC721" s="47"/>
      <c r="AD721" s="47"/>
      <c r="AE721" s="47"/>
      <c r="AF721" s="47"/>
      <c r="AG721" s="47"/>
      <c r="AH721" s="47"/>
      <c r="AI721" s="47"/>
      <c r="AJ721" s="44"/>
      <c r="AK721" s="353"/>
      <c r="AL721" s="452"/>
      <c r="AM721" s="452"/>
      <c r="AN721" s="452"/>
      <c r="AO721" s="452"/>
      <c r="AP721" s="452"/>
      <c r="AQ721" s="452"/>
      <c r="AR721" s="452"/>
      <c r="AS721" s="452"/>
      <c r="AT721" s="452"/>
      <c r="AU721" s="452"/>
      <c r="AV721" s="452"/>
      <c r="AW721" s="45"/>
      <c r="AX721" s="44"/>
      <c r="AY721" s="47"/>
      <c r="AZ721" s="47"/>
      <c r="BA721" s="125"/>
      <c r="BB721" s="44"/>
      <c r="BC721" s="44"/>
      <c r="BD721" s="47"/>
      <c r="BE721" s="47"/>
      <c r="BF721" s="45"/>
      <c r="BG721" s="44"/>
      <c r="BH721" s="44"/>
      <c r="BI721" s="44"/>
      <c r="BJ721" s="44"/>
      <c r="BK721" s="44"/>
      <c r="BL721" s="44"/>
      <c r="BM721" s="44"/>
      <c r="BN721" s="47"/>
      <c r="BO721" s="497"/>
      <c r="BP721" s="124"/>
      <c r="BQ721" s="41"/>
      <c r="BR721" s="41"/>
      <c r="BS721" s="41"/>
      <c r="BT721" s="41"/>
      <c r="BU721" s="43"/>
      <c r="BV721" s="43"/>
      <c r="BW721" s="43"/>
      <c r="BX721" s="43"/>
      <c r="BY721" s="43"/>
      <c r="BZ721" s="43"/>
      <c r="CA721" s="499"/>
      <c r="CB721" s="500"/>
      <c r="CC721" s="495"/>
      <c r="CD721" s="495"/>
      <c r="CE721" s="502"/>
      <c r="CF721" s="124"/>
      <c r="CG721" s="41"/>
      <c r="CH721" s="41"/>
      <c r="CI721" s="43"/>
      <c r="CJ721" s="43"/>
      <c r="CK721" s="43"/>
      <c r="CL721" s="43"/>
      <c r="CM721" s="43"/>
      <c r="CN721" s="43"/>
      <c r="CO721" s="43"/>
      <c r="CP721" s="43"/>
      <c r="CQ721" s="43"/>
      <c r="CR721" s="500"/>
      <c r="CS721" s="495"/>
      <c r="CT721" s="495"/>
      <c r="CU721" s="502"/>
      <c r="CV721" s="44"/>
      <c r="CW721" s="44"/>
      <c r="CX721" s="44"/>
      <c r="CY721" s="44"/>
      <c r="CZ721" s="44"/>
      <c r="DA721" s="47"/>
      <c r="DB721" s="451"/>
      <c r="DC721" s="44"/>
      <c r="DD721" s="44"/>
      <c r="DE721" s="451"/>
      <c r="DF721" s="35"/>
      <c r="DG721" s="36"/>
      <c r="DH721" s="36"/>
      <c r="DI721" s="38"/>
      <c r="DJ721" s="38"/>
      <c r="DK721" s="38"/>
      <c r="DL721" s="38"/>
      <c r="DM721" s="38"/>
      <c r="DN721" s="46"/>
      <c r="DO721" s="451"/>
      <c r="DP721" s="451"/>
      <c r="DQ721" s="451"/>
      <c r="DR721" s="451"/>
      <c r="DS721" s="451"/>
      <c r="DT721" s="451"/>
      <c r="DU721" s="451"/>
      <c r="DV721" s="35"/>
      <c r="DW721" s="36"/>
      <c r="DX721" s="36"/>
      <c r="DY721" s="38"/>
      <c r="DZ721" s="38"/>
      <c r="EA721" s="46"/>
      <c r="EB721" s="33">
        <f t="shared" si="89"/>
        <v>0</v>
      </c>
      <c r="EC721" s="33">
        <f t="shared" si="90"/>
        <v>0</v>
      </c>
      <c r="ED721" s="75">
        <f t="shared" si="91"/>
        <v>0</v>
      </c>
      <c r="EE721" s="74">
        <f t="shared" si="92"/>
        <v>0</v>
      </c>
      <c r="EF721" s="33">
        <f t="shared" si="93"/>
        <v>0</v>
      </c>
    </row>
    <row r="722" spans="1:136" x14ac:dyDescent="0.25">
      <c r="A722" s="136">
        <v>713</v>
      </c>
      <c r="B722" s="44"/>
      <c r="C722" s="39"/>
      <c r="D722" s="39"/>
      <c r="E722" s="39"/>
      <c r="F722" s="46"/>
      <c r="G722" s="45"/>
      <c r="H722" s="44"/>
      <c r="I722" s="44"/>
      <c r="J722" s="47"/>
      <c r="K722" s="47"/>
      <c r="L722" s="47"/>
      <c r="M722" s="47"/>
      <c r="N722" s="47"/>
      <c r="O722" s="44"/>
      <c r="P722" s="353"/>
      <c r="Q722" s="452"/>
      <c r="R722" s="452"/>
      <c r="S722" s="452"/>
      <c r="T722" s="452"/>
      <c r="U722" s="452"/>
      <c r="V722" s="452"/>
      <c r="W722" s="452"/>
      <c r="X722" s="452"/>
      <c r="Y722" s="452"/>
      <c r="Z722" s="45"/>
      <c r="AA722" s="44"/>
      <c r="AB722" s="44"/>
      <c r="AC722" s="47"/>
      <c r="AD722" s="47"/>
      <c r="AE722" s="47"/>
      <c r="AF722" s="47"/>
      <c r="AG722" s="47"/>
      <c r="AH722" s="47"/>
      <c r="AI722" s="47"/>
      <c r="AJ722" s="44"/>
      <c r="AK722" s="353"/>
      <c r="AL722" s="452"/>
      <c r="AM722" s="452"/>
      <c r="AN722" s="452"/>
      <c r="AO722" s="452"/>
      <c r="AP722" s="452"/>
      <c r="AQ722" s="452"/>
      <c r="AR722" s="452"/>
      <c r="AS722" s="452"/>
      <c r="AT722" s="452"/>
      <c r="AU722" s="452"/>
      <c r="AV722" s="452"/>
      <c r="AW722" s="45"/>
      <c r="AX722" s="44"/>
      <c r="AY722" s="47"/>
      <c r="AZ722" s="47"/>
      <c r="BA722" s="125"/>
      <c r="BB722" s="44"/>
      <c r="BC722" s="44"/>
      <c r="BD722" s="47"/>
      <c r="BE722" s="47"/>
      <c r="BF722" s="45"/>
      <c r="BG722" s="44"/>
      <c r="BH722" s="44"/>
      <c r="BI722" s="44"/>
      <c r="BJ722" s="44"/>
      <c r="BK722" s="44"/>
      <c r="BL722" s="44"/>
      <c r="BM722" s="44"/>
      <c r="BN722" s="47"/>
      <c r="BO722" s="497"/>
      <c r="BP722" s="124"/>
      <c r="BQ722" s="41"/>
      <c r="BR722" s="41"/>
      <c r="BS722" s="41"/>
      <c r="BT722" s="41"/>
      <c r="BU722" s="43"/>
      <c r="BV722" s="43"/>
      <c r="BW722" s="43"/>
      <c r="BX722" s="43"/>
      <c r="BY722" s="43"/>
      <c r="BZ722" s="43"/>
      <c r="CA722" s="499"/>
      <c r="CB722" s="500"/>
      <c r="CC722" s="495"/>
      <c r="CD722" s="495"/>
      <c r="CE722" s="502"/>
      <c r="CF722" s="124"/>
      <c r="CG722" s="41"/>
      <c r="CH722" s="41"/>
      <c r="CI722" s="43"/>
      <c r="CJ722" s="43"/>
      <c r="CK722" s="43"/>
      <c r="CL722" s="43"/>
      <c r="CM722" s="43"/>
      <c r="CN722" s="43"/>
      <c r="CO722" s="43"/>
      <c r="CP722" s="43"/>
      <c r="CQ722" s="43"/>
      <c r="CR722" s="500"/>
      <c r="CS722" s="495"/>
      <c r="CT722" s="495"/>
      <c r="CU722" s="502"/>
      <c r="CV722" s="44"/>
      <c r="CW722" s="44"/>
      <c r="CX722" s="44"/>
      <c r="CY722" s="44"/>
      <c r="CZ722" s="44"/>
      <c r="DA722" s="47"/>
      <c r="DB722" s="451"/>
      <c r="DC722" s="44"/>
      <c r="DD722" s="44"/>
      <c r="DE722" s="451"/>
      <c r="DF722" s="35"/>
      <c r="DG722" s="36"/>
      <c r="DH722" s="36"/>
      <c r="DI722" s="38"/>
      <c r="DJ722" s="38"/>
      <c r="DK722" s="38"/>
      <c r="DL722" s="38"/>
      <c r="DM722" s="38"/>
      <c r="DN722" s="46"/>
      <c r="DO722" s="451"/>
      <c r="DP722" s="451"/>
      <c r="DQ722" s="451"/>
      <c r="DR722" s="451"/>
      <c r="DS722" s="451"/>
      <c r="DT722" s="451"/>
      <c r="DU722" s="451"/>
      <c r="DV722" s="35"/>
      <c r="DW722" s="36"/>
      <c r="DX722" s="36"/>
      <c r="DY722" s="38"/>
      <c r="DZ722" s="38"/>
      <c r="EA722" s="46"/>
      <c r="EB722" s="33">
        <f t="shared" si="89"/>
        <v>0</v>
      </c>
      <c r="EC722" s="33">
        <f t="shared" si="90"/>
        <v>0</v>
      </c>
      <c r="ED722" s="75">
        <f t="shared" si="91"/>
        <v>0</v>
      </c>
      <c r="EE722" s="74">
        <f t="shared" si="92"/>
        <v>0</v>
      </c>
      <c r="EF722" s="33">
        <f t="shared" si="93"/>
        <v>0</v>
      </c>
    </row>
    <row r="723" spans="1:136" x14ac:dyDescent="0.25">
      <c r="A723" s="134">
        <v>714</v>
      </c>
      <c r="B723" s="44"/>
      <c r="C723" s="39"/>
      <c r="D723" s="39"/>
      <c r="E723" s="39"/>
      <c r="F723" s="46"/>
      <c r="G723" s="45"/>
      <c r="H723" s="44"/>
      <c r="I723" s="44"/>
      <c r="J723" s="47"/>
      <c r="K723" s="47"/>
      <c r="L723" s="47"/>
      <c r="M723" s="47"/>
      <c r="N723" s="47"/>
      <c r="O723" s="44"/>
      <c r="P723" s="353"/>
      <c r="Q723" s="452"/>
      <c r="R723" s="452"/>
      <c r="S723" s="452"/>
      <c r="T723" s="452"/>
      <c r="U723" s="452"/>
      <c r="V723" s="452"/>
      <c r="W723" s="452"/>
      <c r="X723" s="452"/>
      <c r="Y723" s="452"/>
      <c r="Z723" s="45"/>
      <c r="AA723" s="44"/>
      <c r="AB723" s="44"/>
      <c r="AC723" s="47"/>
      <c r="AD723" s="47"/>
      <c r="AE723" s="47"/>
      <c r="AF723" s="47"/>
      <c r="AG723" s="47"/>
      <c r="AH723" s="47"/>
      <c r="AI723" s="47"/>
      <c r="AJ723" s="44"/>
      <c r="AK723" s="353"/>
      <c r="AL723" s="452"/>
      <c r="AM723" s="452"/>
      <c r="AN723" s="452"/>
      <c r="AO723" s="452"/>
      <c r="AP723" s="452"/>
      <c r="AQ723" s="452"/>
      <c r="AR723" s="452"/>
      <c r="AS723" s="452"/>
      <c r="AT723" s="452"/>
      <c r="AU723" s="452"/>
      <c r="AV723" s="452"/>
      <c r="AW723" s="45"/>
      <c r="AX723" s="44"/>
      <c r="AY723" s="47"/>
      <c r="AZ723" s="47"/>
      <c r="BA723" s="125"/>
      <c r="BB723" s="44"/>
      <c r="BC723" s="44"/>
      <c r="BD723" s="47"/>
      <c r="BE723" s="47"/>
      <c r="BF723" s="45"/>
      <c r="BG723" s="44"/>
      <c r="BH723" s="44"/>
      <c r="BI723" s="44"/>
      <c r="BJ723" s="44"/>
      <c r="BK723" s="44"/>
      <c r="BL723" s="44"/>
      <c r="BM723" s="44"/>
      <c r="BN723" s="47"/>
      <c r="BO723" s="497"/>
      <c r="BP723" s="124"/>
      <c r="BQ723" s="41"/>
      <c r="BR723" s="41"/>
      <c r="BS723" s="41"/>
      <c r="BT723" s="41"/>
      <c r="BU723" s="43"/>
      <c r="BV723" s="43"/>
      <c r="BW723" s="43"/>
      <c r="BX723" s="43"/>
      <c r="BY723" s="43"/>
      <c r="BZ723" s="43"/>
      <c r="CA723" s="499"/>
      <c r="CB723" s="500"/>
      <c r="CC723" s="495"/>
      <c r="CD723" s="495"/>
      <c r="CE723" s="502"/>
      <c r="CF723" s="124"/>
      <c r="CG723" s="41"/>
      <c r="CH723" s="41"/>
      <c r="CI723" s="43"/>
      <c r="CJ723" s="43"/>
      <c r="CK723" s="43"/>
      <c r="CL723" s="43"/>
      <c r="CM723" s="43"/>
      <c r="CN723" s="43"/>
      <c r="CO723" s="43"/>
      <c r="CP723" s="43"/>
      <c r="CQ723" s="43"/>
      <c r="CR723" s="500"/>
      <c r="CS723" s="495"/>
      <c r="CT723" s="495"/>
      <c r="CU723" s="502"/>
      <c r="CV723" s="44"/>
      <c r="CW723" s="44"/>
      <c r="CX723" s="44"/>
      <c r="CY723" s="44"/>
      <c r="CZ723" s="44"/>
      <c r="DA723" s="47"/>
      <c r="DB723" s="451"/>
      <c r="DC723" s="44"/>
      <c r="DD723" s="44"/>
      <c r="DE723" s="451"/>
      <c r="DF723" s="35"/>
      <c r="DG723" s="36"/>
      <c r="DH723" s="36"/>
      <c r="DI723" s="38"/>
      <c r="DJ723" s="38"/>
      <c r="DK723" s="38"/>
      <c r="DL723" s="38"/>
      <c r="DM723" s="38"/>
      <c r="DN723" s="46"/>
      <c r="DO723" s="451"/>
      <c r="DP723" s="451"/>
      <c r="DQ723" s="451"/>
      <c r="DR723" s="451"/>
      <c r="DS723" s="451"/>
      <c r="DT723" s="451"/>
      <c r="DU723" s="451"/>
      <c r="DV723" s="35"/>
      <c r="DW723" s="36"/>
      <c r="DX723" s="36"/>
      <c r="DY723" s="38"/>
      <c r="DZ723" s="38"/>
      <c r="EA723" s="46"/>
      <c r="EB723" s="33">
        <f t="shared" si="89"/>
        <v>0</v>
      </c>
      <c r="EC723" s="33">
        <f t="shared" si="90"/>
        <v>0</v>
      </c>
      <c r="ED723" s="75">
        <f t="shared" si="91"/>
        <v>0</v>
      </c>
      <c r="EE723" s="74">
        <f t="shared" si="92"/>
        <v>0</v>
      </c>
      <c r="EF723" s="33">
        <f t="shared" si="93"/>
        <v>0</v>
      </c>
    </row>
    <row r="724" spans="1:136" x14ac:dyDescent="0.25">
      <c r="A724" s="136">
        <v>715</v>
      </c>
      <c r="B724" s="44"/>
      <c r="C724" s="39"/>
      <c r="D724" s="39"/>
      <c r="E724" s="39"/>
      <c r="F724" s="46"/>
      <c r="G724" s="45"/>
      <c r="H724" s="44"/>
      <c r="I724" s="44"/>
      <c r="J724" s="47"/>
      <c r="K724" s="47"/>
      <c r="L724" s="47"/>
      <c r="M724" s="47"/>
      <c r="N724" s="47"/>
      <c r="O724" s="44"/>
      <c r="P724" s="353"/>
      <c r="Q724" s="452"/>
      <c r="R724" s="452"/>
      <c r="S724" s="452"/>
      <c r="T724" s="452"/>
      <c r="U724" s="452"/>
      <c r="V724" s="452"/>
      <c r="W724" s="452"/>
      <c r="X724" s="452"/>
      <c r="Y724" s="452"/>
      <c r="Z724" s="45"/>
      <c r="AA724" s="44"/>
      <c r="AB724" s="44"/>
      <c r="AC724" s="47"/>
      <c r="AD724" s="47"/>
      <c r="AE724" s="47"/>
      <c r="AF724" s="47"/>
      <c r="AG724" s="47"/>
      <c r="AH724" s="47"/>
      <c r="AI724" s="47"/>
      <c r="AJ724" s="44"/>
      <c r="AK724" s="353"/>
      <c r="AL724" s="452"/>
      <c r="AM724" s="452"/>
      <c r="AN724" s="452"/>
      <c r="AO724" s="452"/>
      <c r="AP724" s="452"/>
      <c r="AQ724" s="452"/>
      <c r="AR724" s="452"/>
      <c r="AS724" s="452"/>
      <c r="AT724" s="452"/>
      <c r="AU724" s="452"/>
      <c r="AV724" s="452"/>
      <c r="AW724" s="45"/>
      <c r="AX724" s="44"/>
      <c r="AY724" s="47"/>
      <c r="AZ724" s="47"/>
      <c r="BA724" s="125"/>
      <c r="BB724" s="44"/>
      <c r="BC724" s="44"/>
      <c r="BD724" s="47"/>
      <c r="BE724" s="47"/>
      <c r="BF724" s="45"/>
      <c r="BG724" s="44"/>
      <c r="BH724" s="44"/>
      <c r="BI724" s="44"/>
      <c r="BJ724" s="44"/>
      <c r="BK724" s="44"/>
      <c r="BL724" s="44"/>
      <c r="BM724" s="44"/>
      <c r="BN724" s="47"/>
      <c r="BO724" s="497"/>
      <c r="BP724" s="124"/>
      <c r="BQ724" s="41"/>
      <c r="BR724" s="41"/>
      <c r="BS724" s="41"/>
      <c r="BT724" s="41"/>
      <c r="BU724" s="43"/>
      <c r="BV724" s="43"/>
      <c r="BW724" s="43"/>
      <c r="BX724" s="43"/>
      <c r="BY724" s="43"/>
      <c r="BZ724" s="43"/>
      <c r="CA724" s="499"/>
      <c r="CB724" s="500"/>
      <c r="CC724" s="495"/>
      <c r="CD724" s="495"/>
      <c r="CE724" s="502"/>
      <c r="CF724" s="124"/>
      <c r="CG724" s="41"/>
      <c r="CH724" s="41"/>
      <c r="CI724" s="43"/>
      <c r="CJ724" s="43"/>
      <c r="CK724" s="43"/>
      <c r="CL724" s="43"/>
      <c r="CM724" s="43"/>
      <c r="CN724" s="43"/>
      <c r="CO724" s="43"/>
      <c r="CP724" s="43"/>
      <c r="CQ724" s="43"/>
      <c r="CR724" s="500"/>
      <c r="CS724" s="495"/>
      <c r="CT724" s="495"/>
      <c r="CU724" s="502"/>
      <c r="CV724" s="44"/>
      <c r="CW724" s="44"/>
      <c r="CX724" s="44"/>
      <c r="CY724" s="44"/>
      <c r="CZ724" s="44"/>
      <c r="DA724" s="47"/>
      <c r="DB724" s="451"/>
      <c r="DC724" s="44"/>
      <c r="DD724" s="44"/>
      <c r="DE724" s="451"/>
      <c r="DF724" s="35"/>
      <c r="DG724" s="36"/>
      <c r="DH724" s="36"/>
      <c r="DI724" s="38"/>
      <c r="DJ724" s="38"/>
      <c r="DK724" s="38"/>
      <c r="DL724" s="38"/>
      <c r="DM724" s="38"/>
      <c r="DN724" s="46"/>
      <c r="DO724" s="451"/>
      <c r="DP724" s="451"/>
      <c r="DQ724" s="451"/>
      <c r="DR724" s="451"/>
      <c r="DS724" s="451"/>
      <c r="DT724" s="451"/>
      <c r="DU724" s="451"/>
      <c r="DV724" s="35"/>
      <c r="DW724" s="36"/>
      <c r="DX724" s="36"/>
      <c r="DY724" s="38"/>
      <c r="DZ724" s="38"/>
      <c r="EA724" s="46"/>
      <c r="EB724" s="33">
        <f t="shared" si="89"/>
        <v>0</v>
      </c>
      <c r="EC724" s="33">
        <f t="shared" si="90"/>
        <v>0</v>
      </c>
      <c r="ED724" s="75">
        <f t="shared" si="91"/>
        <v>0</v>
      </c>
      <c r="EE724" s="74">
        <f t="shared" si="92"/>
        <v>0</v>
      </c>
      <c r="EF724" s="33">
        <f t="shared" si="93"/>
        <v>0</v>
      </c>
    </row>
    <row r="725" spans="1:136" x14ac:dyDescent="0.25">
      <c r="A725" s="134">
        <v>716</v>
      </c>
      <c r="B725" s="44"/>
      <c r="C725" s="39"/>
      <c r="D725" s="39"/>
      <c r="E725" s="39"/>
      <c r="F725" s="46"/>
      <c r="G725" s="45"/>
      <c r="H725" s="44"/>
      <c r="I725" s="44"/>
      <c r="J725" s="47"/>
      <c r="K725" s="47"/>
      <c r="L725" s="47"/>
      <c r="M725" s="47"/>
      <c r="N725" s="47"/>
      <c r="O725" s="44"/>
      <c r="P725" s="353"/>
      <c r="Q725" s="452"/>
      <c r="R725" s="452"/>
      <c r="S725" s="452"/>
      <c r="T725" s="452"/>
      <c r="U725" s="452"/>
      <c r="V725" s="452"/>
      <c r="W725" s="452"/>
      <c r="X725" s="452"/>
      <c r="Y725" s="452"/>
      <c r="Z725" s="45"/>
      <c r="AA725" s="44"/>
      <c r="AB725" s="44"/>
      <c r="AC725" s="47"/>
      <c r="AD725" s="47"/>
      <c r="AE725" s="47"/>
      <c r="AF725" s="47"/>
      <c r="AG725" s="47"/>
      <c r="AH725" s="47"/>
      <c r="AI725" s="47"/>
      <c r="AJ725" s="44"/>
      <c r="AK725" s="353"/>
      <c r="AL725" s="452"/>
      <c r="AM725" s="452"/>
      <c r="AN725" s="452"/>
      <c r="AO725" s="452"/>
      <c r="AP725" s="452"/>
      <c r="AQ725" s="452"/>
      <c r="AR725" s="452"/>
      <c r="AS725" s="452"/>
      <c r="AT725" s="452"/>
      <c r="AU725" s="452"/>
      <c r="AV725" s="452"/>
      <c r="AW725" s="45"/>
      <c r="AX725" s="44"/>
      <c r="AY725" s="47"/>
      <c r="AZ725" s="47"/>
      <c r="BA725" s="125"/>
      <c r="BB725" s="44"/>
      <c r="BC725" s="44"/>
      <c r="BD725" s="47"/>
      <c r="BE725" s="47"/>
      <c r="BF725" s="45"/>
      <c r="BG725" s="44"/>
      <c r="BH725" s="44"/>
      <c r="BI725" s="44"/>
      <c r="BJ725" s="44"/>
      <c r="BK725" s="44"/>
      <c r="BL725" s="44"/>
      <c r="BM725" s="44"/>
      <c r="BN725" s="47"/>
      <c r="BO725" s="497"/>
      <c r="BP725" s="124"/>
      <c r="BQ725" s="41"/>
      <c r="BR725" s="41"/>
      <c r="BS725" s="41"/>
      <c r="BT725" s="41"/>
      <c r="BU725" s="43"/>
      <c r="BV725" s="43"/>
      <c r="BW725" s="43"/>
      <c r="BX725" s="43"/>
      <c r="BY725" s="43"/>
      <c r="BZ725" s="43"/>
      <c r="CA725" s="499"/>
      <c r="CB725" s="500"/>
      <c r="CC725" s="495"/>
      <c r="CD725" s="495"/>
      <c r="CE725" s="502"/>
      <c r="CF725" s="124"/>
      <c r="CG725" s="41"/>
      <c r="CH725" s="41"/>
      <c r="CI725" s="43"/>
      <c r="CJ725" s="43"/>
      <c r="CK725" s="43"/>
      <c r="CL725" s="43"/>
      <c r="CM725" s="43"/>
      <c r="CN725" s="43"/>
      <c r="CO725" s="43"/>
      <c r="CP725" s="43"/>
      <c r="CQ725" s="43"/>
      <c r="CR725" s="500"/>
      <c r="CS725" s="495"/>
      <c r="CT725" s="495"/>
      <c r="CU725" s="502"/>
      <c r="CV725" s="44"/>
      <c r="CW725" s="44"/>
      <c r="CX725" s="44"/>
      <c r="CY725" s="44"/>
      <c r="CZ725" s="44"/>
      <c r="DA725" s="47"/>
      <c r="DB725" s="451"/>
      <c r="DC725" s="44"/>
      <c r="DD725" s="44"/>
      <c r="DE725" s="451"/>
      <c r="DF725" s="35"/>
      <c r="DG725" s="36"/>
      <c r="DH725" s="36"/>
      <c r="DI725" s="38"/>
      <c r="DJ725" s="38"/>
      <c r="DK725" s="38"/>
      <c r="DL725" s="38"/>
      <c r="DM725" s="38"/>
      <c r="DN725" s="46"/>
      <c r="DO725" s="451"/>
      <c r="DP725" s="451"/>
      <c r="DQ725" s="451"/>
      <c r="DR725" s="451"/>
      <c r="DS725" s="451"/>
      <c r="DT725" s="451"/>
      <c r="DU725" s="451"/>
      <c r="DV725" s="35"/>
      <c r="DW725" s="36"/>
      <c r="DX725" s="36"/>
      <c r="DY725" s="38"/>
      <c r="DZ725" s="38"/>
      <c r="EA725" s="46"/>
      <c r="EB725" s="33">
        <f t="shared" si="89"/>
        <v>0</v>
      </c>
      <c r="EC725" s="33">
        <f t="shared" si="90"/>
        <v>0</v>
      </c>
      <c r="ED725" s="75">
        <f t="shared" si="91"/>
        <v>0</v>
      </c>
      <c r="EE725" s="74">
        <f t="shared" si="92"/>
        <v>0</v>
      </c>
      <c r="EF725" s="33">
        <f t="shared" si="93"/>
        <v>0</v>
      </c>
    </row>
    <row r="726" spans="1:136" x14ac:dyDescent="0.25">
      <c r="A726" s="136">
        <v>717</v>
      </c>
      <c r="B726" s="44"/>
      <c r="C726" s="39"/>
      <c r="D726" s="39"/>
      <c r="E726" s="39"/>
      <c r="F726" s="46"/>
      <c r="G726" s="45"/>
      <c r="H726" s="44"/>
      <c r="I726" s="44"/>
      <c r="J726" s="47"/>
      <c r="K726" s="47"/>
      <c r="L726" s="47"/>
      <c r="M726" s="47"/>
      <c r="N726" s="47"/>
      <c r="O726" s="44"/>
      <c r="P726" s="353"/>
      <c r="Q726" s="452"/>
      <c r="R726" s="452"/>
      <c r="S726" s="452"/>
      <c r="T726" s="452"/>
      <c r="U726" s="452"/>
      <c r="V726" s="452"/>
      <c r="W726" s="452"/>
      <c r="X726" s="452"/>
      <c r="Y726" s="452"/>
      <c r="Z726" s="45"/>
      <c r="AA726" s="44"/>
      <c r="AB726" s="44"/>
      <c r="AC726" s="47"/>
      <c r="AD726" s="47"/>
      <c r="AE726" s="47"/>
      <c r="AF726" s="47"/>
      <c r="AG726" s="47"/>
      <c r="AH726" s="47"/>
      <c r="AI726" s="47"/>
      <c r="AJ726" s="44"/>
      <c r="AK726" s="353"/>
      <c r="AL726" s="452"/>
      <c r="AM726" s="452"/>
      <c r="AN726" s="452"/>
      <c r="AO726" s="452"/>
      <c r="AP726" s="452"/>
      <c r="AQ726" s="452"/>
      <c r="AR726" s="452"/>
      <c r="AS726" s="452"/>
      <c r="AT726" s="452"/>
      <c r="AU726" s="452"/>
      <c r="AV726" s="452"/>
      <c r="AW726" s="45"/>
      <c r="AX726" s="44"/>
      <c r="AY726" s="47"/>
      <c r="AZ726" s="47"/>
      <c r="BA726" s="125"/>
      <c r="BB726" s="44"/>
      <c r="BC726" s="44"/>
      <c r="BD726" s="47"/>
      <c r="BE726" s="47"/>
      <c r="BF726" s="45"/>
      <c r="BG726" s="44"/>
      <c r="BH726" s="44"/>
      <c r="BI726" s="44"/>
      <c r="BJ726" s="44"/>
      <c r="BK726" s="44"/>
      <c r="BL726" s="44"/>
      <c r="BM726" s="44"/>
      <c r="BN726" s="47"/>
      <c r="BO726" s="497"/>
      <c r="BP726" s="124"/>
      <c r="BQ726" s="41"/>
      <c r="BR726" s="41"/>
      <c r="BS726" s="41"/>
      <c r="BT726" s="41"/>
      <c r="BU726" s="43"/>
      <c r="BV726" s="43"/>
      <c r="BW726" s="43"/>
      <c r="BX726" s="43"/>
      <c r="BY726" s="43"/>
      <c r="BZ726" s="43"/>
      <c r="CA726" s="499"/>
      <c r="CB726" s="500"/>
      <c r="CC726" s="495"/>
      <c r="CD726" s="495"/>
      <c r="CE726" s="502"/>
      <c r="CF726" s="124"/>
      <c r="CG726" s="41"/>
      <c r="CH726" s="41"/>
      <c r="CI726" s="43"/>
      <c r="CJ726" s="43"/>
      <c r="CK726" s="43"/>
      <c r="CL726" s="43"/>
      <c r="CM726" s="43"/>
      <c r="CN726" s="43"/>
      <c r="CO726" s="43"/>
      <c r="CP726" s="43"/>
      <c r="CQ726" s="43"/>
      <c r="CR726" s="500"/>
      <c r="CS726" s="495"/>
      <c r="CT726" s="495"/>
      <c r="CU726" s="502"/>
      <c r="CV726" s="44"/>
      <c r="CW726" s="44"/>
      <c r="CX726" s="44"/>
      <c r="CY726" s="44"/>
      <c r="CZ726" s="44"/>
      <c r="DA726" s="47"/>
      <c r="DB726" s="451"/>
      <c r="DC726" s="44"/>
      <c r="DD726" s="44"/>
      <c r="DE726" s="451"/>
      <c r="DF726" s="35"/>
      <c r="DG726" s="36"/>
      <c r="DH726" s="36"/>
      <c r="DI726" s="38"/>
      <c r="DJ726" s="38"/>
      <c r="DK726" s="38"/>
      <c r="DL726" s="38"/>
      <c r="DM726" s="38"/>
      <c r="DN726" s="46"/>
      <c r="DO726" s="451"/>
      <c r="DP726" s="451"/>
      <c r="DQ726" s="451"/>
      <c r="DR726" s="451"/>
      <c r="DS726" s="451"/>
      <c r="DT726" s="451"/>
      <c r="DU726" s="451"/>
      <c r="DV726" s="35"/>
      <c r="DW726" s="36"/>
      <c r="DX726" s="36"/>
      <c r="DY726" s="38"/>
      <c r="DZ726" s="38"/>
      <c r="EA726" s="46"/>
      <c r="EB726" s="33">
        <f t="shared" si="89"/>
        <v>0</v>
      </c>
      <c r="EC726" s="33">
        <f t="shared" si="90"/>
        <v>0</v>
      </c>
      <c r="ED726" s="75">
        <f t="shared" si="91"/>
        <v>0</v>
      </c>
      <c r="EE726" s="74">
        <f t="shared" si="92"/>
        <v>0</v>
      </c>
      <c r="EF726" s="33">
        <f t="shared" si="93"/>
        <v>0</v>
      </c>
    </row>
    <row r="727" spans="1:136" x14ac:dyDescent="0.25">
      <c r="A727" s="134">
        <v>718</v>
      </c>
      <c r="B727" s="44"/>
      <c r="C727" s="39"/>
      <c r="D727" s="39"/>
      <c r="E727" s="39"/>
      <c r="F727" s="46"/>
      <c r="G727" s="45"/>
      <c r="H727" s="44"/>
      <c r="I727" s="44"/>
      <c r="J727" s="47"/>
      <c r="K727" s="47"/>
      <c r="L727" s="47"/>
      <c r="M727" s="47"/>
      <c r="N727" s="47"/>
      <c r="O727" s="44"/>
      <c r="P727" s="353"/>
      <c r="Q727" s="452"/>
      <c r="R727" s="452"/>
      <c r="S727" s="452"/>
      <c r="T727" s="452"/>
      <c r="U727" s="452"/>
      <c r="V727" s="452"/>
      <c r="W727" s="452"/>
      <c r="X727" s="452"/>
      <c r="Y727" s="452"/>
      <c r="Z727" s="45"/>
      <c r="AA727" s="44"/>
      <c r="AB727" s="44"/>
      <c r="AC727" s="47"/>
      <c r="AD727" s="47"/>
      <c r="AE727" s="47"/>
      <c r="AF727" s="47"/>
      <c r="AG727" s="47"/>
      <c r="AH727" s="47"/>
      <c r="AI727" s="47"/>
      <c r="AJ727" s="44"/>
      <c r="AK727" s="353"/>
      <c r="AL727" s="452"/>
      <c r="AM727" s="452"/>
      <c r="AN727" s="452"/>
      <c r="AO727" s="452"/>
      <c r="AP727" s="452"/>
      <c r="AQ727" s="452"/>
      <c r="AR727" s="452"/>
      <c r="AS727" s="452"/>
      <c r="AT727" s="452"/>
      <c r="AU727" s="452"/>
      <c r="AV727" s="452"/>
      <c r="AW727" s="45"/>
      <c r="AX727" s="44"/>
      <c r="AY727" s="47"/>
      <c r="AZ727" s="47"/>
      <c r="BA727" s="125"/>
      <c r="BB727" s="44"/>
      <c r="BC727" s="44"/>
      <c r="BD727" s="47"/>
      <c r="BE727" s="47"/>
      <c r="BF727" s="45"/>
      <c r="BG727" s="44"/>
      <c r="BH727" s="44"/>
      <c r="BI727" s="44"/>
      <c r="BJ727" s="44"/>
      <c r="BK727" s="44"/>
      <c r="BL727" s="44"/>
      <c r="BM727" s="44"/>
      <c r="BN727" s="47"/>
      <c r="BO727" s="497"/>
      <c r="BP727" s="124"/>
      <c r="BQ727" s="41"/>
      <c r="BR727" s="41"/>
      <c r="BS727" s="41"/>
      <c r="BT727" s="41"/>
      <c r="BU727" s="43"/>
      <c r="BV727" s="43"/>
      <c r="BW727" s="43"/>
      <c r="BX727" s="43"/>
      <c r="BY727" s="43"/>
      <c r="BZ727" s="43"/>
      <c r="CA727" s="499"/>
      <c r="CB727" s="500"/>
      <c r="CC727" s="495"/>
      <c r="CD727" s="495"/>
      <c r="CE727" s="502"/>
      <c r="CF727" s="124"/>
      <c r="CG727" s="41"/>
      <c r="CH727" s="41"/>
      <c r="CI727" s="43"/>
      <c r="CJ727" s="43"/>
      <c r="CK727" s="43"/>
      <c r="CL727" s="43"/>
      <c r="CM727" s="43"/>
      <c r="CN727" s="43"/>
      <c r="CO727" s="43"/>
      <c r="CP727" s="43"/>
      <c r="CQ727" s="43"/>
      <c r="CR727" s="500"/>
      <c r="CS727" s="495"/>
      <c r="CT727" s="495"/>
      <c r="CU727" s="502"/>
      <c r="CV727" s="44"/>
      <c r="CW727" s="44"/>
      <c r="CX727" s="44"/>
      <c r="CY727" s="44"/>
      <c r="CZ727" s="44"/>
      <c r="DA727" s="47"/>
      <c r="DB727" s="451"/>
      <c r="DC727" s="44"/>
      <c r="DD727" s="44"/>
      <c r="DE727" s="451"/>
      <c r="DF727" s="35"/>
      <c r="DG727" s="36"/>
      <c r="DH727" s="36"/>
      <c r="DI727" s="38"/>
      <c r="DJ727" s="38"/>
      <c r="DK727" s="38"/>
      <c r="DL727" s="38"/>
      <c r="DM727" s="38"/>
      <c r="DN727" s="46"/>
      <c r="DO727" s="451"/>
      <c r="DP727" s="451"/>
      <c r="DQ727" s="451"/>
      <c r="DR727" s="451"/>
      <c r="DS727" s="451"/>
      <c r="DT727" s="451"/>
      <c r="DU727" s="451"/>
      <c r="DV727" s="35"/>
      <c r="DW727" s="36"/>
      <c r="DX727" s="36"/>
      <c r="DY727" s="38"/>
      <c r="DZ727" s="38"/>
      <c r="EA727" s="46"/>
      <c r="EB727" s="33">
        <f t="shared" si="89"/>
        <v>0</v>
      </c>
      <c r="EC727" s="33">
        <f t="shared" si="90"/>
        <v>0</v>
      </c>
      <c r="ED727" s="75">
        <f t="shared" si="91"/>
        <v>0</v>
      </c>
      <c r="EE727" s="74">
        <f t="shared" si="92"/>
        <v>0</v>
      </c>
      <c r="EF727" s="33">
        <f t="shared" si="93"/>
        <v>0</v>
      </c>
    </row>
    <row r="728" spans="1:136" x14ac:dyDescent="0.25">
      <c r="A728" s="136">
        <v>719</v>
      </c>
      <c r="B728" s="44"/>
      <c r="C728" s="39"/>
      <c r="D728" s="39"/>
      <c r="E728" s="39"/>
      <c r="F728" s="46"/>
      <c r="G728" s="45"/>
      <c r="H728" s="44"/>
      <c r="I728" s="44"/>
      <c r="J728" s="47"/>
      <c r="K728" s="47"/>
      <c r="L728" s="47"/>
      <c r="M728" s="47"/>
      <c r="N728" s="47"/>
      <c r="O728" s="44"/>
      <c r="P728" s="353"/>
      <c r="Q728" s="452"/>
      <c r="R728" s="452"/>
      <c r="S728" s="452"/>
      <c r="T728" s="452"/>
      <c r="U728" s="452"/>
      <c r="V728" s="452"/>
      <c r="W728" s="452"/>
      <c r="X728" s="452"/>
      <c r="Y728" s="452"/>
      <c r="Z728" s="45"/>
      <c r="AA728" s="44"/>
      <c r="AB728" s="44"/>
      <c r="AC728" s="47"/>
      <c r="AD728" s="47"/>
      <c r="AE728" s="47"/>
      <c r="AF728" s="47"/>
      <c r="AG728" s="47"/>
      <c r="AH728" s="47"/>
      <c r="AI728" s="47"/>
      <c r="AJ728" s="44"/>
      <c r="AK728" s="353"/>
      <c r="AL728" s="452"/>
      <c r="AM728" s="452"/>
      <c r="AN728" s="452"/>
      <c r="AO728" s="452"/>
      <c r="AP728" s="452"/>
      <c r="AQ728" s="452"/>
      <c r="AR728" s="452"/>
      <c r="AS728" s="452"/>
      <c r="AT728" s="452"/>
      <c r="AU728" s="452"/>
      <c r="AV728" s="452"/>
      <c r="AW728" s="45"/>
      <c r="AX728" s="44"/>
      <c r="AY728" s="47"/>
      <c r="AZ728" s="47"/>
      <c r="BA728" s="125"/>
      <c r="BB728" s="44"/>
      <c r="BC728" s="44"/>
      <c r="BD728" s="47"/>
      <c r="BE728" s="47"/>
      <c r="BF728" s="45"/>
      <c r="BG728" s="44"/>
      <c r="BH728" s="44"/>
      <c r="BI728" s="44"/>
      <c r="BJ728" s="44"/>
      <c r="BK728" s="44"/>
      <c r="BL728" s="44"/>
      <c r="BM728" s="44"/>
      <c r="BN728" s="47"/>
      <c r="BO728" s="497"/>
      <c r="BP728" s="124"/>
      <c r="BQ728" s="41"/>
      <c r="BR728" s="41"/>
      <c r="BS728" s="41"/>
      <c r="BT728" s="41"/>
      <c r="BU728" s="43"/>
      <c r="BV728" s="43"/>
      <c r="BW728" s="43"/>
      <c r="BX728" s="43"/>
      <c r="BY728" s="43"/>
      <c r="BZ728" s="43"/>
      <c r="CA728" s="499"/>
      <c r="CB728" s="500"/>
      <c r="CC728" s="495"/>
      <c r="CD728" s="495"/>
      <c r="CE728" s="502"/>
      <c r="CF728" s="124"/>
      <c r="CG728" s="41"/>
      <c r="CH728" s="41"/>
      <c r="CI728" s="43"/>
      <c r="CJ728" s="43"/>
      <c r="CK728" s="43"/>
      <c r="CL728" s="43"/>
      <c r="CM728" s="43"/>
      <c r="CN728" s="43"/>
      <c r="CO728" s="43"/>
      <c r="CP728" s="43"/>
      <c r="CQ728" s="43"/>
      <c r="CR728" s="500"/>
      <c r="CS728" s="495"/>
      <c r="CT728" s="495"/>
      <c r="CU728" s="502"/>
      <c r="CV728" s="44"/>
      <c r="CW728" s="44"/>
      <c r="CX728" s="44"/>
      <c r="CY728" s="44"/>
      <c r="CZ728" s="44"/>
      <c r="DA728" s="47"/>
      <c r="DB728" s="451"/>
      <c r="DC728" s="44"/>
      <c r="DD728" s="44"/>
      <c r="DE728" s="451"/>
      <c r="DF728" s="35"/>
      <c r="DG728" s="36"/>
      <c r="DH728" s="36"/>
      <c r="DI728" s="38"/>
      <c r="DJ728" s="38"/>
      <c r="DK728" s="38"/>
      <c r="DL728" s="38"/>
      <c r="DM728" s="38"/>
      <c r="DN728" s="46"/>
      <c r="DO728" s="451"/>
      <c r="DP728" s="451"/>
      <c r="DQ728" s="451"/>
      <c r="DR728" s="451"/>
      <c r="DS728" s="451"/>
      <c r="DT728" s="451"/>
      <c r="DU728" s="451"/>
      <c r="DV728" s="35"/>
      <c r="DW728" s="36"/>
      <c r="DX728" s="36"/>
      <c r="DY728" s="38"/>
      <c r="DZ728" s="38"/>
      <c r="EA728" s="46"/>
      <c r="EB728" s="33">
        <f t="shared" si="89"/>
        <v>0</v>
      </c>
      <c r="EC728" s="33">
        <f t="shared" si="90"/>
        <v>0</v>
      </c>
      <c r="ED728" s="75">
        <f t="shared" si="91"/>
        <v>0</v>
      </c>
      <c r="EE728" s="74">
        <f t="shared" si="92"/>
        <v>0</v>
      </c>
      <c r="EF728" s="33">
        <f t="shared" si="93"/>
        <v>0</v>
      </c>
    </row>
    <row r="729" spans="1:136" x14ac:dyDescent="0.25">
      <c r="A729" s="134">
        <v>720</v>
      </c>
      <c r="B729" s="44"/>
      <c r="C729" s="39"/>
      <c r="D729" s="39"/>
      <c r="E729" s="39"/>
      <c r="F729" s="46"/>
      <c r="G729" s="45"/>
      <c r="H729" s="44"/>
      <c r="I729" s="44"/>
      <c r="J729" s="47"/>
      <c r="K729" s="47"/>
      <c r="L729" s="47"/>
      <c r="M729" s="47"/>
      <c r="N729" s="47"/>
      <c r="O729" s="44"/>
      <c r="P729" s="353"/>
      <c r="Q729" s="452"/>
      <c r="R729" s="452"/>
      <c r="S729" s="452"/>
      <c r="T729" s="452"/>
      <c r="U729" s="452"/>
      <c r="V729" s="452"/>
      <c r="W729" s="452"/>
      <c r="X729" s="452"/>
      <c r="Y729" s="452"/>
      <c r="Z729" s="45"/>
      <c r="AA729" s="44"/>
      <c r="AB729" s="44"/>
      <c r="AC729" s="47"/>
      <c r="AD729" s="47"/>
      <c r="AE729" s="47"/>
      <c r="AF729" s="47"/>
      <c r="AG729" s="47"/>
      <c r="AH729" s="47"/>
      <c r="AI729" s="47"/>
      <c r="AJ729" s="44"/>
      <c r="AK729" s="353"/>
      <c r="AL729" s="452"/>
      <c r="AM729" s="452"/>
      <c r="AN729" s="452"/>
      <c r="AO729" s="452"/>
      <c r="AP729" s="452"/>
      <c r="AQ729" s="452"/>
      <c r="AR729" s="452"/>
      <c r="AS729" s="452"/>
      <c r="AT729" s="452"/>
      <c r="AU729" s="452"/>
      <c r="AV729" s="452"/>
      <c r="AW729" s="45"/>
      <c r="AX729" s="44"/>
      <c r="AY729" s="47"/>
      <c r="AZ729" s="47"/>
      <c r="BA729" s="125"/>
      <c r="BB729" s="44"/>
      <c r="BC729" s="44"/>
      <c r="BD729" s="47"/>
      <c r="BE729" s="47"/>
      <c r="BF729" s="45"/>
      <c r="BG729" s="44"/>
      <c r="BH729" s="44"/>
      <c r="BI729" s="44"/>
      <c r="BJ729" s="44"/>
      <c r="BK729" s="44"/>
      <c r="BL729" s="44"/>
      <c r="BM729" s="44"/>
      <c r="BN729" s="47"/>
      <c r="BO729" s="497"/>
      <c r="BP729" s="124"/>
      <c r="BQ729" s="41"/>
      <c r="BR729" s="41"/>
      <c r="BS729" s="41"/>
      <c r="BT729" s="41"/>
      <c r="BU729" s="43"/>
      <c r="BV729" s="43"/>
      <c r="BW729" s="43"/>
      <c r="BX729" s="43"/>
      <c r="BY729" s="43"/>
      <c r="BZ729" s="43"/>
      <c r="CA729" s="499"/>
      <c r="CB729" s="500"/>
      <c r="CC729" s="495"/>
      <c r="CD729" s="495"/>
      <c r="CE729" s="502"/>
      <c r="CF729" s="124"/>
      <c r="CG729" s="41"/>
      <c r="CH729" s="41"/>
      <c r="CI729" s="43"/>
      <c r="CJ729" s="43"/>
      <c r="CK729" s="43"/>
      <c r="CL729" s="43"/>
      <c r="CM729" s="43"/>
      <c r="CN729" s="43"/>
      <c r="CO729" s="43"/>
      <c r="CP729" s="43"/>
      <c r="CQ729" s="43"/>
      <c r="CR729" s="500"/>
      <c r="CS729" s="495"/>
      <c r="CT729" s="495"/>
      <c r="CU729" s="502"/>
      <c r="CV729" s="44"/>
      <c r="CW729" s="44"/>
      <c r="CX729" s="44"/>
      <c r="CY729" s="44"/>
      <c r="CZ729" s="44"/>
      <c r="DA729" s="47"/>
      <c r="DB729" s="451"/>
      <c r="DC729" s="44"/>
      <c r="DD729" s="44"/>
      <c r="DE729" s="451"/>
      <c r="DF729" s="35"/>
      <c r="DG729" s="36"/>
      <c r="DH729" s="36"/>
      <c r="DI729" s="38"/>
      <c r="DJ729" s="38"/>
      <c r="DK729" s="38"/>
      <c r="DL729" s="38"/>
      <c r="DM729" s="38"/>
      <c r="DN729" s="46"/>
      <c r="DO729" s="451"/>
      <c r="DP729" s="451"/>
      <c r="DQ729" s="451"/>
      <c r="DR729" s="451"/>
      <c r="DS729" s="451"/>
      <c r="DT729" s="451"/>
      <c r="DU729" s="451"/>
      <c r="DV729" s="35"/>
      <c r="DW729" s="36"/>
      <c r="DX729" s="36"/>
      <c r="DY729" s="38"/>
      <c r="DZ729" s="38"/>
      <c r="EA729" s="46"/>
      <c r="EB729" s="33">
        <f t="shared" si="89"/>
        <v>0</v>
      </c>
      <c r="EC729" s="33">
        <f t="shared" si="90"/>
        <v>0</v>
      </c>
      <c r="ED729" s="75">
        <f t="shared" si="91"/>
        <v>0</v>
      </c>
      <c r="EE729" s="74">
        <f t="shared" si="92"/>
        <v>0</v>
      </c>
      <c r="EF729" s="33">
        <f t="shared" si="93"/>
        <v>0</v>
      </c>
    </row>
    <row r="730" spans="1:136" x14ac:dyDescent="0.25">
      <c r="A730" s="136">
        <v>721</v>
      </c>
      <c r="B730" s="44"/>
      <c r="C730" s="39"/>
      <c r="D730" s="39"/>
      <c r="E730" s="39"/>
      <c r="F730" s="46"/>
      <c r="G730" s="45"/>
      <c r="H730" s="44"/>
      <c r="I730" s="44"/>
      <c r="J730" s="47"/>
      <c r="K730" s="47"/>
      <c r="L730" s="47"/>
      <c r="M730" s="47"/>
      <c r="N730" s="47"/>
      <c r="O730" s="44"/>
      <c r="P730" s="353"/>
      <c r="Q730" s="452"/>
      <c r="R730" s="452"/>
      <c r="S730" s="452"/>
      <c r="T730" s="452"/>
      <c r="U730" s="452"/>
      <c r="V730" s="452"/>
      <c r="W730" s="452"/>
      <c r="X730" s="452"/>
      <c r="Y730" s="452"/>
      <c r="Z730" s="45"/>
      <c r="AA730" s="44"/>
      <c r="AB730" s="44"/>
      <c r="AC730" s="47"/>
      <c r="AD730" s="47"/>
      <c r="AE730" s="47"/>
      <c r="AF730" s="47"/>
      <c r="AG730" s="47"/>
      <c r="AH730" s="47"/>
      <c r="AI730" s="47"/>
      <c r="AJ730" s="44"/>
      <c r="AK730" s="353"/>
      <c r="AL730" s="452"/>
      <c r="AM730" s="452"/>
      <c r="AN730" s="452"/>
      <c r="AO730" s="452"/>
      <c r="AP730" s="452"/>
      <c r="AQ730" s="452"/>
      <c r="AR730" s="452"/>
      <c r="AS730" s="452"/>
      <c r="AT730" s="452"/>
      <c r="AU730" s="452"/>
      <c r="AV730" s="452"/>
      <c r="AW730" s="45"/>
      <c r="AX730" s="44"/>
      <c r="AY730" s="47"/>
      <c r="AZ730" s="47"/>
      <c r="BA730" s="125"/>
      <c r="BB730" s="44"/>
      <c r="BC730" s="44"/>
      <c r="BD730" s="47"/>
      <c r="BE730" s="47"/>
      <c r="BF730" s="45"/>
      <c r="BG730" s="44"/>
      <c r="BH730" s="44"/>
      <c r="BI730" s="44"/>
      <c r="BJ730" s="44"/>
      <c r="BK730" s="44"/>
      <c r="BL730" s="44"/>
      <c r="BM730" s="44"/>
      <c r="BN730" s="47"/>
      <c r="BO730" s="497"/>
      <c r="BP730" s="124"/>
      <c r="BQ730" s="41"/>
      <c r="BR730" s="41"/>
      <c r="BS730" s="41"/>
      <c r="BT730" s="41"/>
      <c r="BU730" s="43"/>
      <c r="BV730" s="43"/>
      <c r="BW730" s="43"/>
      <c r="BX730" s="43"/>
      <c r="BY730" s="43"/>
      <c r="BZ730" s="43"/>
      <c r="CA730" s="499"/>
      <c r="CB730" s="500"/>
      <c r="CC730" s="495"/>
      <c r="CD730" s="495"/>
      <c r="CE730" s="502"/>
      <c r="CF730" s="124"/>
      <c r="CG730" s="41"/>
      <c r="CH730" s="41"/>
      <c r="CI730" s="43"/>
      <c r="CJ730" s="43"/>
      <c r="CK730" s="43"/>
      <c r="CL730" s="43"/>
      <c r="CM730" s="43"/>
      <c r="CN730" s="43"/>
      <c r="CO730" s="43"/>
      <c r="CP730" s="43"/>
      <c r="CQ730" s="43"/>
      <c r="CR730" s="500"/>
      <c r="CS730" s="495"/>
      <c r="CT730" s="495"/>
      <c r="CU730" s="502"/>
      <c r="CV730" s="44"/>
      <c r="CW730" s="44"/>
      <c r="CX730" s="44"/>
      <c r="CY730" s="44"/>
      <c r="CZ730" s="44"/>
      <c r="DA730" s="47"/>
      <c r="DB730" s="451"/>
      <c r="DC730" s="44"/>
      <c r="DD730" s="44"/>
      <c r="DE730" s="451"/>
      <c r="DF730" s="35"/>
      <c r="DG730" s="36"/>
      <c r="DH730" s="36"/>
      <c r="DI730" s="38"/>
      <c r="DJ730" s="38"/>
      <c r="DK730" s="38"/>
      <c r="DL730" s="38"/>
      <c r="DM730" s="38"/>
      <c r="DN730" s="46"/>
      <c r="DO730" s="451"/>
      <c r="DP730" s="451"/>
      <c r="DQ730" s="451"/>
      <c r="DR730" s="451"/>
      <c r="DS730" s="451"/>
      <c r="DT730" s="451"/>
      <c r="DU730" s="451"/>
      <c r="DV730" s="35"/>
      <c r="DW730" s="36"/>
      <c r="DX730" s="36"/>
      <c r="DY730" s="38"/>
      <c r="DZ730" s="38"/>
      <c r="EA730" s="46"/>
      <c r="EB730" s="33">
        <f t="shared" si="89"/>
        <v>0</v>
      </c>
      <c r="EC730" s="33">
        <f t="shared" si="90"/>
        <v>0</v>
      </c>
      <c r="ED730" s="75">
        <f t="shared" si="91"/>
        <v>0</v>
      </c>
      <c r="EE730" s="74">
        <f t="shared" si="92"/>
        <v>0</v>
      </c>
      <c r="EF730" s="33">
        <f t="shared" si="93"/>
        <v>0</v>
      </c>
    </row>
    <row r="731" spans="1:136" x14ac:dyDescent="0.25">
      <c r="A731" s="134">
        <v>722</v>
      </c>
      <c r="B731" s="44"/>
      <c r="C731" s="39"/>
      <c r="D731" s="39"/>
      <c r="E731" s="39"/>
      <c r="F731" s="46"/>
      <c r="G731" s="45"/>
      <c r="H731" s="44"/>
      <c r="I731" s="44"/>
      <c r="J731" s="47"/>
      <c r="K731" s="47"/>
      <c r="L731" s="47"/>
      <c r="M731" s="47"/>
      <c r="N731" s="47"/>
      <c r="O731" s="44"/>
      <c r="P731" s="353"/>
      <c r="Q731" s="452"/>
      <c r="R731" s="452"/>
      <c r="S731" s="452"/>
      <c r="T731" s="452"/>
      <c r="U731" s="452"/>
      <c r="V731" s="452"/>
      <c r="W731" s="452"/>
      <c r="X731" s="452"/>
      <c r="Y731" s="452"/>
      <c r="Z731" s="45"/>
      <c r="AA731" s="44"/>
      <c r="AB731" s="44"/>
      <c r="AC731" s="47"/>
      <c r="AD731" s="47"/>
      <c r="AE731" s="47"/>
      <c r="AF731" s="47"/>
      <c r="AG731" s="47"/>
      <c r="AH731" s="47"/>
      <c r="AI731" s="47"/>
      <c r="AJ731" s="44"/>
      <c r="AK731" s="353"/>
      <c r="AL731" s="452"/>
      <c r="AM731" s="452"/>
      <c r="AN731" s="452"/>
      <c r="AO731" s="452"/>
      <c r="AP731" s="452"/>
      <c r="AQ731" s="452"/>
      <c r="AR731" s="452"/>
      <c r="AS731" s="452"/>
      <c r="AT731" s="452"/>
      <c r="AU731" s="452"/>
      <c r="AV731" s="452"/>
      <c r="AW731" s="45"/>
      <c r="AX731" s="44"/>
      <c r="AY731" s="47"/>
      <c r="AZ731" s="47"/>
      <c r="BA731" s="125"/>
      <c r="BB731" s="44"/>
      <c r="BC731" s="44"/>
      <c r="BD731" s="47"/>
      <c r="BE731" s="47"/>
      <c r="BF731" s="45"/>
      <c r="BG731" s="44"/>
      <c r="BH731" s="44"/>
      <c r="BI731" s="44"/>
      <c r="BJ731" s="44"/>
      <c r="BK731" s="44"/>
      <c r="BL731" s="44"/>
      <c r="BM731" s="44"/>
      <c r="BN731" s="47"/>
      <c r="BO731" s="497"/>
      <c r="BP731" s="124"/>
      <c r="BQ731" s="41"/>
      <c r="BR731" s="41"/>
      <c r="BS731" s="41"/>
      <c r="BT731" s="41"/>
      <c r="BU731" s="43"/>
      <c r="BV731" s="43"/>
      <c r="BW731" s="43"/>
      <c r="BX731" s="43"/>
      <c r="BY731" s="43"/>
      <c r="BZ731" s="43"/>
      <c r="CA731" s="499"/>
      <c r="CB731" s="500"/>
      <c r="CC731" s="495"/>
      <c r="CD731" s="495"/>
      <c r="CE731" s="502"/>
      <c r="CF731" s="124"/>
      <c r="CG731" s="41"/>
      <c r="CH731" s="41"/>
      <c r="CI731" s="43"/>
      <c r="CJ731" s="43"/>
      <c r="CK731" s="43"/>
      <c r="CL731" s="43"/>
      <c r="CM731" s="43"/>
      <c r="CN731" s="43"/>
      <c r="CO731" s="43"/>
      <c r="CP731" s="43"/>
      <c r="CQ731" s="43"/>
      <c r="CR731" s="500"/>
      <c r="CS731" s="495"/>
      <c r="CT731" s="495"/>
      <c r="CU731" s="502"/>
      <c r="CV731" s="44"/>
      <c r="CW731" s="44"/>
      <c r="CX731" s="44"/>
      <c r="CY731" s="44"/>
      <c r="CZ731" s="44"/>
      <c r="DA731" s="47"/>
      <c r="DB731" s="451"/>
      <c r="DC731" s="44"/>
      <c r="DD731" s="44"/>
      <c r="DE731" s="451"/>
      <c r="DF731" s="35"/>
      <c r="DG731" s="36"/>
      <c r="DH731" s="36"/>
      <c r="DI731" s="38"/>
      <c r="DJ731" s="38"/>
      <c r="DK731" s="38"/>
      <c r="DL731" s="38"/>
      <c r="DM731" s="38"/>
      <c r="DN731" s="46"/>
      <c r="DO731" s="451"/>
      <c r="DP731" s="451"/>
      <c r="DQ731" s="451"/>
      <c r="DR731" s="451"/>
      <c r="DS731" s="451"/>
      <c r="DT731" s="451"/>
      <c r="DU731" s="451"/>
      <c r="DV731" s="35"/>
      <c r="DW731" s="36"/>
      <c r="DX731" s="36"/>
      <c r="DY731" s="38"/>
      <c r="DZ731" s="38"/>
      <c r="EA731" s="46"/>
      <c r="EB731" s="33">
        <f t="shared" si="89"/>
        <v>0</v>
      </c>
      <c r="EC731" s="33">
        <f t="shared" si="90"/>
        <v>0</v>
      </c>
      <c r="ED731" s="75">
        <f t="shared" si="91"/>
        <v>0</v>
      </c>
      <c r="EE731" s="74">
        <f t="shared" si="92"/>
        <v>0</v>
      </c>
      <c r="EF731" s="33">
        <f t="shared" si="93"/>
        <v>0</v>
      </c>
    </row>
    <row r="732" spans="1:136" x14ac:dyDescent="0.25">
      <c r="A732" s="136">
        <v>723</v>
      </c>
      <c r="B732" s="44"/>
      <c r="C732" s="39"/>
      <c r="D732" s="39"/>
      <c r="E732" s="39"/>
      <c r="F732" s="46"/>
      <c r="G732" s="45"/>
      <c r="H732" s="44"/>
      <c r="I732" s="44"/>
      <c r="J732" s="47"/>
      <c r="K732" s="47"/>
      <c r="L732" s="47"/>
      <c r="M732" s="47"/>
      <c r="N732" s="47"/>
      <c r="O732" s="44"/>
      <c r="P732" s="353"/>
      <c r="Q732" s="452"/>
      <c r="R732" s="452"/>
      <c r="S732" s="452"/>
      <c r="T732" s="452"/>
      <c r="U732" s="452"/>
      <c r="V732" s="452"/>
      <c r="W732" s="452"/>
      <c r="X732" s="452"/>
      <c r="Y732" s="452"/>
      <c r="Z732" s="45"/>
      <c r="AA732" s="44"/>
      <c r="AB732" s="44"/>
      <c r="AC732" s="47"/>
      <c r="AD732" s="47"/>
      <c r="AE732" s="47"/>
      <c r="AF732" s="47"/>
      <c r="AG732" s="47"/>
      <c r="AH732" s="47"/>
      <c r="AI732" s="47"/>
      <c r="AJ732" s="44"/>
      <c r="AK732" s="353"/>
      <c r="AL732" s="452"/>
      <c r="AM732" s="452"/>
      <c r="AN732" s="452"/>
      <c r="AO732" s="452"/>
      <c r="AP732" s="452"/>
      <c r="AQ732" s="452"/>
      <c r="AR732" s="452"/>
      <c r="AS732" s="452"/>
      <c r="AT732" s="452"/>
      <c r="AU732" s="452"/>
      <c r="AV732" s="452"/>
      <c r="AW732" s="45"/>
      <c r="AX732" s="44"/>
      <c r="AY732" s="47"/>
      <c r="AZ732" s="47"/>
      <c r="BA732" s="125"/>
      <c r="BB732" s="44"/>
      <c r="BC732" s="44"/>
      <c r="BD732" s="47"/>
      <c r="BE732" s="47"/>
      <c r="BF732" s="45"/>
      <c r="BG732" s="44"/>
      <c r="BH732" s="44"/>
      <c r="BI732" s="44"/>
      <c r="BJ732" s="44"/>
      <c r="BK732" s="44"/>
      <c r="BL732" s="44"/>
      <c r="BM732" s="44"/>
      <c r="BN732" s="47"/>
      <c r="BO732" s="497"/>
      <c r="BP732" s="124"/>
      <c r="BQ732" s="41"/>
      <c r="BR732" s="41"/>
      <c r="BS732" s="41"/>
      <c r="BT732" s="41"/>
      <c r="BU732" s="43"/>
      <c r="BV732" s="43"/>
      <c r="BW732" s="43"/>
      <c r="BX732" s="43"/>
      <c r="BY732" s="43"/>
      <c r="BZ732" s="43"/>
      <c r="CA732" s="499"/>
      <c r="CB732" s="500"/>
      <c r="CC732" s="495"/>
      <c r="CD732" s="495"/>
      <c r="CE732" s="502"/>
      <c r="CF732" s="124"/>
      <c r="CG732" s="41"/>
      <c r="CH732" s="41"/>
      <c r="CI732" s="43"/>
      <c r="CJ732" s="43"/>
      <c r="CK732" s="43"/>
      <c r="CL732" s="43"/>
      <c r="CM732" s="43"/>
      <c r="CN732" s="43"/>
      <c r="CO732" s="43"/>
      <c r="CP732" s="43"/>
      <c r="CQ732" s="43"/>
      <c r="CR732" s="500"/>
      <c r="CS732" s="495"/>
      <c r="CT732" s="495"/>
      <c r="CU732" s="502"/>
      <c r="CV732" s="44"/>
      <c r="CW732" s="44"/>
      <c r="CX732" s="44"/>
      <c r="CY732" s="44"/>
      <c r="CZ732" s="44"/>
      <c r="DA732" s="47"/>
      <c r="DB732" s="451"/>
      <c r="DC732" s="44"/>
      <c r="DD732" s="44"/>
      <c r="DE732" s="451"/>
      <c r="DF732" s="35"/>
      <c r="DG732" s="36"/>
      <c r="DH732" s="36"/>
      <c r="DI732" s="38"/>
      <c r="DJ732" s="38"/>
      <c r="DK732" s="38"/>
      <c r="DL732" s="38"/>
      <c r="DM732" s="38"/>
      <c r="DN732" s="46"/>
      <c r="DO732" s="451"/>
      <c r="DP732" s="451"/>
      <c r="DQ732" s="451"/>
      <c r="DR732" s="451"/>
      <c r="DS732" s="451"/>
      <c r="DT732" s="451"/>
      <c r="DU732" s="451"/>
      <c r="DV732" s="35"/>
      <c r="DW732" s="36"/>
      <c r="DX732" s="36"/>
      <c r="DY732" s="38"/>
      <c r="DZ732" s="38"/>
      <c r="EA732" s="46"/>
      <c r="EB732" s="33">
        <f t="shared" si="89"/>
        <v>0</v>
      </c>
      <c r="EC732" s="33">
        <f t="shared" si="90"/>
        <v>0</v>
      </c>
      <c r="ED732" s="75">
        <f t="shared" si="91"/>
        <v>0</v>
      </c>
      <c r="EE732" s="74">
        <f t="shared" si="92"/>
        <v>0</v>
      </c>
      <c r="EF732" s="33">
        <f t="shared" si="93"/>
        <v>0</v>
      </c>
    </row>
    <row r="733" spans="1:136" x14ac:dyDescent="0.25">
      <c r="A733" s="134">
        <v>724</v>
      </c>
      <c r="B733" s="44"/>
      <c r="C733" s="39"/>
      <c r="D733" s="39"/>
      <c r="E733" s="39"/>
      <c r="F733" s="46"/>
      <c r="G733" s="45"/>
      <c r="H733" s="44"/>
      <c r="I733" s="44"/>
      <c r="J733" s="47"/>
      <c r="K733" s="47"/>
      <c r="L733" s="47"/>
      <c r="M733" s="47"/>
      <c r="N733" s="47"/>
      <c r="O733" s="44"/>
      <c r="P733" s="353"/>
      <c r="Q733" s="452"/>
      <c r="R733" s="452"/>
      <c r="S733" s="452"/>
      <c r="T733" s="452"/>
      <c r="U733" s="452"/>
      <c r="V733" s="452"/>
      <c r="W733" s="452"/>
      <c r="X733" s="452"/>
      <c r="Y733" s="452"/>
      <c r="Z733" s="45"/>
      <c r="AA733" s="44"/>
      <c r="AB733" s="44"/>
      <c r="AC733" s="47"/>
      <c r="AD733" s="47"/>
      <c r="AE733" s="47"/>
      <c r="AF733" s="47"/>
      <c r="AG733" s="47"/>
      <c r="AH733" s="47"/>
      <c r="AI733" s="47"/>
      <c r="AJ733" s="44"/>
      <c r="AK733" s="353"/>
      <c r="AL733" s="452"/>
      <c r="AM733" s="452"/>
      <c r="AN733" s="452"/>
      <c r="AO733" s="452"/>
      <c r="AP733" s="452"/>
      <c r="AQ733" s="452"/>
      <c r="AR733" s="452"/>
      <c r="AS733" s="452"/>
      <c r="AT733" s="452"/>
      <c r="AU733" s="452"/>
      <c r="AV733" s="452"/>
      <c r="AW733" s="45"/>
      <c r="AX733" s="44"/>
      <c r="AY733" s="47"/>
      <c r="AZ733" s="47"/>
      <c r="BA733" s="125"/>
      <c r="BB733" s="44"/>
      <c r="BC733" s="44"/>
      <c r="BD733" s="47"/>
      <c r="BE733" s="47"/>
      <c r="BF733" s="45"/>
      <c r="BG733" s="44"/>
      <c r="BH733" s="44"/>
      <c r="BI733" s="44"/>
      <c r="BJ733" s="44"/>
      <c r="BK733" s="44"/>
      <c r="BL733" s="44"/>
      <c r="BM733" s="44"/>
      <c r="BN733" s="47"/>
      <c r="BO733" s="497"/>
      <c r="BP733" s="124"/>
      <c r="BQ733" s="41"/>
      <c r="BR733" s="41"/>
      <c r="BS733" s="41"/>
      <c r="BT733" s="41"/>
      <c r="BU733" s="43"/>
      <c r="BV733" s="43"/>
      <c r="BW733" s="43"/>
      <c r="BX733" s="43"/>
      <c r="BY733" s="43"/>
      <c r="BZ733" s="43"/>
      <c r="CA733" s="499"/>
      <c r="CB733" s="500"/>
      <c r="CC733" s="495"/>
      <c r="CD733" s="495"/>
      <c r="CE733" s="502"/>
      <c r="CF733" s="124"/>
      <c r="CG733" s="41"/>
      <c r="CH733" s="41"/>
      <c r="CI733" s="43"/>
      <c r="CJ733" s="43"/>
      <c r="CK733" s="43"/>
      <c r="CL733" s="43"/>
      <c r="CM733" s="43"/>
      <c r="CN733" s="43"/>
      <c r="CO733" s="43"/>
      <c r="CP733" s="43"/>
      <c r="CQ733" s="43"/>
      <c r="CR733" s="500"/>
      <c r="CS733" s="495"/>
      <c r="CT733" s="495"/>
      <c r="CU733" s="502"/>
      <c r="CV733" s="44"/>
      <c r="CW733" s="44"/>
      <c r="CX733" s="44"/>
      <c r="CY733" s="44"/>
      <c r="CZ733" s="44"/>
      <c r="DA733" s="47"/>
      <c r="DB733" s="451"/>
      <c r="DC733" s="44"/>
      <c r="DD733" s="44"/>
      <c r="DE733" s="451"/>
      <c r="DF733" s="35"/>
      <c r="DG733" s="36"/>
      <c r="DH733" s="36"/>
      <c r="DI733" s="38"/>
      <c r="DJ733" s="38"/>
      <c r="DK733" s="38"/>
      <c r="DL733" s="38"/>
      <c r="DM733" s="38"/>
      <c r="DN733" s="46"/>
      <c r="DO733" s="451"/>
      <c r="DP733" s="451"/>
      <c r="DQ733" s="451"/>
      <c r="DR733" s="451"/>
      <c r="DS733" s="451"/>
      <c r="DT733" s="451"/>
      <c r="DU733" s="451"/>
      <c r="DV733" s="35"/>
      <c r="DW733" s="36"/>
      <c r="DX733" s="36"/>
      <c r="DY733" s="38"/>
      <c r="DZ733" s="38"/>
      <c r="EA733" s="46"/>
      <c r="EB733" s="33">
        <f t="shared" si="89"/>
        <v>0</v>
      </c>
      <c r="EC733" s="33">
        <f t="shared" si="90"/>
        <v>0</v>
      </c>
      <c r="ED733" s="75">
        <f t="shared" si="91"/>
        <v>0</v>
      </c>
      <c r="EE733" s="74">
        <f t="shared" si="92"/>
        <v>0</v>
      </c>
      <c r="EF733" s="33">
        <f t="shared" si="93"/>
        <v>0</v>
      </c>
    </row>
    <row r="734" spans="1:136" x14ac:dyDescent="0.25">
      <c r="A734" s="136">
        <v>725</v>
      </c>
      <c r="B734" s="44"/>
      <c r="C734" s="39"/>
      <c r="D734" s="39"/>
      <c r="E734" s="39"/>
      <c r="F734" s="46"/>
      <c r="G734" s="45"/>
      <c r="H734" s="44"/>
      <c r="I734" s="44"/>
      <c r="J734" s="47"/>
      <c r="K734" s="47"/>
      <c r="L734" s="47"/>
      <c r="M734" s="47"/>
      <c r="N734" s="47"/>
      <c r="O734" s="44"/>
      <c r="P734" s="353"/>
      <c r="Q734" s="452"/>
      <c r="R734" s="452"/>
      <c r="S734" s="452"/>
      <c r="T734" s="452"/>
      <c r="U734" s="452"/>
      <c r="V734" s="452"/>
      <c r="W734" s="452"/>
      <c r="X734" s="452"/>
      <c r="Y734" s="452"/>
      <c r="Z734" s="45"/>
      <c r="AA734" s="44"/>
      <c r="AB734" s="44"/>
      <c r="AC734" s="47"/>
      <c r="AD734" s="47"/>
      <c r="AE734" s="47"/>
      <c r="AF734" s="47"/>
      <c r="AG734" s="47"/>
      <c r="AH734" s="47"/>
      <c r="AI734" s="47"/>
      <c r="AJ734" s="44"/>
      <c r="AK734" s="353"/>
      <c r="AL734" s="452"/>
      <c r="AM734" s="452"/>
      <c r="AN734" s="452"/>
      <c r="AO734" s="452"/>
      <c r="AP734" s="452"/>
      <c r="AQ734" s="452"/>
      <c r="AR734" s="452"/>
      <c r="AS734" s="452"/>
      <c r="AT734" s="452"/>
      <c r="AU734" s="452"/>
      <c r="AV734" s="452"/>
      <c r="AW734" s="45"/>
      <c r="AX734" s="44"/>
      <c r="AY734" s="47"/>
      <c r="AZ734" s="47"/>
      <c r="BA734" s="125"/>
      <c r="BB734" s="44"/>
      <c r="BC734" s="44"/>
      <c r="BD734" s="47"/>
      <c r="BE734" s="47"/>
      <c r="BF734" s="45"/>
      <c r="BG734" s="44"/>
      <c r="BH734" s="44"/>
      <c r="BI734" s="44"/>
      <c r="BJ734" s="44"/>
      <c r="BK734" s="44"/>
      <c r="BL734" s="44"/>
      <c r="BM734" s="44"/>
      <c r="BN734" s="47"/>
      <c r="BO734" s="497"/>
      <c r="BP734" s="124"/>
      <c r="BQ734" s="41"/>
      <c r="BR734" s="41"/>
      <c r="BS734" s="41"/>
      <c r="BT734" s="41"/>
      <c r="BU734" s="43"/>
      <c r="BV734" s="43"/>
      <c r="BW734" s="43"/>
      <c r="BX734" s="43"/>
      <c r="BY734" s="43"/>
      <c r="BZ734" s="43"/>
      <c r="CA734" s="499"/>
      <c r="CB734" s="500"/>
      <c r="CC734" s="495"/>
      <c r="CD734" s="495"/>
      <c r="CE734" s="502"/>
      <c r="CF734" s="124"/>
      <c r="CG734" s="41"/>
      <c r="CH734" s="41"/>
      <c r="CI734" s="43"/>
      <c r="CJ734" s="43"/>
      <c r="CK734" s="43"/>
      <c r="CL734" s="43"/>
      <c r="CM734" s="43"/>
      <c r="CN734" s="43"/>
      <c r="CO734" s="43"/>
      <c r="CP734" s="43"/>
      <c r="CQ734" s="43"/>
      <c r="CR734" s="500"/>
      <c r="CS734" s="495"/>
      <c r="CT734" s="495"/>
      <c r="CU734" s="502"/>
      <c r="CV734" s="44"/>
      <c r="CW734" s="44"/>
      <c r="CX734" s="44"/>
      <c r="CY734" s="44"/>
      <c r="CZ734" s="44"/>
      <c r="DA734" s="47"/>
      <c r="DB734" s="451"/>
      <c r="DC734" s="44"/>
      <c r="DD734" s="44"/>
      <c r="DE734" s="451"/>
      <c r="DF734" s="35"/>
      <c r="DG734" s="36"/>
      <c r="DH734" s="36"/>
      <c r="DI734" s="38"/>
      <c r="DJ734" s="38"/>
      <c r="DK734" s="38"/>
      <c r="DL734" s="38"/>
      <c r="DM734" s="38"/>
      <c r="DN734" s="46"/>
      <c r="DO734" s="451"/>
      <c r="DP734" s="451"/>
      <c r="DQ734" s="451"/>
      <c r="DR734" s="451"/>
      <c r="DS734" s="451"/>
      <c r="DT734" s="451"/>
      <c r="DU734" s="451"/>
      <c r="DV734" s="35"/>
      <c r="DW734" s="36"/>
      <c r="DX734" s="36"/>
      <c r="DY734" s="38"/>
      <c r="DZ734" s="38"/>
      <c r="EA734" s="46"/>
      <c r="EB734" s="33">
        <f t="shared" si="89"/>
        <v>0</v>
      </c>
      <c r="EC734" s="33">
        <f t="shared" si="90"/>
        <v>0</v>
      </c>
      <c r="ED734" s="75">
        <f t="shared" si="91"/>
        <v>0</v>
      </c>
      <c r="EE734" s="74">
        <f t="shared" si="92"/>
        <v>0</v>
      </c>
      <c r="EF734" s="33">
        <f t="shared" si="93"/>
        <v>0</v>
      </c>
    </row>
    <row r="735" spans="1:136" x14ac:dyDescent="0.25">
      <c r="A735" s="134">
        <v>726</v>
      </c>
      <c r="B735" s="44"/>
      <c r="C735" s="39"/>
      <c r="D735" s="39"/>
      <c r="E735" s="39"/>
      <c r="F735" s="46"/>
      <c r="G735" s="45"/>
      <c r="H735" s="44"/>
      <c r="I735" s="44"/>
      <c r="J735" s="47"/>
      <c r="K735" s="47"/>
      <c r="L735" s="47"/>
      <c r="M735" s="47"/>
      <c r="N735" s="47"/>
      <c r="O735" s="44"/>
      <c r="P735" s="353"/>
      <c r="Q735" s="452"/>
      <c r="R735" s="452"/>
      <c r="S735" s="452"/>
      <c r="T735" s="452"/>
      <c r="U735" s="452"/>
      <c r="V735" s="452"/>
      <c r="W735" s="452"/>
      <c r="X735" s="452"/>
      <c r="Y735" s="452"/>
      <c r="Z735" s="45"/>
      <c r="AA735" s="44"/>
      <c r="AB735" s="44"/>
      <c r="AC735" s="47"/>
      <c r="AD735" s="47"/>
      <c r="AE735" s="47"/>
      <c r="AF735" s="47"/>
      <c r="AG735" s="47"/>
      <c r="AH735" s="47"/>
      <c r="AI735" s="47"/>
      <c r="AJ735" s="44"/>
      <c r="AK735" s="353"/>
      <c r="AL735" s="452"/>
      <c r="AM735" s="452"/>
      <c r="AN735" s="452"/>
      <c r="AO735" s="452"/>
      <c r="AP735" s="452"/>
      <c r="AQ735" s="452"/>
      <c r="AR735" s="452"/>
      <c r="AS735" s="452"/>
      <c r="AT735" s="452"/>
      <c r="AU735" s="452"/>
      <c r="AV735" s="452"/>
      <c r="AW735" s="45"/>
      <c r="AX735" s="44"/>
      <c r="AY735" s="47"/>
      <c r="AZ735" s="47"/>
      <c r="BA735" s="125"/>
      <c r="BB735" s="44"/>
      <c r="BC735" s="44"/>
      <c r="BD735" s="47"/>
      <c r="BE735" s="47"/>
      <c r="BF735" s="45"/>
      <c r="BG735" s="44"/>
      <c r="BH735" s="44"/>
      <c r="BI735" s="44"/>
      <c r="BJ735" s="44"/>
      <c r="BK735" s="44"/>
      <c r="BL735" s="44"/>
      <c r="BM735" s="44"/>
      <c r="BN735" s="47"/>
      <c r="BO735" s="497"/>
      <c r="BP735" s="124"/>
      <c r="BQ735" s="41"/>
      <c r="BR735" s="41"/>
      <c r="BS735" s="41"/>
      <c r="BT735" s="41"/>
      <c r="BU735" s="43"/>
      <c r="BV735" s="43"/>
      <c r="BW735" s="43"/>
      <c r="BX735" s="43"/>
      <c r="BY735" s="43"/>
      <c r="BZ735" s="43"/>
      <c r="CA735" s="499"/>
      <c r="CB735" s="500"/>
      <c r="CC735" s="495"/>
      <c r="CD735" s="495"/>
      <c r="CE735" s="502"/>
      <c r="CF735" s="124"/>
      <c r="CG735" s="41"/>
      <c r="CH735" s="41"/>
      <c r="CI735" s="43"/>
      <c r="CJ735" s="43"/>
      <c r="CK735" s="43"/>
      <c r="CL735" s="43"/>
      <c r="CM735" s="43"/>
      <c r="CN735" s="43"/>
      <c r="CO735" s="43"/>
      <c r="CP735" s="43"/>
      <c r="CQ735" s="43"/>
      <c r="CR735" s="500"/>
      <c r="CS735" s="495"/>
      <c r="CT735" s="495"/>
      <c r="CU735" s="502"/>
      <c r="CV735" s="44"/>
      <c r="CW735" s="44"/>
      <c r="CX735" s="44"/>
      <c r="CY735" s="44"/>
      <c r="CZ735" s="44"/>
      <c r="DA735" s="47"/>
      <c r="DB735" s="451"/>
      <c r="DC735" s="44"/>
      <c r="DD735" s="44"/>
      <c r="DE735" s="451"/>
      <c r="DF735" s="35"/>
      <c r="DG735" s="36"/>
      <c r="DH735" s="36"/>
      <c r="DI735" s="38"/>
      <c r="DJ735" s="38"/>
      <c r="DK735" s="38"/>
      <c r="DL735" s="38"/>
      <c r="DM735" s="38"/>
      <c r="DN735" s="46"/>
      <c r="DO735" s="451"/>
      <c r="DP735" s="451"/>
      <c r="DQ735" s="451"/>
      <c r="DR735" s="451"/>
      <c r="DS735" s="451"/>
      <c r="DT735" s="451"/>
      <c r="DU735" s="451"/>
      <c r="DV735" s="35"/>
      <c r="DW735" s="36"/>
      <c r="DX735" s="36"/>
      <c r="DY735" s="38"/>
      <c r="DZ735" s="38"/>
      <c r="EA735" s="46"/>
      <c r="EB735" s="33">
        <f t="shared" si="89"/>
        <v>0</v>
      </c>
      <c r="EC735" s="33">
        <f t="shared" si="90"/>
        <v>0</v>
      </c>
      <c r="ED735" s="75">
        <f t="shared" si="91"/>
        <v>0</v>
      </c>
      <c r="EE735" s="74">
        <f t="shared" si="92"/>
        <v>0</v>
      </c>
      <c r="EF735" s="33">
        <f t="shared" si="93"/>
        <v>0</v>
      </c>
    </row>
    <row r="736" spans="1:136" x14ac:dyDescent="0.25">
      <c r="A736" s="136">
        <v>727</v>
      </c>
      <c r="B736" s="44"/>
      <c r="C736" s="39"/>
      <c r="D736" s="39"/>
      <c r="E736" s="39"/>
      <c r="F736" s="46"/>
      <c r="G736" s="45"/>
      <c r="H736" s="44"/>
      <c r="I736" s="44"/>
      <c r="J736" s="47"/>
      <c r="K736" s="47"/>
      <c r="L736" s="47"/>
      <c r="M736" s="47"/>
      <c r="N736" s="47"/>
      <c r="O736" s="44"/>
      <c r="P736" s="353"/>
      <c r="Q736" s="452"/>
      <c r="R736" s="452"/>
      <c r="S736" s="452"/>
      <c r="T736" s="452"/>
      <c r="U736" s="452"/>
      <c r="V736" s="452"/>
      <c r="W736" s="452"/>
      <c r="X736" s="452"/>
      <c r="Y736" s="452"/>
      <c r="Z736" s="45"/>
      <c r="AA736" s="44"/>
      <c r="AB736" s="44"/>
      <c r="AC736" s="47"/>
      <c r="AD736" s="47"/>
      <c r="AE736" s="47"/>
      <c r="AF736" s="47"/>
      <c r="AG736" s="47"/>
      <c r="AH736" s="47"/>
      <c r="AI736" s="47"/>
      <c r="AJ736" s="44"/>
      <c r="AK736" s="353"/>
      <c r="AL736" s="452"/>
      <c r="AM736" s="452"/>
      <c r="AN736" s="452"/>
      <c r="AO736" s="452"/>
      <c r="AP736" s="452"/>
      <c r="AQ736" s="452"/>
      <c r="AR736" s="452"/>
      <c r="AS736" s="452"/>
      <c r="AT736" s="452"/>
      <c r="AU736" s="452"/>
      <c r="AV736" s="452"/>
      <c r="AW736" s="45"/>
      <c r="AX736" s="44"/>
      <c r="AY736" s="47"/>
      <c r="AZ736" s="47"/>
      <c r="BA736" s="125"/>
      <c r="BB736" s="44"/>
      <c r="BC736" s="44"/>
      <c r="BD736" s="47"/>
      <c r="BE736" s="47"/>
      <c r="BF736" s="45"/>
      <c r="BG736" s="44"/>
      <c r="BH736" s="44"/>
      <c r="BI736" s="44"/>
      <c r="BJ736" s="44"/>
      <c r="BK736" s="44"/>
      <c r="BL736" s="44"/>
      <c r="BM736" s="44"/>
      <c r="BN736" s="47"/>
      <c r="BO736" s="497"/>
      <c r="BP736" s="124"/>
      <c r="BQ736" s="41"/>
      <c r="BR736" s="41"/>
      <c r="BS736" s="41"/>
      <c r="BT736" s="41"/>
      <c r="BU736" s="43"/>
      <c r="BV736" s="43"/>
      <c r="BW736" s="43"/>
      <c r="BX736" s="43"/>
      <c r="BY736" s="43"/>
      <c r="BZ736" s="43"/>
      <c r="CA736" s="499"/>
      <c r="CB736" s="500"/>
      <c r="CC736" s="495"/>
      <c r="CD736" s="495"/>
      <c r="CE736" s="502"/>
      <c r="CF736" s="124"/>
      <c r="CG736" s="41"/>
      <c r="CH736" s="41"/>
      <c r="CI736" s="43"/>
      <c r="CJ736" s="43"/>
      <c r="CK736" s="43"/>
      <c r="CL736" s="43"/>
      <c r="CM736" s="43"/>
      <c r="CN736" s="43"/>
      <c r="CO736" s="43"/>
      <c r="CP736" s="43"/>
      <c r="CQ736" s="43"/>
      <c r="CR736" s="500"/>
      <c r="CS736" s="495"/>
      <c r="CT736" s="495"/>
      <c r="CU736" s="502"/>
      <c r="CV736" s="44"/>
      <c r="CW736" s="44"/>
      <c r="CX736" s="44"/>
      <c r="CY736" s="44"/>
      <c r="CZ736" s="44"/>
      <c r="DA736" s="47"/>
      <c r="DB736" s="451"/>
      <c r="DC736" s="44"/>
      <c r="DD736" s="44"/>
      <c r="DE736" s="451"/>
      <c r="DF736" s="35"/>
      <c r="DG736" s="36"/>
      <c r="DH736" s="36"/>
      <c r="DI736" s="38"/>
      <c r="DJ736" s="38"/>
      <c r="DK736" s="38"/>
      <c r="DL736" s="38"/>
      <c r="DM736" s="38"/>
      <c r="DN736" s="46"/>
      <c r="DO736" s="451"/>
      <c r="DP736" s="451"/>
      <c r="DQ736" s="451"/>
      <c r="DR736" s="451"/>
      <c r="DS736" s="451"/>
      <c r="DT736" s="451"/>
      <c r="DU736" s="451"/>
      <c r="DV736" s="35"/>
      <c r="DW736" s="36"/>
      <c r="DX736" s="36"/>
      <c r="DY736" s="38"/>
      <c r="DZ736" s="38"/>
      <c r="EA736" s="46"/>
      <c r="EB736" s="33">
        <f t="shared" si="89"/>
        <v>0</v>
      </c>
      <c r="EC736" s="33">
        <f t="shared" si="90"/>
        <v>0</v>
      </c>
      <c r="ED736" s="75">
        <f t="shared" si="91"/>
        <v>0</v>
      </c>
      <c r="EE736" s="74">
        <f t="shared" si="92"/>
        <v>0</v>
      </c>
      <c r="EF736" s="33">
        <f t="shared" si="93"/>
        <v>0</v>
      </c>
    </row>
    <row r="737" spans="1:136" x14ac:dyDescent="0.25">
      <c r="A737" s="134">
        <v>728</v>
      </c>
      <c r="B737" s="44"/>
      <c r="C737" s="39"/>
      <c r="D737" s="39"/>
      <c r="E737" s="39"/>
      <c r="F737" s="46"/>
      <c r="G737" s="45"/>
      <c r="H737" s="44"/>
      <c r="I737" s="44"/>
      <c r="J737" s="47"/>
      <c r="K737" s="47"/>
      <c r="L737" s="47"/>
      <c r="M737" s="47"/>
      <c r="N737" s="47"/>
      <c r="O737" s="44"/>
      <c r="P737" s="353"/>
      <c r="Q737" s="452"/>
      <c r="R737" s="452"/>
      <c r="S737" s="452"/>
      <c r="T737" s="452"/>
      <c r="U737" s="452"/>
      <c r="V737" s="452"/>
      <c r="W737" s="452"/>
      <c r="X737" s="452"/>
      <c r="Y737" s="452"/>
      <c r="Z737" s="45"/>
      <c r="AA737" s="44"/>
      <c r="AB737" s="44"/>
      <c r="AC737" s="47"/>
      <c r="AD737" s="47"/>
      <c r="AE737" s="47"/>
      <c r="AF737" s="47"/>
      <c r="AG737" s="47"/>
      <c r="AH737" s="47"/>
      <c r="AI737" s="47"/>
      <c r="AJ737" s="44"/>
      <c r="AK737" s="353"/>
      <c r="AL737" s="452"/>
      <c r="AM737" s="452"/>
      <c r="AN737" s="452"/>
      <c r="AO737" s="452"/>
      <c r="AP737" s="452"/>
      <c r="AQ737" s="452"/>
      <c r="AR737" s="452"/>
      <c r="AS737" s="452"/>
      <c r="AT737" s="452"/>
      <c r="AU737" s="452"/>
      <c r="AV737" s="452"/>
      <c r="AW737" s="45"/>
      <c r="AX737" s="44"/>
      <c r="AY737" s="47"/>
      <c r="AZ737" s="47"/>
      <c r="BA737" s="125"/>
      <c r="BB737" s="44"/>
      <c r="BC737" s="44"/>
      <c r="BD737" s="47"/>
      <c r="BE737" s="47"/>
      <c r="BF737" s="45"/>
      <c r="BG737" s="44"/>
      <c r="BH737" s="44"/>
      <c r="BI737" s="44"/>
      <c r="BJ737" s="44"/>
      <c r="BK737" s="44"/>
      <c r="BL737" s="44"/>
      <c r="BM737" s="44"/>
      <c r="BN737" s="47"/>
      <c r="BO737" s="497"/>
      <c r="BP737" s="124"/>
      <c r="BQ737" s="41"/>
      <c r="BR737" s="41"/>
      <c r="BS737" s="41"/>
      <c r="BT737" s="41"/>
      <c r="BU737" s="43"/>
      <c r="BV737" s="43"/>
      <c r="BW737" s="43"/>
      <c r="BX737" s="43"/>
      <c r="BY737" s="43"/>
      <c r="BZ737" s="43"/>
      <c r="CA737" s="499"/>
      <c r="CB737" s="500"/>
      <c r="CC737" s="495"/>
      <c r="CD737" s="495"/>
      <c r="CE737" s="502"/>
      <c r="CF737" s="124"/>
      <c r="CG737" s="41"/>
      <c r="CH737" s="41"/>
      <c r="CI737" s="43"/>
      <c r="CJ737" s="43"/>
      <c r="CK737" s="43"/>
      <c r="CL737" s="43"/>
      <c r="CM737" s="43"/>
      <c r="CN737" s="43"/>
      <c r="CO737" s="43"/>
      <c r="CP737" s="43"/>
      <c r="CQ737" s="43"/>
      <c r="CR737" s="500"/>
      <c r="CS737" s="495"/>
      <c r="CT737" s="495"/>
      <c r="CU737" s="502"/>
      <c r="CV737" s="44"/>
      <c r="CW737" s="44"/>
      <c r="CX737" s="44"/>
      <c r="CY737" s="44"/>
      <c r="CZ737" s="44"/>
      <c r="DA737" s="47"/>
      <c r="DB737" s="451"/>
      <c r="DC737" s="44"/>
      <c r="DD737" s="44"/>
      <c r="DE737" s="451"/>
      <c r="DF737" s="35"/>
      <c r="DG737" s="36"/>
      <c r="DH737" s="36"/>
      <c r="DI737" s="38"/>
      <c r="DJ737" s="38"/>
      <c r="DK737" s="38"/>
      <c r="DL737" s="38"/>
      <c r="DM737" s="38"/>
      <c r="DN737" s="46"/>
      <c r="DO737" s="451"/>
      <c r="DP737" s="451"/>
      <c r="DQ737" s="451"/>
      <c r="DR737" s="451"/>
      <c r="DS737" s="451"/>
      <c r="DT737" s="451"/>
      <c r="DU737" s="451"/>
      <c r="DV737" s="35"/>
      <c r="DW737" s="36"/>
      <c r="DX737" s="36"/>
      <c r="DY737" s="38"/>
      <c r="DZ737" s="38"/>
      <c r="EA737" s="46"/>
      <c r="EB737" s="33">
        <f t="shared" si="89"/>
        <v>0</v>
      </c>
      <c r="EC737" s="33">
        <f t="shared" si="90"/>
        <v>0</v>
      </c>
      <c r="ED737" s="75">
        <f t="shared" si="91"/>
        <v>0</v>
      </c>
      <c r="EE737" s="74">
        <f t="shared" si="92"/>
        <v>0</v>
      </c>
      <c r="EF737" s="33">
        <f t="shared" si="93"/>
        <v>0</v>
      </c>
    </row>
    <row r="738" spans="1:136" x14ac:dyDescent="0.25">
      <c r="A738" s="136">
        <v>729</v>
      </c>
      <c r="B738" s="44"/>
      <c r="C738" s="39"/>
      <c r="D738" s="39"/>
      <c r="E738" s="39"/>
      <c r="F738" s="46"/>
      <c r="G738" s="45"/>
      <c r="H738" s="44"/>
      <c r="I738" s="44"/>
      <c r="J738" s="47"/>
      <c r="K738" s="47"/>
      <c r="L738" s="47"/>
      <c r="M738" s="47"/>
      <c r="N738" s="47"/>
      <c r="O738" s="44"/>
      <c r="P738" s="353"/>
      <c r="Q738" s="452"/>
      <c r="R738" s="452"/>
      <c r="S738" s="452"/>
      <c r="T738" s="452"/>
      <c r="U738" s="452"/>
      <c r="V738" s="452"/>
      <c r="W738" s="452"/>
      <c r="X738" s="452"/>
      <c r="Y738" s="452"/>
      <c r="Z738" s="45"/>
      <c r="AA738" s="44"/>
      <c r="AB738" s="44"/>
      <c r="AC738" s="47"/>
      <c r="AD738" s="47"/>
      <c r="AE738" s="47"/>
      <c r="AF738" s="47"/>
      <c r="AG738" s="47"/>
      <c r="AH738" s="47"/>
      <c r="AI738" s="47"/>
      <c r="AJ738" s="44"/>
      <c r="AK738" s="353"/>
      <c r="AL738" s="452"/>
      <c r="AM738" s="452"/>
      <c r="AN738" s="452"/>
      <c r="AO738" s="452"/>
      <c r="AP738" s="452"/>
      <c r="AQ738" s="452"/>
      <c r="AR738" s="452"/>
      <c r="AS738" s="452"/>
      <c r="AT738" s="452"/>
      <c r="AU738" s="452"/>
      <c r="AV738" s="452"/>
      <c r="AW738" s="45"/>
      <c r="AX738" s="44"/>
      <c r="AY738" s="47"/>
      <c r="AZ738" s="47"/>
      <c r="BA738" s="125"/>
      <c r="BB738" s="44"/>
      <c r="BC738" s="44"/>
      <c r="BD738" s="47"/>
      <c r="BE738" s="47"/>
      <c r="BF738" s="45"/>
      <c r="BG738" s="44"/>
      <c r="BH738" s="44"/>
      <c r="BI738" s="44"/>
      <c r="BJ738" s="44"/>
      <c r="BK738" s="44"/>
      <c r="BL738" s="44"/>
      <c r="BM738" s="44"/>
      <c r="BN738" s="47"/>
      <c r="BO738" s="497"/>
      <c r="BP738" s="124"/>
      <c r="BQ738" s="41"/>
      <c r="BR738" s="41"/>
      <c r="BS738" s="41"/>
      <c r="BT738" s="41"/>
      <c r="BU738" s="43"/>
      <c r="BV738" s="43"/>
      <c r="BW738" s="43"/>
      <c r="BX738" s="43"/>
      <c r="BY738" s="43"/>
      <c r="BZ738" s="43"/>
      <c r="CA738" s="499"/>
      <c r="CB738" s="500"/>
      <c r="CC738" s="495"/>
      <c r="CD738" s="495"/>
      <c r="CE738" s="502"/>
      <c r="CF738" s="124"/>
      <c r="CG738" s="41"/>
      <c r="CH738" s="41"/>
      <c r="CI738" s="43"/>
      <c r="CJ738" s="43"/>
      <c r="CK738" s="43"/>
      <c r="CL738" s="43"/>
      <c r="CM738" s="43"/>
      <c r="CN738" s="43"/>
      <c r="CO738" s="43"/>
      <c r="CP738" s="43"/>
      <c r="CQ738" s="43"/>
      <c r="CR738" s="500"/>
      <c r="CS738" s="495"/>
      <c r="CT738" s="495"/>
      <c r="CU738" s="502"/>
      <c r="CV738" s="44"/>
      <c r="CW738" s="44"/>
      <c r="CX738" s="44"/>
      <c r="CY738" s="44"/>
      <c r="CZ738" s="44"/>
      <c r="DA738" s="47"/>
      <c r="DB738" s="451"/>
      <c r="DC738" s="44"/>
      <c r="DD738" s="44"/>
      <c r="DE738" s="451"/>
      <c r="DF738" s="35"/>
      <c r="DG738" s="36"/>
      <c r="DH738" s="36"/>
      <c r="DI738" s="38"/>
      <c r="DJ738" s="38"/>
      <c r="DK738" s="38"/>
      <c r="DL738" s="38"/>
      <c r="DM738" s="38"/>
      <c r="DN738" s="46"/>
      <c r="DO738" s="451"/>
      <c r="DP738" s="451"/>
      <c r="DQ738" s="451"/>
      <c r="DR738" s="451"/>
      <c r="DS738" s="451"/>
      <c r="DT738" s="451"/>
      <c r="DU738" s="451"/>
      <c r="DV738" s="35"/>
      <c r="DW738" s="36"/>
      <c r="DX738" s="36"/>
      <c r="DY738" s="38"/>
      <c r="DZ738" s="38"/>
      <c r="EA738" s="46"/>
      <c r="EB738" s="33">
        <f t="shared" si="89"/>
        <v>0</v>
      </c>
      <c r="EC738" s="33">
        <f t="shared" si="90"/>
        <v>0</v>
      </c>
      <c r="ED738" s="75">
        <f t="shared" si="91"/>
        <v>0</v>
      </c>
      <c r="EE738" s="74">
        <f t="shared" si="92"/>
        <v>0</v>
      </c>
      <c r="EF738" s="33">
        <f t="shared" si="93"/>
        <v>0</v>
      </c>
    </row>
    <row r="739" spans="1:136" x14ac:dyDescent="0.25">
      <c r="A739" s="134">
        <v>730</v>
      </c>
      <c r="B739" s="44"/>
      <c r="C739" s="39"/>
      <c r="D739" s="39"/>
      <c r="E739" s="39"/>
      <c r="F739" s="46"/>
      <c r="G739" s="45"/>
      <c r="H739" s="44"/>
      <c r="I739" s="44"/>
      <c r="J739" s="47"/>
      <c r="K739" s="47"/>
      <c r="L739" s="47"/>
      <c r="M739" s="47"/>
      <c r="N739" s="47"/>
      <c r="O739" s="44"/>
      <c r="P739" s="353"/>
      <c r="Q739" s="452"/>
      <c r="R739" s="452"/>
      <c r="S739" s="452"/>
      <c r="T739" s="452"/>
      <c r="U739" s="452"/>
      <c r="V739" s="452"/>
      <c r="W739" s="452"/>
      <c r="X739" s="452"/>
      <c r="Y739" s="452"/>
      <c r="Z739" s="45"/>
      <c r="AA739" s="44"/>
      <c r="AB739" s="44"/>
      <c r="AC739" s="47"/>
      <c r="AD739" s="47"/>
      <c r="AE739" s="47"/>
      <c r="AF739" s="47"/>
      <c r="AG739" s="47"/>
      <c r="AH739" s="47"/>
      <c r="AI739" s="47"/>
      <c r="AJ739" s="44"/>
      <c r="AK739" s="353"/>
      <c r="AL739" s="452"/>
      <c r="AM739" s="452"/>
      <c r="AN739" s="452"/>
      <c r="AO739" s="452"/>
      <c r="AP739" s="452"/>
      <c r="AQ739" s="452"/>
      <c r="AR739" s="452"/>
      <c r="AS739" s="452"/>
      <c r="AT739" s="452"/>
      <c r="AU739" s="452"/>
      <c r="AV739" s="452"/>
      <c r="AW739" s="45"/>
      <c r="AX739" s="44"/>
      <c r="AY739" s="47"/>
      <c r="AZ739" s="47"/>
      <c r="BA739" s="125"/>
      <c r="BB739" s="44"/>
      <c r="BC739" s="44"/>
      <c r="BD739" s="47"/>
      <c r="BE739" s="47"/>
      <c r="BF739" s="45"/>
      <c r="BG739" s="44"/>
      <c r="BH739" s="44"/>
      <c r="BI739" s="44"/>
      <c r="BJ739" s="44"/>
      <c r="BK739" s="44"/>
      <c r="BL739" s="44"/>
      <c r="BM739" s="44"/>
      <c r="BN739" s="47"/>
      <c r="BO739" s="497"/>
      <c r="BP739" s="124"/>
      <c r="BQ739" s="41"/>
      <c r="BR739" s="41"/>
      <c r="BS739" s="41"/>
      <c r="BT739" s="41"/>
      <c r="BU739" s="43"/>
      <c r="BV739" s="43"/>
      <c r="BW739" s="43"/>
      <c r="BX739" s="43"/>
      <c r="BY739" s="43"/>
      <c r="BZ739" s="43"/>
      <c r="CA739" s="499"/>
      <c r="CB739" s="500"/>
      <c r="CC739" s="495"/>
      <c r="CD739" s="495"/>
      <c r="CE739" s="502"/>
      <c r="CF739" s="124"/>
      <c r="CG739" s="41"/>
      <c r="CH739" s="41"/>
      <c r="CI739" s="43"/>
      <c r="CJ739" s="43"/>
      <c r="CK739" s="43"/>
      <c r="CL739" s="43"/>
      <c r="CM739" s="43"/>
      <c r="CN739" s="43"/>
      <c r="CO739" s="43"/>
      <c r="CP739" s="43"/>
      <c r="CQ739" s="43"/>
      <c r="CR739" s="500"/>
      <c r="CS739" s="495"/>
      <c r="CT739" s="495"/>
      <c r="CU739" s="502"/>
      <c r="CV739" s="44"/>
      <c r="CW739" s="44"/>
      <c r="CX739" s="44"/>
      <c r="CY739" s="44"/>
      <c r="CZ739" s="44"/>
      <c r="DA739" s="47"/>
      <c r="DB739" s="451"/>
      <c r="DC739" s="44"/>
      <c r="DD739" s="44"/>
      <c r="DE739" s="451"/>
      <c r="DF739" s="35"/>
      <c r="DG739" s="36"/>
      <c r="DH739" s="36"/>
      <c r="DI739" s="38"/>
      <c r="DJ739" s="38"/>
      <c r="DK739" s="38"/>
      <c r="DL739" s="38"/>
      <c r="DM739" s="38"/>
      <c r="DN739" s="46"/>
      <c r="DO739" s="451"/>
      <c r="DP739" s="451"/>
      <c r="DQ739" s="451"/>
      <c r="DR739" s="451"/>
      <c r="DS739" s="451"/>
      <c r="DT739" s="451"/>
      <c r="DU739" s="451"/>
      <c r="DV739" s="35"/>
      <c r="DW739" s="36"/>
      <c r="DX739" s="36"/>
      <c r="DY739" s="38"/>
      <c r="DZ739" s="38"/>
      <c r="EA739" s="46"/>
      <c r="EB739" s="33">
        <f t="shared" si="89"/>
        <v>0</v>
      </c>
      <c r="EC739" s="33">
        <f t="shared" si="90"/>
        <v>0</v>
      </c>
      <c r="ED739" s="75">
        <f t="shared" si="91"/>
        <v>0</v>
      </c>
      <c r="EE739" s="74">
        <f t="shared" si="92"/>
        <v>0</v>
      </c>
      <c r="EF739" s="33">
        <f t="shared" si="93"/>
        <v>0</v>
      </c>
    </row>
    <row r="740" spans="1:136" x14ac:dyDescent="0.25">
      <c r="A740" s="136">
        <v>731</v>
      </c>
      <c r="B740" s="44"/>
      <c r="C740" s="39"/>
      <c r="D740" s="39"/>
      <c r="E740" s="39"/>
      <c r="F740" s="46"/>
      <c r="G740" s="45"/>
      <c r="H740" s="44"/>
      <c r="I740" s="44"/>
      <c r="J740" s="47"/>
      <c r="K740" s="47"/>
      <c r="L740" s="47"/>
      <c r="M740" s="47"/>
      <c r="N740" s="47"/>
      <c r="O740" s="44"/>
      <c r="P740" s="353"/>
      <c r="Q740" s="452"/>
      <c r="R740" s="452"/>
      <c r="S740" s="452"/>
      <c r="T740" s="452"/>
      <c r="U740" s="452"/>
      <c r="V740" s="452"/>
      <c r="W740" s="452"/>
      <c r="X740" s="452"/>
      <c r="Y740" s="452"/>
      <c r="Z740" s="45"/>
      <c r="AA740" s="44"/>
      <c r="AB740" s="44"/>
      <c r="AC740" s="47"/>
      <c r="AD740" s="47"/>
      <c r="AE740" s="47"/>
      <c r="AF740" s="47"/>
      <c r="AG740" s="47"/>
      <c r="AH740" s="47"/>
      <c r="AI740" s="47"/>
      <c r="AJ740" s="44"/>
      <c r="AK740" s="353"/>
      <c r="AL740" s="452"/>
      <c r="AM740" s="452"/>
      <c r="AN740" s="452"/>
      <c r="AO740" s="452"/>
      <c r="AP740" s="452"/>
      <c r="AQ740" s="452"/>
      <c r="AR740" s="452"/>
      <c r="AS740" s="452"/>
      <c r="AT740" s="452"/>
      <c r="AU740" s="452"/>
      <c r="AV740" s="452"/>
      <c r="AW740" s="45"/>
      <c r="AX740" s="44"/>
      <c r="AY740" s="47"/>
      <c r="AZ740" s="47"/>
      <c r="BA740" s="125"/>
      <c r="BB740" s="44"/>
      <c r="BC740" s="44"/>
      <c r="BD740" s="47"/>
      <c r="BE740" s="47"/>
      <c r="BF740" s="45"/>
      <c r="BG740" s="44"/>
      <c r="BH740" s="44"/>
      <c r="BI740" s="44"/>
      <c r="BJ740" s="44"/>
      <c r="BK740" s="44"/>
      <c r="BL740" s="44"/>
      <c r="BM740" s="44"/>
      <c r="BN740" s="47"/>
      <c r="BO740" s="497"/>
      <c r="BP740" s="124"/>
      <c r="BQ740" s="41"/>
      <c r="BR740" s="41"/>
      <c r="BS740" s="41"/>
      <c r="BT740" s="41"/>
      <c r="BU740" s="43"/>
      <c r="BV740" s="43"/>
      <c r="BW740" s="43"/>
      <c r="BX740" s="43"/>
      <c r="BY740" s="43"/>
      <c r="BZ740" s="43"/>
      <c r="CA740" s="499"/>
      <c r="CB740" s="500"/>
      <c r="CC740" s="495"/>
      <c r="CD740" s="495"/>
      <c r="CE740" s="502"/>
      <c r="CF740" s="124"/>
      <c r="CG740" s="41"/>
      <c r="CH740" s="41"/>
      <c r="CI740" s="43"/>
      <c r="CJ740" s="43"/>
      <c r="CK740" s="43"/>
      <c r="CL740" s="43"/>
      <c r="CM740" s="43"/>
      <c r="CN740" s="43"/>
      <c r="CO740" s="43"/>
      <c r="CP740" s="43"/>
      <c r="CQ740" s="43"/>
      <c r="CR740" s="500"/>
      <c r="CS740" s="495"/>
      <c r="CT740" s="495"/>
      <c r="CU740" s="502"/>
      <c r="CV740" s="44"/>
      <c r="CW740" s="44"/>
      <c r="CX740" s="44"/>
      <c r="CY740" s="44"/>
      <c r="CZ740" s="44"/>
      <c r="DA740" s="47"/>
      <c r="DB740" s="451"/>
      <c r="DC740" s="44"/>
      <c r="DD740" s="44"/>
      <c r="DE740" s="451"/>
      <c r="DF740" s="35"/>
      <c r="DG740" s="36"/>
      <c r="DH740" s="36"/>
      <c r="DI740" s="38"/>
      <c r="DJ740" s="38"/>
      <c r="DK740" s="38"/>
      <c r="DL740" s="38"/>
      <c r="DM740" s="38"/>
      <c r="DN740" s="46"/>
      <c r="DO740" s="451"/>
      <c r="DP740" s="451"/>
      <c r="DQ740" s="451"/>
      <c r="DR740" s="451"/>
      <c r="DS740" s="451"/>
      <c r="DT740" s="451"/>
      <c r="DU740" s="451"/>
      <c r="DV740" s="35"/>
      <c r="DW740" s="36"/>
      <c r="DX740" s="36"/>
      <c r="DY740" s="38"/>
      <c r="DZ740" s="38"/>
      <c r="EA740" s="46"/>
      <c r="EB740" s="33">
        <f t="shared" si="89"/>
        <v>0</v>
      </c>
      <c r="EC740" s="33">
        <f t="shared" si="90"/>
        <v>0</v>
      </c>
      <c r="ED740" s="75">
        <f t="shared" si="91"/>
        <v>0</v>
      </c>
      <c r="EE740" s="74">
        <f t="shared" si="92"/>
        <v>0</v>
      </c>
      <c r="EF740" s="33">
        <f t="shared" si="93"/>
        <v>0</v>
      </c>
    </row>
    <row r="741" spans="1:136" x14ac:dyDescent="0.25">
      <c r="A741" s="134">
        <v>732</v>
      </c>
      <c r="B741" s="44"/>
      <c r="C741" s="39"/>
      <c r="D741" s="39"/>
      <c r="E741" s="39"/>
      <c r="F741" s="46"/>
      <c r="G741" s="45"/>
      <c r="H741" s="44"/>
      <c r="I741" s="44"/>
      <c r="J741" s="47"/>
      <c r="K741" s="47"/>
      <c r="L741" s="47"/>
      <c r="M741" s="47"/>
      <c r="N741" s="47"/>
      <c r="O741" s="44"/>
      <c r="P741" s="353"/>
      <c r="Q741" s="452"/>
      <c r="R741" s="452"/>
      <c r="S741" s="452"/>
      <c r="T741" s="452"/>
      <c r="U741" s="452"/>
      <c r="V741" s="452"/>
      <c r="W741" s="452"/>
      <c r="X741" s="452"/>
      <c r="Y741" s="452"/>
      <c r="Z741" s="45"/>
      <c r="AA741" s="44"/>
      <c r="AB741" s="44"/>
      <c r="AC741" s="47"/>
      <c r="AD741" s="47"/>
      <c r="AE741" s="47"/>
      <c r="AF741" s="47"/>
      <c r="AG741" s="47"/>
      <c r="AH741" s="47"/>
      <c r="AI741" s="47"/>
      <c r="AJ741" s="44"/>
      <c r="AK741" s="353"/>
      <c r="AL741" s="452"/>
      <c r="AM741" s="452"/>
      <c r="AN741" s="452"/>
      <c r="AO741" s="452"/>
      <c r="AP741" s="452"/>
      <c r="AQ741" s="452"/>
      <c r="AR741" s="452"/>
      <c r="AS741" s="452"/>
      <c r="AT741" s="452"/>
      <c r="AU741" s="452"/>
      <c r="AV741" s="452"/>
      <c r="AW741" s="45"/>
      <c r="AX741" s="44"/>
      <c r="AY741" s="47"/>
      <c r="AZ741" s="47"/>
      <c r="BA741" s="125"/>
      <c r="BB741" s="44"/>
      <c r="BC741" s="44"/>
      <c r="BD741" s="47"/>
      <c r="BE741" s="47"/>
      <c r="BF741" s="45"/>
      <c r="BG741" s="44"/>
      <c r="BH741" s="44"/>
      <c r="BI741" s="44"/>
      <c r="BJ741" s="44"/>
      <c r="BK741" s="44"/>
      <c r="BL741" s="44"/>
      <c r="BM741" s="44"/>
      <c r="BN741" s="47"/>
      <c r="BO741" s="497"/>
      <c r="BP741" s="124"/>
      <c r="BQ741" s="41"/>
      <c r="BR741" s="41"/>
      <c r="BS741" s="41"/>
      <c r="BT741" s="41"/>
      <c r="BU741" s="43"/>
      <c r="BV741" s="43"/>
      <c r="BW741" s="43"/>
      <c r="BX741" s="43"/>
      <c r="BY741" s="43"/>
      <c r="BZ741" s="43"/>
      <c r="CA741" s="499"/>
      <c r="CB741" s="500"/>
      <c r="CC741" s="495"/>
      <c r="CD741" s="495"/>
      <c r="CE741" s="502"/>
      <c r="CF741" s="124"/>
      <c r="CG741" s="41"/>
      <c r="CH741" s="41"/>
      <c r="CI741" s="43"/>
      <c r="CJ741" s="43"/>
      <c r="CK741" s="43"/>
      <c r="CL741" s="43"/>
      <c r="CM741" s="43"/>
      <c r="CN741" s="43"/>
      <c r="CO741" s="43"/>
      <c r="CP741" s="43"/>
      <c r="CQ741" s="43"/>
      <c r="CR741" s="500"/>
      <c r="CS741" s="495"/>
      <c r="CT741" s="495"/>
      <c r="CU741" s="502"/>
      <c r="CV741" s="44"/>
      <c r="CW741" s="44"/>
      <c r="CX741" s="44"/>
      <c r="CY741" s="44"/>
      <c r="CZ741" s="44"/>
      <c r="DA741" s="47"/>
      <c r="DB741" s="451"/>
      <c r="DC741" s="44"/>
      <c r="DD741" s="44"/>
      <c r="DE741" s="451"/>
      <c r="DF741" s="35"/>
      <c r="DG741" s="36"/>
      <c r="DH741" s="36"/>
      <c r="DI741" s="38"/>
      <c r="DJ741" s="38"/>
      <c r="DK741" s="38"/>
      <c r="DL741" s="38"/>
      <c r="DM741" s="38"/>
      <c r="DN741" s="46"/>
      <c r="DO741" s="451"/>
      <c r="DP741" s="451"/>
      <c r="DQ741" s="451"/>
      <c r="DR741" s="451"/>
      <c r="DS741" s="451"/>
      <c r="DT741" s="451"/>
      <c r="DU741" s="451"/>
      <c r="DV741" s="35"/>
      <c r="DW741" s="36"/>
      <c r="DX741" s="36"/>
      <c r="DY741" s="38"/>
      <c r="DZ741" s="38"/>
      <c r="EA741" s="46"/>
      <c r="EB741" s="33">
        <f t="shared" si="89"/>
        <v>0</v>
      </c>
      <c r="EC741" s="33">
        <f t="shared" si="90"/>
        <v>0</v>
      </c>
      <c r="ED741" s="75">
        <f t="shared" si="91"/>
        <v>0</v>
      </c>
      <c r="EE741" s="74">
        <f t="shared" si="92"/>
        <v>0</v>
      </c>
      <c r="EF741" s="33">
        <f t="shared" si="93"/>
        <v>0</v>
      </c>
    </row>
    <row r="742" spans="1:136" x14ac:dyDescent="0.25">
      <c r="A742" s="136">
        <v>733</v>
      </c>
      <c r="B742" s="44"/>
      <c r="C742" s="39"/>
      <c r="D742" s="39"/>
      <c r="E742" s="39"/>
      <c r="F742" s="46"/>
      <c r="G742" s="45"/>
      <c r="H742" s="44"/>
      <c r="I742" s="44"/>
      <c r="J742" s="47"/>
      <c r="K742" s="47"/>
      <c r="L742" s="47"/>
      <c r="M742" s="47"/>
      <c r="N742" s="47"/>
      <c r="O742" s="44"/>
      <c r="P742" s="353"/>
      <c r="Q742" s="452"/>
      <c r="R742" s="452"/>
      <c r="S742" s="452"/>
      <c r="T742" s="452"/>
      <c r="U742" s="452"/>
      <c r="V742" s="452"/>
      <c r="W742" s="452"/>
      <c r="X742" s="452"/>
      <c r="Y742" s="452"/>
      <c r="Z742" s="45"/>
      <c r="AA742" s="44"/>
      <c r="AB742" s="44"/>
      <c r="AC742" s="47"/>
      <c r="AD742" s="47"/>
      <c r="AE742" s="47"/>
      <c r="AF742" s="47"/>
      <c r="AG742" s="47"/>
      <c r="AH742" s="47"/>
      <c r="AI742" s="47"/>
      <c r="AJ742" s="44"/>
      <c r="AK742" s="353"/>
      <c r="AL742" s="452"/>
      <c r="AM742" s="452"/>
      <c r="AN742" s="452"/>
      <c r="AO742" s="452"/>
      <c r="AP742" s="452"/>
      <c r="AQ742" s="452"/>
      <c r="AR742" s="452"/>
      <c r="AS742" s="452"/>
      <c r="AT742" s="452"/>
      <c r="AU742" s="452"/>
      <c r="AV742" s="452"/>
      <c r="AW742" s="45"/>
      <c r="AX742" s="44"/>
      <c r="AY742" s="47"/>
      <c r="AZ742" s="47"/>
      <c r="BA742" s="125"/>
      <c r="BB742" s="44"/>
      <c r="BC742" s="44"/>
      <c r="BD742" s="47"/>
      <c r="BE742" s="47"/>
      <c r="BF742" s="45"/>
      <c r="BG742" s="44"/>
      <c r="BH742" s="44"/>
      <c r="BI742" s="44"/>
      <c r="BJ742" s="44"/>
      <c r="BK742" s="44"/>
      <c r="BL742" s="44"/>
      <c r="BM742" s="44"/>
      <c r="BN742" s="47"/>
      <c r="BO742" s="497"/>
      <c r="BP742" s="124"/>
      <c r="BQ742" s="41"/>
      <c r="BR742" s="41"/>
      <c r="BS742" s="41"/>
      <c r="BT742" s="41"/>
      <c r="BU742" s="43"/>
      <c r="BV742" s="43"/>
      <c r="BW742" s="43"/>
      <c r="BX742" s="43"/>
      <c r="BY742" s="43"/>
      <c r="BZ742" s="43"/>
      <c r="CA742" s="499"/>
      <c r="CB742" s="500"/>
      <c r="CC742" s="495"/>
      <c r="CD742" s="495"/>
      <c r="CE742" s="502"/>
      <c r="CF742" s="124"/>
      <c r="CG742" s="41"/>
      <c r="CH742" s="41"/>
      <c r="CI742" s="43"/>
      <c r="CJ742" s="43"/>
      <c r="CK742" s="43"/>
      <c r="CL742" s="43"/>
      <c r="CM742" s="43"/>
      <c r="CN742" s="43"/>
      <c r="CO742" s="43"/>
      <c r="CP742" s="43"/>
      <c r="CQ742" s="43"/>
      <c r="CR742" s="500"/>
      <c r="CS742" s="495"/>
      <c r="CT742" s="495"/>
      <c r="CU742" s="502"/>
      <c r="CV742" s="44"/>
      <c r="CW742" s="44"/>
      <c r="CX742" s="44"/>
      <c r="CY742" s="44"/>
      <c r="CZ742" s="44"/>
      <c r="DA742" s="47"/>
      <c r="DB742" s="451"/>
      <c r="DC742" s="44"/>
      <c r="DD742" s="44"/>
      <c r="DE742" s="451"/>
      <c r="DF742" s="35"/>
      <c r="DG742" s="36"/>
      <c r="DH742" s="36"/>
      <c r="DI742" s="38"/>
      <c r="DJ742" s="38"/>
      <c r="DK742" s="38"/>
      <c r="DL742" s="38"/>
      <c r="DM742" s="38"/>
      <c r="DN742" s="46"/>
      <c r="DO742" s="451"/>
      <c r="DP742" s="451"/>
      <c r="DQ742" s="451"/>
      <c r="DR742" s="451"/>
      <c r="DS742" s="451"/>
      <c r="DT742" s="451"/>
      <c r="DU742" s="451"/>
      <c r="DV742" s="35"/>
      <c r="DW742" s="36"/>
      <c r="DX742" s="36"/>
      <c r="DY742" s="38"/>
      <c r="DZ742" s="38"/>
      <c r="EA742" s="46"/>
      <c r="EB742" s="33">
        <f t="shared" si="89"/>
        <v>0</v>
      </c>
      <c r="EC742" s="33">
        <f t="shared" si="90"/>
        <v>0</v>
      </c>
      <c r="ED742" s="75">
        <f t="shared" si="91"/>
        <v>0</v>
      </c>
      <c r="EE742" s="74">
        <f t="shared" si="92"/>
        <v>0</v>
      </c>
      <c r="EF742" s="33">
        <f t="shared" si="93"/>
        <v>0</v>
      </c>
    </row>
    <row r="743" spans="1:136" x14ac:dyDescent="0.25">
      <c r="A743" s="134">
        <v>734</v>
      </c>
      <c r="B743" s="44"/>
      <c r="C743" s="39"/>
      <c r="D743" s="39"/>
      <c r="E743" s="39"/>
      <c r="F743" s="46"/>
      <c r="G743" s="45"/>
      <c r="H743" s="44"/>
      <c r="I743" s="44"/>
      <c r="J743" s="47"/>
      <c r="K743" s="47"/>
      <c r="L743" s="47"/>
      <c r="M743" s="47"/>
      <c r="N743" s="47"/>
      <c r="O743" s="44"/>
      <c r="P743" s="353"/>
      <c r="Q743" s="452"/>
      <c r="R743" s="452"/>
      <c r="S743" s="452"/>
      <c r="T743" s="452"/>
      <c r="U743" s="452"/>
      <c r="V743" s="452"/>
      <c r="W743" s="452"/>
      <c r="X743" s="452"/>
      <c r="Y743" s="452"/>
      <c r="Z743" s="45"/>
      <c r="AA743" s="44"/>
      <c r="AB743" s="44"/>
      <c r="AC743" s="47"/>
      <c r="AD743" s="47"/>
      <c r="AE743" s="47"/>
      <c r="AF743" s="47"/>
      <c r="AG743" s="47"/>
      <c r="AH743" s="47"/>
      <c r="AI743" s="47"/>
      <c r="AJ743" s="44"/>
      <c r="AK743" s="353"/>
      <c r="AL743" s="452"/>
      <c r="AM743" s="452"/>
      <c r="AN743" s="452"/>
      <c r="AO743" s="452"/>
      <c r="AP743" s="452"/>
      <c r="AQ743" s="452"/>
      <c r="AR743" s="452"/>
      <c r="AS743" s="452"/>
      <c r="AT743" s="452"/>
      <c r="AU743" s="452"/>
      <c r="AV743" s="452"/>
      <c r="AW743" s="45"/>
      <c r="AX743" s="44"/>
      <c r="AY743" s="47"/>
      <c r="AZ743" s="47"/>
      <c r="BA743" s="125"/>
      <c r="BB743" s="44"/>
      <c r="BC743" s="44"/>
      <c r="BD743" s="47"/>
      <c r="BE743" s="47"/>
      <c r="BF743" s="45"/>
      <c r="BG743" s="44"/>
      <c r="BH743" s="44"/>
      <c r="BI743" s="44"/>
      <c r="BJ743" s="44"/>
      <c r="BK743" s="44"/>
      <c r="BL743" s="44"/>
      <c r="BM743" s="44"/>
      <c r="BN743" s="47"/>
      <c r="BO743" s="497"/>
      <c r="BP743" s="124"/>
      <c r="BQ743" s="41"/>
      <c r="BR743" s="41"/>
      <c r="BS743" s="41"/>
      <c r="BT743" s="41"/>
      <c r="BU743" s="43"/>
      <c r="BV743" s="43"/>
      <c r="BW743" s="43"/>
      <c r="BX743" s="43"/>
      <c r="BY743" s="43"/>
      <c r="BZ743" s="43"/>
      <c r="CA743" s="499"/>
      <c r="CB743" s="500"/>
      <c r="CC743" s="495"/>
      <c r="CD743" s="495"/>
      <c r="CE743" s="502"/>
      <c r="CF743" s="124"/>
      <c r="CG743" s="41"/>
      <c r="CH743" s="41"/>
      <c r="CI743" s="43"/>
      <c r="CJ743" s="43"/>
      <c r="CK743" s="43"/>
      <c r="CL743" s="43"/>
      <c r="CM743" s="43"/>
      <c r="CN743" s="43"/>
      <c r="CO743" s="43"/>
      <c r="CP743" s="43"/>
      <c r="CQ743" s="43"/>
      <c r="CR743" s="500"/>
      <c r="CS743" s="495"/>
      <c r="CT743" s="495"/>
      <c r="CU743" s="502"/>
      <c r="CV743" s="44"/>
      <c r="CW743" s="44"/>
      <c r="CX743" s="44"/>
      <c r="CY743" s="44"/>
      <c r="CZ743" s="44"/>
      <c r="DA743" s="47"/>
      <c r="DB743" s="451"/>
      <c r="DC743" s="44"/>
      <c r="DD743" s="44"/>
      <c r="DE743" s="451"/>
      <c r="DF743" s="35"/>
      <c r="DG743" s="36"/>
      <c r="DH743" s="36"/>
      <c r="DI743" s="38"/>
      <c r="DJ743" s="38"/>
      <c r="DK743" s="38"/>
      <c r="DL743" s="38"/>
      <c r="DM743" s="38"/>
      <c r="DN743" s="46"/>
      <c r="DO743" s="451"/>
      <c r="DP743" s="451"/>
      <c r="DQ743" s="451"/>
      <c r="DR743" s="451"/>
      <c r="DS743" s="451"/>
      <c r="DT743" s="451"/>
      <c r="DU743" s="451"/>
      <c r="DV743" s="35"/>
      <c r="DW743" s="36"/>
      <c r="DX743" s="36"/>
      <c r="DY743" s="38"/>
      <c r="DZ743" s="38"/>
      <c r="EA743" s="46"/>
      <c r="EB743" s="33">
        <f t="shared" si="89"/>
        <v>0</v>
      </c>
      <c r="EC743" s="33">
        <f t="shared" si="90"/>
        <v>0</v>
      </c>
      <c r="ED743" s="75">
        <f t="shared" si="91"/>
        <v>0</v>
      </c>
      <c r="EE743" s="74">
        <f t="shared" si="92"/>
        <v>0</v>
      </c>
      <c r="EF743" s="33">
        <f t="shared" si="93"/>
        <v>0</v>
      </c>
    </row>
    <row r="744" spans="1:136" x14ac:dyDescent="0.25">
      <c r="A744" s="136">
        <v>735</v>
      </c>
      <c r="B744" s="44"/>
      <c r="C744" s="39"/>
      <c r="D744" s="39"/>
      <c r="E744" s="39"/>
      <c r="F744" s="46"/>
      <c r="G744" s="45"/>
      <c r="H744" s="44"/>
      <c r="I744" s="44"/>
      <c r="J744" s="47"/>
      <c r="K744" s="47"/>
      <c r="L744" s="47"/>
      <c r="M744" s="47"/>
      <c r="N744" s="47"/>
      <c r="O744" s="44"/>
      <c r="P744" s="353"/>
      <c r="Q744" s="452"/>
      <c r="R744" s="452"/>
      <c r="S744" s="452"/>
      <c r="T744" s="452"/>
      <c r="U744" s="452"/>
      <c r="V744" s="452"/>
      <c r="W744" s="452"/>
      <c r="X744" s="452"/>
      <c r="Y744" s="452"/>
      <c r="Z744" s="45"/>
      <c r="AA744" s="44"/>
      <c r="AB744" s="44"/>
      <c r="AC744" s="47"/>
      <c r="AD744" s="47"/>
      <c r="AE744" s="47"/>
      <c r="AF744" s="47"/>
      <c r="AG744" s="47"/>
      <c r="AH744" s="47"/>
      <c r="AI744" s="47"/>
      <c r="AJ744" s="44"/>
      <c r="AK744" s="353"/>
      <c r="AL744" s="452"/>
      <c r="AM744" s="452"/>
      <c r="AN744" s="452"/>
      <c r="AO744" s="452"/>
      <c r="AP744" s="452"/>
      <c r="AQ744" s="452"/>
      <c r="AR744" s="452"/>
      <c r="AS744" s="452"/>
      <c r="AT744" s="452"/>
      <c r="AU744" s="452"/>
      <c r="AV744" s="452"/>
      <c r="AW744" s="45"/>
      <c r="AX744" s="44"/>
      <c r="AY744" s="47"/>
      <c r="AZ744" s="47"/>
      <c r="BA744" s="125"/>
      <c r="BB744" s="44"/>
      <c r="BC744" s="44"/>
      <c r="BD744" s="47"/>
      <c r="BE744" s="47"/>
      <c r="BF744" s="45"/>
      <c r="BG744" s="44"/>
      <c r="BH744" s="44"/>
      <c r="BI744" s="44"/>
      <c r="BJ744" s="44"/>
      <c r="BK744" s="44"/>
      <c r="BL744" s="44"/>
      <c r="BM744" s="44"/>
      <c r="BN744" s="47"/>
      <c r="BO744" s="497"/>
      <c r="BP744" s="124"/>
      <c r="BQ744" s="41"/>
      <c r="BR744" s="41"/>
      <c r="BS744" s="41"/>
      <c r="BT744" s="41"/>
      <c r="BU744" s="43"/>
      <c r="BV744" s="43"/>
      <c r="BW744" s="43"/>
      <c r="BX744" s="43"/>
      <c r="BY744" s="43"/>
      <c r="BZ744" s="43"/>
      <c r="CA744" s="499"/>
      <c r="CB744" s="500"/>
      <c r="CC744" s="495"/>
      <c r="CD744" s="495"/>
      <c r="CE744" s="502"/>
      <c r="CF744" s="124"/>
      <c r="CG744" s="41"/>
      <c r="CH744" s="41"/>
      <c r="CI744" s="43"/>
      <c r="CJ744" s="43"/>
      <c r="CK744" s="43"/>
      <c r="CL744" s="43"/>
      <c r="CM744" s="43"/>
      <c r="CN744" s="43"/>
      <c r="CO744" s="43"/>
      <c r="CP744" s="43"/>
      <c r="CQ744" s="43"/>
      <c r="CR744" s="500"/>
      <c r="CS744" s="495"/>
      <c r="CT744" s="495"/>
      <c r="CU744" s="502"/>
      <c r="CV744" s="44"/>
      <c r="CW744" s="44"/>
      <c r="CX744" s="44"/>
      <c r="CY744" s="44"/>
      <c r="CZ744" s="44"/>
      <c r="DA744" s="47"/>
      <c r="DB744" s="451"/>
      <c r="DC744" s="44"/>
      <c r="DD744" s="44"/>
      <c r="DE744" s="451"/>
      <c r="DF744" s="35"/>
      <c r="DG744" s="36"/>
      <c r="DH744" s="36"/>
      <c r="DI744" s="38"/>
      <c r="DJ744" s="38"/>
      <c r="DK744" s="38"/>
      <c r="DL744" s="38"/>
      <c r="DM744" s="38"/>
      <c r="DN744" s="46"/>
      <c r="DO744" s="451"/>
      <c r="DP744" s="451"/>
      <c r="DQ744" s="451"/>
      <c r="DR744" s="451"/>
      <c r="DS744" s="451"/>
      <c r="DT744" s="451"/>
      <c r="DU744" s="451"/>
      <c r="DV744" s="35"/>
      <c r="DW744" s="36"/>
      <c r="DX744" s="36"/>
      <c r="DY744" s="38"/>
      <c r="DZ744" s="38"/>
      <c r="EA744" s="46"/>
      <c r="EB744" s="33">
        <f t="shared" si="89"/>
        <v>0</v>
      </c>
      <c r="EC744" s="33">
        <f t="shared" si="90"/>
        <v>0</v>
      </c>
      <c r="ED744" s="75">
        <f t="shared" si="91"/>
        <v>0</v>
      </c>
      <c r="EE744" s="74">
        <f t="shared" si="92"/>
        <v>0</v>
      </c>
      <c r="EF744" s="33">
        <f t="shared" si="93"/>
        <v>0</v>
      </c>
    </row>
    <row r="745" spans="1:136" x14ac:dyDescent="0.25">
      <c r="A745" s="134">
        <v>736</v>
      </c>
      <c r="B745" s="44"/>
      <c r="C745" s="39"/>
      <c r="D745" s="39"/>
      <c r="E745" s="39"/>
      <c r="F745" s="46"/>
      <c r="G745" s="45"/>
      <c r="H745" s="44"/>
      <c r="I745" s="44"/>
      <c r="J745" s="47"/>
      <c r="K745" s="47"/>
      <c r="L745" s="47"/>
      <c r="M745" s="47"/>
      <c r="N745" s="47"/>
      <c r="O745" s="44"/>
      <c r="P745" s="353"/>
      <c r="Q745" s="452"/>
      <c r="R745" s="452"/>
      <c r="S745" s="452"/>
      <c r="T745" s="452"/>
      <c r="U745" s="452"/>
      <c r="V745" s="452"/>
      <c r="W745" s="452"/>
      <c r="X745" s="452"/>
      <c r="Y745" s="452"/>
      <c r="Z745" s="45"/>
      <c r="AA745" s="44"/>
      <c r="AB745" s="44"/>
      <c r="AC745" s="47"/>
      <c r="AD745" s="47"/>
      <c r="AE745" s="47"/>
      <c r="AF745" s="47"/>
      <c r="AG745" s="47"/>
      <c r="AH745" s="47"/>
      <c r="AI745" s="47"/>
      <c r="AJ745" s="44"/>
      <c r="AK745" s="353"/>
      <c r="AL745" s="452"/>
      <c r="AM745" s="452"/>
      <c r="AN745" s="452"/>
      <c r="AO745" s="452"/>
      <c r="AP745" s="452"/>
      <c r="AQ745" s="452"/>
      <c r="AR745" s="452"/>
      <c r="AS745" s="452"/>
      <c r="AT745" s="452"/>
      <c r="AU745" s="452"/>
      <c r="AV745" s="452"/>
      <c r="AW745" s="45"/>
      <c r="AX745" s="44"/>
      <c r="AY745" s="47"/>
      <c r="AZ745" s="47"/>
      <c r="BA745" s="125"/>
      <c r="BB745" s="44"/>
      <c r="BC745" s="44"/>
      <c r="BD745" s="47"/>
      <c r="BE745" s="47"/>
      <c r="BF745" s="45"/>
      <c r="BG745" s="44"/>
      <c r="BH745" s="44"/>
      <c r="BI745" s="44"/>
      <c r="BJ745" s="44"/>
      <c r="BK745" s="44"/>
      <c r="BL745" s="44"/>
      <c r="BM745" s="44"/>
      <c r="BN745" s="47"/>
      <c r="BO745" s="497"/>
      <c r="BP745" s="124"/>
      <c r="BQ745" s="41"/>
      <c r="BR745" s="41"/>
      <c r="BS745" s="41"/>
      <c r="BT745" s="41"/>
      <c r="BU745" s="43"/>
      <c r="BV745" s="43"/>
      <c r="BW745" s="43"/>
      <c r="BX745" s="43"/>
      <c r="BY745" s="43"/>
      <c r="BZ745" s="43"/>
      <c r="CA745" s="499"/>
      <c r="CB745" s="500"/>
      <c r="CC745" s="495"/>
      <c r="CD745" s="495"/>
      <c r="CE745" s="502"/>
      <c r="CF745" s="124"/>
      <c r="CG745" s="41"/>
      <c r="CH745" s="41"/>
      <c r="CI745" s="43"/>
      <c r="CJ745" s="43"/>
      <c r="CK745" s="43"/>
      <c r="CL745" s="43"/>
      <c r="CM745" s="43"/>
      <c r="CN745" s="43"/>
      <c r="CO745" s="43"/>
      <c r="CP745" s="43"/>
      <c r="CQ745" s="43"/>
      <c r="CR745" s="500"/>
      <c r="CS745" s="495"/>
      <c r="CT745" s="495"/>
      <c r="CU745" s="502"/>
      <c r="CV745" s="44"/>
      <c r="CW745" s="44"/>
      <c r="CX745" s="44"/>
      <c r="CY745" s="44"/>
      <c r="CZ745" s="44"/>
      <c r="DA745" s="47"/>
      <c r="DB745" s="451"/>
      <c r="DC745" s="44"/>
      <c r="DD745" s="44"/>
      <c r="DE745" s="451"/>
      <c r="DF745" s="35"/>
      <c r="DG745" s="36"/>
      <c r="DH745" s="36"/>
      <c r="DI745" s="38"/>
      <c r="DJ745" s="38"/>
      <c r="DK745" s="38"/>
      <c r="DL745" s="38"/>
      <c r="DM745" s="38"/>
      <c r="DN745" s="46"/>
      <c r="DO745" s="451"/>
      <c r="DP745" s="451"/>
      <c r="DQ745" s="451"/>
      <c r="DR745" s="451"/>
      <c r="DS745" s="451"/>
      <c r="DT745" s="451"/>
      <c r="DU745" s="451"/>
      <c r="DV745" s="35"/>
      <c r="DW745" s="36"/>
      <c r="DX745" s="36"/>
      <c r="DY745" s="38"/>
      <c r="DZ745" s="38"/>
      <c r="EA745" s="46"/>
      <c r="EB745" s="33">
        <f t="shared" si="89"/>
        <v>0</v>
      </c>
      <c r="EC745" s="33">
        <f t="shared" si="90"/>
        <v>0</v>
      </c>
      <c r="ED745" s="75">
        <f t="shared" si="91"/>
        <v>0</v>
      </c>
      <c r="EE745" s="74">
        <f t="shared" si="92"/>
        <v>0</v>
      </c>
      <c r="EF745" s="33">
        <f t="shared" si="93"/>
        <v>0</v>
      </c>
    </row>
    <row r="746" spans="1:136" x14ac:dyDescent="0.25">
      <c r="A746" s="136">
        <v>737</v>
      </c>
      <c r="B746" s="44"/>
      <c r="C746" s="39"/>
      <c r="D746" s="39"/>
      <c r="E746" s="39"/>
      <c r="F746" s="46"/>
      <c r="G746" s="45"/>
      <c r="H746" s="44"/>
      <c r="I746" s="44"/>
      <c r="J746" s="47"/>
      <c r="K746" s="47"/>
      <c r="L746" s="47"/>
      <c r="M746" s="47"/>
      <c r="N746" s="47"/>
      <c r="O746" s="44"/>
      <c r="P746" s="353"/>
      <c r="Q746" s="452"/>
      <c r="R746" s="452"/>
      <c r="S746" s="452"/>
      <c r="T746" s="452"/>
      <c r="U746" s="452"/>
      <c r="V746" s="452"/>
      <c r="W746" s="452"/>
      <c r="X746" s="452"/>
      <c r="Y746" s="452"/>
      <c r="Z746" s="45"/>
      <c r="AA746" s="44"/>
      <c r="AB746" s="44"/>
      <c r="AC746" s="47"/>
      <c r="AD746" s="47"/>
      <c r="AE746" s="47"/>
      <c r="AF746" s="47"/>
      <c r="AG746" s="47"/>
      <c r="AH746" s="47"/>
      <c r="AI746" s="47"/>
      <c r="AJ746" s="44"/>
      <c r="AK746" s="353"/>
      <c r="AL746" s="452"/>
      <c r="AM746" s="452"/>
      <c r="AN746" s="452"/>
      <c r="AO746" s="452"/>
      <c r="AP746" s="452"/>
      <c r="AQ746" s="452"/>
      <c r="AR746" s="452"/>
      <c r="AS746" s="452"/>
      <c r="AT746" s="452"/>
      <c r="AU746" s="452"/>
      <c r="AV746" s="452"/>
      <c r="AW746" s="45"/>
      <c r="AX746" s="44"/>
      <c r="AY746" s="47"/>
      <c r="AZ746" s="47"/>
      <c r="BA746" s="125"/>
      <c r="BB746" s="44"/>
      <c r="BC746" s="44"/>
      <c r="BD746" s="47"/>
      <c r="BE746" s="47"/>
      <c r="BF746" s="45"/>
      <c r="BG746" s="44"/>
      <c r="BH746" s="44"/>
      <c r="BI746" s="44"/>
      <c r="BJ746" s="44"/>
      <c r="BK746" s="44"/>
      <c r="BL746" s="44"/>
      <c r="BM746" s="44"/>
      <c r="BN746" s="47"/>
      <c r="BO746" s="497"/>
      <c r="BP746" s="124"/>
      <c r="BQ746" s="41"/>
      <c r="BR746" s="41"/>
      <c r="BS746" s="41"/>
      <c r="BT746" s="41"/>
      <c r="BU746" s="43"/>
      <c r="BV746" s="43"/>
      <c r="BW746" s="43"/>
      <c r="BX746" s="43"/>
      <c r="BY746" s="43"/>
      <c r="BZ746" s="43"/>
      <c r="CA746" s="499"/>
      <c r="CB746" s="500"/>
      <c r="CC746" s="495"/>
      <c r="CD746" s="495"/>
      <c r="CE746" s="502"/>
      <c r="CF746" s="124"/>
      <c r="CG746" s="41"/>
      <c r="CH746" s="41"/>
      <c r="CI746" s="43"/>
      <c r="CJ746" s="43"/>
      <c r="CK746" s="43"/>
      <c r="CL746" s="43"/>
      <c r="CM746" s="43"/>
      <c r="CN746" s="43"/>
      <c r="CO746" s="43"/>
      <c r="CP746" s="43"/>
      <c r="CQ746" s="43"/>
      <c r="CR746" s="500"/>
      <c r="CS746" s="495"/>
      <c r="CT746" s="495"/>
      <c r="CU746" s="502"/>
      <c r="CV746" s="44"/>
      <c r="CW746" s="44"/>
      <c r="CX746" s="44"/>
      <c r="CY746" s="44"/>
      <c r="CZ746" s="44"/>
      <c r="DA746" s="47"/>
      <c r="DB746" s="451"/>
      <c r="DC746" s="44"/>
      <c r="DD746" s="44"/>
      <c r="DE746" s="451"/>
      <c r="DF746" s="35"/>
      <c r="DG746" s="36"/>
      <c r="DH746" s="36"/>
      <c r="DI746" s="38"/>
      <c r="DJ746" s="38"/>
      <c r="DK746" s="38"/>
      <c r="DL746" s="38"/>
      <c r="DM746" s="38"/>
      <c r="DN746" s="46"/>
      <c r="DO746" s="451"/>
      <c r="DP746" s="451"/>
      <c r="DQ746" s="451"/>
      <c r="DR746" s="451"/>
      <c r="DS746" s="451"/>
      <c r="DT746" s="451"/>
      <c r="DU746" s="451"/>
      <c r="DV746" s="35"/>
      <c r="DW746" s="36"/>
      <c r="DX746" s="36"/>
      <c r="DY746" s="38"/>
      <c r="DZ746" s="38"/>
      <c r="EA746" s="46"/>
      <c r="EB746" s="33">
        <f t="shared" si="89"/>
        <v>0</v>
      </c>
      <c r="EC746" s="33">
        <f t="shared" si="90"/>
        <v>0</v>
      </c>
      <c r="ED746" s="75">
        <f t="shared" si="91"/>
        <v>0</v>
      </c>
      <c r="EE746" s="74">
        <f t="shared" si="92"/>
        <v>0</v>
      </c>
      <c r="EF746" s="33">
        <f t="shared" si="93"/>
        <v>0</v>
      </c>
    </row>
    <row r="747" spans="1:136" x14ac:dyDescent="0.25">
      <c r="A747" s="134">
        <v>738</v>
      </c>
      <c r="B747" s="44"/>
      <c r="C747" s="39"/>
      <c r="D747" s="39"/>
      <c r="E747" s="39"/>
      <c r="F747" s="46"/>
      <c r="G747" s="45"/>
      <c r="H747" s="44"/>
      <c r="I747" s="44"/>
      <c r="J747" s="47"/>
      <c r="K747" s="47"/>
      <c r="L747" s="47"/>
      <c r="M747" s="47"/>
      <c r="N747" s="47"/>
      <c r="O747" s="44"/>
      <c r="P747" s="353"/>
      <c r="Q747" s="452"/>
      <c r="R747" s="452"/>
      <c r="S747" s="452"/>
      <c r="T747" s="452"/>
      <c r="U747" s="452"/>
      <c r="V747" s="452"/>
      <c r="W747" s="452"/>
      <c r="X747" s="452"/>
      <c r="Y747" s="452"/>
      <c r="Z747" s="45"/>
      <c r="AA747" s="44"/>
      <c r="AB747" s="44"/>
      <c r="AC747" s="47"/>
      <c r="AD747" s="47"/>
      <c r="AE747" s="47"/>
      <c r="AF747" s="47"/>
      <c r="AG747" s="47"/>
      <c r="AH747" s="47"/>
      <c r="AI747" s="47"/>
      <c r="AJ747" s="44"/>
      <c r="AK747" s="353"/>
      <c r="AL747" s="452"/>
      <c r="AM747" s="452"/>
      <c r="AN747" s="452"/>
      <c r="AO747" s="452"/>
      <c r="AP747" s="452"/>
      <c r="AQ747" s="452"/>
      <c r="AR747" s="452"/>
      <c r="AS747" s="452"/>
      <c r="AT747" s="452"/>
      <c r="AU747" s="452"/>
      <c r="AV747" s="452"/>
      <c r="AW747" s="45"/>
      <c r="AX747" s="44"/>
      <c r="AY747" s="47"/>
      <c r="AZ747" s="47"/>
      <c r="BA747" s="125"/>
      <c r="BB747" s="44"/>
      <c r="BC747" s="44"/>
      <c r="BD747" s="47"/>
      <c r="BE747" s="47"/>
      <c r="BF747" s="45"/>
      <c r="BG747" s="44"/>
      <c r="BH747" s="44"/>
      <c r="BI747" s="44"/>
      <c r="BJ747" s="44"/>
      <c r="BK747" s="44"/>
      <c r="BL747" s="44"/>
      <c r="BM747" s="44"/>
      <c r="BN747" s="47"/>
      <c r="BO747" s="497"/>
      <c r="BP747" s="124"/>
      <c r="BQ747" s="41"/>
      <c r="BR747" s="41"/>
      <c r="BS747" s="41"/>
      <c r="BT747" s="41"/>
      <c r="BU747" s="43"/>
      <c r="BV747" s="43"/>
      <c r="BW747" s="43"/>
      <c r="BX747" s="43"/>
      <c r="BY747" s="43"/>
      <c r="BZ747" s="43"/>
      <c r="CA747" s="499"/>
      <c r="CB747" s="500"/>
      <c r="CC747" s="495"/>
      <c r="CD747" s="495"/>
      <c r="CE747" s="502"/>
      <c r="CF747" s="124"/>
      <c r="CG747" s="41"/>
      <c r="CH747" s="41"/>
      <c r="CI747" s="43"/>
      <c r="CJ747" s="43"/>
      <c r="CK747" s="43"/>
      <c r="CL747" s="43"/>
      <c r="CM747" s="43"/>
      <c r="CN747" s="43"/>
      <c r="CO747" s="43"/>
      <c r="CP747" s="43"/>
      <c r="CQ747" s="43"/>
      <c r="CR747" s="500"/>
      <c r="CS747" s="495"/>
      <c r="CT747" s="495"/>
      <c r="CU747" s="502"/>
      <c r="CV747" s="44"/>
      <c r="CW747" s="44"/>
      <c r="CX747" s="44"/>
      <c r="CY747" s="44"/>
      <c r="CZ747" s="44"/>
      <c r="DA747" s="47"/>
      <c r="DB747" s="451"/>
      <c r="DC747" s="44"/>
      <c r="DD747" s="44"/>
      <c r="DE747" s="451"/>
      <c r="DF747" s="35"/>
      <c r="DG747" s="36"/>
      <c r="DH747" s="36"/>
      <c r="DI747" s="38"/>
      <c r="DJ747" s="38"/>
      <c r="DK747" s="38"/>
      <c r="DL747" s="38"/>
      <c r="DM747" s="38"/>
      <c r="DN747" s="46"/>
      <c r="DO747" s="451"/>
      <c r="DP747" s="451"/>
      <c r="DQ747" s="451"/>
      <c r="DR747" s="451"/>
      <c r="DS747" s="451"/>
      <c r="DT747" s="451"/>
      <c r="DU747" s="451"/>
      <c r="DV747" s="35"/>
      <c r="DW747" s="36"/>
      <c r="DX747" s="36"/>
      <c r="DY747" s="38"/>
      <c r="DZ747" s="38"/>
      <c r="EA747" s="46"/>
      <c r="EB747" s="33">
        <f t="shared" si="89"/>
        <v>0</v>
      </c>
      <c r="EC747" s="33">
        <f t="shared" si="90"/>
        <v>0</v>
      </c>
      <c r="ED747" s="75">
        <f t="shared" si="91"/>
        <v>0</v>
      </c>
      <c r="EE747" s="74">
        <f t="shared" si="92"/>
        <v>0</v>
      </c>
      <c r="EF747" s="33">
        <f t="shared" si="93"/>
        <v>0</v>
      </c>
    </row>
    <row r="748" spans="1:136" x14ac:dyDescent="0.25">
      <c r="A748" s="136">
        <v>739</v>
      </c>
      <c r="B748" s="44"/>
      <c r="C748" s="39"/>
      <c r="D748" s="39"/>
      <c r="E748" s="39"/>
      <c r="F748" s="46"/>
      <c r="G748" s="45"/>
      <c r="H748" s="44"/>
      <c r="I748" s="44"/>
      <c r="J748" s="47"/>
      <c r="K748" s="47"/>
      <c r="L748" s="47"/>
      <c r="M748" s="47"/>
      <c r="N748" s="47"/>
      <c r="O748" s="44"/>
      <c r="P748" s="353"/>
      <c r="Q748" s="452"/>
      <c r="R748" s="452"/>
      <c r="S748" s="452"/>
      <c r="T748" s="452"/>
      <c r="U748" s="452"/>
      <c r="V748" s="452"/>
      <c r="W748" s="452"/>
      <c r="X748" s="452"/>
      <c r="Y748" s="452"/>
      <c r="Z748" s="45"/>
      <c r="AA748" s="44"/>
      <c r="AB748" s="44"/>
      <c r="AC748" s="47"/>
      <c r="AD748" s="47"/>
      <c r="AE748" s="47"/>
      <c r="AF748" s="47"/>
      <c r="AG748" s="47"/>
      <c r="AH748" s="47"/>
      <c r="AI748" s="47"/>
      <c r="AJ748" s="44"/>
      <c r="AK748" s="353"/>
      <c r="AL748" s="452"/>
      <c r="AM748" s="452"/>
      <c r="AN748" s="452"/>
      <c r="AO748" s="452"/>
      <c r="AP748" s="452"/>
      <c r="AQ748" s="452"/>
      <c r="AR748" s="452"/>
      <c r="AS748" s="452"/>
      <c r="AT748" s="452"/>
      <c r="AU748" s="452"/>
      <c r="AV748" s="452"/>
      <c r="AW748" s="45"/>
      <c r="AX748" s="44"/>
      <c r="AY748" s="47"/>
      <c r="AZ748" s="47"/>
      <c r="BA748" s="125"/>
      <c r="BB748" s="44"/>
      <c r="BC748" s="44"/>
      <c r="BD748" s="47"/>
      <c r="BE748" s="47"/>
      <c r="BF748" s="45"/>
      <c r="BG748" s="44"/>
      <c r="BH748" s="44"/>
      <c r="BI748" s="44"/>
      <c r="BJ748" s="44"/>
      <c r="BK748" s="44"/>
      <c r="BL748" s="44"/>
      <c r="BM748" s="44"/>
      <c r="BN748" s="47"/>
      <c r="BO748" s="497"/>
      <c r="BP748" s="124"/>
      <c r="BQ748" s="41"/>
      <c r="BR748" s="41"/>
      <c r="BS748" s="41"/>
      <c r="BT748" s="41"/>
      <c r="BU748" s="43"/>
      <c r="BV748" s="43"/>
      <c r="BW748" s="43"/>
      <c r="BX748" s="43"/>
      <c r="BY748" s="43"/>
      <c r="BZ748" s="43"/>
      <c r="CA748" s="499"/>
      <c r="CB748" s="500"/>
      <c r="CC748" s="495"/>
      <c r="CD748" s="495"/>
      <c r="CE748" s="502"/>
      <c r="CF748" s="124"/>
      <c r="CG748" s="41"/>
      <c r="CH748" s="41"/>
      <c r="CI748" s="43"/>
      <c r="CJ748" s="43"/>
      <c r="CK748" s="43"/>
      <c r="CL748" s="43"/>
      <c r="CM748" s="43"/>
      <c r="CN748" s="43"/>
      <c r="CO748" s="43"/>
      <c r="CP748" s="43"/>
      <c r="CQ748" s="43"/>
      <c r="CR748" s="500"/>
      <c r="CS748" s="495"/>
      <c r="CT748" s="495"/>
      <c r="CU748" s="502"/>
      <c r="CV748" s="44"/>
      <c r="CW748" s="44"/>
      <c r="CX748" s="44"/>
      <c r="CY748" s="44"/>
      <c r="CZ748" s="44"/>
      <c r="DA748" s="47"/>
      <c r="DB748" s="451"/>
      <c r="DC748" s="44"/>
      <c r="DD748" s="44"/>
      <c r="DE748" s="451"/>
      <c r="DF748" s="35"/>
      <c r="DG748" s="36"/>
      <c r="DH748" s="36"/>
      <c r="DI748" s="38"/>
      <c r="DJ748" s="38"/>
      <c r="DK748" s="38"/>
      <c r="DL748" s="38"/>
      <c r="DM748" s="38"/>
      <c r="DN748" s="46"/>
      <c r="DO748" s="451"/>
      <c r="DP748" s="451"/>
      <c r="DQ748" s="451"/>
      <c r="DR748" s="451"/>
      <c r="DS748" s="451"/>
      <c r="DT748" s="451"/>
      <c r="DU748" s="451"/>
      <c r="DV748" s="35"/>
      <c r="DW748" s="36"/>
      <c r="DX748" s="36"/>
      <c r="DY748" s="38"/>
      <c r="DZ748" s="38"/>
      <c r="EA748" s="46"/>
      <c r="EB748" s="33">
        <f t="shared" si="89"/>
        <v>0</v>
      </c>
      <c r="EC748" s="33">
        <f t="shared" si="90"/>
        <v>0</v>
      </c>
      <c r="ED748" s="75">
        <f t="shared" si="91"/>
        <v>0</v>
      </c>
      <c r="EE748" s="74">
        <f t="shared" si="92"/>
        <v>0</v>
      </c>
      <c r="EF748" s="33">
        <f t="shared" si="93"/>
        <v>0</v>
      </c>
    </row>
    <row r="749" spans="1:136" x14ac:dyDescent="0.25">
      <c r="A749" s="134">
        <v>740</v>
      </c>
      <c r="B749" s="44"/>
      <c r="C749" s="39"/>
      <c r="D749" s="39"/>
      <c r="E749" s="39"/>
      <c r="F749" s="46"/>
      <c r="G749" s="45"/>
      <c r="H749" s="44"/>
      <c r="I749" s="44"/>
      <c r="J749" s="47"/>
      <c r="K749" s="47"/>
      <c r="L749" s="47"/>
      <c r="M749" s="47"/>
      <c r="N749" s="47"/>
      <c r="O749" s="44"/>
      <c r="P749" s="353"/>
      <c r="Q749" s="452"/>
      <c r="R749" s="452"/>
      <c r="S749" s="452"/>
      <c r="T749" s="452"/>
      <c r="U749" s="452"/>
      <c r="V749" s="452"/>
      <c r="W749" s="452"/>
      <c r="X749" s="452"/>
      <c r="Y749" s="452"/>
      <c r="Z749" s="45"/>
      <c r="AA749" s="44"/>
      <c r="AB749" s="44"/>
      <c r="AC749" s="47"/>
      <c r="AD749" s="47"/>
      <c r="AE749" s="47"/>
      <c r="AF749" s="47"/>
      <c r="AG749" s="47"/>
      <c r="AH749" s="47"/>
      <c r="AI749" s="47"/>
      <c r="AJ749" s="44"/>
      <c r="AK749" s="353"/>
      <c r="AL749" s="452"/>
      <c r="AM749" s="452"/>
      <c r="AN749" s="452"/>
      <c r="AO749" s="452"/>
      <c r="AP749" s="452"/>
      <c r="AQ749" s="452"/>
      <c r="AR749" s="452"/>
      <c r="AS749" s="452"/>
      <c r="AT749" s="452"/>
      <c r="AU749" s="452"/>
      <c r="AV749" s="452"/>
      <c r="AW749" s="45"/>
      <c r="AX749" s="44"/>
      <c r="AY749" s="47"/>
      <c r="AZ749" s="47"/>
      <c r="BA749" s="125"/>
      <c r="BB749" s="44"/>
      <c r="BC749" s="44"/>
      <c r="BD749" s="47"/>
      <c r="BE749" s="47"/>
      <c r="BF749" s="45"/>
      <c r="BG749" s="44"/>
      <c r="BH749" s="44"/>
      <c r="BI749" s="44"/>
      <c r="BJ749" s="44"/>
      <c r="BK749" s="44"/>
      <c r="BL749" s="44"/>
      <c r="BM749" s="44"/>
      <c r="BN749" s="47"/>
      <c r="BO749" s="497"/>
      <c r="BP749" s="124"/>
      <c r="BQ749" s="41"/>
      <c r="BR749" s="41"/>
      <c r="BS749" s="41"/>
      <c r="BT749" s="41"/>
      <c r="BU749" s="43"/>
      <c r="BV749" s="43"/>
      <c r="BW749" s="43"/>
      <c r="BX749" s="43"/>
      <c r="BY749" s="43"/>
      <c r="BZ749" s="43"/>
      <c r="CA749" s="499"/>
      <c r="CB749" s="500"/>
      <c r="CC749" s="495"/>
      <c r="CD749" s="495"/>
      <c r="CE749" s="502"/>
      <c r="CF749" s="124"/>
      <c r="CG749" s="41"/>
      <c r="CH749" s="41"/>
      <c r="CI749" s="43"/>
      <c r="CJ749" s="43"/>
      <c r="CK749" s="43"/>
      <c r="CL749" s="43"/>
      <c r="CM749" s="43"/>
      <c r="CN749" s="43"/>
      <c r="CO749" s="43"/>
      <c r="CP749" s="43"/>
      <c r="CQ749" s="43"/>
      <c r="CR749" s="500"/>
      <c r="CS749" s="495"/>
      <c r="CT749" s="495"/>
      <c r="CU749" s="502"/>
      <c r="CV749" s="44"/>
      <c r="CW749" s="44"/>
      <c r="CX749" s="44"/>
      <c r="CY749" s="44"/>
      <c r="CZ749" s="44"/>
      <c r="DA749" s="47"/>
      <c r="DB749" s="451"/>
      <c r="DC749" s="44"/>
      <c r="DD749" s="44"/>
      <c r="DE749" s="451"/>
      <c r="DF749" s="35"/>
      <c r="DG749" s="36"/>
      <c r="DH749" s="36"/>
      <c r="DI749" s="38"/>
      <c r="DJ749" s="38"/>
      <c r="DK749" s="38"/>
      <c r="DL749" s="38"/>
      <c r="DM749" s="38"/>
      <c r="DN749" s="46"/>
      <c r="DO749" s="451"/>
      <c r="DP749" s="451"/>
      <c r="DQ749" s="451"/>
      <c r="DR749" s="451"/>
      <c r="DS749" s="451"/>
      <c r="DT749" s="451"/>
      <c r="DU749" s="451"/>
      <c r="DV749" s="35"/>
      <c r="DW749" s="36"/>
      <c r="DX749" s="36"/>
      <c r="DY749" s="38"/>
      <c r="DZ749" s="38"/>
      <c r="EA749" s="46"/>
      <c r="EB749" s="33">
        <f t="shared" si="89"/>
        <v>0</v>
      </c>
      <c r="EC749" s="33">
        <f t="shared" si="90"/>
        <v>0</v>
      </c>
      <c r="ED749" s="75">
        <f t="shared" si="91"/>
        <v>0</v>
      </c>
      <c r="EE749" s="74">
        <f t="shared" si="92"/>
        <v>0</v>
      </c>
      <c r="EF749" s="33">
        <f t="shared" si="93"/>
        <v>0</v>
      </c>
    </row>
    <row r="750" spans="1:136" x14ac:dyDescent="0.25">
      <c r="A750" s="136">
        <v>741</v>
      </c>
      <c r="B750" s="44"/>
      <c r="C750" s="39"/>
      <c r="D750" s="39"/>
      <c r="E750" s="39"/>
      <c r="F750" s="46"/>
      <c r="G750" s="45"/>
      <c r="H750" s="44"/>
      <c r="I750" s="44"/>
      <c r="J750" s="47"/>
      <c r="K750" s="47"/>
      <c r="L750" s="47"/>
      <c r="M750" s="47"/>
      <c r="N750" s="47"/>
      <c r="O750" s="44"/>
      <c r="P750" s="353"/>
      <c r="Q750" s="452"/>
      <c r="R750" s="452"/>
      <c r="S750" s="452"/>
      <c r="T750" s="452"/>
      <c r="U750" s="452"/>
      <c r="V750" s="452"/>
      <c r="W750" s="452"/>
      <c r="X750" s="452"/>
      <c r="Y750" s="452"/>
      <c r="Z750" s="45"/>
      <c r="AA750" s="44"/>
      <c r="AB750" s="44"/>
      <c r="AC750" s="47"/>
      <c r="AD750" s="47"/>
      <c r="AE750" s="47"/>
      <c r="AF750" s="47"/>
      <c r="AG750" s="47"/>
      <c r="AH750" s="47"/>
      <c r="AI750" s="47"/>
      <c r="AJ750" s="44"/>
      <c r="AK750" s="353"/>
      <c r="AL750" s="452"/>
      <c r="AM750" s="452"/>
      <c r="AN750" s="452"/>
      <c r="AO750" s="452"/>
      <c r="AP750" s="452"/>
      <c r="AQ750" s="452"/>
      <c r="AR750" s="452"/>
      <c r="AS750" s="452"/>
      <c r="AT750" s="452"/>
      <c r="AU750" s="452"/>
      <c r="AV750" s="452"/>
      <c r="AW750" s="45"/>
      <c r="AX750" s="44"/>
      <c r="AY750" s="47"/>
      <c r="AZ750" s="47"/>
      <c r="BA750" s="125"/>
      <c r="BB750" s="44"/>
      <c r="BC750" s="44"/>
      <c r="BD750" s="47"/>
      <c r="BE750" s="47"/>
      <c r="BF750" s="45"/>
      <c r="BG750" s="44"/>
      <c r="BH750" s="44"/>
      <c r="BI750" s="44"/>
      <c r="BJ750" s="44"/>
      <c r="BK750" s="44"/>
      <c r="BL750" s="44"/>
      <c r="BM750" s="44"/>
      <c r="BN750" s="47"/>
      <c r="BO750" s="497"/>
      <c r="BP750" s="124"/>
      <c r="BQ750" s="41"/>
      <c r="BR750" s="41"/>
      <c r="BS750" s="41"/>
      <c r="BT750" s="41"/>
      <c r="BU750" s="43"/>
      <c r="BV750" s="43"/>
      <c r="BW750" s="43"/>
      <c r="BX750" s="43"/>
      <c r="BY750" s="43"/>
      <c r="BZ750" s="43"/>
      <c r="CA750" s="499"/>
      <c r="CB750" s="500"/>
      <c r="CC750" s="495"/>
      <c r="CD750" s="495"/>
      <c r="CE750" s="502"/>
      <c r="CF750" s="124"/>
      <c r="CG750" s="41"/>
      <c r="CH750" s="41"/>
      <c r="CI750" s="43"/>
      <c r="CJ750" s="43"/>
      <c r="CK750" s="43"/>
      <c r="CL750" s="43"/>
      <c r="CM750" s="43"/>
      <c r="CN750" s="43"/>
      <c r="CO750" s="43"/>
      <c r="CP750" s="43"/>
      <c r="CQ750" s="43"/>
      <c r="CR750" s="500"/>
      <c r="CS750" s="495"/>
      <c r="CT750" s="495"/>
      <c r="CU750" s="502"/>
      <c r="CV750" s="44"/>
      <c r="CW750" s="44"/>
      <c r="CX750" s="44"/>
      <c r="CY750" s="44"/>
      <c r="CZ750" s="44"/>
      <c r="DA750" s="47"/>
      <c r="DB750" s="451"/>
      <c r="DC750" s="44"/>
      <c r="DD750" s="44"/>
      <c r="DE750" s="451"/>
      <c r="DF750" s="35"/>
      <c r="DG750" s="36"/>
      <c r="DH750" s="36"/>
      <c r="DI750" s="38"/>
      <c r="DJ750" s="38"/>
      <c r="DK750" s="38"/>
      <c r="DL750" s="38"/>
      <c r="DM750" s="38"/>
      <c r="DN750" s="46"/>
      <c r="DO750" s="451"/>
      <c r="DP750" s="451"/>
      <c r="DQ750" s="451"/>
      <c r="DR750" s="451"/>
      <c r="DS750" s="451"/>
      <c r="DT750" s="451"/>
      <c r="DU750" s="451"/>
      <c r="DV750" s="35"/>
      <c r="DW750" s="36"/>
      <c r="DX750" s="36"/>
      <c r="DY750" s="38"/>
      <c r="DZ750" s="38"/>
      <c r="EA750" s="46"/>
      <c r="EB750" s="33">
        <f t="shared" si="89"/>
        <v>0</v>
      </c>
      <c r="EC750" s="33">
        <f t="shared" si="90"/>
        <v>0</v>
      </c>
      <c r="ED750" s="75">
        <f t="shared" si="91"/>
        <v>0</v>
      </c>
      <c r="EE750" s="74">
        <f t="shared" si="92"/>
        <v>0</v>
      </c>
      <c r="EF750" s="33">
        <f t="shared" si="93"/>
        <v>0</v>
      </c>
    </row>
    <row r="751" spans="1:136" x14ac:dyDescent="0.25">
      <c r="A751" s="134">
        <v>742</v>
      </c>
      <c r="B751" s="44"/>
      <c r="C751" s="39"/>
      <c r="D751" s="39"/>
      <c r="E751" s="39"/>
      <c r="F751" s="46"/>
      <c r="G751" s="45"/>
      <c r="H751" s="44"/>
      <c r="I751" s="44"/>
      <c r="J751" s="47"/>
      <c r="K751" s="47"/>
      <c r="L751" s="47"/>
      <c r="M751" s="47"/>
      <c r="N751" s="47"/>
      <c r="O751" s="44"/>
      <c r="P751" s="353"/>
      <c r="Q751" s="452"/>
      <c r="R751" s="452"/>
      <c r="S751" s="452"/>
      <c r="T751" s="452"/>
      <c r="U751" s="452"/>
      <c r="V751" s="452"/>
      <c r="W751" s="452"/>
      <c r="X751" s="452"/>
      <c r="Y751" s="452"/>
      <c r="Z751" s="45"/>
      <c r="AA751" s="44"/>
      <c r="AB751" s="44"/>
      <c r="AC751" s="47"/>
      <c r="AD751" s="47"/>
      <c r="AE751" s="47"/>
      <c r="AF751" s="47"/>
      <c r="AG751" s="47"/>
      <c r="AH751" s="47"/>
      <c r="AI751" s="47"/>
      <c r="AJ751" s="44"/>
      <c r="AK751" s="353"/>
      <c r="AL751" s="452"/>
      <c r="AM751" s="452"/>
      <c r="AN751" s="452"/>
      <c r="AO751" s="452"/>
      <c r="AP751" s="452"/>
      <c r="AQ751" s="452"/>
      <c r="AR751" s="452"/>
      <c r="AS751" s="452"/>
      <c r="AT751" s="452"/>
      <c r="AU751" s="452"/>
      <c r="AV751" s="452"/>
      <c r="AW751" s="45"/>
      <c r="AX751" s="44"/>
      <c r="AY751" s="47"/>
      <c r="AZ751" s="47"/>
      <c r="BA751" s="125"/>
      <c r="BB751" s="44"/>
      <c r="BC751" s="44"/>
      <c r="BD751" s="47"/>
      <c r="BE751" s="47"/>
      <c r="BF751" s="45"/>
      <c r="BG751" s="44"/>
      <c r="BH751" s="44"/>
      <c r="BI751" s="44"/>
      <c r="BJ751" s="44"/>
      <c r="BK751" s="44"/>
      <c r="BL751" s="44"/>
      <c r="BM751" s="44"/>
      <c r="BN751" s="47"/>
      <c r="BO751" s="497"/>
      <c r="BP751" s="124"/>
      <c r="BQ751" s="41"/>
      <c r="BR751" s="41"/>
      <c r="BS751" s="41"/>
      <c r="BT751" s="41"/>
      <c r="BU751" s="43"/>
      <c r="BV751" s="43"/>
      <c r="BW751" s="43"/>
      <c r="BX751" s="43"/>
      <c r="BY751" s="43"/>
      <c r="BZ751" s="43"/>
      <c r="CA751" s="499"/>
      <c r="CB751" s="500"/>
      <c r="CC751" s="495"/>
      <c r="CD751" s="495"/>
      <c r="CE751" s="502"/>
      <c r="CF751" s="124"/>
      <c r="CG751" s="41"/>
      <c r="CH751" s="41"/>
      <c r="CI751" s="43"/>
      <c r="CJ751" s="43"/>
      <c r="CK751" s="43"/>
      <c r="CL751" s="43"/>
      <c r="CM751" s="43"/>
      <c r="CN751" s="43"/>
      <c r="CO751" s="43"/>
      <c r="CP751" s="43"/>
      <c r="CQ751" s="43"/>
      <c r="CR751" s="500"/>
      <c r="CS751" s="495"/>
      <c r="CT751" s="495"/>
      <c r="CU751" s="502"/>
      <c r="CV751" s="44"/>
      <c r="CW751" s="44"/>
      <c r="CX751" s="44"/>
      <c r="CY751" s="44"/>
      <c r="CZ751" s="44"/>
      <c r="DA751" s="47"/>
      <c r="DB751" s="451"/>
      <c r="DC751" s="44"/>
      <c r="DD751" s="44"/>
      <c r="DE751" s="451"/>
      <c r="DF751" s="35"/>
      <c r="DG751" s="36"/>
      <c r="DH751" s="36"/>
      <c r="DI751" s="38"/>
      <c r="DJ751" s="38"/>
      <c r="DK751" s="38"/>
      <c r="DL751" s="38"/>
      <c r="DM751" s="38"/>
      <c r="DN751" s="46"/>
      <c r="DO751" s="451"/>
      <c r="DP751" s="451"/>
      <c r="DQ751" s="451"/>
      <c r="DR751" s="451"/>
      <c r="DS751" s="451"/>
      <c r="DT751" s="451"/>
      <c r="DU751" s="451"/>
      <c r="DV751" s="35"/>
      <c r="DW751" s="36"/>
      <c r="DX751" s="36"/>
      <c r="DY751" s="38"/>
      <c r="DZ751" s="38"/>
      <c r="EA751" s="46"/>
      <c r="EB751" s="33">
        <f t="shared" si="89"/>
        <v>0</v>
      </c>
      <c r="EC751" s="33">
        <f t="shared" si="90"/>
        <v>0</v>
      </c>
      <c r="ED751" s="75">
        <f t="shared" si="91"/>
        <v>0</v>
      </c>
      <c r="EE751" s="74">
        <f t="shared" si="92"/>
        <v>0</v>
      </c>
      <c r="EF751" s="33">
        <f t="shared" si="93"/>
        <v>0</v>
      </c>
    </row>
    <row r="752" spans="1:136" x14ac:dyDescent="0.25">
      <c r="A752" s="136">
        <v>743</v>
      </c>
      <c r="B752" s="44"/>
      <c r="C752" s="39"/>
      <c r="D752" s="39"/>
      <c r="E752" s="39"/>
      <c r="F752" s="46"/>
      <c r="G752" s="45"/>
      <c r="H752" s="44"/>
      <c r="I752" s="44"/>
      <c r="J752" s="47"/>
      <c r="K752" s="47"/>
      <c r="L752" s="47"/>
      <c r="M752" s="47"/>
      <c r="N752" s="47"/>
      <c r="O752" s="44"/>
      <c r="P752" s="353"/>
      <c r="Q752" s="452"/>
      <c r="R752" s="452"/>
      <c r="S752" s="452"/>
      <c r="T752" s="452"/>
      <c r="U752" s="452"/>
      <c r="V752" s="452"/>
      <c r="W752" s="452"/>
      <c r="X752" s="452"/>
      <c r="Y752" s="452"/>
      <c r="Z752" s="45"/>
      <c r="AA752" s="44"/>
      <c r="AB752" s="44"/>
      <c r="AC752" s="47"/>
      <c r="AD752" s="47"/>
      <c r="AE752" s="47"/>
      <c r="AF752" s="47"/>
      <c r="AG752" s="47"/>
      <c r="AH752" s="47"/>
      <c r="AI752" s="47"/>
      <c r="AJ752" s="44"/>
      <c r="AK752" s="353"/>
      <c r="AL752" s="452"/>
      <c r="AM752" s="452"/>
      <c r="AN752" s="452"/>
      <c r="AO752" s="452"/>
      <c r="AP752" s="452"/>
      <c r="AQ752" s="452"/>
      <c r="AR752" s="452"/>
      <c r="AS752" s="452"/>
      <c r="AT752" s="452"/>
      <c r="AU752" s="452"/>
      <c r="AV752" s="452"/>
      <c r="AW752" s="45"/>
      <c r="AX752" s="44"/>
      <c r="AY752" s="47"/>
      <c r="AZ752" s="47"/>
      <c r="BA752" s="125"/>
      <c r="BB752" s="44"/>
      <c r="BC752" s="44"/>
      <c r="BD752" s="47"/>
      <c r="BE752" s="47"/>
      <c r="BF752" s="45"/>
      <c r="BG752" s="44"/>
      <c r="BH752" s="44"/>
      <c r="BI752" s="44"/>
      <c r="BJ752" s="44"/>
      <c r="BK752" s="44"/>
      <c r="BL752" s="44"/>
      <c r="BM752" s="44"/>
      <c r="BN752" s="47"/>
      <c r="BO752" s="497"/>
      <c r="BP752" s="124"/>
      <c r="BQ752" s="41"/>
      <c r="BR752" s="41"/>
      <c r="BS752" s="41"/>
      <c r="BT752" s="41"/>
      <c r="BU752" s="43"/>
      <c r="BV752" s="43"/>
      <c r="BW752" s="43"/>
      <c r="BX752" s="43"/>
      <c r="BY752" s="43"/>
      <c r="BZ752" s="43"/>
      <c r="CA752" s="499"/>
      <c r="CB752" s="500"/>
      <c r="CC752" s="495"/>
      <c r="CD752" s="495"/>
      <c r="CE752" s="502"/>
      <c r="CF752" s="124"/>
      <c r="CG752" s="41"/>
      <c r="CH752" s="41"/>
      <c r="CI752" s="43"/>
      <c r="CJ752" s="43"/>
      <c r="CK752" s="43"/>
      <c r="CL752" s="43"/>
      <c r="CM752" s="43"/>
      <c r="CN752" s="43"/>
      <c r="CO752" s="43"/>
      <c r="CP752" s="43"/>
      <c r="CQ752" s="43"/>
      <c r="CR752" s="500"/>
      <c r="CS752" s="495"/>
      <c r="CT752" s="495"/>
      <c r="CU752" s="502"/>
      <c r="CV752" s="44"/>
      <c r="CW752" s="44"/>
      <c r="CX752" s="44"/>
      <c r="CY752" s="44"/>
      <c r="CZ752" s="44"/>
      <c r="DA752" s="47"/>
      <c r="DB752" s="451"/>
      <c r="DC752" s="44"/>
      <c r="DD752" s="44"/>
      <c r="DE752" s="451"/>
      <c r="DF752" s="35"/>
      <c r="DG752" s="36"/>
      <c r="DH752" s="36"/>
      <c r="DI752" s="38"/>
      <c r="DJ752" s="38"/>
      <c r="DK752" s="38"/>
      <c r="DL752" s="38"/>
      <c r="DM752" s="38"/>
      <c r="DN752" s="46"/>
      <c r="DO752" s="451"/>
      <c r="DP752" s="451"/>
      <c r="DQ752" s="451"/>
      <c r="DR752" s="451"/>
      <c r="DS752" s="451"/>
      <c r="DT752" s="451"/>
      <c r="DU752" s="451"/>
      <c r="DV752" s="35"/>
      <c r="DW752" s="36"/>
      <c r="DX752" s="36"/>
      <c r="DY752" s="38"/>
      <c r="DZ752" s="38"/>
      <c r="EA752" s="46"/>
      <c r="EB752" s="33">
        <f t="shared" si="89"/>
        <v>0</v>
      </c>
      <c r="EC752" s="33">
        <f t="shared" si="90"/>
        <v>0</v>
      </c>
      <c r="ED752" s="75">
        <f t="shared" si="91"/>
        <v>0</v>
      </c>
      <c r="EE752" s="74">
        <f t="shared" si="92"/>
        <v>0</v>
      </c>
      <c r="EF752" s="33">
        <f t="shared" si="93"/>
        <v>0</v>
      </c>
    </row>
    <row r="753" spans="1:136" x14ac:dyDescent="0.25">
      <c r="A753" s="134">
        <v>744</v>
      </c>
      <c r="B753" s="44"/>
      <c r="C753" s="39"/>
      <c r="D753" s="39"/>
      <c r="E753" s="39"/>
      <c r="F753" s="46"/>
      <c r="G753" s="45"/>
      <c r="H753" s="44"/>
      <c r="I753" s="44"/>
      <c r="J753" s="47"/>
      <c r="K753" s="47"/>
      <c r="L753" s="47"/>
      <c r="M753" s="47"/>
      <c r="N753" s="47"/>
      <c r="O753" s="44"/>
      <c r="P753" s="353"/>
      <c r="Q753" s="452"/>
      <c r="R753" s="452"/>
      <c r="S753" s="452"/>
      <c r="T753" s="452"/>
      <c r="U753" s="452"/>
      <c r="V753" s="452"/>
      <c r="W753" s="452"/>
      <c r="X753" s="452"/>
      <c r="Y753" s="452"/>
      <c r="Z753" s="45"/>
      <c r="AA753" s="44"/>
      <c r="AB753" s="44"/>
      <c r="AC753" s="47"/>
      <c r="AD753" s="47"/>
      <c r="AE753" s="47"/>
      <c r="AF753" s="47"/>
      <c r="AG753" s="47"/>
      <c r="AH753" s="47"/>
      <c r="AI753" s="47"/>
      <c r="AJ753" s="44"/>
      <c r="AK753" s="353"/>
      <c r="AL753" s="452"/>
      <c r="AM753" s="452"/>
      <c r="AN753" s="452"/>
      <c r="AO753" s="452"/>
      <c r="AP753" s="452"/>
      <c r="AQ753" s="452"/>
      <c r="AR753" s="452"/>
      <c r="AS753" s="452"/>
      <c r="AT753" s="452"/>
      <c r="AU753" s="452"/>
      <c r="AV753" s="452"/>
      <c r="AW753" s="45"/>
      <c r="AX753" s="44"/>
      <c r="AY753" s="47"/>
      <c r="AZ753" s="47"/>
      <c r="BA753" s="125"/>
      <c r="BB753" s="44"/>
      <c r="BC753" s="44"/>
      <c r="BD753" s="47"/>
      <c r="BE753" s="47"/>
      <c r="BF753" s="45"/>
      <c r="BG753" s="44"/>
      <c r="BH753" s="44"/>
      <c r="BI753" s="44"/>
      <c r="BJ753" s="44"/>
      <c r="BK753" s="44"/>
      <c r="BL753" s="44"/>
      <c r="BM753" s="44"/>
      <c r="BN753" s="47"/>
      <c r="BO753" s="497"/>
      <c r="BP753" s="124"/>
      <c r="BQ753" s="41"/>
      <c r="BR753" s="41"/>
      <c r="BS753" s="41"/>
      <c r="BT753" s="41"/>
      <c r="BU753" s="43"/>
      <c r="BV753" s="43"/>
      <c r="BW753" s="43"/>
      <c r="BX753" s="43"/>
      <c r="BY753" s="43"/>
      <c r="BZ753" s="43"/>
      <c r="CA753" s="499"/>
      <c r="CB753" s="500"/>
      <c r="CC753" s="495"/>
      <c r="CD753" s="495"/>
      <c r="CE753" s="502"/>
      <c r="CF753" s="124"/>
      <c r="CG753" s="41"/>
      <c r="CH753" s="41"/>
      <c r="CI753" s="43"/>
      <c r="CJ753" s="43"/>
      <c r="CK753" s="43"/>
      <c r="CL753" s="43"/>
      <c r="CM753" s="43"/>
      <c r="CN753" s="43"/>
      <c r="CO753" s="43"/>
      <c r="CP753" s="43"/>
      <c r="CQ753" s="43"/>
      <c r="CR753" s="500"/>
      <c r="CS753" s="495"/>
      <c r="CT753" s="495"/>
      <c r="CU753" s="502"/>
      <c r="CV753" s="44"/>
      <c r="CW753" s="44"/>
      <c r="CX753" s="44"/>
      <c r="CY753" s="44"/>
      <c r="CZ753" s="44"/>
      <c r="DA753" s="47"/>
      <c r="DB753" s="451"/>
      <c r="DC753" s="44"/>
      <c r="DD753" s="44"/>
      <c r="DE753" s="451"/>
      <c r="DF753" s="35"/>
      <c r="DG753" s="36"/>
      <c r="DH753" s="36"/>
      <c r="DI753" s="38"/>
      <c r="DJ753" s="38"/>
      <c r="DK753" s="38"/>
      <c r="DL753" s="38"/>
      <c r="DM753" s="38"/>
      <c r="DN753" s="46"/>
      <c r="DO753" s="451"/>
      <c r="DP753" s="451"/>
      <c r="DQ753" s="451"/>
      <c r="DR753" s="451"/>
      <c r="DS753" s="451"/>
      <c r="DT753" s="451"/>
      <c r="DU753" s="451"/>
      <c r="DV753" s="35"/>
      <c r="DW753" s="36"/>
      <c r="DX753" s="36"/>
      <c r="DY753" s="38"/>
      <c r="DZ753" s="38"/>
      <c r="EA753" s="46"/>
      <c r="EB753" s="33">
        <f t="shared" si="89"/>
        <v>0</v>
      </c>
      <c r="EC753" s="33">
        <f t="shared" si="90"/>
        <v>0</v>
      </c>
      <c r="ED753" s="75">
        <f t="shared" si="91"/>
        <v>0</v>
      </c>
      <c r="EE753" s="74">
        <f t="shared" si="92"/>
        <v>0</v>
      </c>
      <c r="EF753" s="33">
        <f t="shared" si="93"/>
        <v>0</v>
      </c>
    </row>
    <row r="754" spans="1:136" x14ac:dyDescent="0.25">
      <c r="A754" s="136">
        <v>745</v>
      </c>
      <c r="B754" s="44"/>
      <c r="C754" s="39"/>
      <c r="D754" s="39"/>
      <c r="E754" s="39"/>
      <c r="F754" s="46"/>
      <c r="G754" s="45"/>
      <c r="H754" s="44"/>
      <c r="I754" s="44"/>
      <c r="J754" s="47"/>
      <c r="K754" s="47"/>
      <c r="L754" s="47"/>
      <c r="M754" s="47"/>
      <c r="N754" s="47"/>
      <c r="O754" s="44"/>
      <c r="P754" s="353"/>
      <c r="Q754" s="452"/>
      <c r="R754" s="452"/>
      <c r="S754" s="452"/>
      <c r="T754" s="452"/>
      <c r="U754" s="452"/>
      <c r="V754" s="452"/>
      <c r="W754" s="452"/>
      <c r="X754" s="452"/>
      <c r="Y754" s="452"/>
      <c r="Z754" s="45"/>
      <c r="AA754" s="44"/>
      <c r="AB754" s="44"/>
      <c r="AC754" s="47"/>
      <c r="AD754" s="47"/>
      <c r="AE754" s="47"/>
      <c r="AF754" s="47"/>
      <c r="AG754" s="47"/>
      <c r="AH754" s="47"/>
      <c r="AI754" s="47"/>
      <c r="AJ754" s="44"/>
      <c r="AK754" s="353"/>
      <c r="AL754" s="452"/>
      <c r="AM754" s="452"/>
      <c r="AN754" s="452"/>
      <c r="AO754" s="452"/>
      <c r="AP754" s="452"/>
      <c r="AQ754" s="452"/>
      <c r="AR754" s="452"/>
      <c r="AS754" s="452"/>
      <c r="AT754" s="452"/>
      <c r="AU754" s="452"/>
      <c r="AV754" s="452"/>
      <c r="AW754" s="45"/>
      <c r="AX754" s="44"/>
      <c r="AY754" s="47"/>
      <c r="AZ754" s="47"/>
      <c r="BA754" s="125"/>
      <c r="BB754" s="44"/>
      <c r="BC754" s="44"/>
      <c r="BD754" s="47"/>
      <c r="BE754" s="47"/>
      <c r="BF754" s="45"/>
      <c r="BG754" s="44"/>
      <c r="BH754" s="44"/>
      <c r="BI754" s="44"/>
      <c r="BJ754" s="44"/>
      <c r="BK754" s="44"/>
      <c r="BL754" s="44"/>
      <c r="BM754" s="44"/>
      <c r="BN754" s="47"/>
      <c r="BO754" s="497"/>
      <c r="BP754" s="124"/>
      <c r="BQ754" s="41"/>
      <c r="BR754" s="41"/>
      <c r="BS754" s="41"/>
      <c r="BT754" s="41"/>
      <c r="BU754" s="43"/>
      <c r="BV754" s="43"/>
      <c r="BW754" s="43"/>
      <c r="BX754" s="43"/>
      <c r="BY754" s="43"/>
      <c r="BZ754" s="43"/>
      <c r="CA754" s="499"/>
      <c r="CB754" s="500"/>
      <c r="CC754" s="495"/>
      <c r="CD754" s="495"/>
      <c r="CE754" s="502"/>
      <c r="CF754" s="124"/>
      <c r="CG754" s="41"/>
      <c r="CH754" s="41"/>
      <c r="CI754" s="43"/>
      <c r="CJ754" s="43"/>
      <c r="CK754" s="43"/>
      <c r="CL754" s="43"/>
      <c r="CM754" s="43"/>
      <c r="CN754" s="43"/>
      <c r="CO754" s="43"/>
      <c r="CP754" s="43"/>
      <c r="CQ754" s="43"/>
      <c r="CR754" s="500"/>
      <c r="CS754" s="495"/>
      <c r="CT754" s="495"/>
      <c r="CU754" s="502"/>
      <c r="CV754" s="44"/>
      <c r="CW754" s="44"/>
      <c r="CX754" s="44"/>
      <c r="CY754" s="44"/>
      <c r="CZ754" s="44"/>
      <c r="DA754" s="47"/>
      <c r="DB754" s="451"/>
      <c r="DC754" s="44"/>
      <c r="DD754" s="44"/>
      <c r="DE754" s="451"/>
      <c r="DF754" s="35"/>
      <c r="DG754" s="36"/>
      <c r="DH754" s="36"/>
      <c r="DI754" s="38"/>
      <c r="DJ754" s="38"/>
      <c r="DK754" s="38"/>
      <c r="DL754" s="38"/>
      <c r="DM754" s="38"/>
      <c r="DN754" s="46"/>
      <c r="DO754" s="451"/>
      <c r="DP754" s="451"/>
      <c r="DQ754" s="451"/>
      <c r="DR754" s="451"/>
      <c r="DS754" s="451"/>
      <c r="DT754" s="451"/>
      <c r="DU754" s="451"/>
      <c r="DV754" s="35"/>
      <c r="DW754" s="36"/>
      <c r="DX754" s="36"/>
      <c r="DY754" s="38"/>
      <c r="DZ754" s="38"/>
      <c r="EA754" s="46"/>
      <c r="EB754" s="33">
        <f t="shared" si="89"/>
        <v>0</v>
      </c>
      <c r="EC754" s="33">
        <f t="shared" si="90"/>
        <v>0</v>
      </c>
      <c r="ED754" s="75">
        <f t="shared" si="91"/>
        <v>0</v>
      </c>
      <c r="EE754" s="74">
        <f t="shared" si="92"/>
        <v>0</v>
      </c>
      <c r="EF754" s="33">
        <f t="shared" si="93"/>
        <v>0</v>
      </c>
    </row>
    <row r="755" spans="1:136" x14ac:dyDescent="0.25">
      <c r="A755" s="134">
        <v>746</v>
      </c>
      <c r="B755" s="44"/>
      <c r="C755" s="39"/>
      <c r="D755" s="39"/>
      <c r="E755" s="39"/>
      <c r="F755" s="46"/>
      <c r="G755" s="45"/>
      <c r="H755" s="44"/>
      <c r="I755" s="44"/>
      <c r="J755" s="47"/>
      <c r="K755" s="47"/>
      <c r="L755" s="47"/>
      <c r="M755" s="47"/>
      <c r="N755" s="47"/>
      <c r="O755" s="44"/>
      <c r="P755" s="353"/>
      <c r="Q755" s="452"/>
      <c r="R755" s="452"/>
      <c r="S755" s="452"/>
      <c r="T755" s="452"/>
      <c r="U755" s="452"/>
      <c r="V755" s="452"/>
      <c r="W755" s="452"/>
      <c r="X755" s="452"/>
      <c r="Y755" s="452"/>
      <c r="Z755" s="45"/>
      <c r="AA755" s="44"/>
      <c r="AB755" s="44"/>
      <c r="AC755" s="47"/>
      <c r="AD755" s="47"/>
      <c r="AE755" s="47"/>
      <c r="AF755" s="47"/>
      <c r="AG755" s="47"/>
      <c r="AH755" s="47"/>
      <c r="AI755" s="47"/>
      <c r="AJ755" s="44"/>
      <c r="AK755" s="353"/>
      <c r="AL755" s="452"/>
      <c r="AM755" s="452"/>
      <c r="AN755" s="452"/>
      <c r="AO755" s="452"/>
      <c r="AP755" s="452"/>
      <c r="AQ755" s="452"/>
      <c r="AR755" s="452"/>
      <c r="AS755" s="452"/>
      <c r="AT755" s="452"/>
      <c r="AU755" s="452"/>
      <c r="AV755" s="452"/>
      <c r="AW755" s="45"/>
      <c r="AX755" s="44"/>
      <c r="AY755" s="47"/>
      <c r="AZ755" s="47"/>
      <c r="BA755" s="125"/>
      <c r="BB755" s="44"/>
      <c r="BC755" s="44"/>
      <c r="BD755" s="47"/>
      <c r="BE755" s="47"/>
      <c r="BF755" s="45"/>
      <c r="BG755" s="44"/>
      <c r="BH755" s="44"/>
      <c r="BI755" s="44"/>
      <c r="BJ755" s="44"/>
      <c r="BK755" s="44"/>
      <c r="BL755" s="44"/>
      <c r="BM755" s="44"/>
      <c r="BN755" s="47"/>
      <c r="BO755" s="497"/>
      <c r="BP755" s="124"/>
      <c r="BQ755" s="41"/>
      <c r="BR755" s="41"/>
      <c r="BS755" s="41"/>
      <c r="BT755" s="41"/>
      <c r="BU755" s="43"/>
      <c r="BV755" s="43"/>
      <c r="BW755" s="43"/>
      <c r="BX755" s="43"/>
      <c r="BY755" s="43"/>
      <c r="BZ755" s="43"/>
      <c r="CA755" s="499"/>
      <c r="CB755" s="500"/>
      <c r="CC755" s="495"/>
      <c r="CD755" s="495"/>
      <c r="CE755" s="502"/>
      <c r="CF755" s="124"/>
      <c r="CG755" s="41"/>
      <c r="CH755" s="41"/>
      <c r="CI755" s="43"/>
      <c r="CJ755" s="43"/>
      <c r="CK755" s="43"/>
      <c r="CL755" s="43"/>
      <c r="CM755" s="43"/>
      <c r="CN755" s="43"/>
      <c r="CO755" s="43"/>
      <c r="CP755" s="43"/>
      <c r="CQ755" s="43"/>
      <c r="CR755" s="500"/>
      <c r="CS755" s="495"/>
      <c r="CT755" s="495"/>
      <c r="CU755" s="502"/>
      <c r="CV755" s="44"/>
      <c r="CW755" s="44"/>
      <c r="CX755" s="44"/>
      <c r="CY755" s="44"/>
      <c r="CZ755" s="44"/>
      <c r="DA755" s="47"/>
      <c r="DB755" s="451"/>
      <c r="DC755" s="44"/>
      <c r="DD755" s="44"/>
      <c r="DE755" s="451"/>
      <c r="DF755" s="35"/>
      <c r="DG755" s="36"/>
      <c r="DH755" s="36"/>
      <c r="DI755" s="38"/>
      <c r="DJ755" s="38"/>
      <c r="DK755" s="38"/>
      <c r="DL755" s="38"/>
      <c r="DM755" s="38"/>
      <c r="DN755" s="46"/>
      <c r="DO755" s="451"/>
      <c r="DP755" s="451"/>
      <c r="DQ755" s="451"/>
      <c r="DR755" s="451"/>
      <c r="DS755" s="451"/>
      <c r="DT755" s="451"/>
      <c r="DU755" s="451"/>
      <c r="DV755" s="35"/>
      <c r="DW755" s="36"/>
      <c r="DX755" s="36"/>
      <c r="DY755" s="38"/>
      <c r="DZ755" s="38"/>
      <c r="EA755" s="46"/>
      <c r="EB755" s="33">
        <f t="shared" si="89"/>
        <v>0</v>
      </c>
      <c r="EC755" s="33">
        <f t="shared" si="90"/>
        <v>0</v>
      </c>
      <c r="ED755" s="75">
        <f t="shared" si="91"/>
        <v>0</v>
      </c>
      <c r="EE755" s="74">
        <f t="shared" si="92"/>
        <v>0</v>
      </c>
      <c r="EF755" s="33">
        <f t="shared" si="93"/>
        <v>0</v>
      </c>
    </row>
    <row r="756" spans="1:136" x14ac:dyDescent="0.25">
      <c r="A756" s="136">
        <v>747</v>
      </c>
      <c r="B756" s="44"/>
      <c r="C756" s="39"/>
      <c r="D756" s="39"/>
      <c r="E756" s="39"/>
      <c r="F756" s="46"/>
      <c r="G756" s="45"/>
      <c r="H756" s="44"/>
      <c r="I756" s="44"/>
      <c r="J756" s="47"/>
      <c r="K756" s="47"/>
      <c r="L756" s="47"/>
      <c r="M756" s="47"/>
      <c r="N756" s="47"/>
      <c r="O756" s="44"/>
      <c r="P756" s="353"/>
      <c r="Q756" s="452"/>
      <c r="R756" s="452"/>
      <c r="S756" s="452"/>
      <c r="T756" s="452"/>
      <c r="U756" s="452"/>
      <c r="V756" s="452"/>
      <c r="W756" s="452"/>
      <c r="X756" s="452"/>
      <c r="Y756" s="452"/>
      <c r="Z756" s="45"/>
      <c r="AA756" s="44"/>
      <c r="AB756" s="44"/>
      <c r="AC756" s="47"/>
      <c r="AD756" s="47"/>
      <c r="AE756" s="47"/>
      <c r="AF756" s="47"/>
      <c r="AG756" s="47"/>
      <c r="AH756" s="47"/>
      <c r="AI756" s="47"/>
      <c r="AJ756" s="44"/>
      <c r="AK756" s="353"/>
      <c r="AL756" s="452"/>
      <c r="AM756" s="452"/>
      <c r="AN756" s="452"/>
      <c r="AO756" s="452"/>
      <c r="AP756" s="452"/>
      <c r="AQ756" s="452"/>
      <c r="AR756" s="452"/>
      <c r="AS756" s="452"/>
      <c r="AT756" s="452"/>
      <c r="AU756" s="452"/>
      <c r="AV756" s="452"/>
      <c r="AW756" s="45"/>
      <c r="AX756" s="44"/>
      <c r="AY756" s="47"/>
      <c r="AZ756" s="47"/>
      <c r="BA756" s="125"/>
      <c r="BB756" s="44"/>
      <c r="BC756" s="44"/>
      <c r="BD756" s="47"/>
      <c r="BE756" s="47"/>
      <c r="BF756" s="45"/>
      <c r="BG756" s="44"/>
      <c r="BH756" s="44"/>
      <c r="BI756" s="44"/>
      <c r="BJ756" s="44"/>
      <c r="BK756" s="44"/>
      <c r="BL756" s="44"/>
      <c r="BM756" s="44"/>
      <c r="BN756" s="47"/>
      <c r="BO756" s="497"/>
      <c r="BP756" s="124"/>
      <c r="BQ756" s="41"/>
      <c r="BR756" s="41"/>
      <c r="BS756" s="41"/>
      <c r="BT756" s="41"/>
      <c r="BU756" s="43"/>
      <c r="BV756" s="43"/>
      <c r="BW756" s="43"/>
      <c r="BX756" s="43"/>
      <c r="BY756" s="43"/>
      <c r="BZ756" s="43"/>
      <c r="CA756" s="499"/>
      <c r="CB756" s="500"/>
      <c r="CC756" s="495"/>
      <c r="CD756" s="495"/>
      <c r="CE756" s="502"/>
      <c r="CF756" s="124"/>
      <c r="CG756" s="41"/>
      <c r="CH756" s="41"/>
      <c r="CI756" s="43"/>
      <c r="CJ756" s="43"/>
      <c r="CK756" s="43"/>
      <c r="CL756" s="43"/>
      <c r="CM756" s="43"/>
      <c r="CN756" s="43"/>
      <c r="CO756" s="43"/>
      <c r="CP756" s="43"/>
      <c r="CQ756" s="43"/>
      <c r="CR756" s="500"/>
      <c r="CS756" s="495"/>
      <c r="CT756" s="495"/>
      <c r="CU756" s="502"/>
      <c r="CV756" s="44"/>
      <c r="CW756" s="44"/>
      <c r="CX756" s="44"/>
      <c r="CY756" s="44"/>
      <c r="CZ756" s="44"/>
      <c r="DA756" s="47"/>
      <c r="DB756" s="451"/>
      <c r="DC756" s="44"/>
      <c r="DD756" s="44"/>
      <c r="DE756" s="451"/>
      <c r="DF756" s="35"/>
      <c r="DG756" s="36"/>
      <c r="DH756" s="36"/>
      <c r="DI756" s="38"/>
      <c r="DJ756" s="38"/>
      <c r="DK756" s="38"/>
      <c r="DL756" s="38"/>
      <c r="DM756" s="38"/>
      <c r="DN756" s="46"/>
      <c r="DO756" s="451"/>
      <c r="DP756" s="451"/>
      <c r="DQ756" s="451"/>
      <c r="DR756" s="451"/>
      <c r="DS756" s="451"/>
      <c r="DT756" s="451"/>
      <c r="DU756" s="451"/>
      <c r="DV756" s="35"/>
      <c r="DW756" s="36"/>
      <c r="DX756" s="36"/>
      <c r="DY756" s="38"/>
      <c r="DZ756" s="38"/>
      <c r="EA756" s="46"/>
      <c r="EB756" s="33">
        <f t="shared" si="89"/>
        <v>0</v>
      </c>
      <c r="EC756" s="33">
        <f t="shared" si="90"/>
        <v>0</v>
      </c>
      <c r="ED756" s="75">
        <f t="shared" si="91"/>
        <v>0</v>
      </c>
      <c r="EE756" s="74">
        <f t="shared" si="92"/>
        <v>0</v>
      </c>
      <c r="EF756" s="33">
        <f t="shared" si="93"/>
        <v>0</v>
      </c>
    </row>
    <row r="757" spans="1:136" x14ac:dyDescent="0.25">
      <c r="A757" s="134">
        <v>748</v>
      </c>
      <c r="B757" s="44"/>
      <c r="C757" s="39"/>
      <c r="D757" s="39"/>
      <c r="E757" s="39"/>
      <c r="F757" s="46"/>
      <c r="G757" s="45"/>
      <c r="H757" s="44"/>
      <c r="I757" s="44"/>
      <c r="J757" s="47"/>
      <c r="K757" s="47"/>
      <c r="L757" s="47"/>
      <c r="M757" s="47"/>
      <c r="N757" s="47"/>
      <c r="O757" s="44"/>
      <c r="P757" s="353"/>
      <c r="Q757" s="452"/>
      <c r="R757" s="452"/>
      <c r="S757" s="452"/>
      <c r="T757" s="452"/>
      <c r="U757" s="452"/>
      <c r="V757" s="452"/>
      <c r="W757" s="452"/>
      <c r="X757" s="452"/>
      <c r="Y757" s="452"/>
      <c r="Z757" s="45"/>
      <c r="AA757" s="44"/>
      <c r="AB757" s="44"/>
      <c r="AC757" s="47"/>
      <c r="AD757" s="47"/>
      <c r="AE757" s="47"/>
      <c r="AF757" s="47"/>
      <c r="AG757" s="47"/>
      <c r="AH757" s="47"/>
      <c r="AI757" s="47"/>
      <c r="AJ757" s="44"/>
      <c r="AK757" s="353"/>
      <c r="AL757" s="452"/>
      <c r="AM757" s="452"/>
      <c r="AN757" s="452"/>
      <c r="AO757" s="452"/>
      <c r="AP757" s="452"/>
      <c r="AQ757" s="452"/>
      <c r="AR757" s="452"/>
      <c r="AS757" s="452"/>
      <c r="AT757" s="452"/>
      <c r="AU757" s="452"/>
      <c r="AV757" s="452"/>
      <c r="AW757" s="45"/>
      <c r="AX757" s="44"/>
      <c r="AY757" s="47"/>
      <c r="AZ757" s="47"/>
      <c r="BA757" s="125"/>
      <c r="BB757" s="44"/>
      <c r="BC757" s="44"/>
      <c r="BD757" s="47"/>
      <c r="BE757" s="47"/>
      <c r="BF757" s="45"/>
      <c r="BG757" s="44"/>
      <c r="BH757" s="44"/>
      <c r="BI757" s="44"/>
      <c r="BJ757" s="44"/>
      <c r="BK757" s="44"/>
      <c r="BL757" s="44"/>
      <c r="BM757" s="44"/>
      <c r="BN757" s="47"/>
      <c r="BO757" s="497"/>
      <c r="BP757" s="124"/>
      <c r="BQ757" s="41"/>
      <c r="BR757" s="41"/>
      <c r="BS757" s="41"/>
      <c r="BT757" s="41"/>
      <c r="BU757" s="43"/>
      <c r="BV757" s="43"/>
      <c r="BW757" s="43"/>
      <c r="BX757" s="43"/>
      <c r="BY757" s="43"/>
      <c r="BZ757" s="43"/>
      <c r="CA757" s="499"/>
      <c r="CB757" s="500"/>
      <c r="CC757" s="495"/>
      <c r="CD757" s="495"/>
      <c r="CE757" s="502"/>
      <c r="CF757" s="124"/>
      <c r="CG757" s="41"/>
      <c r="CH757" s="41"/>
      <c r="CI757" s="43"/>
      <c r="CJ757" s="43"/>
      <c r="CK757" s="43"/>
      <c r="CL757" s="43"/>
      <c r="CM757" s="43"/>
      <c r="CN757" s="43"/>
      <c r="CO757" s="43"/>
      <c r="CP757" s="43"/>
      <c r="CQ757" s="43"/>
      <c r="CR757" s="500"/>
      <c r="CS757" s="495"/>
      <c r="CT757" s="495"/>
      <c r="CU757" s="502"/>
      <c r="CV757" s="44"/>
      <c r="CW757" s="44"/>
      <c r="CX757" s="44"/>
      <c r="CY757" s="44"/>
      <c r="CZ757" s="44"/>
      <c r="DA757" s="47"/>
      <c r="DB757" s="451"/>
      <c r="DC757" s="44"/>
      <c r="DD757" s="44"/>
      <c r="DE757" s="451"/>
      <c r="DF757" s="35"/>
      <c r="DG757" s="36"/>
      <c r="DH757" s="36"/>
      <c r="DI757" s="38"/>
      <c r="DJ757" s="38"/>
      <c r="DK757" s="38"/>
      <c r="DL757" s="38"/>
      <c r="DM757" s="38"/>
      <c r="DN757" s="46"/>
      <c r="DO757" s="451"/>
      <c r="DP757" s="451"/>
      <c r="DQ757" s="451"/>
      <c r="DR757" s="451"/>
      <c r="DS757" s="451"/>
      <c r="DT757" s="451"/>
      <c r="DU757" s="451"/>
      <c r="DV757" s="35"/>
      <c r="DW757" s="36"/>
      <c r="DX757" s="36"/>
      <c r="DY757" s="38"/>
      <c r="DZ757" s="38"/>
      <c r="EA757" s="46"/>
      <c r="EB757" s="33">
        <f t="shared" si="89"/>
        <v>0</v>
      </c>
      <c r="EC757" s="33">
        <f t="shared" si="90"/>
        <v>0</v>
      </c>
      <c r="ED757" s="75">
        <f t="shared" si="91"/>
        <v>0</v>
      </c>
      <c r="EE757" s="74">
        <f t="shared" si="92"/>
        <v>0</v>
      </c>
      <c r="EF757" s="33">
        <f t="shared" si="93"/>
        <v>0</v>
      </c>
    </row>
    <row r="758" spans="1:136" x14ac:dyDescent="0.25">
      <c r="A758" s="136">
        <v>749</v>
      </c>
      <c r="B758" s="44"/>
      <c r="C758" s="39"/>
      <c r="D758" s="39"/>
      <c r="E758" s="39"/>
      <c r="F758" s="46"/>
      <c r="G758" s="45"/>
      <c r="H758" s="44"/>
      <c r="I758" s="44"/>
      <c r="J758" s="47"/>
      <c r="K758" s="47"/>
      <c r="L758" s="47"/>
      <c r="M758" s="47"/>
      <c r="N758" s="47"/>
      <c r="O758" s="44"/>
      <c r="P758" s="353"/>
      <c r="Q758" s="452"/>
      <c r="R758" s="452"/>
      <c r="S758" s="452"/>
      <c r="T758" s="452"/>
      <c r="U758" s="452"/>
      <c r="V758" s="452"/>
      <c r="W758" s="452"/>
      <c r="X758" s="452"/>
      <c r="Y758" s="452"/>
      <c r="Z758" s="45"/>
      <c r="AA758" s="44"/>
      <c r="AB758" s="44"/>
      <c r="AC758" s="47"/>
      <c r="AD758" s="47"/>
      <c r="AE758" s="47"/>
      <c r="AF758" s="47"/>
      <c r="AG758" s="47"/>
      <c r="AH758" s="47"/>
      <c r="AI758" s="47"/>
      <c r="AJ758" s="44"/>
      <c r="AK758" s="353"/>
      <c r="AL758" s="452"/>
      <c r="AM758" s="452"/>
      <c r="AN758" s="452"/>
      <c r="AO758" s="452"/>
      <c r="AP758" s="452"/>
      <c r="AQ758" s="452"/>
      <c r="AR758" s="452"/>
      <c r="AS758" s="452"/>
      <c r="AT758" s="452"/>
      <c r="AU758" s="452"/>
      <c r="AV758" s="452"/>
      <c r="AW758" s="45"/>
      <c r="AX758" s="44"/>
      <c r="AY758" s="47"/>
      <c r="AZ758" s="47"/>
      <c r="BA758" s="125"/>
      <c r="BB758" s="44"/>
      <c r="BC758" s="44"/>
      <c r="BD758" s="47"/>
      <c r="BE758" s="47"/>
      <c r="BF758" s="45"/>
      <c r="BG758" s="44"/>
      <c r="BH758" s="44"/>
      <c r="BI758" s="44"/>
      <c r="BJ758" s="44"/>
      <c r="BK758" s="44"/>
      <c r="BL758" s="44"/>
      <c r="BM758" s="44"/>
      <c r="BN758" s="47"/>
      <c r="BO758" s="497"/>
      <c r="BP758" s="124"/>
      <c r="BQ758" s="41"/>
      <c r="BR758" s="41"/>
      <c r="BS758" s="41"/>
      <c r="BT758" s="41"/>
      <c r="BU758" s="43"/>
      <c r="BV758" s="43"/>
      <c r="BW758" s="43"/>
      <c r="BX758" s="43"/>
      <c r="BY758" s="43"/>
      <c r="BZ758" s="43"/>
      <c r="CA758" s="499"/>
      <c r="CB758" s="500"/>
      <c r="CC758" s="495"/>
      <c r="CD758" s="495"/>
      <c r="CE758" s="502"/>
      <c r="CF758" s="124"/>
      <c r="CG758" s="41"/>
      <c r="CH758" s="41"/>
      <c r="CI758" s="43"/>
      <c r="CJ758" s="43"/>
      <c r="CK758" s="43"/>
      <c r="CL758" s="43"/>
      <c r="CM758" s="43"/>
      <c r="CN758" s="43"/>
      <c r="CO758" s="43"/>
      <c r="CP758" s="43"/>
      <c r="CQ758" s="43"/>
      <c r="CR758" s="500"/>
      <c r="CS758" s="495"/>
      <c r="CT758" s="495"/>
      <c r="CU758" s="502"/>
      <c r="CV758" s="44"/>
      <c r="CW758" s="44"/>
      <c r="CX758" s="44"/>
      <c r="CY758" s="44"/>
      <c r="CZ758" s="44"/>
      <c r="DA758" s="47"/>
      <c r="DB758" s="451"/>
      <c r="DC758" s="44"/>
      <c r="DD758" s="44"/>
      <c r="DE758" s="451"/>
      <c r="DF758" s="35"/>
      <c r="DG758" s="36"/>
      <c r="DH758" s="36"/>
      <c r="DI758" s="38"/>
      <c r="DJ758" s="38"/>
      <c r="DK758" s="38"/>
      <c r="DL758" s="38"/>
      <c r="DM758" s="38"/>
      <c r="DN758" s="46"/>
      <c r="DO758" s="451"/>
      <c r="DP758" s="451"/>
      <c r="DQ758" s="451"/>
      <c r="DR758" s="451"/>
      <c r="DS758" s="451"/>
      <c r="DT758" s="451"/>
      <c r="DU758" s="451"/>
      <c r="DV758" s="35"/>
      <c r="DW758" s="36"/>
      <c r="DX758" s="36"/>
      <c r="DY758" s="38"/>
      <c r="DZ758" s="38"/>
      <c r="EA758" s="46"/>
      <c r="EB758" s="33">
        <f t="shared" si="89"/>
        <v>0</v>
      </c>
      <c r="EC758" s="33">
        <f t="shared" si="90"/>
        <v>0</v>
      </c>
      <c r="ED758" s="75">
        <f t="shared" si="91"/>
        <v>0</v>
      </c>
      <c r="EE758" s="74">
        <f t="shared" si="92"/>
        <v>0</v>
      </c>
      <c r="EF758" s="33">
        <f t="shared" si="93"/>
        <v>0</v>
      </c>
    </row>
    <row r="759" spans="1:136" x14ac:dyDescent="0.25">
      <c r="A759" s="134">
        <v>750</v>
      </c>
      <c r="B759" s="44"/>
      <c r="C759" s="39"/>
      <c r="D759" s="39"/>
      <c r="E759" s="39"/>
      <c r="F759" s="46"/>
      <c r="G759" s="45"/>
      <c r="H759" s="44"/>
      <c r="I759" s="44"/>
      <c r="J759" s="47"/>
      <c r="K759" s="47"/>
      <c r="L759" s="47"/>
      <c r="M759" s="47"/>
      <c r="N759" s="47"/>
      <c r="O759" s="44"/>
      <c r="P759" s="353"/>
      <c r="Q759" s="452"/>
      <c r="R759" s="452"/>
      <c r="S759" s="452"/>
      <c r="T759" s="452"/>
      <c r="U759" s="452"/>
      <c r="V759" s="452"/>
      <c r="W759" s="452"/>
      <c r="X759" s="452"/>
      <c r="Y759" s="452"/>
      <c r="Z759" s="45"/>
      <c r="AA759" s="44"/>
      <c r="AB759" s="44"/>
      <c r="AC759" s="47"/>
      <c r="AD759" s="47"/>
      <c r="AE759" s="47"/>
      <c r="AF759" s="47"/>
      <c r="AG759" s="47"/>
      <c r="AH759" s="47"/>
      <c r="AI759" s="47"/>
      <c r="AJ759" s="44"/>
      <c r="AK759" s="353"/>
      <c r="AL759" s="452"/>
      <c r="AM759" s="452"/>
      <c r="AN759" s="452"/>
      <c r="AO759" s="452"/>
      <c r="AP759" s="452"/>
      <c r="AQ759" s="452"/>
      <c r="AR759" s="452"/>
      <c r="AS759" s="452"/>
      <c r="AT759" s="452"/>
      <c r="AU759" s="452"/>
      <c r="AV759" s="452"/>
      <c r="AW759" s="45"/>
      <c r="AX759" s="44"/>
      <c r="AY759" s="47"/>
      <c r="AZ759" s="47"/>
      <c r="BA759" s="125"/>
      <c r="BB759" s="44"/>
      <c r="BC759" s="44"/>
      <c r="BD759" s="47"/>
      <c r="BE759" s="47"/>
      <c r="BF759" s="45"/>
      <c r="BG759" s="44"/>
      <c r="BH759" s="44"/>
      <c r="BI759" s="44"/>
      <c r="BJ759" s="44"/>
      <c r="BK759" s="44"/>
      <c r="BL759" s="44"/>
      <c r="BM759" s="44"/>
      <c r="BN759" s="47"/>
      <c r="BO759" s="497"/>
      <c r="BP759" s="124"/>
      <c r="BQ759" s="41"/>
      <c r="BR759" s="41"/>
      <c r="BS759" s="41"/>
      <c r="BT759" s="41"/>
      <c r="BU759" s="43"/>
      <c r="BV759" s="43"/>
      <c r="BW759" s="43"/>
      <c r="BX759" s="43"/>
      <c r="BY759" s="43"/>
      <c r="BZ759" s="43"/>
      <c r="CA759" s="499"/>
      <c r="CB759" s="500"/>
      <c r="CC759" s="495"/>
      <c r="CD759" s="495"/>
      <c r="CE759" s="502"/>
      <c r="CF759" s="124"/>
      <c r="CG759" s="41"/>
      <c r="CH759" s="41"/>
      <c r="CI759" s="43"/>
      <c r="CJ759" s="43"/>
      <c r="CK759" s="43"/>
      <c r="CL759" s="43"/>
      <c r="CM759" s="43"/>
      <c r="CN759" s="43"/>
      <c r="CO759" s="43"/>
      <c r="CP759" s="43"/>
      <c r="CQ759" s="43"/>
      <c r="CR759" s="500"/>
      <c r="CS759" s="495"/>
      <c r="CT759" s="495"/>
      <c r="CU759" s="502"/>
      <c r="CV759" s="44"/>
      <c r="CW759" s="44"/>
      <c r="CX759" s="44"/>
      <c r="CY759" s="44"/>
      <c r="CZ759" s="44"/>
      <c r="DA759" s="47"/>
      <c r="DB759" s="451"/>
      <c r="DC759" s="44"/>
      <c r="DD759" s="44"/>
      <c r="DE759" s="451"/>
      <c r="DF759" s="35"/>
      <c r="DG759" s="36"/>
      <c r="DH759" s="36"/>
      <c r="DI759" s="38"/>
      <c r="DJ759" s="38"/>
      <c r="DK759" s="38"/>
      <c r="DL759" s="38"/>
      <c r="DM759" s="38"/>
      <c r="DN759" s="46"/>
      <c r="DO759" s="451"/>
      <c r="DP759" s="451"/>
      <c r="DQ759" s="451"/>
      <c r="DR759" s="451"/>
      <c r="DS759" s="451"/>
      <c r="DT759" s="451"/>
      <c r="DU759" s="451"/>
      <c r="DV759" s="35"/>
      <c r="DW759" s="36"/>
      <c r="DX759" s="36"/>
      <c r="DY759" s="38"/>
      <c r="DZ759" s="38"/>
      <c r="EA759" s="46"/>
      <c r="EB759" s="33">
        <f t="shared" si="89"/>
        <v>0</v>
      </c>
      <c r="EC759" s="33">
        <f t="shared" si="90"/>
        <v>0</v>
      </c>
      <c r="ED759" s="75">
        <f t="shared" si="91"/>
        <v>0</v>
      </c>
      <c r="EE759" s="74">
        <f t="shared" si="92"/>
        <v>0</v>
      </c>
      <c r="EF759" s="33">
        <f t="shared" si="93"/>
        <v>0</v>
      </c>
    </row>
    <row r="760" spans="1:136" x14ac:dyDescent="0.25">
      <c r="A760" s="136">
        <v>751</v>
      </c>
      <c r="B760" s="44"/>
      <c r="C760" s="39"/>
      <c r="D760" s="39"/>
      <c r="E760" s="39"/>
      <c r="F760" s="46"/>
      <c r="G760" s="45"/>
      <c r="H760" s="44"/>
      <c r="I760" s="44"/>
      <c r="J760" s="47"/>
      <c r="K760" s="47"/>
      <c r="L760" s="47"/>
      <c r="M760" s="47"/>
      <c r="N760" s="47"/>
      <c r="O760" s="44"/>
      <c r="P760" s="353"/>
      <c r="Q760" s="452"/>
      <c r="R760" s="452"/>
      <c r="S760" s="452"/>
      <c r="T760" s="452"/>
      <c r="U760" s="452"/>
      <c r="V760" s="452"/>
      <c r="W760" s="452"/>
      <c r="X760" s="452"/>
      <c r="Y760" s="452"/>
      <c r="Z760" s="45"/>
      <c r="AA760" s="44"/>
      <c r="AB760" s="44"/>
      <c r="AC760" s="47"/>
      <c r="AD760" s="47"/>
      <c r="AE760" s="47"/>
      <c r="AF760" s="47"/>
      <c r="AG760" s="47"/>
      <c r="AH760" s="47"/>
      <c r="AI760" s="47"/>
      <c r="AJ760" s="44"/>
      <c r="AK760" s="353"/>
      <c r="AL760" s="452"/>
      <c r="AM760" s="452"/>
      <c r="AN760" s="452"/>
      <c r="AO760" s="452"/>
      <c r="AP760" s="452"/>
      <c r="AQ760" s="452"/>
      <c r="AR760" s="452"/>
      <c r="AS760" s="452"/>
      <c r="AT760" s="452"/>
      <c r="AU760" s="452"/>
      <c r="AV760" s="452"/>
      <c r="AW760" s="45"/>
      <c r="AX760" s="44"/>
      <c r="AY760" s="47"/>
      <c r="AZ760" s="47"/>
      <c r="BA760" s="125"/>
      <c r="BB760" s="44"/>
      <c r="BC760" s="44"/>
      <c r="BD760" s="47"/>
      <c r="BE760" s="47"/>
      <c r="BF760" s="45"/>
      <c r="BG760" s="44"/>
      <c r="BH760" s="44"/>
      <c r="BI760" s="44"/>
      <c r="BJ760" s="44"/>
      <c r="BK760" s="44"/>
      <c r="BL760" s="44"/>
      <c r="BM760" s="44"/>
      <c r="BN760" s="47"/>
      <c r="BO760" s="497"/>
      <c r="BP760" s="124"/>
      <c r="BQ760" s="41"/>
      <c r="BR760" s="41"/>
      <c r="BS760" s="41"/>
      <c r="BT760" s="41"/>
      <c r="BU760" s="43"/>
      <c r="BV760" s="43"/>
      <c r="BW760" s="43"/>
      <c r="BX760" s="43"/>
      <c r="BY760" s="43"/>
      <c r="BZ760" s="43"/>
      <c r="CA760" s="499"/>
      <c r="CB760" s="500"/>
      <c r="CC760" s="495"/>
      <c r="CD760" s="495"/>
      <c r="CE760" s="502"/>
      <c r="CF760" s="124"/>
      <c r="CG760" s="41"/>
      <c r="CH760" s="41"/>
      <c r="CI760" s="43"/>
      <c r="CJ760" s="43"/>
      <c r="CK760" s="43"/>
      <c r="CL760" s="43"/>
      <c r="CM760" s="43"/>
      <c r="CN760" s="43"/>
      <c r="CO760" s="43"/>
      <c r="CP760" s="43"/>
      <c r="CQ760" s="43"/>
      <c r="CR760" s="500"/>
      <c r="CS760" s="495"/>
      <c r="CT760" s="495"/>
      <c r="CU760" s="502"/>
      <c r="CV760" s="44"/>
      <c r="CW760" s="44"/>
      <c r="CX760" s="44"/>
      <c r="CY760" s="44"/>
      <c r="CZ760" s="44"/>
      <c r="DA760" s="47"/>
      <c r="DB760" s="451"/>
      <c r="DC760" s="44"/>
      <c r="DD760" s="44"/>
      <c r="DE760" s="451"/>
      <c r="DF760" s="35"/>
      <c r="DG760" s="36"/>
      <c r="DH760" s="36"/>
      <c r="DI760" s="38"/>
      <c r="DJ760" s="38"/>
      <c r="DK760" s="38"/>
      <c r="DL760" s="38"/>
      <c r="DM760" s="38"/>
      <c r="DN760" s="46"/>
      <c r="DO760" s="451"/>
      <c r="DP760" s="451"/>
      <c r="DQ760" s="451"/>
      <c r="DR760" s="451"/>
      <c r="DS760" s="451"/>
      <c r="DT760" s="451"/>
      <c r="DU760" s="451"/>
      <c r="DV760" s="35"/>
      <c r="DW760" s="36"/>
      <c r="DX760" s="36"/>
      <c r="DY760" s="38"/>
      <c r="DZ760" s="38"/>
      <c r="EA760" s="46"/>
      <c r="EB760" s="33">
        <f t="shared" si="89"/>
        <v>0</v>
      </c>
      <c r="EC760" s="33">
        <f t="shared" si="90"/>
        <v>0</v>
      </c>
      <c r="ED760" s="75">
        <f t="shared" si="91"/>
        <v>0</v>
      </c>
      <c r="EE760" s="74">
        <f t="shared" si="92"/>
        <v>0</v>
      </c>
      <c r="EF760" s="33">
        <f t="shared" si="93"/>
        <v>0</v>
      </c>
    </row>
    <row r="761" spans="1:136" x14ac:dyDescent="0.25">
      <c r="A761" s="134">
        <v>752</v>
      </c>
      <c r="B761" s="44"/>
      <c r="C761" s="39"/>
      <c r="D761" s="39"/>
      <c r="E761" s="39"/>
      <c r="F761" s="46"/>
      <c r="G761" s="45"/>
      <c r="H761" s="44"/>
      <c r="I761" s="44"/>
      <c r="J761" s="47"/>
      <c r="K761" s="47"/>
      <c r="L761" s="47"/>
      <c r="M761" s="47"/>
      <c r="N761" s="47"/>
      <c r="O761" s="44"/>
      <c r="P761" s="353"/>
      <c r="Q761" s="452"/>
      <c r="R761" s="452"/>
      <c r="S761" s="452"/>
      <c r="T761" s="452"/>
      <c r="U761" s="452"/>
      <c r="V761" s="452"/>
      <c r="W761" s="452"/>
      <c r="X761" s="452"/>
      <c r="Y761" s="452"/>
      <c r="Z761" s="45"/>
      <c r="AA761" s="44"/>
      <c r="AB761" s="44"/>
      <c r="AC761" s="47"/>
      <c r="AD761" s="47"/>
      <c r="AE761" s="47"/>
      <c r="AF761" s="47"/>
      <c r="AG761" s="47"/>
      <c r="AH761" s="47"/>
      <c r="AI761" s="47"/>
      <c r="AJ761" s="44"/>
      <c r="AK761" s="353"/>
      <c r="AL761" s="452"/>
      <c r="AM761" s="452"/>
      <c r="AN761" s="452"/>
      <c r="AO761" s="452"/>
      <c r="AP761" s="452"/>
      <c r="AQ761" s="452"/>
      <c r="AR761" s="452"/>
      <c r="AS761" s="452"/>
      <c r="AT761" s="452"/>
      <c r="AU761" s="452"/>
      <c r="AV761" s="452"/>
      <c r="AW761" s="45"/>
      <c r="AX761" s="44"/>
      <c r="AY761" s="47"/>
      <c r="AZ761" s="47"/>
      <c r="BA761" s="125"/>
      <c r="BB761" s="44"/>
      <c r="BC761" s="44"/>
      <c r="BD761" s="47"/>
      <c r="BE761" s="47"/>
      <c r="BF761" s="45"/>
      <c r="BG761" s="44"/>
      <c r="BH761" s="44"/>
      <c r="BI761" s="44"/>
      <c r="BJ761" s="44"/>
      <c r="BK761" s="44"/>
      <c r="BL761" s="44"/>
      <c r="BM761" s="44"/>
      <c r="BN761" s="47"/>
      <c r="BO761" s="497"/>
      <c r="BP761" s="124"/>
      <c r="BQ761" s="41"/>
      <c r="BR761" s="41"/>
      <c r="BS761" s="41"/>
      <c r="BT761" s="41"/>
      <c r="BU761" s="43"/>
      <c r="BV761" s="43"/>
      <c r="BW761" s="43"/>
      <c r="BX761" s="43"/>
      <c r="BY761" s="43"/>
      <c r="BZ761" s="43"/>
      <c r="CA761" s="499"/>
      <c r="CB761" s="500"/>
      <c r="CC761" s="495"/>
      <c r="CD761" s="495"/>
      <c r="CE761" s="502"/>
      <c r="CF761" s="124"/>
      <c r="CG761" s="41"/>
      <c r="CH761" s="41"/>
      <c r="CI761" s="43"/>
      <c r="CJ761" s="43"/>
      <c r="CK761" s="43"/>
      <c r="CL761" s="43"/>
      <c r="CM761" s="43"/>
      <c r="CN761" s="43"/>
      <c r="CO761" s="43"/>
      <c r="CP761" s="43"/>
      <c r="CQ761" s="43"/>
      <c r="CR761" s="500"/>
      <c r="CS761" s="495"/>
      <c r="CT761" s="495"/>
      <c r="CU761" s="502"/>
      <c r="CV761" s="44"/>
      <c r="CW761" s="44"/>
      <c r="CX761" s="44"/>
      <c r="CY761" s="44"/>
      <c r="CZ761" s="44"/>
      <c r="DA761" s="47"/>
      <c r="DB761" s="451"/>
      <c r="DC761" s="44"/>
      <c r="DD761" s="44"/>
      <c r="DE761" s="451"/>
      <c r="DF761" s="35"/>
      <c r="DG761" s="36"/>
      <c r="DH761" s="36"/>
      <c r="DI761" s="38"/>
      <c r="DJ761" s="38"/>
      <c r="DK761" s="38"/>
      <c r="DL761" s="38"/>
      <c r="DM761" s="38"/>
      <c r="DN761" s="46"/>
      <c r="DO761" s="451"/>
      <c r="DP761" s="451"/>
      <c r="DQ761" s="451"/>
      <c r="DR761" s="451"/>
      <c r="DS761" s="451"/>
      <c r="DT761" s="451"/>
      <c r="DU761" s="451"/>
      <c r="DV761" s="35"/>
      <c r="DW761" s="36"/>
      <c r="DX761" s="36"/>
      <c r="DY761" s="38"/>
      <c r="DZ761" s="38"/>
      <c r="EA761" s="46"/>
      <c r="EB761" s="33">
        <f t="shared" si="89"/>
        <v>0</v>
      </c>
      <c r="EC761" s="33">
        <f t="shared" si="90"/>
        <v>0</v>
      </c>
      <c r="ED761" s="75">
        <f t="shared" si="91"/>
        <v>0</v>
      </c>
      <c r="EE761" s="74">
        <f t="shared" si="92"/>
        <v>0</v>
      </c>
      <c r="EF761" s="33">
        <f t="shared" si="93"/>
        <v>0</v>
      </c>
    </row>
    <row r="762" spans="1:136" x14ac:dyDescent="0.25">
      <c r="A762" s="136">
        <v>753</v>
      </c>
      <c r="B762" s="44"/>
      <c r="C762" s="39"/>
      <c r="D762" s="39"/>
      <c r="E762" s="39"/>
      <c r="F762" s="46"/>
      <c r="G762" s="45"/>
      <c r="H762" s="44"/>
      <c r="I762" s="44"/>
      <c r="J762" s="47"/>
      <c r="K762" s="47"/>
      <c r="L762" s="47"/>
      <c r="M762" s="47"/>
      <c r="N762" s="47"/>
      <c r="O762" s="44"/>
      <c r="P762" s="353"/>
      <c r="Q762" s="452"/>
      <c r="R762" s="452"/>
      <c r="S762" s="452"/>
      <c r="T762" s="452"/>
      <c r="U762" s="452"/>
      <c r="V762" s="452"/>
      <c r="W762" s="452"/>
      <c r="X762" s="452"/>
      <c r="Y762" s="452"/>
      <c r="Z762" s="45"/>
      <c r="AA762" s="44"/>
      <c r="AB762" s="44"/>
      <c r="AC762" s="47"/>
      <c r="AD762" s="47"/>
      <c r="AE762" s="47"/>
      <c r="AF762" s="47"/>
      <c r="AG762" s="47"/>
      <c r="AH762" s="47"/>
      <c r="AI762" s="47"/>
      <c r="AJ762" s="44"/>
      <c r="AK762" s="353"/>
      <c r="AL762" s="452"/>
      <c r="AM762" s="452"/>
      <c r="AN762" s="452"/>
      <c r="AO762" s="452"/>
      <c r="AP762" s="452"/>
      <c r="AQ762" s="452"/>
      <c r="AR762" s="452"/>
      <c r="AS762" s="452"/>
      <c r="AT762" s="452"/>
      <c r="AU762" s="452"/>
      <c r="AV762" s="452"/>
      <c r="AW762" s="45"/>
      <c r="AX762" s="44"/>
      <c r="AY762" s="47"/>
      <c r="AZ762" s="47"/>
      <c r="BA762" s="125"/>
      <c r="BB762" s="44"/>
      <c r="BC762" s="44"/>
      <c r="BD762" s="47"/>
      <c r="BE762" s="47"/>
      <c r="BF762" s="45"/>
      <c r="BG762" s="44"/>
      <c r="BH762" s="44"/>
      <c r="BI762" s="44"/>
      <c r="BJ762" s="44"/>
      <c r="BK762" s="44"/>
      <c r="BL762" s="44"/>
      <c r="BM762" s="44"/>
      <c r="BN762" s="47"/>
      <c r="BO762" s="497"/>
      <c r="BP762" s="124"/>
      <c r="BQ762" s="41"/>
      <c r="BR762" s="41"/>
      <c r="BS762" s="41"/>
      <c r="BT762" s="41"/>
      <c r="BU762" s="43"/>
      <c r="BV762" s="43"/>
      <c r="BW762" s="43"/>
      <c r="BX762" s="43"/>
      <c r="BY762" s="43"/>
      <c r="BZ762" s="43"/>
      <c r="CA762" s="499"/>
      <c r="CB762" s="500"/>
      <c r="CC762" s="495"/>
      <c r="CD762" s="495"/>
      <c r="CE762" s="502"/>
      <c r="CF762" s="124"/>
      <c r="CG762" s="41"/>
      <c r="CH762" s="41"/>
      <c r="CI762" s="43"/>
      <c r="CJ762" s="43"/>
      <c r="CK762" s="43"/>
      <c r="CL762" s="43"/>
      <c r="CM762" s="43"/>
      <c r="CN762" s="43"/>
      <c r="CO762" s="43"/>
      <c r="CP762" s="43"/>
      <c r="CQ762" s="43"/>
      <c r="CR762" s="500"/>
      <c r="CS762" s="495"/>
      <c r="CT762" s="495"/>
      <c r="CU762" s="502"/>
      <c r="CV762" s="44"/>
      <c r="CW762" s="44"/>
      <c r="CX762" s="44"/>
      <c r="CY762" s="44"/>
      <c r="CZ762" s="44"/>
      <c r="DA762" s="47"/>
      <c r="DB762" s="451"/>
      <c r="DC762" s="44"/>
      <c r="DD762" s="44"/>
      <c r="DE762" s="451"/>
      <c r="DF762" s="35"/>
      <c r="DG762" s="36"/>
      <c r="DH762" s="36"/>
      <c r="DI762" s="38"/>
      <c r="DJ762" s="38"/>
      <c r="DK762" s="38"/>
      <c r="DL762" s="38"/>
      <c r="DM762" s="38"/>
      <c r="DN762" s="46"/>
      <c r="DO762" s="451"/>
      <c r="DP762" s="451"/>
      <c r="DQ762" s="451"/>
      <c r="DR762" s="451"/>
      <c r="DS762" s="451"/>
      <c r="DT762" s="451"/>
      <c r="DU762" s="451"/>
      <c r="DV762" s="35"/>
      <c r="DW762" s="36"/>
      <c r="DX762" s="36"/>
      <c r="DY762" s="38"/>
      <c r="DZ762" s="38"/>
      <c r="EA762" s="46"/>
      <c r="EB762" s="33">
        <f t="shared" si="89"/>
        <v>0</v>
      </c>
      <c r="EC762" s="33">
        <f t="shared" si="90"/>
        <v>0</v>
      </c>
      <c r="ED762" s="75">
        <f t="shared" si="91"/>
        <v>0</v>
      </c>
      <c r="EE762" s="74">
        <f t="shared" si="92"/>
        <v>0</v>
      </c>
      <c r="EF762" s="33">
        <f t="shared" si="93"/>
        <v>0</v>
      </c>
    </row>
    <row r="763" spans="1:136" x14ac:dyDescent="0.25">
      <c r="A763" s="134">
        <v>754</v>
      </c>
      <c r="B763" s="44"/>
      <c r="C763" s="39"/>
      <c r="D763" s="39"/>
      <c r="E763" s="39"/>
      <c r="F763" s="46"/>
      <c r="G763" s="45"/>
      <c r="H763" s="44"/>
      <c r="I763" s="44"/>
      <c r="J763" s="47"/>
      <c r="K763" s="47"/>
      <c r="L763" s="47"/>
      <c r="M763" s="47"/>
      <c r="N763" s="47"/>
      <c r="O763" s="44"/>
      <c r="P763" s="353"/>
      <c r="Q763" s="452"/>
      <c r="R763" s="452"/>
      <c r="S763" s="452"/>
      <c r="T763" s="452"/>
      <c r="U763" s="452"/>
      <c r="V763" s="452"/>
      <c r="W763" s="452"/>
      <c r="X763" s="452"/>
      <c r="Y763" s="452"/>
      <c r="Z763" s="45"/>
      <c r="AA763" s="44"/>
      <c r="AB763" s="44"/>
      <c r="AC763" s="47"/>
      <c r="AD763" s="47"/>
      <c r="AE763" s="47"/>
      <c r="AF763" s="47"/>
      <c r="AG763" s="47"/>
      <c r="AH763" s="47"/>
      <c r="AI763" s="47"/>
      <c r="AJ763" s="44"/>
      <c r="AK763" s="353"/>
      <c r="AL763" s="452"/>
      <c r="AM763" s="452"/>
      <c r="AN763" s="452"/>
      <c r="AO763" s="452"/>
      <c r="AP763" s="452"/>
      <c r="AQ763" s="452"/>
      <c r="AR763" s="452"/>
      <c r="AS763" s="452"/>
      <c r="AT763" s="452"/>
      <c r="AU763" s="452"/>
      <c r="AV763" s="452"/>
      <c r="AW763" s="45"/>
      <c r="AX763" s="44"/>
      <c r="AY763" s="47"/>
      <c r="AZ763" s="47"/>
      <c r="BA763" s="125"/>
      <c r="BB763" s="44"/>
      <c r="BC763" s="44"/>
      <c r="BD763" s="47"/>
      <c r="BE763" s="47"/>
      <c r="BF763" s="45"/>
      <c r="BG763" s="44"/>
      <c r="BH763" s="44"/>
      <c r="BI763" s="44"/>
      <c r="BJ763" s="44"/>
      <c r="BK763" s="44"/>
      <c r="BL763" s="44"/>
      <c r="BM763" s="44"/>
      <c r="BN763" s="47"/>
      <c r="BO763" s="497"/>
      <c r="BP763" s="124"/>
      <c r="BQ763" s="41"/>
      <c r="BR763" s="41"/>
      <c r="BS763" s="41"/>
      <c r="BT763" s="41"/>
      <c r="BU763" s="43"/>
      <c r="BV763" s="43"/>
      <c r="BW763" s="43"/>
      <c r="BX763" s="43"/>
      <c r="BY763" s="43"/>
      <c r="BZ763" s="43"/>
      <c r="CA763" s="499"/>
      <c r="CB763" s="500"/>
      <c r="CC763" s="495"/>
      <c r="CD763" s="495"/>
      <c r="CE763" s="502"/>
      <c r="CF763" s="124"/>
      <c r="CG763" s="41"/>
      <c r="CH763" s="41"/>
      <c r="CI763" s="43"/>
      <c r="CJ763" s="43"/>
      <c r="CK763" s="43"/>
      <c r="CL763" s="43"/>
      <c r="CM763" s="43"/>
      <c r="CN763" s="43"/>
      <c r="CO763" s="43"/>
      <c r="CP763" s="43"/>
      <c r="CQ763" s="43"/>
      <c r="CR763" s="500"/>
      <c r="CS763" s="495"/>
      <c r="CT763" s="495"/>
      <c r="CU763" s="502"/>
      <c r="CV763" s="44"/>
      <c r="CW763" s="44"/>
      <c r="CX763" s="44"/>
      <c r="CY763" s="44"/>
      <c r="CZ763" s="44"/>
      <c r="DA763" s="47"/>
      <c r="DB763" s="451"/>
      <c r="DC763" s="44"/>
      <c r="DD763" s="44"/>
      <c r="DE763" s="451"/>
      <c r="DF763" s="35"/>
      <c r="DG763" s="36"/>
      <c r="DH763" s="36"/>
      <c r="DI763" s="38"/>
      <c r="DJ763" s="38"/>
      <c r="DK763" s="38"/>
      <c r="DL763" s="38"/>
      <c r="DM763" s="38"/>
      <c r="DN763" s="46"/>
      <c r="DO763" s="451"/>
      <c r="DP763" s="451"/>
      <c r="DQ763" s="451"/>
      <c r="DR763" s="451"/>
      <c r="DS763" s="451"/>
      <c r="DT763" s="451"/>
      <c r="DU763" s="451"/>
      <c r="DV763" s="35"/>
      <c r="DW763" s="36"/>
      <c r="DX763" s="36"/>
      <c r="DY763" s="38"/>
      <c r="DZ763" s="38"/>
      <c r="EA763" s="46"/>
      <c r="EB763" s="33">
        <f t="shared" si="89"/>
        <v>0</v>
      </c>
      <c r="EC763" s="33">
        <f t="shared" si="90"/>
        <v>0</v>
      </c>
      <c r="ED763" s="75">
        <f t="shared" si="91"/>
        <v>0</v>
      </c>
      <c r="EE763" s="74">
        <f t="shared" si="92"/>
        <v>0</v>
      </c>
      <c r="EF763" s="33">
        <f t="shared" si="93"/>
        <v>0</v>
      </c>
    </row>
    <row r="764" spans="1:136" x14ac:dyDescent="0.25">
      <c r="A764" s="136">
        <v>755</v>
      </c>
      <c r="B764" s="44"/>
      <c r="C764" s="39"/>
      <c r="D764" s="39"/>
      <c r="E764" s="39"/>
      <c r="F764" s="46"/>
      <c r="G764" s="45"/>
      <c r="H764" s="44"/>
      <c r="I764" s="44"/>
      <c r="J764" s="47"/>
      <c r="K764" s="47"/>
      <c r="L764" s="47"/>
      <c r="M764" s="47"/>
      <c r="N764" s="47"/>
      <c r="O764" s="44"/>
      <c r="P764" s="353"/>
      <c r="Q764" s="452"/>
      <c r="R764" s="452"/>
      <c r="S764" s="452"/>
      <c r="T764" s="452"/>
      <c r="U764" s="452"/>
      <c r="V764" s="452"/>
      <c r="W764" s="452"/>
      <c r="X764" s="452"/>
      <c r="Y764" s="452"/>
      <c r="Z764" s="45"/>
      <c r="AA764" s="44"/>
      <c r="AB764" s="44"/>
      <c r="AC764" s="47"/>
      <c r="AD764" s="47"/>
      <c r="AE764" s="47"/>
      <c r="AF764" s="47"/>
      <c r="AG764" s="47"/>
      <c r="AH764" s="47"/>
      <c r="AI764" s="47"/>
      <c r="AJ764" s="44"/>
      <c r="AK764" s="353"/>
      <c r="AL764" s="452"/>
      <c r="AM764" s="452"/>
      <c r="AN764" s="452"/>
      <c r="AO764" s="452"/>
      <c r="AP764" s="452"/>
      <c r="AQ764" s="452"/>
      <c r="AR764" s="452"/>
      <c r="AS764" s="452"/>
      <c r="AT764" s="452"/>
      <c r="AU764" s="452"/>
      <c r="AV764" s="452"/>
      <c r="AW764" s="45"/>
      <c r="AX764" s="44"/>
      <c r="AY764" s="47"/>
      <c r="AZ764" s="47"/>
      <c r="BA764" s="125"/>
      <c r="BB764" s="44"/>
      <c r="BC764" s="44"/>
      <c r="BD764" s="47"/>
      <c r="BE764" s="47"/>
      <c r="BF764" s="45"/>
      <c r="BG764" s="44"/>
      <c r="BH764" s="44"/>
      <c r="BI764" s="44"/>
      <c r="BJ764" s="44"/>
      <c r="BK764" s="44"/>
      <c r="BL764" s="44"/>
      <c r="BM764" s="44"/>
      <c r="BN764" s="47"/>
      <c r="BO764" s="497"/>
      <c r="BP764" s="124"/>
      <c r="BQ764" s="41"/>
      <c r="BR764" s="41"/>
      <c r="BS764" s="41"/>
      <c r="BT764" s="41"/>
      <c r="BU764" s="43"/>
      <c r="BV764" s="43"/>
      <c r="BW764" s="43"/>
      <c r="BX764" s="43"/>
      <c r="BY764" s="43"/>
      <c r="BZ764" s="43"/>
      <c r="CA764" s="499"/>
      <c r="CB764" s="500"/>
      <c r="CC764" s="495"/>
      <c r="CD764" s="495"/>
      <c r="CE764" s="502"/>
      <c r="CF764" s="124"/>
      <c r="CG764" s="41"/>
      <c r="CH764" s="41"/>
      <c r="CI764" s="43"/>
      <c r="CJ764" s="43"/>
      <c r="CK764" s="43"/>
      <c r="CL764" s="43"/>
      <c r="CM764" s="43"/>
      <c r="CN764" s="43"/>
      <c r="CO764" s="43"/>
      <c r="CP764" s="43"/>
      <c r="CQ764" s="43"/>
      <c r="CR764" s="500"/>
      <c r="CS764" s="495"/>
      <c r="CT764" s="495"/>
      <c r="CU764" s="502"/>
      <c r="CV764" s="44"/>
      <c r="CW764" s="44"/>
      <c r="CX764" s="44"/>
      <c r="CY764" s="44"/>
      <c r="CZ764" s="44"/>
      <c r="DA764" s="47"/>
      <c r="DB764" s="451"/>
      <c r="DC764" s="44"/>
      <c r="DD764" s="44"/>
      <c r="DE764" s="451"/>
      <c r="DF764" s="35"/>
      <c r="DG764" s="36"/>
      <c r="DH764" s="36"/>
      <c r="DI764" s="38"/>
      <c r="DJ764" s="38"/>
      <c r="DK764" s="38"/>
      <c r="DL764" s="38"/>
      <c r="DM764" s="38"/>
      <c r="DN764" s="46"/>
      <c r="DO764" s="451"/>
      <c r="DP764" s="451"/>
      <c r="DQ764" s="451"/>
      <c r="DR764" s="451"/>
      <c r="DS764" s="451"/>
      <c r="DT764" s="451"/>
      <c r="DU764" s="451"/>
      <c r="DV764" s="35"/>
      <c r="DW764" s="36"/>
      <c r="DX764" s="36"/>
      <c r="DY764" s="38"/>
      <c r="DZ764" s="38"/>
      <c r="EA764" s="46"/>
      <c r="EB764" s="33">
        <f t="shared" si="89"/>
        <v>0</v>
      </c>
      <c r="EC764" s="33">
        <f t="shared" si="90"/>
        <v>0</v>
      </c>
      <c r="ED764" s="75">
        <f t="shared" si="91"/>
        <v>0</v>
      </c>
      <c r="EE764" s="74">
        <f t="shared" si="92"/>
        <v>0</v>
      </c>
      <c r="EF764" s="33">
        <f t="shared" si="93"/>
        <v>0</v>
      </c>
    </row>
    <row r="765" spans="1:136" x14ac:dyDescent="0.25">
      <c r="A765" s="134">
        <v>756</v>
      </c>
      <c r="B765" s="44"/>
      <c r="C765" s="39"/>
      <c r="D765" s="39"/>
      <c r="E765" s="39"/>
      <c r="F765" s="46"/>
      <c r="G765" s="45"/>
      <c r="H765" s="44"/>
      <c r="I765" s="44"/>
      <c r="J765" s="47"/>
      <c r="K765" s="47"/>
      <c r="L765" s="47"/>
      <c r="M765" s="47"/>
      <c r="N765" s="47"/>
      <c r="O765" s="44"/>
      <c r="P765" s="353"/>
      <c r="Q765" s="452"/>
      <c r="R765" s="452"/>
      <c r="S765" s="452"/>
      <c r="T765" s="452"/>
      <c r="U765" s="452"/>
      <c r="V765" s="452"/>
      <c r="W765" s="452"/>
      <c r="X765" s="452"/>
      <c r="Y765" s="452"/>
      <c r="Z765" s="45"/>
      <c r="AA765" s="44"/>
      <c r="AB765" s="44"/>
      <c r="AC765" s="47"/>
      <c r="AD765" s="47"/>
      <c r="AE765" s="47"/>
      <c r="AF765" s="47"/>
      <c r="AG765" s="47"/>
      <c r="AH765" s="47"/>
      <c r="AI765" s="47"/>
      <c r="AJ765" s="44"/>
      <c r="AK765" s="353"/>
      <c r="AL765" s="452"/>
      <c r="AM765" s="452"/>
      <c r="AN765" s="452"/>
      <c r="AO765" s="452"/>
      <c r="AP765" s="452"/>
      <c r="AQ765" s="452"/>
      <c r="AR765" s="452"/>
      <c r="AS765" s="452"/>
      <c r="AT765" s="452"/>
      <c r="AU765" s="452"/>
      <c r="AV765" s="452"/>
      <c r="AW765" s="45"/>
      <c r="AX765" s="44"/>
      <c r="AY765" s="47"/>
      <c r="AZ765" s="47"/>
      <c r="BA765" s="125"/>
      <c r="BB765" s="44"/>
      <c r="BC765" s="44"/>
      <c r="BD765" s="47"/>
      <c r="BE765" s="47"/>
      <c r="BF765" s="45"/>
      <c r="BG765" s="44"/>
      <c r="BH765" s="44"/>
      <c r="BI765" s="44"/>
      <c r="BJ765" s="44"/>
      <c r="BK765" s="44"/>
      <c r="BL765" s="44"/>
      <c r="BM765" s="44"/>
      <c r="BN765" s="47"/>
      <c r="BO765" s="497"/>
      <c r="BP765" s="124"/>
      <c r="BQ765" s="41"/>
      <c r="BR765" s="41"/>
      <c r="BS765" s="41"/>
      <c r="BT765" s="41"/>
      <c r="BU765" s="43"/>
      <c r="BV765" s="43"/>
      <c r="BW765" s="43"/>
      <c r="BX765" s="43"/>
      <c r="BY765" s="43"/>
      <c r="BZ765" s="43"/>
      <c r="CA765" s="499"/>
      <c r="CB765" s="500"/>
      <c r="CC765" s="495"/>
      <c r="CD765" s="495"/>
      <c r="CE765" s="502"/>
      <c r="CF765" s="124"/>
      <c r="CG765" s="41"/>
      <c r="CH765" s="41"/>
      <c r="CI765" s="43"/>
      <c r="CJ765" s="43"/>
      <c r="CK765" s="43"/>
      <c r="CL765" s="43"/>
      <c r="CM765" s="43"/>
      <c r="CN765" s="43"/>
      <c r="CO765" s="43"/>
      <c r="CP765" s="43"/>
      <c r="CQ765" s="43"/>
      <c r="CR765" s="500"/>
      <c r="CS765" s="495"/>
      <c r="CT765" s="495"/>
      <c r="CU765" s="502"/>
      <c r="CV765" s="44"/>
      <c r="CW765" s="44"/>
      <c r="CX765" s="44"/>
      <c r="CY765" s="44"/>
      <c r="CZ765" s="44"/>
      <c r="DA765" s="47"/>
      <c r="DB765" s="451"/>
      <c r="DC765" s="44"/>
      <c r="DD765" s="44"/>
      <c r="DE765" s="451"/>
      <c r="DF765" s="35"/>
      <c r="DG765" s="36"/>
      <c r="DH765" s="36"/>
      <c r="DI765" s="38"/>
      <c r="DJ765" s="38"/>
      <c r="DK765" s="38"/>
      <c r="DL765" s="38"/>
      <c r="DM765" s="38"/>
      <c r="DN765" s="46"/>
      <c r="DO765" s="451"/>
      <c r="DP765" s="451"/>
      <c r="DQ765" s="451"/>
      <c r="DR765" s="451"/>
      <c r="DS765" s="451"/>
      <c r="DT765" s="451"/>
      <c r="DU765" s="451"/>
      <c r="DV765" s="35"/>
      <c r="DW765" s="36"/>
      <c r="DX765" s="36"/>
      <c r="DY765" s="38"/>
      <c r="DZ765" s="38"/>
      <c r="EA765" s="46"/>
      <c r="EB765" s="33">
        <f t="shared" si="89"/>
        <v>0</v>
      </c>
      <c r="EC765" s="33">
        <f t="shared" si="90"/>
        <v>0</v>
      </c>
      <c r="ED765" s="75">
        <f t="shared" si="91"/>
        <v>0</v>
      </c>
      <c r="EE765" s="74">
        <f t="shared" si="92"/>
        <v>0</v>
      </c>
      <c r="EF765" s="33">
        <f t="shared" si="93"/>
        <v>0</v>
      </c>
    </row>
    <row r="766" spans="1:136" x14ac:dyDescent="0.25">
      <c r="A766" s="136">
        <v>757</v>
      </c>
      <c r="B766" s="44"/>
      <c r="C766" s="39"/>
      <c r="D766" s="39"/>
      <c r="E766" s="39"/>
      <c r="F766" s="46"/>
      <c r="G766" s="45"/>
      <c r="H766" s="44"/>
      <c r="I766" s="44"/>
      <c r="J766" s="47"/>
      <c r="K766" s="47"/>
      <c r="L766" s="47"/>
      <c r="M766" s="47"/>
      <c r="N766" s="47"/>
      <c r="O766" s="44"/>
      <c r="P766" s="353"/>
      <c r="Q766" s="452"/>
      <c r="R766" s="452"/>
      <c r="S766" s="452"/>
      <c r="T766" s="452"/>
      <c r="U766" s="452"/>
      <c r="V766" s="452"/>
      <c r="W766" s="452"/>
      <c r="X766" s="452"/>
      <c r="Y766" s="452"/>
      <c r="Z766" s="45"/>
      <c r="AA766" s="44"/>
      <c r="AB766" s="44"/>
      <c r="AC766" s="47"/>
      <c r="AD766" s="47"/>
      <c r="AE766" s="47"/>
      <c r="AF766" s="47"/>
      <c r="AG766" s="47"/>
      <c r="AH766" s="47"/>
      <c r="AI766" s="47"/>
      <c r="AJ766" s="44"/>
      <c r="AK766" s="353"/>
      <c r="AL766" s="452"/>
      <c r="AM766" s="452"/>
      <c r="AN766" s="452"/>
      <c r="AO766" s="452"/>
      <c r="AP766" s="452"/>
      <c r="AQ766" s="452"/>
      <c r="AR766" s="452"/>
      <c r="AS766" s="452"/>
      <c r="AT766" s="452"/>
      <c r="AU766" s="452"/>
      <c r="AV766" s="452"/>
      <c r="AW766" s="45"/>
      <c r="AX766" s="44"/>
      <c r="AY766" s="47"/>
      <c r="AZ766" s="47"/>
      <c r="BA766" s="125"/>
      <c r="BB766" s="44"/>
      <c r="BC766" s="44"/>
      <c r="BD766" s="47"/>
      <c r="BE766" s="47"/>
      <c r="BF766" s="45"/>
      <c r="BG766" s="44"/>
      <c r="BH766" s="44"/>
      <c r="BI766" s="44"/>
      <c r="BJ766" s="44"/>
      <c r="BK766" s="44"/>
      <c r="BL766" s="44"/>
      <c r="BM766" s="44"/>
      <c r="BN766" s="47"/>
      <c r="BO766" s="497"/>
      <c r="BP766" s="124"/>
      <c r="BQ766" s="41"/>
      <c r="BR766" s="41"/>
      <c r="BS766" s="41"/>
      <c r="BT766" s="41"/>
      <c r="BU766" s="43"/>
      <c r="BV766" s="43"/>
      <c r="BW766" s="43"/>
      <c r="BX766" s="43"/>
      <c r="BY766" s="43"/>
      <c r="BZ766" s="43"/>
      <c r="CA766" s="499"/>
      <c r="CB766" s="500"/>
      <c r="CC766" s="495"/>
      <c r="CD766" s="495"/>
      <c r="CE766" s="502"/>
      <c r="CF766" s="124"/>
      <c r="CG766" s="41"/>
      <c r="CH766" s="41"/>
      <c r="CI766" s="43"/>
      <c r="CJ766" s="43"/>
      <c r="CK766" s="43"/>
      <c r="CL766" s="43"/>
      <c r="CM766" s="43"/>
      <c r="CN766" s="43"/>
      <c r="CO766" s="43"/>
      <c r="CP766" s="43"/>
      <c r="CQ766" s="43"/>
      <c r="CR766" s="500"/>
      <c r="CS766" s="495"/>
      <c r="CT766" s="495"/>
      <c r="CU766" s="502"/>
      <c r="CV766" s="44"/>
      <c r="CW766" s="44"/>
      <c r="CX766" s="44"/>
      <c r="CY766" s="44"/>
      <c r="CZ766" s="44"/>
      <c r="DA766" s="47"/>
      <c r="DB766" s="451"/>
      <c r="DC766" s="44"/>
      <c r="DD766" s="44"/>
      <c r="DE766" s="451"/>
      <c r="DF766" s="35"/>
      <c r="DG766" s="36"/>
      <c r="DH766" s="36"/>
      <c r="DI766" s="38"/>
      <c r="DJ766" s="38"/>
      <c r="DK766" s="38"/>
      <c r="DL766" s="38"/>
      <c r="DM766" s="38"/>
      <c r="DN766" s="46"/>
      <c r="DO766" s="451"/>
      <c r="DP766" s="451"/>
      <c r="DQ766" s="451"/>
      <c r="DR766" s="451"/>
      <c r="DS766" s="451"/>
      <c r="DT766" s="451"/>
      <c r="DU766" s="451"/>
      <c r="DV766" s="35"/>
      <c r="DW766" s="36"/>
      <c r="DX766" s="36"/>
      <c r="DY766" s="38"/>
      <c r="DZ766" s="38"/>
      <c r="EA766" s="46"/>
      <c r="EB766" s="33">
        <f t="shared" si="89"/>
        <v>0</v>
      </c>
      <c r="EC766" s="33">
        <f t="shared" si="90"/>
        <v>0</v>
      </c>
      <c r="ED766" s="75">
        <f t="shared" si="91"/>
        <v>0</v>
      </c>
      <c r="EE766" s="74">
        <f t="shared" si="92"/>
        <v>0</v>
      </c>
      <c r="EF766" s="33">
        <f t="shared" si="93"/>
        <v>0</v>
      </c>
    </row>
    <row r="767" spans="1:136" x14ac:dyDescent="0.25">
      <c r="A767" s="134">
        <v>758</v>
      </c>
      <c r="B767" s="44"/>
      <c r="C767" s="39"/>
      <c r="D767" s="39"/>
      <c r="E767" s="39"/>
      <c r="F767" s="46"/>
      <c r="G767" s="45"/>
      <c r="H767" s="44"/>
      <c r="I767" s="44"/>
      <c r="J767" s="47"/>
      <c r="K767" s="47"/>
      <c r="L767" s="47"/>
      <c r="M767" s="47"/>
      <c r="N767" s="47"/>
      <c r="O767" s="44"/>
      <c r="P767" s="353"/>
      <c r="Q767" s="452"/>
      <c r="R767" s="452"/>
      <c r="S767" s="452"/>
      <c r="T767" s="452"/>
      <c r="U767" s="452"/>
      <c r="V767" s="452"/>
      <c r="W767" s="452"/>
      <c r="X767" s="452"/>
      <c r="Y767" s="452"/>
      <c r="Z767" s="45"/>
      <c r="AA767" s="44"/>
      <c r="AB767" s="44"/>
      <c r="AC767" s="47"/>
      <c r="AD767" s="47"/>
      <c r="AE767" s="47"/>
      <c r="AF767" s="47"/>
      <c r="AG767" s="47"/>
      <c r="AH767" s="47"/>
      <c r="AI767" s="47"/>
      <c r="AJ767" s="44"/>
      <c r="AK767" s="353"/>
      <c r="AL767" s="452"/>
      <c r="AM767" s="452"/>
      <c r="AN767" s="452"/>
      <c r="AO767" s="452"/>
      <c r="AP767" s="452"/>
      <c r="AQ767" s="452"/>
      <c r="AR767" s="452"/>
      <c r="AS767" s="452"/>
      <c r="AT767" s="452"/>
      <c r="AU767" s="452"/>
      <c r="AV767" s="452"/>
      <c r="AW767" s="45"/>
      <c r="AX767" s="44"/>
      <c r="AY767" s="47"/>
      <c r="AZ767" s="47"/>
      <c r="BA767" s="125"/>
      <c r="BB767" s="44"/>
      <c r="BC767" s="44"/>
      <c r="BD767" s="47"/>
      <c r="BE767" s="47"/>
      <c r="BF767" s="45"/>
      <c r="BG767" s="44"/>
      <c r="BH767" s="44"/>
      <c r="BI767" s="44"/>
      <c r="BJ767" s="44"/>
      <c r="BK767" s="44"/>
      <c r="BL767" s="44"/>
      <c r="BM767" s="44"/>
      <c r="BN767" s="47"/>
      <c r="BO767" s="497"/>
      <c r="BP767" s="124"/>
      <c r="BQ767" s="41"/>
      <c r="BR767" s="41"/>
      <c r="BS767" s="41"/>
      <c r="BT767" s="41"/>
      <c r="BU767" s="43"/>
      <c r="BV767" s="43"/>
      <c r="BW767" s="43"/>
      <c r="BX767" s="43"/>
      <c r="BY767" s="43"/>
      <c r="BZ767" s="43"/>
      <c r="CA767" s="499"/>
      <c r="CB767" s="500"/>
      <c r="CC767" s="495"/>
      <c r="CD767" s="495"/>
      <c r="CE767" s="502"/>
      <c r="CF767" s="124"/>
      <c r="CG767" s="41"/>
      <c r="CH767" s="41"/>
      <c r="CI767" s="43"/>
      <c r="CJ767" s="43"/>
      <c r="CK767" s="43"/>
      <c r="CL767" s="43"/>
      <c r="CM767" s="43"/>
      <c r="CN767" s="43"/>
      <c r="CO767" s="43"/>
      <c r="CP767" s="43"/>
      <c r="CQ767" s="43"/>
      <c r="CR767" s="500"/>
      <c r="CS767" s="495"/>
      <c r="CT767" s="495"/>
      <c r="CU767" s="502"/>
      <c r="CV767" s="44"/>
      <c r="CW767" s="44"/>
      <c r="CX767" s="44"/>
      <c r="CY767" s="44"/>
      <c r="CZ767" s="44"/>
      <c r="DA767" s="47"/>
      <c r="DB767" s="451"/>
      <c r="DC767" s="44"/>
      <c r="DD767" s="44"/>
      <c r="DE767" s="451"/>
      <c r="DF767" s="35"/>
      <c r="DG767" s="36"/>
      <c r="DH767" s="36"/>
      <c r="DI767" s="38"/>
      <c r="DJ767" s="38"/>
      <c r="DK767" s="38"/>
      <c r="DL767" s="38"/>
      <c r="DM767" s="38"/>
      <c r="DN767" s="46"/>
      <c r="DO767" s="451"/>
      <c r="DP767" s="451"/>
      <c r="DQ767" s="451"/>
      <c r="DR767" s="451"/>
      <c r="DS767" s="451"/>
      <c r="DT767" s="451"/>
      <c r="DU767" s="451"/>
      <c r="DV767" s="35"/>
      <c r="DW767" s="36"/>
      <c r="DX767" s="36"/>
      <c r="DY767" s="38"/>
      <c r="DZ767" s="38"/>
      <c r="EA767" s="46"/>
      <c r="EB767" s="33">
        <f t="shared" si="89"/>
        <v>0</v>
      </c>
      <c r="EC767" s="33">
        <f t="shared" si="90"/>
        <v>0</v>
      </c>
      <c r="ED767" s="75">
        <f t="shared" si="91"/>
        <v>0</v>
      </c>
      <c r="EE767" s="74">
        <f t="shared" si="92"/>
        <v>0</v>
      </c>
      <c r="EF767" s="33">
        <f t="shared" si="93"/>
        <v>0</v>
      </c>
    </row>
    <row r="768" spans="1:136" x14ac:dyDescent="0.25">
      <c r="A768" s="136">
        <v>759</v>
      </c>
      <c r="B768" s="44"/>
      <c r="C768" s="39"/>
      <c r="D768" s="39"/>
      <c r="E768" s="39"/>
      <c r="F768" s="46"/>
      <c r="G768" s="45"/>
      <c r="H768" s="44"/>
      <c r="I768" s="44"/>
      <c r="J768" s="47"/>
      <c r="K768" s="47"/>
      <c r="L768" s="47"/>
      <c r="M768" s="47"/>
      <c r="N768" s="47"/>
      <c r="O768" s="44"/>
      <c r="P768" s="353"/>
      <c r="Q768" s="452"/>
      <c r="R768" s="452"/>
      <c r="S768" s="452"/>
      <c r="T768" s="452"/>
      <c r="U768" s="452"/>
      <c r="V768" s="452"/>
      <c r="W768" s="452"/>
      <c r="X768" s="452"/>
      <c r="Y768" s="452"/>
      <c r="Z768" s="45"/>
      <c r="AA768" s="44"/>
      <c r="AB768" s="44"/>
      <c r="AC768" s="47"/>
      <c r="AD768" s="47"/>
      <c r="AE768" s="47"/>
      <c r="AF768" s="47"/>
      <c r="AG768" s="47"/>
      <c r="AH768" s="47"/>
      <c r="AI768" s="47"/>
      <c r="AJ768" s="44"/>
      <c r="AK768" s="353"/>
      <c r="AL768" s="452"/>
      <c r="AM768" s="452"/>
      <c r="AN768" s="452"/>
      <c r="AO768" s="452"/>
      <c r="AP768" s="452"/>
      <c r="AQ768" s="452"/>
      <c r="AR768" s="452"/>
      <c r="AS768" s="452"/>
      <c r="AT768" s="452"/>
      <c r="AU768" s="452"/>
      <c r="AV768" s="452"/>
      <c r="AW768" s="45"/>
      <c r="AX768" s="44"/>
      <c r="AY768" s="47"/>
      <c r="AZ768" s="47"/>
      <c r="BA768" s="125"/>
      <c r="BB768" s="44"/>
      <c r="BC768" s="44"/>
      <c r="BD768" s="47"/>
      <c r="BE768" s="47"/>
      <c r="BF768" s="45"/>
      <c r="BG768" s="44"/>
      <c r="BH768" s="44"/>
      <c r="BI768" s="44"/>
      <c r="BJ768" s="44"/>
      <c r="BK768" s="44"/>
      <c r="BL768" s="44"/>
      <c r="BM768" s="44"/>
      <c r="BN768" s="47"/>
      <c r="BO768" s="497"/>
      <c r="BP768" s="124"/>
      <c r="BQ768" s="41"/>
      <c r="BR768" s="41"/>
      <c r="BS768" s="41"/>
      <c r="BT768" s="41"/>
      <c r="BU768" s="43"/>
      <c r="BV768" s="43"/>
      <c r="BW768" s="43"/>
      <c r="BX768" s="43"/>
      <c r="BY768" s="43"/>
      <c r="BZ768" s="43"/>
      <c r="CA768" s="499"/>
      <c r="CB768" s="500"/>
      <c r="CC768" s="495"/>
      <c r="CD768" s="495"/>
      <c r="CE768" s="502"/>
      <c r="CF768" s="124"/>
      <c r="CG768" s="41"/>
      <c r="CH768" s="41"/>
      <c r="CI768" s="43"/>
      <c r="CJ768" s="43"/>
      <c r="CK768" s="43"/>
      <c r="CL768" s="43"/>
      <c r="CM768" s="43"/>
      <c r="CN768" s="43"/>
      <c r="CO768" s="43"/>
      <c r="CP768" s="43"/>
      <c r="CQ768" s="43"/>
      <c r="CR768" s="500"/>
      <c r="CS768" s="495"/>
      <c r="CT768" s="495"/>
      <c r="CU768" s="502"/>
      <c r="CV768" s="44"/>
      <c r="CW768" s="44"/>
      <c r="CX768" s="44"/>
      <c r="CY768" s="44"/>
      <c r="CZ768" s="44"/>
      <c r="DA768" s="47"/>
      <c r="DB768" s="451"/>
      <c r="DC768" s="44"/>
      <c r="DD768" s="44"/>
      <c r="DE768" s="451"/>
      <c r="DF768" s="35"/>
      <c r="DG768" s="36"/>
      <c r="DH768" s="36"/>
      <c r="DI768" s="38"/>
      <c r="DJ768" s="38"/>
      <c r="DK768" s="38"/>
      <c r="DL768" s="38"/>
      <c r="DM768" s="38"/>
      <c r="DN768" s="46"/>
      <c r="DO768" s="451"/>
      <c r="DP768" s="451"/>
      <c r="DQ768" s="451"/>
      <c r="DR768" s="451"/>
      <c r="DS768" s="451"/>
      <c r="DT768" s="451"/>
      <c r="DU768" s="451"/>
      <c r="DV768" s="35"/>
      <c r="DW768" s="36"/>
      <c r="DX768" s="36"/>
      <c r="DY768" s="38"/>
      <c r="DZ768" s="38"/>
      <c r="EA768" s="46"/>
      <c r="EB768" s="33">
        <f t="shared" si="89"/>
        <v>0</v>
      </c>
      <c r="EC768" s="33">
        <f t="shared" si="90"/>
        <v>0</v>
      </c>
      <c r="ED768" s="75">
        <f t="shared" si="91"/>
        <v>0</v>
      </c>
      <c r="EE768" s="74">
        <f t="shared" si="92"/>
        <v>0</v>
      </c>
      <c r="EF768" s="33">
        <f t="shared" si="93"/>
        <v>0</v>
      </c>
    </row>
    <row r="769" spans="1:136" x14ac:dyDescent="0.25">
      <c r="A769" s="134">
        <v>760</v>
      </c>
      <c r="B769" s="44"/>
      <c r="C769" s="39"/>
      <c r="D769" s="39"/>
      <c r="E769" s="39"/>
      <c r="F769" s="46"/>
      <c r="G769" s="45"/>
      <c r="H769" s="44"/>
      <c r="I769" s="44"/>
      <c r="J769" s="47"/>
      <c r="K769" s="47"/>
      <c r="L769" s="47"/>
      <c r="M769" s="47"/>
      <c r="N769" s="47"/>
      <c r="O769" s="44"/>
      <c r="P769" s="353"/>
      <c r="Q769" s="452"/>
      <c r="R769" s="452"/>
      <c r="S769" s="452"/>
      <c r="T769" s="452"/>
      <c r="U769" s="452"/>
      <c r="V769" s="452"/>
      <c r="W769" s="452"/>
      <c r="X769" s="452"/>
      <c r="Y769" s="452"/>
      <c r="Z769" s="45"/>
      <c r="AA769" s="44"/>
      <c r="AB769" s="44"/>
      <c r="AC769" s="47"/>
      <c r="AD769" s="47"/>
      <c r="AE769" s="47"/>
      <c r="AF769" s="47"/>
      <c r="AG769" s="47"/>
      <c r="AH769" s="47"/>
      <c r="AI769" s="47"/>
      <c r="AJ769" s="44"/>
      <c r="AK769" s="353"/>
      <c r="AL769" s="452"/>
      <c r="AM769" s="452"/>
      <c r="AN769" s="452"/>
      <c r="AO769" s="452"/>
      <c r="AP769" s="452"/>
      <c r="AQ769" s="452"/>
      <c r="AR769" s="452"/>
      <c r="AS769" s="452"/>
      <c r="AT769" s="452"/>
      <c r="AU769" s="452"/>
      <c r="AV769" s="452"/>
      <c r="AW769" s="45"/>
      <c r="AX769" s="44"/>
      <c r="AY769" s="47"/>
      <c r="AZ769" s="47"/>
      <c r="BA769" s="125"/>
      <c r="BB769" s="44"/>
      <c r="BC769" s="44"/>
      <c r="BD769" s="47"/>
      <c r="BE769" s="47"/>
      <c r="BF769" s="45"/>
      <c r="BG769" s="44"/>
      <c r="BH769" s="44"/>
      <c r="BI769" s="44"/>
      <c r="BJ769" s="44"/>
      <c r="BK769" s="44"/>
      <c r="BL769" s="44"/>
      <c r="BM769" s="44"/>
      <c r="BN769" s="47"/>
      <c r="BO769" s="497"/>
      <c r="BP769" s="124"/>
      <c r="BQ769" s="41"/>
      <c r="BR769" s="41"/>
      <c r="BS769" s="41"/>
      <c r="BT769" s="41"/>
      <c r="BU769" s="43"/>
      <c r="BV769" s="43"/>
      <c r="BW769" s="43"/>
      <c r="BX769" s="43"/>
      <c r="BY769" s="43"/>
      <c r="BZ769" s="43"/>
      <c r="CA769" s="499"/>
      <c r="CB769" s="500"/>
      <c r="CC769" s="495"/>
      <c r="CD769" s="495"/>
      <c r="CE769" s="502"/>
      <c r="CF769" s="124"/>
      <c r="CG769" s="41"/>
      <c r="CH769" s="41"/>
      <c r="CI769" s="43"/>
      <c r="CJ769" s="43"/>
      <c r="CK769" s="43"/>
      <c r="CL769" s="43"/>
      <c r="CM769" s="43"/>
      <c r="CN769" s="43"/>
      <c r="CO769" s="43"/>
      <c r="CP769" s="43"/>
      <c r="CQ769" s="43"/>
      <c r="CR769" s="500"/>
      <c r="CS769" s="495"/>
      <c r="CT769" s="495"/>
      <c r="CU769" s="502"/>
      <c r="CV769" s="44"/>
      <c r="CW769" s="44"/>
      <c r="CX769" s="44"/>
      <c r="CY769" s="44"/>
      <c r="CZ769" s="44"/>
      <c r="DA769" s="47"/>
      <c r="DB769" s="451"/>
      <c r="DC769" s="44"/>
      <c r="DD769" s="44"/>
      <c r="DE769" s="451"/>
      <c r="DF769" s="35"/>
      <c r="DG769" s="36"/>
      <c r="DH769" s="36"/>
      <c r="DI769" s="38"/>
      <c r="DJ769" s="38"/>
      <c r="DK769" s="38"/>
      <c r="DL769" s="38"/>
      <c r="DM769" s="38"/>
      <c r="DN769" s="46"/>
      <c r="DO769" s="451"/>
      <c r="DP769" s="451"/>
      <c r="DQ769" s="451"/>
      <c r="DR769" s="451"/>
      <c r="DS769" s="451"/>
      <c r="DT769" s="451"/>
      <c r="DU769" s="451"/>
      <c r="DV769" s="35"/>
      <c r="DW769" s="36"/>
      <c r="DX769" s="36"/>
      <c r="DY769" s="38"/>
      <c r="DZ769" s="38"/>
      <c r="EA769" s="46"/>
      <c r="EB769" s="33">
        <f t="shared" si="89"/>
        <v>0</v>
      </c>
      <c r="EC769" s="33">
        <f t="shared" si="90"/>
        <v>0</v>
      </c>
      <c r="ED769" s="75">
        <f t="shared" si="91"/>
        <v>0</v>
      </c>
      <c r="EE769" s="74">
        <f t="shared" si="92"/>
        <v>0</v>
      </c>
      <c r="EF769" s="33">
        <f t="shared" si="93"/>
        <v>0</v>
      </c>
    </row>
    <row r="770" spans="1:136" x14ac:dyDescent="0.25">
      <c r="A770" s="136">
        <v>761</v>
      </c>
      <c r="B770" s="44"/>
      <c r="C770" s="39"/>
      <c r="D770" s="39"/>
      <c r="E770" s="39"/>
      <c r="F770" s="46"/>
      <c r="G770" s="45"/>
      <c r="H770" s="44"/>
      <c r="I770" s="44"/>
      <c r="J770" s="47"/>
      <c r="K770" s="47"/>
      <c r="L770" s="47"/>
      <c r="M770" s="47"/>
      <c r="N770" s="47"/>
      <c r="O770" s="44"/>
      <c r="P770" s="353"/>
      <c r="Q770" s="452"/>
      <c r="R770" s="452"/>
      <c r="S770" s="452"/>
      <c r="T770" s="452"/>
      <c r="U770" s="452"/>
      <c r="V770" s="452"/>
      <c r="W770" s="452"/>
      <c r="X770" s="452"/>
      <c r="Y770" s="452"/>
      <c r="Z770" s="45"/>
      <c r="AA770" s="44"/>
      <c r="AB770" s="44"/>
      <c r="AC770" s="47"/>
      <c r="AD770" s="47"/>
      <c r="AE770" s="47"/>
      <c r="AF770" s="47"/>
      <c r="AG770" s="47"/>
      <c r="AH770" s="47"/>
      <c r="AI770" s="47"/>
      <c r="AJ770" s="44"/>
      <c r="AK770" s="353"/>
      <c r="AL770" s="452"/>
      <c r="AM770" s="452"/>
      <c r="AN770" s="452"/>
      <c r="AO770" s="452"/>
      <c r="AP770" s="452"/>
      <c r="AQ770" s="452"/>
      <c r="AR770" s="452"/>
      <c r="AS770" s="452"/>
      <c r="AT770" s="452"/>
      <c r="AU770" s="452"/>
      <c r="AV770" s="452"/>
      <c r="AW770" s="45"/>
      <c r="AX770" s="44"/>
      <c r="AY770" s="47"/>
      <c r="AZ770" s="47"/>
      <c r="BA770" s="125"/>
      <c r="BB770" s="44"/>
      <c r="BC770" s="44"/>
      <c r="BD770" s="47"/>
      <c r="BE770" s="47"/>
      <c r="BF770" s="45"/>
      <c r="BG770" s="44"/>
      <c r="BH770" s="44"/>
      <c r="BI770" s="44"/>
      <c r="BJ770" s="44"/>
      <c r="BK770" s="44"/>
      <c r="BL770" s="44"/>
      <c r="BM770" s="44"/>
      <c r="BN770" s="47"/>
      <c r="BO770" s="497"/>
      <c r="BP770" s="124"/>
      <c r="BQ770" s="41"/>
      <c r="BR770" s="41"/>
      <c r="BS770" s="41"/>
      <c r="BT770" s="41"/>
      <c r="BU770" s="43"/>
      <c r="BV770" s="43"/>
      <c r="BW770" s="43"/>
      <c r="BX770" s="43"/>
      <c r="BY770" s="43"/>
      <c r="BZ770" s="43"/>
      <c r="CA770" s="499"/>
      <c r="CB770" s="500"/>
      <c r="CC770" s="495"/>
      <c r="CD770" s="495"/>
      <c r="CE770" s="502"/>
      <c r="CF770" s="124"/>
      <c r="CG770" s="41"/>
      <c r="CH770" s="41"/>
      <c r="CI770" s="43"/>
      <c r="CJ770" s="43"/>
      <c r="CK770" s="43"/>
      <c r="CL770" s="43"/>
      <c r="CM770" s="43"/>
      <c r="CN770" s="43"/>
      <c r="CO770" s="43"/>
      <c r="CP770" s="43"/>
      <c r="CQ770" s="43"/>
      <c r="CR770" s="500"/>
      <c r="CS770" s="495"/>
      <c r="CT770" s="495"/>
      <c r="CU770" s="502"/>
      <c r="CV770" s="44"/>
      <c r="CW770" s="44"/>
      <c r="CX770" s="44"/>
      <c r="CY770" s="44"/>
      <c r="CZ770" s="44"/>
      <c r="DA770" s="47"/>
      <c r="DB770" s="451"/>
      <c r="DC770" s="44"/>
      <c r="DD770" s="44"/>
      <c r="DE770" s="451"/>
      <c r="DF770" s="35"/>
      <c r="DG770" s="36"/>
      <c r="DH770" s="36"/>
      <c r="DI770" s="38"/>
      <c r="DJ770" s="38"/>
      <c r="DK770" s="38"/>
      <c r="DL770" s="38"/>
      <c r="DM770" s="38"/>
      <c r="DN770" s="46"/>
      <c r="DO770" s="451"/>
      <c r="DP770" s="451"/>
      <c r="DQ770" s="451"/>
      <c r="DR770" s="451"/>
      <c r="DS770" s="451"/>
      <c r="DT770" s="451"/>
      <c r="DU770" s="451"/>
      <c r="DV770" s="35"/>
      <c r="DW770" s="36"/>
      <c r="DX770" s="36"/>
      <c r="DY770" s="38"/>
      <c r="DZ770" s="38"/>
      <c r="EA770" s="46"/>
      <c r="EB770" s="33">
        <f t="shared" si="89"/>
        <v>0</v>
      </c>
      <c r="EC770" s="33">
        <f t="shared" si="90"/>
        <v>0</v>
      </c>
      <c r="ED770" s="75">
        <f t="shared" si="91"/>
        <v>0</v>
      </c>
      <c r="EE770" s="74">
        <f t="shared" si="92"/>
        <v>0</v>
      </c>
      <c r="EF770" s="33">
        <f t="shared" si="93"/>
        <v>0</v>
      </c>
    </row>
    <row r="771" spans="1:136" x14ac:dyDescent="0.25">
      <c r="A771" s="134">
        <v>762</v>
      </c>
      <c r="B771" s="44"/>
      <c r="C771" s="39"/>
      <c r="D771" s="39"/>
      <c r="E771" s="39"/>
      <c r="F771" s="46"/>
      <c r="G771" s="45"/>
      <c r="H771" s="44"/>
      <c r="I771" s="44"/>
      <c r="J771" s="47"/>
      <c r="K771" s="47"/>
      <c r="L771" s="47"/>
      <c r="M771" s="47"/>
      <c r="N771" s="47"/>
      <c r="O771" s="44"/>
      <c r="P771" s="353"/>
      <c r="Q771" s="452"/>
      <c r="R771" s="452"/>
      <c r="S771" s="452"/>
      <c r="T771" s="452"/>
      <c r="U771" s="452"/>
      <c r="V771" s="452"/>
      <c r="W771" s="452"/>
      <c r="X771" s="452"/>
      <c r="Y771" s="452"/>
      <c r="Z771" s="45"/>
      <c r="AA771" s="44"/>
      <c r="AB771" s="44"/>
      <c r="AC771" s="47"/>
      <c r="AD771" s="47"/>
      <c r="AE771" s="47"/>
      <c r="AF771" s="47"/>
      <c r="AG771" s="47"/>
      <c r="AH771" s="47"/>
      <c r="AI771" s="47"/>
      <c r="AJ771" s="44"/>
      <c r="AK771" s="353"/>
      <c r="AL771" s="452"/>
      <c r="AM771" s="452"/>
      <c r="AN771" s="452"/>
      <c r="AO771" s="452"/>
      <c r="AP771" s="452"/>
      <c r="AQ771" s="452"/>
      <c r="AR771" s="452"/>
      <c r="AS771" s="452"/>
      <c r="AT771" s="452"/>
      <c r="AU771" s="452"/>
      <c r="AV771" s="452"/>
      <c r="AW771" s="45"/>
      <c r="AX771" s="44"/>
      <c r="AY771" s="47"/>
      <c r="AZ771" s="47"/>
      <c r="BA771" s="125"/>
      <c r="BB771" s="44"/>
      <c r="BC771" s="44"/>
      <c r="BD771" s="47"/>
      <c r="BE771" s="47"/>
      <c r="BF771" s="45"/>
      <c r="BG771" s="44"/>
      <c r="BH771" s="44"/>
      <c r="BI771" s="44"/>
      <c r="BJ771" s="44"/>
      <c r="BK771" s="44"/>
      <c r="BL771" s="44"/>
      <c r="BM771" s="44"/>
      <c r="BN771" s="47"/>
      <c r="BO771" s="497"/>
      <c r="BP771" s="124"/>
      <c r="BQ771" s="41"/>
      <c r="BR771" s="41"/>
      <c r="BS771" s="41"/>
      <c r="BT771" s="41"/>
      <c r="BU771" s="43"/>
      <c r="BV771" s="43"/>
      <c r="BW771" s="43"/>
      <c r="BX771" s="43"/>
      <c r="BY771" s="43"/>
      <c r="BZ771" s="43"/>
      <c r="CA771" s="499"/>
      <c r="CB771" s="500"/>
      <c r="CC771" s="495"/>
      <c r="CD771" s="495"/>
      <c r="CE771" s="502"/>
      <c r="CF771" s="124"/>
      <c r="CG771" s="41"/>
      <c r="CH771" s="41"/>
      <c r="CI771" s="43"/>
      <c r="CJ771" s="43"/>
      <c r="CK771" s="43"/>
      <c r="CL771" s="43"/>
      <c r="CM771" s="43"/>
      <c r="CN771" s="43"/>
      <c r="CO771" s="43"/>
      <c r="CP771" s="43"/>
      <c r="CQ771" s="43"/>
      <c r="CR771" s="500"/>
      <c r="CS771" s="495"/>
      <c r="CT771" s="495"/>
      <c r="CU771" s="502"/>
      <c r="CV771" s="44"/>
      <c r="CW771" s="44"/>
      <c r="CX771" s="44"/>
      <c r="CY771" s="44"/>
      <c r="CZ771" s="44"/>
      <c r="DA771" s="47"/>
      <c r="DB771" s="451"/>
      <c r="DC771" s="44"/>
      <c r="DD771" s="44"/>
      <c r="DE771" s="451"/>
      <c r="DF771" s="35"/>
      <c r="DG771" s="36"/>
      <c r="DH771" s="36"/>
      <c r="DI771" s="38"/>
      <c r="DJ771" s="38"/>
      <c r="DK771" s="38"/>
      <c r="DL771" s="38"/>
      <c r="DM771" s="38"/>
      <c r="DN771" s="46"/>
      <c r="DO771" s="451"/>
      <c r="DP771" s="451"/>
      <c r="DQ771" s="451"/>
      <c r="DR771" s="451"/>
      <c r="DS771" s="451"/>
      <c r="DT771" s="451"/>
      <c r="DU771" s="451"/>
      <c r="DV771" s="35"/>
      <c r="DW771" s="36"/>
      <c r="DX771" s="36"/>
      <c r="DY771" s="38"/>
      <c r="DZ771" s="38"/>
      <c r="EA771" s="46"/>
      <c r="EB771" s="33">
        <f t="shared" si="89"/>
        <v>0</v>
      </c>
      <c r="EC771" s="33">
        <f t="shared" si="90"/>
        <v>0</v>
      </c>
      <c r="ED771" s="75">
        <f t="shared" si="91"/>
        <v>0</v>
      </c>
      <c r="EE771" s="74">
        <f t="shared" si="92"/>
        <v>0</v>
      </c>
      <c r="EF771" s="33">
        <f t="shared" si="93"/>
        <v>0</v>
      </c>
    </row>
    <row r="772" spans="1:136" x14ac:dyDescent="0.25">
      <c r="A772" s="136">
        <v>763</v>
      </c>
      <c r="B772" s="44"/>
      <c r="C772" s="39"/>
      <c r="D772" s="39"/>
      <c r="E772" s="39"/>
      <c r="F772" s="46"/>
      <c r="G772" s="45"/>
      <c r="H772" s="44"/>
      <c r="I772" s="44"/>
      <c r="J772" s="47"/>
      <c r="K772" s="47"/>
      <c r="L772" s="47"/>
      <c r="M772" s="47"/>
      <c r="N772" s="47"/>
      <c r="O772" s="44"/>
      <c r="P772" s="353"/>
      <c r="Q772" s="452"/>
      <c r="R772" s="452"/>
      <c r="S772" s="452"/>
      <c r="T772" s="452"/>
      <c r="U772" s="452"/>
      <c r="V772" s="452"/>
      <c r="W772" s="452"/>
      <c r="X772" s="452"/>
      <c r="Y772" s="452"/>
      <c r="Z772" s="45"/>
      <c r="AA772" s="44"/>
      <c r="AB772" s="44"/>
      <c r="AC772" s="47"/>
      <c r="AD772" s="47"/>
      <c r="AE772" s="47"/>
      <c r="AF772" s="47"/>
      <c r="AG772" s="47"/>
      <c r="AH772" s="47"/>
      <c r="AI772" s="47"/>
      <c r="AJ772" s="44"/>
      <c r="AK772" s="353"/>
      <c r="AL772" s="452"/>
      <c r="AM772" s="452"/>
      <c r="AN772" s="452"/>
      <c r="AO772" s="452"/>
      <c r="AP772" s="452"/>
      <c r="AQ772" s="452"/>
      <c r="AR772" s="452"/>
      <c r="AS772" s="452"/>
      <c r="AT772" s="452"/>
      <c r="AU772" s="452"/>
      <c r="AV772" s="452"/>
      <c r="AW772" s="45"/>
      <c r="AX772" s="44"/>
      <c r="AY772" s="47"/>
      <c r="AZ772" s="47"/>
      <c r="BA772" s="125"/>
      <c r="BB772" s="44"/>
      <c r="BC772" s="44"/>
      <c r="BD772" s="47"/>
      <c r="BE772" s="47"/>
      <c r="BF772" s="45"/>
      <c r="BG772" s="44"/>
      <c r="BH772" s="44"/>
      <c r="BI772" s="44"/>
      <c r="BJ772" s="44"/>
      <c r="BK772" s="44"/>
      <c r="BL772" s="44"/>
      <c r="BM772" s="44"/>
      <c r="BN772" s="47"/>
      <c r="BO772" s="497"/>
      <c r="BP772" s="124"/>
      <c r="BQ772" s="41"/>
      <c r="BR772" s="41"/>
      <c r="BS772" s="41"/>
      <c r="BT772" s="41"/>
      <c r="BU772" s="43"/>
      <c r="BV772" s="43"/>
      <c r="BW772" s="43"/>
      <c r="BX772" s="43"/>
      <c r="BY772" s="43"/>
      <c r="BZ772" s="43"/>
      <c r="CA772" s="499"/>
      <c r="CB772" s="500"/>
      <c r="CC772" s="495"/>
      <c r="CD772" s="495"/>
      <c r="CE772" s="502"/>
      <c r="CF772" s="124"/>
      <c r="CG772" s="41"/>
      <c r="CH772" s="41"/>
      <c r="CI772" s="43"/>
      <c r="CJ772" s="43"/>
      <c r="CK772" s="43"/>
      <c r="CL772" s="43"/>
      <c r="CM772" s="43"/>
      <c r="CN772" s="43"/>
      <c r="CO772" s="43"/>
      <c r="CP772" s="43"/>
      <c r="CQ772" s="43"/>
      <c r="CR772" s="500"/>
      <c r="CS772" s="495"/>
      <c r="CT772" s="495"/>
      <c r="CU772" s="502"/>
      <c r="CV772" s="44"/>
      <c r="CW772" s="44"/>
      <c r="CX772" s="44"/>
      <c r="CY772" s="44"/>
      <c r="CZ772" s="44"/>
      <c r="DA772" s="47"/>
      <c r="DB772" s="451"/>
      <c r="DC772" s="44"/>
      <c r="DD772" s="44"/>
      <c r="DE772" s="451"/>
      <c r="DF772" s="35"/>
      <c r="DG772" s="36"/>
      <c r="DH772" s="36"/>
      <c r="DI772" s="38"/>
      <c r="DJ772" s="38"/>
      <c r="DK772" s="38"/>
      <c r="DL772" s="38"/>
      <c r="DM772" s="38"/>
      <c r="DN772" s="46"/>
      <c r="DO772" s="451"/>
      <c r="DP772" s="451"/>
      <c r="DQ772" s="451"/>
      <c r="DR772" s="451"/>
      <c r="DS772" s="451"/>
      <c r="DT772" s="451"/>
      <c r="DU772" s="451"/>
      <c r="DV772" s="35"/>
      <c r="DW772" s="36"/>
      <c r="DX772" s="36"/>
      <c r="DY772" s="38"/>
      <c r="DZ772" s="38"/>
      <c r="EA772" s="46"/>
      <c r="EB772" s="33">
        <f t="shared" si="89"/>
        <v>0</v>
      </c>
      <c r="EC772" s="33">
        <f t="shared" si="90"/>
        <v>0</v>
      </c>
      <c r="ED772" s="75">
        <f t="shared" si="91"/>
        <v>0</v>
      </c>
      <c r="EE772" s="74">
        <f t="shared" si="92"/>
        <v>0</v>
      </c>
      <c r="EF772" s="33">
        <f t="shared" si="93"/>
        <v>0</v>
      </c>
    </row>
    <row r="773" spans="1:136" x14ac:dyDescent="0.25">
      <c r="A773" s="134">
        <v>764</v>
      </c>
      <c r="B773" s="44"/>
      <c r="C773" s="39"/>
      <c r="D773" s="39"/>
      <c r="E773" s="39"/>
      <c r="F773" s="46"/>
      <c r="G773" s="45"/>
      <c r="H773" s="44"/>
      <c r="I773" s="44"/>
      <c r="J773" s="47"/>
      <c r="K773" s="47"/>
      <c r="L773" s="47"/>
      <c r="M773" s="47"/>
      <c r="N773" s="47"/>
      <c r="O773" s="44"/>
      <c r="P773" s="353"/>
      <c r="Q773" s="452"/>
      <c r="R773" s="452"/>
      <c r="S773" s="452"/>
      <c r="T773" s="452"/>
      <c r="U773" s="452"/>
      <c r="V773" s="452"/>
      <c r="W773" s="452"/>
      <c r="X773" s="452"/>
      <c r="Y773" s="452"/>
      <c r="Z773" s="45"/>
      <c r="AA773" s="44"/>
      <c r="AB773" s="44"/>
      <c r="AC773" s="47"/>
      <c r="AD773" s="47"/>
      <c r="AE773" s="47"/>
      <c r="AF773" s="47"/>
      <c r="AG773" s="47"/>
      <c r="AH773" s="47"/>
      <c r="AI773" s="47"/>
      <c r="AJ773" s="44"/>
      <c r="AK773" s="353"/>
      <c r="AL773" s="452"/>
      <c r="AM773" s="452"/>
      <c r="AN773" s="452"/>
      <c r="AO773" s="452"/>
      <c r="AP773" s="452"/>
      <c r="AQ773" s="452"/>
      <c r="AR773" s="452"/>
      <c r="AS773" s="452"/>
      <c r="AT773" s="452"/>
      <c r="AU773" s="452"/>
      <c r="AV773" s="452"/>
      <c r="AW773" s="45"/>
      <c r="AX773" s="44"/>
      <c r="AY773" s="47"/>
      <c r="AZ773" s="47"/>
      <c r="BA773" s="125"/>
      <c r="BB773" s="44"/>
      <c r="BC773" s="44"/>
      <c r="BD773" s="47"/>
      <c r="BE773" s="47"/>
      <c r="BF773" s="45"/>
      <c r="BG773" s="44"/>
      <c r="BH773" s="44"/>
      <c r="BI773" s="44"/>
      <c r="BJ773" s="44"/>
      <c r="BK773" s="44"/>
      <c r="BL773" s="44"/>
      <c r="BM773" s="44"/>
      <c r="BN773" s="47"/>
      <c r="BO773" s="497"/>
      <c r="BP773" s="124"/>
      <c r="BQ773" s="41"/>
      <c r="BR773" s="41"/>
      <c r="BS773" s="41"/>
      <c r="BT773" s="41"/>
      <c r="BU773" s="43"/>
      <c r="BV773" s="43"/>
      <c r="BW773" s="43"/>
      <c r="BX773" s="43"/>
      <c r="BY773" s="43"/>
      <c r="BZ773" s="43"/>
      <c r="CA773" s="499"/>
      <c r="CB773" s="500"/>
      <c r="CC773" s="495"/>
      <c r="CD773" s="495"/>
      <c r="CE773" s="502"/>
      <c r="CF773" s="124"/>
      <c r="CG773" s="41"/>
      <c r="CH773" s="41"/>
      <c r="CI773" s="43"/>
      <c r="CJ773" s="43"/>
      <c r="CK773" s="43"/>
      <c r="CL773" s="43"/>
      <c r="CM773" s="43"/>
      <c r="CN773" s="43"/>
      <c r="CO773" s="43"/>
      <c r="CP773" s="43"/>
      <c r="CQ773" s="43"/>
      <c r="CR773" s="500"/>
      <c r="CS773" s="495"/>
      <c r="CT773" s="495"/>
      <c r="CU773" s="502"/>
      <c r="CV773" s="44"/>
      <c r="CW773" s="44"/>
      <c r="CX773" s="44"/>
      <c r="CY773" s="44"/>
      <c r="CZ773" s="44"/>
      <c r="DA773" s="47"/>
      <c r="DB773" s="451"/>
      <c r="DC773" s="44"/>
      <c r="DD773" s="44"/>
      <c r="DE773" s="451"/>
      <c r="DF773" s="35"/>
      <c r="DG773" s="36"/>
      <c r="DH773" s="36"/>
      <c r="DI773" s="38"/>
      <c r="DJ773" s="38"/>
      <c r="DK773" s="38"/>
      <c r="DL773" s="38"/>
      <c r="DM773" s="38"/>
      <c r="DN773" s="46"/>
      <c r="DO773" s="451"/>
      <c r="DP773" s="451"/>
      <c r="DQ773" s="451"/>
      <c r="DR773" s="451"/>
      <c r="DS773" s="451"/>
      <c r="DT773" s="451"/>
      <c r="DU773" s="451"/>
      <c r="DV773" s="35"/>
      <c r="DW773" s="36"/>
      <c r="DX773" s="36"/>
      <c r="DY773" s="38"/>
      <c r="DZ773" s="38"/>
      <c r="EA773" s="46"/>
      <c r="EB773" s="33">
        <f t="shared" si="89"/>
        <v>0</v>
      </c>
      <c r="EC773" s="33">
        <f t="shared" si="90"/>
        <v>0</v>
      </c>
      <c r="ED773" s="75">
        <f t="shared" si="91"/>
        <v>0</v>
      </c>
      <c r="EE773" s="74">
        <f t="shared" si="92"/>
        <v>0</v>
      </c>
      <c r="EF773" s="33">
        <f t="shared" si="93"/>
        <v>0</v>
      </c>
    </row>
    <row r="774" spans="1:136" x14ac:dyDescent="0.25">
      <c r="A774" s="136">
        <v>765</v>
      </c>
      <c r="B774" s="44"/>
      <c r="C774" s="39"/>
      <c r="D774" s="39"/>
      <c r="E774" s="39"/>
      <c r="F774" s="46"/>
      <c r="G774" s="45"/>
      <c r="H774" s="44"/>
      <c r="I774" s="44"/>
      <c r="J774" s="47"/>
      <c r="K774" s="47"/>
      <c r="L774" s="47"/>
      <c r="M774" s="47"/>
      <c r="N774" s="47"/>
      <c r="O774" s="44"/>
      <c r="P774" s="353"/>
      <c r="Q774" s="452"/>
      <c r="R774" s="452"/>
      <c r="S774" s="452"/>
      <c r="T774" s="452"/>
      <c r="U774" s="452"/>
      <c r="V774" s="452"/>
      <c r="W774" s="452"/>
      <c r="X774" s="452"/>
      <c r="Y774" s="452"/>
      <c r="Z774" s="45"/>
      <c r="AA774" s="44"/>
      <c r="AB774" s="44"/>
      <c r="AC774" s="47"/>
      <c r="AD774" s="47"/>
      <c r="AE774" s="47"/>
      <c r="AF774" s="47"/>
      <c r="AG774" s="47"/>
      <c r="AH774" s="47"/>
      <c r="AI774" s="47"/>
      <c r="AJ774" s="44"/>
      <c r="AK774" s="353"/>
      <c r="AL774" s="452"/>
      <c r="AM774" s="452"/>
      <c r="AN774" s="452"/>
      <c r="AO774" s="452"/>
      <c r="AP774" s="452"/>
      <c r="AQ774" s="452"/>
      <c r="AR774" s="452"/>
      <c r="AS774" s="452"/>
      <c r="AT774" s="452"/>
      <c r="AU774" s="452"/>
      <c r="AV774" s="452"/>
      <c r="AW774" s="45"/>
      <c r="AX774" s="44"/>
      <c r="AY774" s="47"/>
      <c r="AZ774" s="47"/>
      <c r="BA774" s="125"/>
      <c r="BB774" s="44"/>
      <c r="BC774" s="44"/>
      <c r="BD774" s="47"/>
      <c r="BE774" s="47"/>
      <c r="BF774" s="45"/>
      <c r="BG774" s="44"/>
      <c r="BH774" s="44"/>
      <c r="BI774" s="44"/>
      <c r="BJ774" s="44"/>
      <c r="BK774" s="44"/>
      <c r="BL774" s="44"/>
      <c r="BM774" s="44"/>
      <c r="BN774" s="47"/>
      <c r="BO774" s="497"/>
      <c r="BP774" s="124"/>
      <c r="BQ774" s="41"/>
      <c r="BR774" s="41"/>
      <c r="BS774" s="41"/>
      <c r="BT774" s="41"/>
      <c r="BU774" s="43"/>
      <c r="BV774" s="43"/>
      <c r="BW774" s="43"/>
      <c r="BX774" s="43"/>
      <c r="BY774" s="43"/>
      <c r="BZ774" s="43"/>
      <c r="CA774" s="499"/>
      <c r="CB774" s="500"/>
      <c r="CC774" s="495"/>
      <c r="CD774" s="495"/>
      <c r="CE774" s="502"/>
      <c r="CF774" s="124"/>
      <c r="CG774" s="41"/>
      <c r="CH774" s="41"/>
      <c r="CI774" s="43"/>
      <c r="CJ774" s="43"/>
      <c r="CK774" s="43"/>
      <c r="CL774" s="43"/>
      <c r="CM774" s="43"/>
      <c r="CN774" s="43"/>
      <c r="CO774" s="43"/>
      <c r="CP774" s="43"/>
      <c r="CQ774" s="43"/>
      <c r="CR774" s="500"/>
      <c r="CS774" s="495"/>
      <c r="CT774" s="495"/>
      <c r="CU774" s="502"/>
      <c r="CV774" s="44"/>
      <c r="CW774" s="44"/>
      <c r="CX774" s="44"/>
      <c r="CY774" s="44"/>
      <c r="CZ774" s="44"/>
      <c r="DA774" s="47"/>
      <c r="DB774" s="452"/>
      <c r="DC774" s="44"/>
      <c r="DD774" s="44"/>
      <c r="DE774" s="452"/>
      <c r="DF774" s="45"/>
      <c r="DG774" s="44"/>
      <c r="DH774" s="44"/>
      <c r="DI774" s="47"/>
      <c r="DJ774" s="47"/>
      <c r="DK774" s="47"/>
      <c r="DL774" s="47"/>
      <c r="DM774" s="47"/>
      <c r="DN774" s="46"/>
      <c r="DO774" s="452"/>
      <c r="DP774" s="452"/>
      <c r="DQ774" s="452"/>
      <c r="DR774" s="452"/>
      <c r="DS774" s="452"/>
      <c r="DT774" s="452"/>
      <c r="DU774" s="452"/>
      <c r="DV774" s="45"/>
      <c r="DW774" s="44"/>
      <c r="DX774" s="44"/>
      <c r="DY774" s="47"/>
      <c r="DZ774" s="47"/>
      <c r="EA774" s="46"/>
      <c r="EB774" s="33">
        <f t="shared" si="89"/>
        <v>0</v>
      </c>
      <c r="EC774" s="33">
        <f t="shared" si="90"/>
        <v>0</v>
      </c>
      <c r="ED774" s="75">
        <f t="shared" si="91"/>
        <v>0</v>
      </c>
      <c r="EE774" s="74">
        <f t="shared" si="92"/>
        <v>0</v>
      </c>
      <c r="EF774" s="33">
        <f t="shared" si="93"/>
        <v>0</v>
      </c>
    </row>
    <row r="775" spans="1:136" x14ac:dyDescent="0.25">
      <c r="A775" s="134">
        <v>766</v>
      </c>
      <c r="B775" s="44"/>
      <c r="C775" s="39"/>
      <c r="D775" s="39"/>
      <c r="E775" s="39"/>
      <c r="F775" s="46"/>
      <c r="G775" s="45"/>
      <c r="H775" s="44"/>
      <c r="I775" s="44"/>
      <c r="J775" s="47"/>
      <c r="K775" s="47"/>
      <c r="L775" s="47"/>
      <c r="M775" s="47"/>
      <c r="N775" s="47"/>
      <c r="O775" s="44"/>
      <c r="P775" s="353"/>
      <c r="Q775" s="452"/>
      <c r="R775" s="452"/>
      <c r="S775" s="452"/>
      <c r="T775" s="452"/>
      <c r="U775" s="452"/>
      <c r="V775" s="452"/>
      <c r="W775" s="452"/>
      <c r="X775" s="452"/>
      <c r="Y775" s="452"/>
      <c r="Z775" s="45"/>
      <c r="AA775" s="44"/>
      <c r="AB775" s="44"/>
      <c r="AC775" s="47"/>
      <c r="AD775" s="47"/>
      <c r="AE775" s="47"/>
      <c r="AF775" s="47"/>
      <c r="AG775" s="47"/>
      <c r="AH775" s="47"/>
      <c r="AI775" s="47"/>
      <c r="AJ775" s="44"/>
      <c r="AK775" s="353"/>
      <c r="AL775" s="452"/>
      <c r="AM775" s="452"/>
      <c r="AN775" s="452"/>
      <c r="AO775" s="452"/>
      <c r="AP775" s="452"/>
      <c r="AQ775" s="452"/>
      <c r="AR775" s="452"/>
      <c r="AS775" s="452"/>
      <c r="AT775" s="452"/>
      <c r="AU775" s="452"/>
      <c r="AV775" s="452"/>
      <c r="AW775" s="45"/>
      <c r="AX775" s="44"/>
      <c r="AY775" s="47"/>
      <c r="AZ775" s="47"/>
      <c r="BA775" s="125"/>
      <c r="BB775" s="44"/>
      <c r="BC775" s="44"/>
      <c r="BD775" s="47"/>
      <c r="BE775" s="47"/>
      <c r="BF775" s="45"/>
      <c r="BG775" s="44"/>
      <c r="BH775" s="44"/>
      <c r="BI775" s="44"/>
      <c r="BJ775" s="44"/>
      <c r="BK775" s="44"/>
      <c r="BL775" s="44"/>
      <c r="BM775" s="44"/>
      <c r="BN775" s="47"/>
      <c r="BO775" s="497"/>
      <c r="BP775" s="124"/>
      <c r="BQ775" s="41"/>
      <c r="BR775" s="41"/>
      <c r="BS775" s="41"/>
      <c r="BT775" s="41"/>
      <c r="BU775" s="43"/>
      <c r="BV775" s="43"/>
      <c r="BW775" s="43"/>
      <c r="BX775" s="43"/>
      <c r="BY775" s="43"/>
      <c r="BZ775" s="43"/>
      <c r="CA775" s="499"/>
      <c r="CB775" s="500"/>
      <c r="CC775" s="495"/>
      <c r="CD775" s="495"/>
      <c r="CE775" s="502"/>
      <c r="CF775" s="124"/>
      <c r="CG775" s="41"/>
      <c r="CH775" s="41"/>
      <c r="CI775" s="43"/>
      <c r="CJ775" s="43"/>
      <c r="CK775" s="43"/>
      <c r="CL775" s="43"/>
      <c r="CM775" s="43"/>
      <c r="CN775" s="43"/>
      <c r="CO775" s="43"/>
      <c r="CP775" s="43"/>
      <c r="CQ775" s="43"/>
      <c r="CR775" s="500"/>
      <c r="CS775" s="495"/>
      <c r="CT775" s="495"/>
      <c r="CU775" s="502"/>
      <c r="CV775" s="44"/>
      <c r="CW775" s="44"/>
      <c r="CX775" s="44"/>
      <c r="CY775" s="44"/>
      <c r="CZ775" s="44"/>
      <c r="DA775" s="47"/>
      <c r="DB775" s="452"/>
      <c r="DC775" s="44"/>
      <c r="DD775" s="44"/>
      <c r="DE775" s="452"/>
      <c r="DF775" s="45"/>
      <c r="DG775" s="44"/>
      <c r="DH775" s="44"/>
      <c r="DI775" s="47"/>
      <c r="DJ775" s="47"/>
      <c r="DK775" s="47"/>
      <c r="DL775" s="47"/>
      <c r="DM775" s="47"/>
      <c r="DN775" s="46"/>
      <c r="DO775" s="452"/>
      <c r="DP775" s="452"/>
      <c r="DQ775" s="452"/>
      <c r="DR775" s="452"/>
      <c r="DS775" s="452"/>
      <c r="DT775" s="452"/>
      <c r="DU775" s="452"/>
      <c r="DV775" s="45"/>
      <c r="DW775" s="44"/>
      <c r="DX775" s="44"/>
      <c r="DY775" s="47"/>
      <c r="DZ775" s="47"/>
      <c r="EA775" s="46"/>
      <c r="EB775" s="33">
        <f t="shared" si="89"/>
        <v>0</v>
      </c>
      <c r="EC775" s="33">
        <f t="shared" si="90"/>
        <v>0</v>
      </c>
      <c r="ED775" s="75">
        <f t="shared" si="91"/>
        <v>0</v>
      </c>
      <c r="EE775" s="74">
        <f t="shared" si="92"/>
        <v>0</v>
      </c>
      <c r="EF775" s="33">
        <f t="shared" si="93"/>
        <v>0</v>
      </c>
    </row>
    <row r="776" spans="1:136" x14ac:dyDescent="0.25">
      <c r="A776" s="136">
        <v>767</v>
      </c>
      <c r="B776" s="44"/>
      <c r="C776" s="39"/>
      <c r="D776" s="39"/>
      <c r="E776" s="39"/>
      <c r="F776" s="46"/>
      <c r="G776" s="45"/>
      <c r="H776" s="44"/>
      <c r="I776" s="44"/>
      <c r="J776" s="47"/>
      <c r="K776" s="47"/>
      <c r="L776" s="47"/>
      <c r="M776" s="47"/>
      <c r="N776" s="47"/>
      <c r="O776" s="44"/>
      <c r="P776" s="353"/>
      <c r="Q776" s="452"/>
      <c r="R776" s="452"/>
      <c r="S776" s="452"/>
      <c r="T776" s="452"/>
      <c r="U776" s="452"/>
      <c r="V776" s="452"/>
      <c r="W776" s="452"/>
      <c r="X776" s="452"/>
      <c r="Y776" s="452"/>
      <c r="Z776" s="45"/>
      <c r="AA776" s="44"/>
      <c r="AB776" s="44"/>
      <c r="AC776" s="47"/>
      <c r="AD776" s="47"/>
      <c r="AE776" s="47"/>
      <c r="AF776" s="47"/>
      <c r="AG776" s="47"/>
      <c r="AH776" s="47"/>
      <c r="AI776" s="47"/>
      <c r="AJ776" s="44"/>
      <c r="AK776" s="353"/>
      <c r="AL776" s="452"/>
      <c r="AM776" s="452"/>
      <c r="AN776" s="452"/>
      <c r="AO776" s="452"/>
      <c r="AP776" s="452"/>
      <c r="AQ776" s="452"/>
      <c r="AR776" s="452"/>
      <c r="AS776" s="452"/>
      <c r="AT776" s="452"/>
      <c r="AU776" s="452"/>
      <c r="AV776" s="452"/>
      <c r="AW776" s="45"/>
      <c r="AX776" s="44"/>
      <c r="AY776" s="47"/>
      <c r="AZ776" s="47"/>
      <c r="BA776" s="125"/>
      <c r="BB776" s="44"/>
      <c r="BC776" s="44"/>
      <c r="BD776" s="47"/>
      <c r="BE776" s="47"/>
      <c r="BF776" s="45"/>
      <c r="BG776" s="44"/>
      <c r="BH776" s="44"/>
      <c r="BI776" s="44"/>
      <c r="BJ776" s="44"/>
      <c r="BK776" s="44"/>
      <c r="BL776" s="44"/>
      <c r="BM776" s="44"/>
      <c r="BN776" s="47"/>
      <c r="BO776" s="497"/>
      <c r="BP776" s="124"/>
      <c r="BQ776" s="41"/>
      <c r="BR776" s="41"/>
      <c r="BS776" s="41"/>
      <c r="BT776" s="41"/>
      <c r="BU776" s="43"/>
      <c r="BV776" s="43"/>
      <c r="BW776" s="43"/>
      <c r="BX776" s="43"/>
      <c r="BY776" s="43"/>
      <c r="BZ776" s="43"/>
      <c r="CA776" s="499"/>
      <c r="CB776" s="500"/>
      <c r="CC776" s="495"/>
      <c r="CD776" s="495"/>
      <c r="CE776" s="502"/>
      <c r="CF776" s="124"/>
      <c r="CG776" s="41"/>
      <c r="CH776" s="41"/>
      <c r="CI776" s="43"/>
      <c r="CJ776" s="43"/>
      <c r="CK776" s="43"/>
      <c r="CL776" s="43"/>
      <c r="CM776" s="43"/>
      <c r="CN776" s="43"/>
      <c r="CO776" s="43"/>
      <c r="CP776" s="43"/>
      <c r="CQ776" s="43"/>
      <c r="CR776" s="500"/>
      <c r="CS776" s="495"/>
      <c r="CT776" s="495"/>
      <c r="CU776" s="502"/>
      <c r="CV776" s="44"/>
      <c r="CW776" s="44"/>
      <c r="CX776" s="44"/>
      <c r="CY776" s="44"/>
      <c r="CZ776" s="44"/>
      <c r="DA776" s="47"/>
      <c r="DB776" s="452"/>
      <c r="DC776" s="44"/>
      <c r="DD776" s="44"/>
      <c r="DE776" s="452"/>
      <c r="DF776" s="45"/>
      <c r="DG776" s="44"/>
      <c r="DH776" s="44"/>
      <c r="DI776" s="47"/>
      <c r="DJ776" s="47"/>
      <c r="DK776" s="47"/>
      <c r="DL776" s="47"/>
      <c r="DM776" s="47"/>
      <c r="DN776" s="46"/>
      <c r="DO776" s="452"/>
      <c r="DP776" s="452"/>
      <c r="DQ776" s="452"/>
      <c r="DR776" s="452"/>
      <c r="DS776" s="452"/>
      <c r="DT776" s="452"/>
      <c r="DU776" s="452"/>
      <c r="DV776" s="45"/>
      <c r="DW776" s="44"/>
      <c r="DX776" s="44"/>
      <c r="DY776" s="47"/>
      <c r="DZ776" s="47"/>
      <c r="EA776" s="46"/>
      <c r="EB776" s="33">
        <f t="shared" si="89"/>
        <v>0</v>
      </c>
      <c r="EC776" s="33">
        <f t="shared" si="90"/>
        <v>0</v>
      </c>
      <c r="ED776" s="75">
        <f t="shared" si="91"/>
        <v>0</v>
      </c>
      <c r="EE776" s="74">
        <f t="shared" si="92"/>
        <v>0</v>
      </c>
      <c r="EF776" s="33">
        <f t="shared" si="93"/>
        <v>0</v>
      </c>
    </row>
    <row r="777" spans="1:136" x14ac:dyDescent="0.25">
      <c r="A777" s="134">
        <v>768</v>
      </c>
      <c r="B777" s="44"/>
      <c r="C777" s="39"/>
      <c r="D777" s="39"/>
      <c r="E777" s="39"/>
      <c r="F777" s="46"/>
      <c r="G777" s="45"/>
      <c r="H777" s="44"/>
      <c r="I777" s="44"/>
      <c r="J777" s="47"/>
      <c r="K777" s="47"/>
      <c r="L777" s="47"/>
      <c r="M777" s="47"/>
      <c r="N777" s="47"/>
      <c r="O777" s="44"/>
      <c r="P777" s="353"/>
      <c r="Q777" s="452"/>
      <c r="R777" s="452"/>
      <c r="S777" s="452"/>
      <c r="T777" s="452"/>
      <c r="U777" s="452"/>
      <c r="V777" s="452"/>
      <c r="W777" s="452"/>
      <c r="X777" s="452"/>
      <c r="Y777" s="452"/>
      <c r="Z777" s="45"/>
      <c r="AA777" s="44"/>
      <c r="AB777" s="44"/>
      <c r="AC777" s="47"/>
      <c r="AD777" s="47"/>
      <c r="AE777" s="47"/>
      <c r="AF777" s="47"/>
      <c r="AG777" s="47"/>
      <c r="AH777" s="47"/>
      <c r="AI777" s="47"/>
      <c r="AJ777" s="44"/>
      <c r="AK777" s="353"/>
      <c r="AL777" s="452"/>
      <c r="AM777" s="452"/>
      <c r="AN777" s="452"/>
      <c r="AO777" s="452"/>
      <c r="AP777" s="452"/>
      <c r="AQ777" s="452"/>
      <c r="AR777" s="452"/>
      <c r="AS777" s="452"/>
      <c r="AT777" s="452"/>
      <c r="AU777" s="452"/>
      <c r="AV777" s="452"/>
      <c r="AW777" s="45"/>
      <c r="AX777" s="44"/>
      <c r="AY777" s="47"/>
      <c r="AZ777" s="47"/>
      <c r="BA777" s="125"/>
      <c r="BB777" s="44"/>
      <c r="BC777" s="44"/>
      <c r="BD777" s="47"/>
      <c r="BE777" s="47"/>
      <c r="BF777" s="45"/>
      <c r="BG777" s="44"/>
      <c r="BH777" s="44"/>
      <c r="BI777" s="44"/>
      <c r="BJ777" s="44"/>
      <c r="BK777" s="44"/>
      <c r="BL777" s="44"/>
      <c r="BM777" s="44"/>
      <c r="BN777" s="47"/>
      <c r="BO777" s="497"/>
      <c r="BP777" s="124"/>
      <c r="BQ777" s="41"/>
      <c r="BR777" s="41"/>
      <c r="BS777" s="41"/>
      <c r="BT777" s="41"/>
      <c r="BU777" s="43"/>
      <c r="BV777" s="43"/>
      <c r="BW777" s="43"/>
      <c r="BX777" s="43"/>
      <c r="BY777" s="43"/>
      <c r="BZ777" s="43"/>
      <c r="CA777" s="499"/>
      <c r="CB777" s="500"/>
      <c r="CC777" s="495"/>
      <c r="CD777" s="495"/>
      <c r="CE777" s="502"/>
      <c r="CF777" s="124"/>
      <c r="CG777" s="41"/>
      <c r="CH777" s="41"/>
      <c r="CI777" s="43"/>
      <c r="CJ777" s="43"/>
      <c r="CK777" s="43"/>
      <c r="CL777" s="43"/>
      <c r="CM777" s="43"/>
      <c r="CN777" s="43"/>
      <c r="CO777" s="43"/>
      <c r="CP777" s="43"/>
      <c r="CQ777" s="43"/>
      <c r="CR777" s="500"/>
      <c r="CS777" s="495"/>
      <c r="CT777" s="495"/>
      <c r="CU777" s="502"/>
      <c r="CV777" s="44"/>
      <c r="CW777" s="44"/>
      <c r="CX777" s="44"/>
      <c r="CY777" s="44"/>
      <c r="CZ777" s="44"/>
      <c r="DA777" s="47"/>
      <c r="DB777" s="452"/>
      <c r="DC777" s="44"/>
      <c r="DD777" s="44"/>
      <c r="DE777" s="452"/>
      <c r="DF777" s="45"/>
      <c r="DG777" s="44"/>
      <c r="DH777" s="44"/>
      <c r="DI777" s="47"/>
      <c r="DJ777" s="47"/>
      <c r="DK777" s="47"/>
      <c r="DL777" s="47"/>
      <c r="DM777" s="47"/>
      <c r="DN777" s="46"/>
      <c r="DO777" s="452"/>
      <c r="DP777" s="452"/>
      <c r="DQ777" s="452"/>
      <c r="DR777" s="452"/>
      <c r="DS777" s="452"/>
      <c r="DT777" s="452"/>
      <c r="DU777" s="452"/>
      <c r="DV777" s="45"/>
      <c r="DW777" s="44"/>
      <c r="DX777" s="44"/>
      <c r="DY777" s="47"/>
      <c r="DZ777" s="47"/>
      <c r="EA777" s="46"/>
      <c r="EB777" s="33">
        <f t="shared" si="89"/>
        <v>0</v>
      </c>
      <c r="EC777" s="33">
        <f t="shared" si="90"/>
        <v>0</v>
      </c>
      <c r="ED777" s="75">
        <f t="shared" si="91"/>
        <v>0</v>
      </c>
      <c r="EE777" s="74">
        <f t="shared" si="92"/>
        <v>0</v>
      </c>
      <c r="EF777" s="33">
        <f t="shared" si="93"/>
        <v>0</v>
      </c>
    </row>
    <row r="778" spans="1:136" x14ac:dyDescent="0.25">
      <c r="A778" s="136">
        <v>769</v>
      </c>
      <c r="B778" s="44"/>
      <c r="C778" s="39"/>
      <c r="D778" s="39"/>
      <c r="E778" s="39"/>
      <c r="F778" s="46"/>
      <c r="G778" s="45"/>
      <c r="H778" s="44"/>
      <c r="I778" s="44"/>
      <c r="J778" s="47"/>
      <c r="K778" s="47"/>
      <c r="L778" s="47"/>
      <c r="M778" s="47"/>
      <c r="N778" s="47"/>
      <c r="O778" s="44"/>
      <c r="P778" s="353"/>
      <c r="Q778" s="452"/>
      <c r="R778" s="452"/>
      <c r="S778" s="452"/>
      <c r="T778" s="452"/>
      <c r="U778" s="452"/>
      <c r="V778" s="452"/>
      <c r="W778" s="452"/>
      <c r="X778" s="452"/>
      <c r="Y778" s="452"/>
      <c r="Z778" s="45"/>
      <c r="AA778" s="44"/>
      <c r="AB778" s="44"/>
      <c r="AC778" s="47"/>
      <c r="AD778" s="47"/>
      <c r="AE778" s="47"/>
      <c r="AF778" s="47"/>
      <c r="AG778" s="47"/>
      <c r="AH778" s="47"/>
      <c r="AI778" s="47"/>
      <c r="AJ778" s="44"/>
      <c r="AK778" s="353"/>
      <c r="AL778" s="452"/>
      <c r="AM778" s="452"/>
      <c r="AN778" s="452"/>
      <c r="AO778" s="452"/>
      <c r="AP778" s="452"/>
      <c r="AQ778" s="452"/>
      <c r="AR778" s="452"/>
      <c r="AS778" s="452"/>
      <c r="AT778" s="452"/>
      <c r="AU778" s="452"/>
      <c r="AV778" s="452"/>
      <c r="AW778" s="45"/>
      <c r="AX778" s="44"/>
      <c r="AY778" s="47"/>
      <c r="AZ778" s="47"/>
      <c r="BA778" s="125"/>
      <c r="BB778" s="44"/>
      <c r="BC778" s="44"/>
      <c r="BD778" s="47"/>
      <c r="BE778" s="47"/>
      <c r="BF778" s="45"/>
      <c r="BG778" s="44"/>
      <c r="BH778" s="44"/>
      <c r="BI778" s="44"/>
      <c r="BJ778" s="44"/>
      <c r="BK778" s="44"/>
      <c r="BL778" s="44"/>
      <c r="BM778" s="44"/>
      <c r="BN778" s="47"/>
      <c r="BO778" s="497"/>
      <c r="BP778" s="124"/>
      <c r="BQ778" s="41"/>
      <c r="BR778" s="41"/>
      <c r="BS778" s="41"/>
      <c r="BT778" s="41"/>
      <c r="BU778" s="43"/>
      <c r="BV778" s="43"/>
      <c r="BW778" s="43"/>
      <c r="BX778" s="43"/>
      <c r="BY778" s="43"/>
      <c r="BZ778" s="43"/>
      <c r="CA778" s="499"/>
      <c r="CB778" s="500"/>
      <c r="CC778" s="495"/>
      <c r="CD778" s="495"/>
      <c r="CE778" s="502"/>
      <c r="CF778" s="124"/>
      <c r="CG778" s="41"/>
      <c r="CH778" s="41"/>
      <c r="CI778" s="43"/>
      <c r="CJ778" s="43"/>
      <c r="CK778" s="43"/>
      <c r="CL778" s="43"/>
      <c r="CM778" s="43"/>
      <c r="CN778" s="43"/>
      <c r="CO778" s="43"/>
      <c r="CP778" s="43"/>
      <c r="CQ778" s="43"/>
      <c r="CR778" s="500"/>
      <c r="CS778" s="495"/>
      <c r="CT778" s="495"/>
      <c r="CU778" s="502"/>
      <c r="CV778" s="44"/>
      <c r="CW778" s="44"/>
      <c r="CX778" s="44"/>
      <c r="CY778" s="44"/>
      <c r="CZ778" s="44"/>
      <c r="DA778" s="47"/>
      <c r="DB778" s="452"/>
      <c r="DC778" s="44"/>
      <c r="DD778" s="44"/>
      <c r="DE778" s="452"/>
      <c r="DF778" s="45"/>
      <c r="DG778" s="44"/>
      <c r="DH778" s="44"/>
      <c r="DI778" s="47"/>
      <c r="DJ778" s="47"/>
      <c r="DK778" s="47"/>
      <c r="DL778" s="47"/>
      <c r="DM778" s="47"/>
      <c r="DN778" s="46"/>
      <c r="DO778" s="452"/>
      <c r="DP778" s="452"/>
      <c r="DQ778" s="452"/>
      <c r="DR778" s="452"/>
      <c r="DS778" s="452"/>
      <c r="DT778" s="452"/>
      <c r="DU778" s="452"/>
      <c r="DV778" s="45"/>
      <c r="DW778" s="44"/>
      <c r="DX778" s="44"/>
      <c r="DY778" s="47"/>
      <c r="DZ778" s="47"/>
      <c r="EA778" s="46"/>
      <c r="EB778" s="33">
        <f t="shared" si="89"/>
        <v>0</v>
      </c>
      <c r="EC778" s="33">
        <f t="shared" si="90"/>
        <v>0</v>
      </c>
      <c r="ED778" s="75">
        <f t="shared" si="91"/>
        <v>0</v>
      </c>
      <c r="EE778" s="74">
        <f t="shared" si="92"/>
        <v>0</v>
      </c>
      <c r="EF778" s="33">
        <f t="shared" si="93"/>
        <v>0</v>
      </c>
    </row>
    <row r="779" spans="1:136" x14ac:dyDescent="0.25">
      <c r="A779" s="134">
        <v>770</v>
      </c>
      <c r="B779" s="44"/>
      <c r="C779" s="39"/>
      <c r="D779" s="39"/>
      <c r="E779" s="39"/>
      <c r="F779" s="46"/>
      <c r="G779" s="45"/>
      <c r="H779" s="44"/>
      <c r="I779" s="44"/>
      <c r="J779" s="47"/>
      <c r="K779" s="47"/>
      <c r="L779" s="47"/>
      <c r="M779" s="47"/>
      <c r="N779" s="47"/>
      <c r="O779" s="44"/>
      <c r="P779" s="353"/>
      <c r="Q779" s="452"/>
      <c r="R779" s="452"/>
      <c r="S779" s="452"/>
      <c r="T779" s="452"/>
      <c r="U779" s="452"/>
      <c r="V779" s="452"/>
      <c r="W779" s="452"/>
      <c r="X779" s="452"/>
      <c r="Y779" s="452"/>
      <c r="Z779" s="45"/>
      <c r="AA779" s="44"/>
      <c r="AB779" s="44"/>
      <c r="AC779" s="47"/>
      <c r="AD779" s="47"/>
      <c r="AE779" s="47"/>
      <c r="AF779" s="47"/>
      <c r="AG779" s="47"/>
      <c r="AH779" s="47"/>
      <c r="AI779" s="47"/>
      <c r="AJ779" s="44"/>
      <c r="AK779" s="353"/>
      <c r="AL779" s="452"/>
      <c r="AM779" s="452"/>
      <c r="AN779" s="452"/>
      <c r="AO779" s="452"/>
      <c r="AP779" s="452"/>
      <c r="AQ779" s="452"/>
      <c r="AR779" s="452"/>
      <c r="AS779" s="452"/>
      <c r="AT779" s="452"/>
      <c r="AU779" s="452"/>
      <c r="AV779" s="452"/>
      <c r="AW779" s="45"/>
      <c r="AX779" s="44"/>
      <c r="AY779" s="47"/>
      <c r="AZ779" s="47"/>
      <c r="BA779" s="125"/>
      <c r="BB779" s="44"/>
      <c r="BC779" s="44"/>
      <c r="BD779" s="47"/>
      <c r="BE779" s="47"/>
      <c r="BF779" s="45"/>
      <c r="BG779" s="44"/>
      <c r="BH779" s="44"/>
      <c r="BI779" s="44"/>
      <c r="BJ779" s="44"/>
      <c r="BK779" s="44"/>
      <c r="BL779" s="44"/>
      <c r="BM779" s="44"/>
      <c r="BN779" s="47"/>
      <c r="BO779" s="497"/>
      <c r="BP779" s="124"/>
      <c r="BQ779" s="41"/>
      <c r="BR779" s="41"/>
      <c r="BS779" s="41"/>
      <c r="BT779" s="41"/>
      <c r="BU779" s="43"/>
      <c r="BV779" s="43"/>
      <c r="BW779" s="43"/>
      <c r="BX779" s="43"/>
      <c r="BY779" s="43"/>
      <c r="BZ779" s="43"/>
      <c r="CA779" s="499"/>
      <c r="CB779" s="500"/>
      <c r="CC779" s="495"/>
      <c r="CD779" s="495"/>
      <c r="CE779" s="502"/>
      <c r="CF779" s="124"/>
      <c r="CG779" s="41"/>
      <c r="CH779" s="41"/>
      <c r="CI779" s="43"/>
      <c r="CJ779" s="43"/>
      <c r="CK779" s="43"/>
      <c r="CL779" s="43"/>
      <c r="CM779" s="43"/>
      <c r="CN779" s="43"/>
      <c r="CO779" s="43"/>
      <c r="CP779" s="43"/>
      <c r="CQ779" s="43"/>
      <c r="CR779" s="500"/>
      <c r="CS779" s="495"/>
      <c r="CT779" s="495"/>
      <c r="CU779" s="502"/>
      <c r="CV779" s="44"/>
      <c r="CW779" s="44"/>
      <c r="CX779" s="44"/>
      <c r="CY779" s="44"/>
      <c r="CZ779" s="44"/>
      <c r="DA779" s="47"/>
      <c r="DB779" s="452"/>
      <c r="DC779" s="44"/>
      <c r="DD779" s="44"/>
      <c r="DE779" s="452"/>
      <c r="DF779" s="45"/>
      <c r="DG779" s="44"/>
      <c r="DH779" s="44"/>
      <c r="DI779" s="47"/>
      <c r="DJ779" s="47"/>
      <c r="DK779" s="47"/>
      <c r="DL779" s="47"/>
      <c r="DM779" s="47"/>
      <c r="DN779" s="46"/>
      <c r="DO779" s="452"/>
      <c r="DP779" s="452"/>
      <c r="DQ779" s="452"/>
      <c r="DR779" s="452"/>
      <c r="DS779" s="452"/>
      <c r="DT779" s="452"/>
      <c r="DU779" s="452"/>
      <c r="DV779" s="45"/>
      <c r="DW779" s="44"/>
      <c r="DX779" s="44"/>
      <c r="DY779" s="47"/>
      <c r="DZ779" s="47"/>
      <c r="EA779" s="46"/>
      <c r="EB779" s="33">
        <f t="shared" si="89"/>
        <v>0</v>
      </c>
      <c r="EC779" s="33">
        <f t="shared" ref="EC779:EC781" si="94">SUM(BA779:BO779)</f>
        <v>0</v>
      </c>
      <c r="ED779" s="75">
        <f t="shared" ref="ED779:ED781" si="95">SUM(BP779:DE779)</f>
        <v>0</v>
      </c>
      <c r="EE779" s="74">
        <f t="shared" ref="EE779:EE781" si="96">SUM(DF779:EA779)</f>
        <v>0</v>
      </c>
      <c r="EF779" s="33">
        <f t="shared" ref="EF779:EF781" si="97">SUM(EB779:EE779)</f>
        <v>0</v>
      </c>
    </row>
    <row r="780" spans="1:136" x14ac:dyDescent="0.25">
      <c r="A780" s="136">
        <v>771</v>
      </c>
      <c r="B780" s="44"/>
      <c r="C780" s="39"/>
      <c r="D780" s="39"/>
      <c r="E780" s="39"/>
      <c r="F780" s="46"/>
      <c r="G780" s="45"/>
      <c r="H780" s="44"/>
      <c r="I780" s="44"/>
      <c r="J780" s="47"/>
      <c r="K780" s="47"/>
      <c r="L780" s="47"/>
      <c r="M780" s="47"/>
      <c r="N780" s="47"/>
      <c r="O780" s="44"/>
      <c r="P780" s="353"/>
      <c r="Q780" s="452"/>
      <c r="R780" s="452"/>
      <c r="S780" s="452"/>
      <c r="T780" s="452"/>
      <c r="U780" s="452"/>
      <c r="V780" s="452"/>
      <c r="W780" s="452"/>
      <c r="X780" s="452"/>
      <c r="Y780" s="452"/>
      <c r="Z780" s="45"/>
      <c r="AA780" s="44"/>
      <c r="AB780" s="44"/>
      <c r="AC780" s="47"/>
      <c r="AD780" s="47"/>
      <c r="AE780" s="47"/>
      <c r="AF780" s="47"/>
      <c r="AG780" s="47"/>
      <c r="AH780" s="47"/>
      <c r="AI780" s="47"/>
      <c r="AJ780" s="44"/>
      <c r="AK780" s="353"/>
      <c r="AL780" s="452"/>
      <c r="AM780" s="452"/>
      <c r="AN780" s="452"/>
      <c r="AO780" s="452"/>
      <c r="AP780" s="452"/>
      <c r="AQ780" s="452"/>
      <c r="AR780" s="452"/>
      <c r="AS780" s="452"/>
      <c r="AT780" s="452"/>
      <c r="AU780" s="452"/>
      <c r="AV780" s="452"/>
      <c r="AW780" s="45"/>
      <c r="AX780" s="44"/>
      <c r="AY780" s="47"/>
      <c r="AZ780" s="47"/>
      <c r="BA780" s="125"/>
      <c r="BB780" s="44"/>
      <c r="BC780" s="44"/>
      <c r="BD780" s="47"/>
      <c r="BE780" s="47"/>
      <c r="BF780" s="45"/>
      <c r="BG780" s="44"/>
      <c r="BH780" s="44"/>
      <c r="BI780" s="44"/>
      <c r="BJ780" s="44"/>
      <c r="BK780" s="44"/>
      <c r="BL780" s="44"/>
      <c r="BM780" s="44"/>
      <c r="BN780" s="47"/>
      <c r="BO780" s="497"/>
      <c r="BP780" s="124"/>
      <c r="BQ780" s="41"/>
      <c r="BR780" s="41"/>
      <c r="BS780" s="41"/>
      <c r="BT780" s="41"/>
      <c r="BU780" s="43"/>
      <c r="BV780" s="43"/>
      <c r="BW780" s="43"/>
      <c r="BX780" s="43"/>
      <c r="BY780" s="43"/>
      <c r="BZ780" s="43"/>
      <c r="CA780" s="499"/>
      <c r="CB780" s="500"/>
      <c r="CC780" s="495"/>
      <c r="CD780" s="495"/>
      <c r="CE780" s="502"/>
      <c r="CF780" s="124"/>
      <c r="CG780" s="41"/>
      <c r="CH780" s="41"/>
      <c r="CI780" s="43"/>
      <c r="CJ780" s="43"/>
      <c r="CK780" s="43"/>
      <c r="CL780" s="43"/>
      <c r="CM780" s="43"/>
      <c r="CN780" s="43"/>
      <c r="CO780" s="43"/>
      <c r="CP780" s="43"/>
      <c r="CQ780" s="43"/>
      <c r="CR780" s="500"/>
      <c r="CS780" s="495"/>
      <c r="CT780" s="495"/>
      <c r="CU780" s="502"/>
      <c r="CV780" s="44"/>
      <c r="CW780" s="44"/>
      <c r="CX780" s="44"/>
      <c r="CY780" s="44"/>
      <c r="CZ780" s="44"/>
      <c r="DA780" s="47"/>
      <c r="DB780" s="452"/>
      <c r="DC780" s="44"/>
      <c r="DD780" s="44"/>
      <c r="DE780" s="452"/>
      <c r="DF780" s="45"/>
      <c r="DG780" s="44"/>
      <c r="DH780" s="44"/>
      <c r="DI780" s="47"/>
      <c r="DJ780" s="47"/>
      <c r="DK780" s="47"/>
      <c r="DL780" s="47"/>
      <c r="DM780" s="47"/>
      <c r="DN780" s="46"/>
      <c r="DO780" s="452"/>
      <c r="DP780" s="452"/>
      <c r="DQ780" s="452"/>
      <c r="DR780" s="452"/>
      <c r="DS780" s="452"/>
      <c r="DT780" s="452"/>
      <c r="DU780" s="452"/>
      <c r="DV780" s="45"/>
      <c r="DW780" s="44"/>
      <c r="DX780" s="44"/>
      <c r="DY780" s="47"/>
      <c r="DZ780" s="47"/>
      <c r="EA780" s="46"/>
      <c r="EB780" s="33">
        <f t="shared" si="89"/>
        <v>0</v>
      </c>
      <c r="EC780" s="33">
        <f t="shared" si="94"/>
        <v>0</v>
      </c>
      <c r="ED780" s="75">
        <f t="shared" si="95"/>
        <v>0</v>
      </c>
      <c r="EE780" s="74">
        <f t="shared" si="96"/>
        <v>0</v>
      </c>
      <c r="EF780" s="33">
        <f t="shared" si="97"/>
        <v>0</v>
      </c>
    </row>
    <row r="781" spans="1:136" ht="15.75" thickBot="1" x14ac:dyDescent="0.3">
      <c r="A781" s="138">
        <v>772</v>
      </c>
      <c r="B781" s="55"/>
      <c r="C781" s="139"/>
      <c r="D781" s="139"/>
      <c r="E781" s="139"/>
      <c r="F781" s="56"/>
      <c r="G781" s="54"/>
      <c r="H781" s="55"/>
      <c r="I781" s="55"/>
      <c r="J781" s="106"/>
      <c r="K781" s="106"/>
      <c r="L781" s="106"/>
      <c r="M781" s="106"/>
      <c r="N781" s="106"/>
      <c r="O781" s="55"/>
      <c r="P781" s="354"/>
      <c r="Q781" s="453"/>
      <c r="R781" s="453"/>
      <c r="S781" s="453"/>
      <c r="T781" s="453"/>
      <c r="U781" s="453"/>
      <c r="V781" s="453"/>
      <c r="W781" s="453"/>
      <c r="X781" s="453"/>
      <c r="Y781" s="453"/>
      <c r="Z781" s="54"/>
      <c r="AA781" s="55"/>
      <c r="AB781" s="55"/>
      <c r="AC781" s="106"/>
      <c r="AD781" s="106"/>
      <c r="AE781" s="106"/>
      <c r="AF781" s="106"/>
      <c r="AG781" s="106"/>
      <c r="AH781" s="106"/>
      <c r="AI781" s="106"/>
      <c r="AJ781" s="55"/>
      <c r="AK781" s="354"/>
      <c r="AL781" s="453"/>
      <c r="AM781" s="453"/>
      <c r="AN781" s="453"/>
      <c r="AO781" s="453"/>
      <c r="AP781" s="453"/>
      <c r="AQ781" s="453"/>
      <c r="AR781" s="453"/>
      <c r="AS781" s="453"/>
      <c r="AT781" s="453"/>
      <c r="AU781" s="453"/>
      <c r="AV781" s="453"/>
      <c r="AW781" s="54"/>
      <c r="AX781" s="55"/>
      <c r="AY781" s="106"/>
      <c r="AZ781" s="106"/>
      <c r="BA781" s="126"/>
      <c r="BB781" s="55"/>
      <c r="BC781" s="55"/>
      <c r="BD781" s="106"/>
      <c r="BE781" s="106"/>
      <c r="BF781" s="54"/>
      <c r="BG781" s="55"/>
      <c r="BH781" s="55"/>
      <c r="BI781" s="55"/>
      <c r="BJ781" s="55"/>
      <c r="BK781" s="55"/>
      <c r="BL781" s="55"/>
      <c r="BM781" s="55"/>
      <c r="BN781" s="106"/>
      <c r="BO781" s="498"/>
      <c r="BP781" s="351"/>
      <c r="BQ781" s="107"/>
      <c r="BR781" s="107"/>
      <c r="BS781" s="107"/>
      <c r="BT781" s="107"/>
      <c r="BU781" s="108"/>
      <c r="BV781" s="108"/>
      <c r="BW781" s="108"/>
      <c r="BX781" s="108"/>
      <c r="BY781" s="108"/>
      <c r="BZ781" s="108"/>
      <c r="CA781" s="494"/>
      <c r="CB781" s="503"/>
      <c r="CC781" s="505"/>
      <c r="CD781" s="505"/>
      <c r="CE781" s="504"/>
      <c r="CF781" s="351"/>
      <c r="CG781" s="107"/>
      <c r="CH781" s="107"/>
      <c r="CI781" s="108"/>
      <c r="CJ781" s="108"/>
      <c r="CK781" s="108"/>
      <c r="CL781" s="108"/>
      <c r="CM781" s="108"/>
      <c r="CN781" s="108"/>
      <c r="CO781" s="108"/>
      <c r="CP781" s="108"/>
      <c r="CQ781" s="108"/>
      <c r="CR781" s="503"/>
      <c r="CS781" s="505"/>
      <c r="CT781" s="505"/>
      <c r="CU781" s="504"/>
      <c r="CV781" s="55"/>
      <c r="CW781" s="55"/>
      <c r="CX781" s="55"/>
      <c r="CY781" s="55"/>
      <c r="CZ781" s="55"/>
      <c r="DA781" s="106"/>
      <c r="DB781" s="453"/>
      <c r="DC781" s="44"/>
      <c r="DD781" s="44"/>
      <c r="DE781" s="453"/>
      <c r="DF781" s="54"/>
      <c r="DG781" s="55"/>
      <c r="DH781" s="55"/>
      <c r="DI781" s="106"/>
      <c r="DJ781" s="106"/>
      <c r="DK781" s="106"/>
      <c r="DL781" s="106"/>
      <c r="DM781" s="106"/>
      <c r="DN781" s="56"/>
      <c r="DO781" s="453"/>
      <c r="DP781" s="453"/>
      <c r="DQ781" s="453"/>
      <c r="DR781" s="453"/>
      <c r="DS781" s="453"/>
      <c r="DT781" s="453"/>
      <c r="DU781" s="453"/>
      <c r="DV781" s="54"/>
      <c r="DW781" s="55"/>
      <c r="DX781" s="55"/>
      <c r="DY781" s="106"/>
      <c r="DZ781" s="106"/>
      <c r="EA781" s="56"/>
      <c r="EB781" s="33">
        <f t="shared" si="89"/>
        <v>0</v>
      </c>
      <c r="EC781" s="33">
        <f t="shared" si="94"/>
        <v>0</v>
      </c>
      <c r="ED781" s="75">
        <f t="shared" si="95"/>
        <v>0</v>
      </c>
      <c r="EE781" s="74">
        <f t="shared" si="96"/>
        <v>0</v>
      </c>
      <c r="EF781" s="33">
        <f t="shared" si="97"/>
        <v>0</v>
      </c>
    </row>
  </sheetData>
  <sheetProtection formatCells="0" formatColumns="0" formatRows="0" sort="0" autoFilter="0"/>
  <autoFilter ref="A9:ED9"/>
  <customSheetViews>
    <customSheetView guid="{594A147C-ABC4-4A12-B97F-F1566DFDCC6E}" scale="60" showAutoFilter="1" hiddenColumns="1">
      <pane xSplit="6" ySplit="9" topLeftCell="AB10" activePane="bottomRight" state="frozen"/>
      <selection pane="bottomRight" activeCell="BD20" sqref="BD20"/>
      <pageMargins left="0.7" right="0.7" top="0.75" bottom="0.75" header="0.3" footer="0.3"/>
      <pageSetup paperSize="9" orientation="portrait" r:id="rId1"/>
      <autoFilter ref="A9:DB9"/>
    </customSheetView>
  </customSheetViews>
  <mergeCells count="40">
    <mergeCell ref="A8:F8"/>
    <mergeCell ref="A4:F5"/>
    <mergeCell ref="A6:F6"/>
    <mergeCell ref="BF4:BN4"/>
    <mergeCell ref="BF8:BN8"/>
    <mergeCell ref="G8:P8"/>
    <mergeCell ref="BA8:BE8"/>
    <mergeCell ref="G4:P4"/>
    <mergeCell ref="Z4:AK4"/>
    <mergeCell ref="AW4:AZ4"/>
    <mergeCell ref="BA4:BE4"/>
    <mergeCell ref="AW8:AZ8"/>
    <mergeCell ref="Z8:AK8"/>
    <mergeCell ref="Q4:Y4"/>
    <mergeCell ref="Q8:Y8"/>
    <mergeCell ref="AL4:AV4"/>
    <mergeCell ref="EF8:EF9"/>
    <mergeCell ref="EB8:EB9"/>
    <mergeCell ref="EC8:EC9"/>
    <mergeCell ref="ED8:ED9"/>
    <mergeCell ref="CV8:DA8"/>
    <mergeCell ref="DB8:DE8"/>
    <mergeCell ref="EE8:EE9"/>
    <mergeCell ref="DF8:DN8"/>
    <mergeCell ref="DO8:DU8"/>
    <mergeCell ref="DV8:EA8"/>
    <mergeCell ref="AL8:AV8"/>
    <mergeCell ref="DO4:DU4"/>
    <mergeCell ref="DV4:EA4"/>
    <mergeCell ref="CB4:CE4"/>
    <mergeCell ref="CB8:CE8"/>
    <mergeCell ref="CR4:CU4"/>
    <mergeCell ref="DF4:DN4"/>
    <mergeCell ref="CR8:CU8"/>
    <mergeCell ref="DB4:DE4"/>
    <mergeCell ref="BP4:CA4"/>
    <mergeCell ref="CF4:CQ4"/>
    <mergeCell ref="CV4:DA4"/>
    <mergeCell ref="BP8:CA8"/>
    <mergeCell ref="CF8:CQ8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workbookViewId="0">
      <selection activeCell="C61" sqref="C61"/>
    </sheetView>
  </sheetViews>
  <sheetFormatPr defaultRowHeight="15" x14ac:dyDescent="0.25"/>
  <cols>
    <col min="1" max="1" width="30.28515625" bestFit="1" customWidth="1"/>
    <col min="2" max="2" width="22.28515625" bestFit="1" customWidth="1"/>
    <col min="3" max="3" width="18.85546875" bestFit="1" customWidth="1"/>
    <col min="4" max="4" width="31.28515625" bestFit="1" customWidth="1"/>
    <col min="5" max="5" width="19.42578125" bestFit="1" customWidth="1"/>
  </cols>
  <sheetData>
    <row r="1" spans="1:5" x14ac:dyDescent="0.25">
      <c r="D1" t="s">
        <v>500</v>
      </c>
      <c r="E1" t="s">
        <v>501</v>
      </c>
    </row>
    <row r="2" spans="1:5" x14ac:dyDescent="0.25">
      <c r="A2" t="str">
        <f>B2&amp;MID(C2,FIND(" ",C2,1)+1,100)</f>
        <v>Tornado 0,45 CANStorm</v>
      </c>
      <c r="B2" t="s">
        <v>418</v>
      </c>
      <c r="C2" t="s">
        <v>182</v>
      </c>
      <c r="D2" t="s">
        <v>502</v>
      </c>
      <c r="E2">
        <v>1</v>
      </c>
    </row>
    <row r="3" spans="1:5" x14ac:dyDescent="0.25">
      <c r="A3" t="str">
        <f t="shared" ref="A3:A66" si="0">B3&amp;MID(C3,FIND(" ",C3,1)+1,100)</f>
        <v>Tornado 0,45 CANActive</v>
      </c>
      <c r="B3" t="s">
        <v>418</v>
      </c>
      <c r="C3" t="s">
        <v>432</v>
      </c>
      <c r="D3" t="s">
        <v>503</v>
      </c>
      <c r="E3">
        <v>1</v>
      </c>
    </row>
    <row r="4" spans="1:5" x14ac:dyDescent="0.25">
      <c r="A4" t="str">
        <f t="shared" si="0"/>
        <v>Tornado 0,45 CANCOCONUT</v>
      </c>
      <c r="B4" t="s">
        <v>418</v>
      </c>
      <c r="C4" t="s">
        <v>430</v>
      </c>
      <c r="D4" t="s">
        <v>504</v>
      </c>
      <c r="E4">
        <v>1</v>
      </c>
    </row>
    <row r="5" spans="1:5" x14ac:dyDescent="0.25">
      <c r="A5" t="str">
        <f t="shared" si="0"/>
        <v>Tornado 0,45 CANBUBBLE</v>
      </c>
      <c r="B5" t="s">
        <v>418</v>
      </c>
      <c r="C5" t="s">
        <v>436</v>
      </c>
      <c r="D5" t="s">
        <v>505</v>
      </c>
      <c r="E5">
        <v>1</v>
      </c>
    </row>
    <row r="6" spans="1:5" x14ac:dyDescent="0.25">
      <c r="A6" t="str">
        <f t="shared" si="0"/>
        <v>Tornado 0,45 CANMANGO</v>
      </c>
      <c r="B6" t="s">
        <v>418</v>
      </c>
      <c r="C6" t="s">
        <v>434</v>
      </c>
      <c r="D6" t="s">
        <v>506</v>
      </c>
      <c r="E6">
        <v>1</v>
      </c>
    </row>
    <row r="7" spans="1:5" x14ac:dyDescent="0.25">
      <c r="A7" t="str">
        <f t="shared" si="0"/>
        <v>Tornado 0,45 CANIce Berry</v>
      </c>
      <c r="B7" t="s">
        <v>418</v>
      </c>
      <c r="C7" t="s">
        <v>491</v>
      </c>
      <c r="D7" t="s">
        <v>507</v>
      </c>
      <c r="E7">
        <v>1</v>
      </c>
    </row>
    <row r="8" spans="1:5" x14ac:dyDescent="0.25">
      <c r="A8" t="str">
        <f t="shared" si="0"/>
        <v>Tornado 0,45 CANRAZZBERRY</v>
      </c>
      <c r="B8" t="s">
        <v>418</v>
      </c>
      <c r="C8" t="s">
        <v>435</v>
      </c>
      <c r="D8" t="s">
        <v>508</v>
      </c>
    </row>
    <row r="9" spans="1:5" x14ac:dyDescent="0.25">
      <c r="A9" t="str">
        <f t="shared" si="0"/>
        <v>Tornado 0,45 CANCACTUS</v>
      </c>
      <c r="B9" t="s">
        <v>418</v>
      </c>
      <c r="C9" t="s">
        <v>433</v>
      </c>
      <c r="D9" t="s">
        <v>509</v>
      </c>
    </row>
    <row r="10" spans="1:5" x14ac:dyDescent="0.25">
      <c r="A10" t="str">
        <f t="shared" si="0"/>
        <v>Tornado 0,45 CANSKILL</v>
      </c>
      <c r="B10" t="s">
        <v>418</v>
      </c>
      <c r="C10" t="s">
        <v>431</v>
      </c>
      <c r="D10" t="s">
        <v>510</v>
      </c>
    </row>
    <row r="11" spans="1:5" x14ac:dyDescent="0.25">
      <c r="A11" t="str">
        <f t="shared" si="0"/>
        <v>Tornado 0,45 CANLemon Cake</v>
      </c>
      <c r="B11" t="s">
        <v>418</v>
      </c>
      <c r="C11" t="s">
        <v>490</v>
      </c>
      <c r="D11" t="s">
        <v>511</v>
      </c>
    </row>
    <row r="12" spans="1:5" x14ac:dyDescent="0.25">
      <c r="A12" t="str">
        <f t="shared" si="0"/>
        <v>Tornado 0,473 PETSKILL</v>
      </c>
      <c r="B12" t="s">
        <v>417</v>
      </c>
      <c r="C12" t="s">
        <v>431</v>
      </c>
      <c r="D12" t="s">
        <v>512</v>
      </c>
      <c r="E12">
        <v>1</v>
      </c>
    </row>
    <row r="13" spans="1:5" x14ac:dyDescent="0.25">
      <c r="A13" t="str">
        <f t="shared" si="0"/>
        <v>Tornado 0,473 PETRAZZBERRY</v>
      </c>
      <c r="B13" t="s">
        <v>417</v>
      </c>
      <c r="C13" t="s">
        <v>435</v>
      </c>
      <c r="D13" t="s">
        <v>513</v>
      </c>
      <c r="E13">
        <v>1</v>
      </c>
    </row>
    <row r="14" spans="1:5" x14ac:dyDescent="0.25">
      <c r="A14" t="str">
        <f t="shared" si="0"/>
        <v>Tornado 0,473 PETLemon Cake</v>
      </c>
      <c r="B14" t="s">
        <v>417</v>
      </c>
      <c r="C14" t="s">
        <v>490</v>
      </c>
      <c r="D14" t="s">
        <v>514</v>
      </c>
      <c r="E14">
        <v>1</v>
      </c>
    </row>
    <row r="15" spans="1:5" x14ac:dyDescent="0.25">
      <c r="A15" t="str">
        <f t="shared" si="0"/>
        <v>Tornado 0,473 PETCACTUS</v>
      </c>
      <c r="B15" t="s">
        <v>417</v>
      </c>
      <c r="C15" t="s">
        <v>433</v>
      </c>
      <c r="D15" t="s">
        <v>515</v>
      </c>
      <c r="E15">
        <v>1</v>
      </c>
    </row>
    <row r="16" spans="1:5" x14ac:dyDescent="0.25">
      <c r="A16" t="str">
        <f t="shared" si="0"/>
        <v>Tornado 0,473 PETMANGO</v>
      </c>
      <c r="B16" t="s">
        <v>417</v>
      </c>
      <c r="C16" t="s">
        <v>434</v>
      </c>
      <c r="D16" t="s">
        <v>516</v>
      </c>
    </row>
    <row r="17" spans="1:5" x14ac:dyDescent="0.25">
      <c r="A17" t="str">
        <f t="shared" si="0"/>
        <v>Tornado 0,473 PETBUBBLE</v>
      </c>
      <c r="B17" t="s">
        <v>417</v>
      </c>
      <c r="C17" t="s">
        <v>436</v>
      </c>
      <c r="D17" t="s">
        <v>517</v>
      </c>
    </row>
    <row r="18" spans="1:5" x14ac:dyDescent="0.25">
      <c r="A18" t="str">
        <f t="shared" si="0"/>
        <v>Tornado 0,473 PETIce Berry</v>
      </c>
      <c r="B18" t="s">
        <v>417</v>
      </c>
      <c r="C18" t="s">
        <v>491</v>
      </c>
      <c r="D18" t="s">
        <v>518</v>
      </c>
    </row>
    <row r="19" spans="1:5" x14ac:dyDescent="0.25">
      <c r="A19" t="str">
        <f t="shared" si="0"/>
        <v>Tornado 0,473 PETStorm</v>
      </c>
      <c r="B19" t="s">
        <v>417</v>
      </c>
      <c r="C19" t="s">
        <v>182</v>
      </c>
      <c r="D19" t="s">
        <v>519</v>
      </c>
    </row>
    <row r="20" spans="1:5" x14ac:dyDescent="0.25">
      <c r="A20" t="str">
        <f t="shared" si="0"/>
        <v>Tornado 1,0 PETStorm</v>
      </c>
      <c r="B20" t="s">
        <v>419</v>
      </c>
      <c r="C20" t="s">
        <v>182</v>
      </c>
      <c r="D20" t="s">
        <v>520</v>
      </c>
      <c r="E20">
        <v>1</v>
      </c>
    </row>
    <row r="21" spans="1:5" x14ac:dyDescent="0.25">
      <c r="A21" t="str">
        <f t="shared" si="0"/>
        <v>Tornado 1,0 PETActive</v>
      </c>
      <c r="B21" t="s">
        <v>419</v>
      </c>
      <c r="C21" t="s">
        <v>432</v>
      </c>
      <c r="D21" t="s">
        <v>521</v>
      </c>
      <c r="E21">
        <v>1</v>
      </c>
    </row>
    <row r="22" spans="1:5" x14ac:dyDescent="0.25">
      <c r="A22" t="str">
        <f t="shared" si="0"/>
        <v>Tornado 1,0 PETMANGO</v>
      </c>
      <c r="B22" t="s">
        <v>419</v>
      </c>
      <c r="C22" t="s">
        <v>434</v>
      </c>
      <c r="D22" t="s">
        <v>522</v>
      </c>
      <c r="E22">
        <v>1</v>
      </c>
    </row>
    <row r="23" spans="1:5" x14ac:dyDescent="0.25">
      <c r="A23" t="str">
        <f t="shared" si="0"/>
        <v>Tornado 1,0 PETBUBBLE</v>
      </c>
      <c r="B23" t="s">
        <v>419</v>
      </c>
      <c r="C23" t="s">
        <v>436</v>
      </c>
      <c r="D23" t="s">
        <v>523</v>
      </c>
      <c r="E23">
        <v>1</v>
      </c>
    </row>
    <row r="24" spans="1:5" x14ac:dyDescent="0.25">
      <c r="A24" t="str">
        <f t="shared" si="0"/>
        <v>E-ON 0,45 CANAlmond Rush</v>
      </c>
      <c r="B24" t="s">
        <v>412</v>
      </c>
      <c r="C24" t="s">
        <v>495</v>
      </c>
      <c r="D24" t="s">
        <v>524</v>
      </c>
      <c r="E24">
        <v>1</v>
      </c>
    </row>
    <row r="25" spans="1:5" x14ac:dyDescent="0.25">
      <c r="A25" t="str">
        <f t="shared" si="0"/>
        <v>E-ON 0,45 CANBlack Power</v>
      </c>
      <c r="B25" t="s">
        <v>412</v>
      </c>
      <c r="C25" t="s">
        <v>496</v>
      </c>
      <c r="D25" t="s">
        <v>525</v>
      </c>
      <c r="E25">
        <v>1</v>
      </c>
    </row>
    <row r="26" spans="1:5" x14ac:dyDescent="0.25">
      <c r="A26" t="str">
        <f t="shared" si="0"/>
        <v>E-ON 0,45 CANKiwi Blast</v>
      </c>
      <c r="B26" t="s">
        <v>412</v>
      </c>
      <c r="C26" t="s">
        <v>437</v>
      </c>
      <c r="D26" t="s">
        <v>526</v>
      </c>
      <c r="E26">
        <v>1</v>
      </c>
    </row>
    <row r="27" spans="1:5" x14ac:dyDescent="0.25">
      <c r="A27" t="str">
        <f t="shared" si="0"/>
        <v>E-ON 0,45 CANGuava</v>
      </c>
      <c r="B27" t="s">
        <v>412</v>
      </c>
      <c r="C27" t="s">
        <v>492</v>
      </c>
      <c r="D27" t="s">
        <v>527</v>
      </c>
      <c r="E27">
        <v>1</v>
      </c>
    </row>
    <row r="28" spans="1:5" x14ac:dyDescent="0.25">
      <c r="A28" t="str">
        <f t="shared" si="0"/>
        <v>E-ON 0,45 CANDanger Berry</v>
      </c>
      <c r="B28" t="s">
        <v>412</v>
      </c>
      <c r="C28" t="s">
        <v>456</v>
      </c>
      <c r="D28" t="s">
        <v>528</v>
      </c>
    </row>
    <row r="29" spans="1:5" x14ac:dyDescent="0.25">
      <c r="A29" t="str">
        <f t="shared" si="0"/>
        <v>E-ON 0,45 CANLemongrass</v>
      </c>
      <c r="B29" t="s">
        <v>412</v>
      </c>
      <c r="C29" t="s">
        <v>438</v>
      </c>
      <c r="D29" t="s">
        <v>529</v>
      </c>
    </row>
    <row r="30" spans="1:5" x14ac:dyDescent="0.25">
      <c r="A30" t="str">
        <f t="shared" si="0"/>
        <v>COLA Fresh Bar 0,48 PETCOLA Original</v>
      </c>
      <c r="B30" t="s">
        <v>424</v>
      </c>
      <c r="C30" t="s">
        <v>453</v>
      </c>
      <c r="D30" t="s">
        <v>530</v>
      </c>
      <c r="E30">
        <v>1</v>
      </c>
    </row>
    <row r="31" spans="1:5" x14ac:dyDescent="0.25">
      <c r="A31" t="str">
        <f t="shared" si="0"/>
        <v>COLA Fresh Bar 0,48 PETCOLA Vanilla</v>
      </c>
      <c r="B31" t="s">
        <v>424</v>
      </c>
      <c r="C31" t="s">
        <v>454</v>
      </c>
      <c r="D31" t="s">
        <v>531</v>
      </c>
      <c r="E31">
        <v>1</v>
      </c>
    </row>
    <row r="32" spans="1:5" x14ac:dyDescent="0.25">
      <c r="A32" t="str">
        <f t="shared" si="0"/>
        <v>COLA Fresh Bar 0,48 PETCOLA Banana</v>
      </c>
      <c r="B32" t="s">
        <v>424</v>
      </c>
      <c r="C32" t="s">
        <v>451</v>
      </c>
      <c r="D32" t="s">
        <v>532</v>
      </c>
      <c r="E32">
        <v>1</v>
      </c>
    </row>
    <row r="33" spans="1:5" x14ac:dyDescent="0.25">
      <c r="A33" t="str">
        <f t="shared" si="0"/>
        <v>COLA Fresh Bar 0,48 PETCOLA Light</v>
      </c>
      <c r="B33" t="s">
        <v>424</v>
      </c>
      <c r="C33" t="s">
        <v>452</v>
      </c>
      <c r="D33" t="s">
        <v>533</v>
      </c>
    </row>
    <row r="34" spans="1:5" x14ac:dyDescent="0.25">
      <c r="A34" t="str">
        <f t="shared" si="0"/>
        <v>Fresh Bar 0,48 PETАльфа Кола</v>
      </c>
      <c r="B34" t="s">
        <v>420</v>
      </c>
      <c r="C34" t="s">
        <v>443</v>
      </c>
      <c r="D34" t="s">
        <v>534</v>
      </c>
      <c r="E34">
        <v>1</v>
      </c>
    </row>
    <row r="35" spans="1:5" x14ac:dyDescent="0.25">
      <c r="A35" t="str">
        <f t="shared" si="0"/>
        <v>Fresh Bar 0,48 PETОранжБласт</v>
      </c>
      <c r="B35" t="s">
        <v>420</v>
      </c>
      <c r="C35" t="s">
        <v>446</v>
      </c>
      <c r="D35" t="s">
        <v>535</v>
      </c>
      <c r="E35">
        <v>1</v>
      </c>
    </row>
    <row r="36" spans="1:5" x14ac:dyDescent="0.25">
      <c r="A36" t="str">
        <f t="shared" si="0"/>
        <v>Fresh Bar 0,48 PETЦитрус Айс</v>
      </c>
      <c r="B36" t="s">
        <v>420</v>
      </c>
      <c r="C36" t="s">
        <v>447</v>
      </c>
      <c r="D36" t="s">
        <v>536</v>
      </c>
      <c r="E36">
        <v>1</v>
      </c>
    </row>
    <row r="37" spans="1:5" x14ac:dyDescent="0.25">
      <c r="A37" t="str">
        <f t="shared" si="0"/>
        <v>Fresh Bar 0,48 PETДабл Фанни</v>
      </c>
      <c r="B37" t="s">
        <v>420</v>
      </c>
      <c r="C37" t="s">
        <v>444</v>
      </c>
      <c r="D37" t="s">
        <v>537</v>
      </c>
      <c r="E37">
        <v>1</v>
      </c>
    </row>
    <row r="38" spans="1:5" x14ac:dyDescent="0.25">
      <c r="A38" t="str">
        <f t="shared" si="0"/>
        <v>Fresh Bar 0,48 PETМэджик Скиллс</v>
      </c>
      <c r="B38" t="s">
        <v>420</v>
      </c>
      <c r="C38" t="s">
        <v>445</v>
      </c>
      <c r="D38" t="s">
        <v>538</v>
      </c>
      <c r="E38">
        <v>1</v>
      </c>
    </row>
    <row r="39" spans="1:5" x14ac:dyDescent="0.25">
      <c r="A39" t="str">
        <f t="shared" si="0"/>
        <v>Fresh Bar 0,48 PETКиви Микс</v>
      </c>
      <c r="B39" t="s">
        <v>420</v>
      </c>
      <c r="C39" t="s">
        <v>448</v>
      </c>
      <c r="D39" t="s">
        <v>539</v>
      </c>
      <c r="E39">
        <v>1</v>
      </c>
    </row>
    <row r="40" spans="1:5" x14ac:dyDescent="0.25">
      <c r="A40" t="str">
        <f t="shared" si="0"/>
        <v>Fresh Bar 0,48 PETПина Колада</v>
      </c>
      <c r="B40" t="s">
        <v>420</v>
      </c>
      <c r="C40" t="s">
        <v>449</v>
      </c>
      <c r="D40" t="s">
        <v>540</v>
      </c>
      <c r="E40">
        <v>1</v>
      </c>
    </row>
    <row r="41" spans="1:5" x14ac:dyDescent="0.25">
      <c r="A41" t="str">
        <f t="shared" si="0"/>
        <v>Fresh Bar 0,48 PETСпарклинг Бум</v>
      </c>
      <c r="B41" t="s">
        <v>420</v>
      </c>
      <c r="C41" t="s">
        <v>450</v>
      </c>
      <c r="D41" t="s">
        <v>541</v>
      </c>
    </row>
    <row r="42" spans="1:5" x14ac:dyDescent="0.25">
      <c r="A42" t="e">
        <f t="shared" si="0"/>
        <v>#VALUE!</v>
      </c>
      <c r="D42" t="s">
        <v>542</v>
      </c>
    </row>
    <row r="43" spans="1:5" x14ac:dyDescent="0.25">
      <c r="A43" t="str">
        <f t="shared" si="0"/>
        <v>Fresh Bar 0,48 PETМэри Бэрри</v>
      </c>
      <c r="B43" t="s">
        <v>420</v>
      </c>
      <c r="C43" t="s">
        <v>493</v>
      </c>
      <c r="D43" t="s">
        <v>543</v>
      </c>
    </row>
    <row r="44" spans="1:5" x14ac:dyDescent="0.25">
      <c r="A44" t="str">
        <f t="shared" si="0"/>
        <v>COLA Fresh Bar 0,45 CANCOLA Original</v>
      </c>
      <c r="B44" t="s">
        <v>425</v>
      </c>
      <c r="C44" t="s">
        <v>453</v>
      </c>
      <c r="D44" t="s">
        <v>544</v>
      </c>
      <c r="E44">
        <v>1</v>
      </c>
    </row>
    <row r="45" spans="1:5" x14ac:dyDescent="0.25">
      <c r="A45" t="str">
        <f t="shared" si="0"/>
        <v>COLA Fresh Bar 0,45 CANCOLA Banana</v>
      </c>
      <c r="B45" t="s">
        <v>425</v>
      </c>
      <c r="C45" t="s">
        <v>451</v>
      </c>
      <c r="D45" t="s">
        <v>545</v>
      </c>
      <c r="E45">
        <v>1</v>
      </c>
    </row>
    <row r="46" spans="1:5" x14ac:dyDescent="0.25">
      <c r="A46" t="str">
        <f t="shared" si="0"/>
        <v>COLA Fresh Bar 0,45 CANCOLA Light</v>
      </c>
      <c r="B46" t="s">
        <v>425</v>
      </c>
      <c r="C46" t="s">
        <v>452</v>
      </c>
      <c r="D46" t="s">
        <v>546</v>
      </c>
    </row>
    <row r="47" spans="1:5" x14ac:dyDescent="0.25">
      <c r="A47" t="str">
        <f t="shared" si="0"/>
        <v>COLA Fresh Bar 0,45 CANCOLA Vanilla</v>
      </c>
      <c r="B47" t="s">
        <v>425</v>
      </c>
      <c r="C47" t="s">
        <v>454</v>
      </c>
      <c r="D47" t="s">
        <v>547</v>
      </c>
    </row>
    <row r="48" spans="1:5" x14ac:dyDescent="0.25">
      <c r="A48" t="str">
        <f t="shared" si="0"/>
        <v>Fresh Bar 0,45 CANДабл Фанни</v>
      </c>
      <c r="B48" t="s">
        <v>422</v>
      </c>
      <c r="C48" t="s">
        <v>444</v>
      </c>
      <c r="D48" t="s">
        <v>548</v>
      </c>
      <c r="E48">
        <v>1</v>
      </c>
    </row>
    <row r="49" spans="1:5" x14ac:dyDescent="0.25">
      <c r="A49" t="str">
        <f t="shared" si="0"/>
        <v>Fresh Bar 0,45 CANМэджик Скиллс</v>
      </c>
      <c r="B49" t="s">
        <v>422</v>
      </c>
      <c r="C49" t="s">
        <v>445</v>
      </c>
      <c r="D49" t="s">
        <v>549</v>
      </c>
      <c r="E49">
        <v>1</v>
      </c>
    </row>
    <row r="50" spans="1:5" x14ac:dyDescent="0.25">
      <c r="A50" t="str">
        <f t="shared" si="0"/>
        <v>Fresh Bar 0,45 CANКиви Микс</v>
      </c>
      <c r="B50" t="s">
        <v>422</v>
      </c>
      <c r="C50" t="s">
        <v>448</v>
      </c>
      <c r="D50" t="s">
        <v>550</v>
      </c>
      <c r="E50">
        <v>1</v>
      </c>
    </row>
    <row r="51" spans="1:5" x14ac:dyDescent="0.25">
      <c r="A51" t="str">
        <f t="shared" si="0"/>
        <v>Fresh Bar 0,45 CANПина Колада</v>
      </c>
      <c r="B51" t="s">
        <v>422</v>
      </c>
      <c r="C51" t="s">
        <v>449</v>
      </c>
      <c r="D51" t="s">
        <v>551</v>
      </c>
      <c r="E51">
        <v>1</v>
      </c>
    </row>
    <row r="52" spans="1:5" x14ac:dyDescent="0.25">
      <c r="A52" t="str">
        <f t="shared" si="0"/>
        <v>Fresh Bar 0,45 CANСпарклинг Бум</v>
      </c>
      <c r="B52" t="s">
        <v>422</v>
      </c>
      <c r="C52" t="s">
        <v>450</v>
      </c>
      <c r="D52" t="s">
        <v>552</v>
      </c>
      <c r="E52">
        <v>1</v>
      </c>
    </row>
    <row r="53" spans="1:5" x14ac:dyDescent="0.25">
      <c r="A53" t="str">
        <f t="shared" si="0"/>
        <v>COLA Fresh Bar 1,5 PETCOLA Original</v>
      </c>
      <c r="B53" t="s">
        <v>426</v>
      </c>
      <c r="C53" t="s">
        <v>453</v>
      </c>
      <c r="D53" t="s">
        <v>553</v>
      </c>
      <c r="E53">
        <v>1</v>
      </c>
    </row>
    <row r="54" spans="1:5" x14ac:dyDescent="0.25">
      <c r="A54" t="str">
        <f t="shared" si="0"/>
        <v>COLA Fresh Bar 1,5 PETCOLA Banana</v>
      </c>
      <c r="B54" t="s">
        <v>426</v>
      </c>
      <c r="C54" t="s">
        <v>451</v>
      </c>
      <c r="D54" t="s">
        <v>554</v>
      </c>
      <c r="E54">
        <v>1</v>
      </c>
    </row>
    <row r="55" spans="1:5" x14ac:dyDescent="0.25">
      <c r="A55" t="str">
        <f t="shared" si="0"/>
        <v>COLA Fresh Bar 1,5 PETCOLA Vanilla</v>
      </c>
      <c r="B55" t="s">
        <v>426</v>
      </c>
      <c r="C55" t="s">
        <v>454</v>
      </c>
      <c r="D55" t="s">
        <v>555</v>
      </c>
    </row>
    <row r="56" spans="1:5" x14ac:dyDescent="0.25">
      <c r="A56" t="str">
        <f t="shared" si="0"/>
        <v>Fresh Bar 1,5 PETОранжБласт</v>
      </c>
      <c r="B56" t="s">
        <v>423</v>
      </c>
      <c r="C56" t="s">
        <v>446</v>
      </c>
      <c r="D56" t="s">
        <v>556</v>
      </c>
      <c r="E56">
        <v>1</v>
      </c>
    </row>
    <row r="57" spans="1:5" x14ac:dyDescent="0.25">
      <c r="A57" t="str">
        <f t="shared" si="0"/>
        <v>Fresh Bar 1,5 PETЦитрус Айс</v>
      </c>
      <c r="B57" t="s">
        <v>423</v>
      </c>
      <c r="C57" t="s">
        <v>447</v>
      </c>
      <c r="D57" t="s">
        <v>557</v>
      </c>
      <c r="E57">
        <v>1</v>
      </c>
    </row>
    <row r="58" spans="1:5" x14ac:dyDescent="0.25">
      <c r="A58" t="str">
        <f t="shared" si="0"/>
        <v>Fresh Bar 1,5 PETКиви Микс</v>
      </c>
      <c r="B58" t="s">
        <v>423</v>
      </c>
      <c r="C58" t="s">
        <v>448</v>
      </c>
      <c r="D58" t="s">
        <v>558</v>
      </c>
      <c r="E58">
        <v>1</v>
      </c>
    </row>
    <row r="59" spans="1:5" x14ac:dyDescent="0.25">
      <c r="A59" t="str">
        <f t="shared" si="0"/>
        <v>Fresh Bar 1,5 PETМэджик Скиллс</v>
      </c>
      <c r="B59" t="s">
        <v>423</v>
      </c>
      <c r="C59" t="s">
        <v>445</v>
      </c>
      <c r="D59" t="s">
        <v>559</v>
      </c>
    </row>
    <row r="60" spans="1:5" x14ac:dyDescent="0.25">
      <c r="A60" t="str">
        <f t="shared" si="0"/>
        <v>Fresh Bar 1,5 PETДабл Фанни</v>
      </c>
      <c r="B60" t="s">
        <v>423</v>
      </c>
      <c r="C60" t="s">
        <v>444</v>
      </c>
      <c r="D60" t="s">
        <v>560</v>
      </c>
    </row>
    <row r="61" spans="1:5" x14ac:dyDescent="0.25">
      <c r="A61" t="str">
        <f t="shared" si="0"/>
        <v>ИЛ 0,48 PETСлива Жимолость</v>
      </c>
      <c r="B61" t="s">
        <v>427</v>
      </c>
      <c r="C61" t="s">
        <v>406</v>
      </c>
      <c r="D61" t="s">
        <v>561</v>
      </c>
      <c r="E61">
        <v>1</v>
      </c>
    </row>
    <row r="62" spans="1:5" x14ac:dyDescent="0.25">
      <c r="A62" t="str">
        <f t="shared" si="0"/>
        <v>ИЛ 0,48 PETВино Гранат</v>
      </c>
      <c r="B62" t="s">
        <v>427</v>
      </c>
      <c r="C62" t="s">
        <v>410</v>
      </c>
      <c r="D62" t="s">
        <v>562</v>
      </c>
      <c r="E62">
        <v>1</v>
      </c>
    </row>
    <row r="63" spans="1:5" x14ac:dyDescent="0.25">
      <c r="A63" t="str">
        <f t="shared" si="0"/>
        <v>ИЛ 0,48 PETФейхоа</v>
      </c>
      <c r="B63" t="s">
        <v>427</v>
      </c>
      <c r="C63" t="s">
        <v>407</v>
      </c>
      <c r="D63" t="s">
        <v>563</v>
      </c>
      <c r="E63">
        <v>1</v>
      </c>
    </row>
    <row r="64" spans="1:5" x14ac:dyDescent="0.25">
      <c r="A64" t="str">
        <f t="shared" si="0"/>
        <v>ИЛ 0,48 PETМалина Карамель</v>
      </c>
      <c r="B64" t="s">
        <v>427</v>
      </c>
      <c r="C64" t="s">
        <v>408</v>
      </c>
      <c r="D64" t="s">
        <v>564</v>
      </c>
      <c r="E64">
        <v>1</v>
      </c>
    </row>
    <row r="65" spans="1:5" x14ac:dyDescent="0.25">
      <c r="A65" t="str">
        <f t="shared" si="0"/>
        <v>ИЛ 0,48 PETМанго</v>
      </c>
      <c r="B65" t="s">
        <v>427</v>
      </c>
      <c r="C65" t="s">
        <v>494</v>
      </c>
      <c r="D65" t="s">
        <v>565</v>
      </c>
      <c r="E65">
        <v>1</v>
      </c>
    </row>
    <row r="66" spans="1:5" x14ac:dyDescent="0.25">
      <c r="A66" t="str">
        <f t="shared" si="0"/>
        <v>ИЛ 1,42 PETФейхоа</v>
      </c>
      <c r="B66" t="s">
        <v>429</v>
      </c>
      <c r="C66" t="s">
        <v>407</v>
      </c>
      <c r="D66" t="s">
        <v>566</v>
      </c>
      <c r="E66">
        <v>1</v>
      </c>
    </row>
    <row r="67" spans="1:5" x14ac:dyDescent="0.25">
      <c r="A67" t="str">
        <f t="shared" ref="A67:A68" si="1">B67&amp;MID(C67,FIND(" ",C67,1)+1,100)</f>
        <v>ИЛ 1,42 PETСлива Жимолость</v>
      </c>
      <c r="B67" t="s">
        <v>429</v>
      </c>
      <c r="C67" t="s">
        <v>406</v>
      </c>
      <c r="D67" t="s">
        <v>567</v>
      </c>
      <c r="E67">
        <v>1</v>
      </c>
    </row>
    <row r="68" spans="1:5" x14ac:dyDescent="0.25">
      <c r="A68" t="str">
        <f t="shared" si="1"/>
        <v>ИЛ 1,42 PETВино Гранат</v>
      </c>
      <c r="B68" t="s">
        <v>429</v>
      </c>
      <c r="C68" t="s">
        <v>410</v>
      </c>
      <c r="D68" t="s">
        <v>568</v>
      </c>
      <c r="E68">
        <v>1</v>
      </c>
    </row>
  </sheetData>
  <customSheetViews>
    <customSheetView guid="{594A147C-ABC4-4A12-B97F-F1566DFDCC6E}">
      <selection activeCell="C61" sqref="C6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"/>
  <sheetViews>
    <sheetView workbookViewId="0">
      <selection activeCell="M29" sqref="M29"/>
    </sheetView>
  </sheetViews>
  <sheetFormatPr defaultRowHeight="15" x14ac:dyDescent="0.25"/>
  <sheetData/>
  <customSheetViews>
    <customSheetView guid="{594A147C-ABC4-4A12-B97F-F1566DFDCC6E}">
      <selection activeCell="D38" sqref="D38"/>
      <pageMargins left="0.7" right="0.7" top="0.75" bottom="0.75" header="0.3" footer="0.3"/>
    </customSheetView>
  </customSheetView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"/>
  <sheetViews>
    <sheetView topLeftCell="U1" workbookViewId="0">
      <selection activeCell="AE8" sqref="AE8"/>
    </sheetView>
  </sheetViews>
  <sheetFormatPr defaultRowHeight="15" x14ac:dyDescent="0.25"/>
  <cols>
    <col min="1" max="1" width="24" hidden="1" customWidth="1"/>
    <col min="2" max="2" width="23.5703125" hidden="1" customWidth="1"/>
    <col min="3" max="3" width="13.7109375" hidden="1" customWidth="1"/>
    <col min="4" max="4" width="12" hidden="1" customWidth="1"/>
    <col min="5" max="5" width="10.7109375" hidden="1" customWidth="1"/>
    <col min="6" max="6" width="13.5703125" hidden="1" customWidth="1"/>
    <col min="7" max="7" width="0" hidden="1" customWidth="1"/>
    <col min="8" max="8" width="10" hidden="1" customWidth="1"/>
    <col min="9" max="20" width="0" hidden="1" customWidth="1"/>
  </cols>
  <sheetData>
    <row r="1" spans="1:19" x14ac:dyDescent="0.25">
      <c r="B1" t="s">
        <v>576</v>
      </c>
      <c r="C1" s="622" t="s">
        <v>586</v>
      </c>
      <c r="D1" s="622" t="s">
        <v>587</v>
      </c>
      <c r="E1" s="622" t="s">
        <v>588</v>
      </c>
      <c r="F1" s="622" t="s">
        <v>589</v>
      </c>
      <c r="G1" s="622" t="s">
        <v>590</v>
      </c>
      <c r="H1" s="622" t="s">
        <v>591</v>
      </c>
      <c r="I1" s="622"/>
      <c r="J1" s="622" t="s">
        <v>43</v>
      </c>
      <c r="N1" t="s">
        <v>586</v>
      </c>
      <c r="O1" t="s">
        <v>587</v>
      </c>
      <c r="P1" t="s">
        <v>588</v>
      </c>
      <c r="Q1" t="s">
        <v>589</v>
      </c>
      <c r="R1" t="s">
        <v>590</v>
      </c>
      <c r="S1" t="s">
        <v>591</v>
      </c>
    </row>
    <row r="2" spans="1:19" x14ac:dyDescent="0.25">
      <c r="A2" t="s">
        <v>412</v>
      </c>
      <c r="B2" t="s">
        <v>412</v>
      </c>
      <c r="C2" s="627">
        <v>32.613375305041899</v>
      </c>
      <c r="D2" s="627">
        <v>32.507642927076937</v>
      </c>
      <c r="E2" s="627">
        <v>32.588442861389112</v>
      </c>
      <c r="F2" s="627">
        <v>32.652825971819453</v>
      </c>
      <c r="G2" s="623">
        <v>32.411537192306312</v>
      </c>
      <c r="H2" s="623">
        <v>33.15221224094126</v>
      </c>
      <c r="I2" s="623"/>
      <c r="J2" s="623">
        <v>32.611640226285651</v>
      </c>
      <c r="K2" s="623">
        <v>0.6</v>
      </c>
      <c r="L2" s="623">
        <f>1-K2</f>
        <v>0.4</v>
      </c>
    </row>
    <row r="3" spans="1:19" x14ac:dyDescent="0.25">
      <c r="A3" t="s">
        <v>422</v>
      </c>
      <c r="B3" t="s">
        <v>577</v>
      </c>
      <c r="C3" s="627">
        <v>29.374051737160201</v>
      </c>
      <c r="D3" s="627">
        <v>29.344633155371493</v>
      </c>
      <c r="E3" s="627">
        <v>29.985160639556884</v>
      </c>
      <c r="F3" s="627">
        <v>29.374051737160229</v>
      </c>
      <c r="G3" s="623">
        <v>29.216291979546334</v>
      </c>
      <c r="H3" s="623">
        <v>29.985160639556884</v>
      </c>
      <c r="I3" s="623"/>
      <c r="J3" s="623">
        <v>29.374051737160229</v>
      </c>
      <c r="L3">
        <f>G2*K2+H2*L2</f>
        <v>32.70780721176029</v>
      </c>
    </row>
    <row r="4" spans="1:19" x14ac:dyDescent="0.25">
      <c r="A4" t="s">
        <v>420</v>
      </c>
      <c r="B4" t="s">
        <v>578</v>
      </c>
      <c r="C4" s="627">
        <v>23.886211040388392</v>
      </c>
      <c r="D4" s="627">
        <v>23.535140526436297</v>
      </c>
      <c r="E4" s="627">
        <v>23.821306936929524</v>
      </c>
      <c r="F4" s="627">
        <v>23.946296350757493</v>
      </c>
      <c r="G4" s="623">
        <v>23.458556931768374</v>
      </c>
      <c r="H4" s="623">
        <v>25.010605943219144</v>
      </c>
      <c r="I4" s="623"/>
      <c r="J4" s="623">
        <v>23.886811155319855</v>
      </c>
      <c r="N4" t="s">
        <v>590</v>
      </c>
    </row>
    <row r="5" spans="1:19" x14ac:dyDescent="0.25">
      <c r="A5" t="s">
        <v>423</v>
      </c>
      <c r="B5" t="s">
        <v>579</v>
      </c>
      <c r="C5" s="627">
        <v>45.634021118025721</v>
      </c>
      <c r="D5" s="627">
        <v>45.614959198961849</v>
      </c>
      <c r="E5" s="627">
        <v>45.634608009866483</v>
      </c>
      <c r="F5" s="627">
        <v>45.635766981934772</v>
      </c>
      <c r="G5" s="623">
        <v>45.489433731868317</v>
      </c>
      <c r="H5" s="623">
        <v>45.982347249521254</v>
      </c>
      <c r="I5" s="623"/>
      <c r="J5" s="623">
        <v>45.634608009866483</v>
      </c>
      <c r="N5" t="s">
        <v>591</v>
      </c>
    </row>
    <row r="6" spans="1:19" x14ac:dyDescent="0.25">
      <c r="A6" t="s">
        <v>425</v>
      </c>
      <c r="B6" t="s">
        <v>580</v>
      </c>
      <c r="C6" s="627">
        <v>29.881225136886812</v>
      </c>
      <c r="D6" s="627">
        <v>29.862253466879856</v>
      </c>
      <c r="E6" s="627">
        <v>29.862219071477689</v>
      </c>
      <c r="F6" s="627">
        <v>29.924361305919533</v>
      </c>
      <c r="G6" s="623">
        <v>29.862219071477689</v>
      </c>
      <c r="H6" s="623">
        <v>30.175819150728216</v>
      </c>
      <c r="I6" s="623"/>
      <c r="J6" s="623">
        <v>30.356892551287785</v>
      </c>
      <c r="N6" t="s">
        <v>593</v>
      </c>
    </row>
    <row r="7" spans="1:19" x14ac:dyDescent="0.25">
      <c r="A7" t="s">
        <v>424</v>
      </c>
      <c r="B7" t="s">
        <v>581</v>
      </c>
      <c r="C7" s="627">
        <v>21.824807898663177</v>
      </c>
      <c r="D7" s="627">
        <v>20.722136130953942</v>
      </c>
      <c r="E7" s="627">
        <v>21.624615306671025</v>
      </c>
      <c r="F7" s="627">
        <v>21.746257676204802</v>
      </c>
      <c r="G7" s="623">
        <v>20.720834578394449</v>
      </c>
      <c r="H7" s="623">
        <v>24.277543872633686</v>
      </c>
      <c r="I7" s="623"/>
      <c r="J7" s="623">
        <v>21.90760101446838</v>
      </c>
      <c r="N7" t="s">
        <v>586</v>
      </c>
    </row>
    <row r="8" spans="1:19" x14ac:dyDescent="0.25">
      <c r="A8" t="s">
        <v>426</v>
      </c>
      <c r="B8" t="s">
        <v>582</v>
      </c>
      <c r="C8" s="627">
        <v>46.637617211151834</v>
      </c>
      <c r="D8" s="627">
        <v>46.776612912342415</v>
      </c>
      <c r="E8" s="627">
        <v>46.707945767101108</v>
      </c>
      <c r="F8" s="627">
        <v>46.635638128829008</v>
      </c>
      <c r="G8" s="623">
        <v>46.822648948424074</v>
      </c>
      <c r="H8" s="623">
        <v>46.197449289168418</v>
      </c>
      <c r="I8" s="623"/>
      <c r="J8" s="623">
        <v>46.650808437743798</v>
      </c>
      <c r="N8" t="s">
        <v>587</v>
      </c>
    </row>
    <row r="9" spans="1:19" x14ac:dyDescent="0.25">
      <c r="A9" t="s">
        <v>418</v>
      </c>
      <c r="B9" t="s">
        <v>583</v>
      </c>
      <c r="C9" s="627">
        <v>29.568170283249625</v>
      </c>
      <c r="D9" s="627">
        <v>29.357449513515668</v>
      </c>
      <c r="E9" s="627">
        <v>29.515347094200223</v>
      </c>
      <c r="F9" s="627">
        <v>29.597579284244652</v>
      </c>
      <c r="G9" s="623">
        <v>28.980081833466336</v>
      </c>
      <c r="H9" s="623">
        <v>31.231076178227156</v>
      </c>
      <c r="I9" s="623"/>
      <c r="J9" s="623">
        <v>29.471783034706398</v>
      </c>
      <c r="N9" t="s">
        <v>588</v>
      </c>
    </row>
    <row r="10" spans="1:19" x14ac:dyDescent="0.25">
      <c r="A10" t="s">
        <v>417</v>
      </c>
      <c r="B10" t="s">
        <v>584</v>
      </c>
      <c r="C10" s="627">
        <v>27.122867157997</v>
      </c>
      <c r="D10" s="627">
        <v>27.100655191817633</v>
      </c>
      <c r="E10" s="627">
        <v>27.073911282033659</v>
      </c>
      <c r="F10" s="627">
        <v>27.106600657275649</v>
      </c>
      <c r="G10" s="623">
        <v>26.747629831906735</v>
      </c>
      <c r="H10" s="623">
        <v>28.043880100739997</v>
      </c>
      <c r="I10" s="623"/>
      <c r="J10" s="623">
        <v>27.18243364009026</v>
      </c>
      <c r="N10" t="s">
        <v>589</v>
      </c>
    </row>
    <row r="11" spans="1:19" x14ac:dyDescent="0.25">
      <c r="A11" t="s">
        <v>419</v>
      </c>
      <c r="B11" t="s">
        <v>585</v>
      </c>
      <c r="C11" s="627">
        <v>37.19913877709309</v>
      </c>
      <c r="D11" s="627">
        <v>36.941980308342025</v>
      </c>
      <c r="E11" s="627">
        <v>36.541957192203284</v>
      </c>
      <c r="F11" s="627">
        <v>37.091994886564812</v>
      </c>
      <c r="G11" s="623">
        <v>36.521604849327069</v>
      </c>
      <c r="H11" s="623">
        <v>38.707020804315697</v>
      </c>
      <c r="I11" s="623"/>
      <c r="J11" s="623">
        <v>37.113574404792232</v>
      </c>
    </row>
    <row r="12" spans="1:19" x14ac:dyDescent="0.25">
      <c r="A12" t="s">
        <v>427</v>
      </c>
      <c r="B12" t="s">
        <v>427</v>
      </c>
      <c r="C12" s="627">
        <v>21.102327516422751</v>
      </c>
      <c r="D12" s="627">
        <v>19.642403767408872</v>
      </c>
      <c r="E12" s="627">
        <v>19.581529572774041</v>
      </c>
      <c r="F12" s="627">
        <v>20.517689647592498</v>
      </c>
      <c r="G12" s="623">
        <v>18.828659303641018</v>
      </c>
      <c r="H12" s="623">
        <v>24.512829835595348</v>
      </c>
      <c r="I12" s="623"/>
      <c r="J12" s="623">
        <v>20.335135939528239</v>
      </c>
    </row>
    <row r="13" spans="1:19" x14ac:dyDescent="0.25">
      <c r="A13" t="s">
        <v>429</v>
      </c>
      <c r="B13" t="s">
        <v>429</v>
      </c>
      <c r="C13" s="627">
        <v>46.847541138430302</v>
      </c>
      <c r="D13" s="627">
        <v>48.824294838496613</v>
      </c>
      <c r="E13" s="627">
        <v>46.847541138430302</v>
      </c>
      <c r="F13" s="627">
        <v>46.847541138430273</v>
      </c>
      <c r="G13" s="623">
        <v>42.817956675471024</v>
      </c>
      <c r="H13" s="623">
        <v>66.247167489126127</v>
      </c>
      <c r="I13" s="623"/>
      <c r="J13" s="623">
        <v>46.847541138430273</v>
      </c>
    </row>
    <row r="14" spans="1:19" x14ac:dyDescent="0.25">
      <c r="C14" s="623"/>
      <c r="D14" s="623"/>
      <c r="E14" s="623"/>
      <c r="F14" s="623"/>
      <c r="G14" s="623"/>
      <c r="H14" s="623"/>
      <c r="I14" s="623"/>
      <c r="J14" s="623"/>
    </row>
  </sheetData>
  <sheetProtection algorithmName="SHA-512" hashValue="o4JNf1WBmVfwtUUYoD5r24nYKdGTkbAO2U3frHd1IMX5xD830urh21d93eI14NXVOv0zy0KMs4OJs2xtww7Udw==" saltValue="qP0P+TAkbHmCIggBKlYeqA==" spinCount="100000" sheet="1" objects="1" scenarios="1"/>
  <conditionalFormatting sqref="C2:F4 C6:F12 C5:D5 F5 D13:F13">
    <cfRule type="cellIs" dxfId="2" priority="3" operator="equal">
      <formula>0</formula>
    </cfRule>
  </conditionalFormatting>
  <conditionalFormatting sqref="E5">
    <cfRule type="cellIs" dxfId="1" priority="2" operator="equal">
      <formula>0</formula>
    </cfRule>
  </conditionalFormatting>
  <conditionalFormatting sqref="C13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A44"/>
  <sheetViews>
    <sheetView zoomScale="80" zoomScaleNormal="80" workbookViewId="0">
      <selection activeCell="P12" sqref="P12"/>
    </sheetView>
  </sheetViews>
  <sheetFormatPr defaultRowHeight="15" x14ac:dyDescent="0.25"/>
  <cols>
    <col min="1" max="1" width="25" customWidth="1"/>
    <col min="2" max="53" width="10.5703125" customWidth="1"/>
  </cols>
  <sheetData>
    <row r="1" spans="1:15" x14ac:dyDescent="0.25">
      <c r="B1" s="169">
        <f>EOMONTH(B2,0)</f>
        <v>44227</v>
      </c>
      <c r="C1" s="169">
        <f t="shared" ref="C1:M1" si="0">EOMONTH(C2,0)</f>
        <v>44255</v>
      </c>
      <c r="D1" s="169">
        <f t="shared" si="0"/>
        <v>44286</v>
      </c>
      <c r="E1" s="169">
        <f t="shared" si="0"/>
        <v>44316</v>
      </c>
      <c r="F1" s="169">
        <f t="shared" si="0"/>
        <v>44347</v>
      </c>
      <c r="G1" s="169">
        <f t="shared" si="0"/>
        <v>44377</v>
      </c>
      <c r="H1" s="169">
        <f t="shared" si="0"/>
        <v>44408</v>
      </c>
      <c r="I1" s="169">
        <f t="shared" si="0"/>
        <v>44439</v>
      </c>
      <c r="J1" s="169">
        <f t="shared" si="0"/>
        <v>44469</v>
      </c>
      <c r="K1" s="169">
        <f t="shared" si="0"/>
        <v>44500</v>
      </c>
      <c r="L1" s="169">
        <f t="shared" si="0"/>
        <v>44530</v>
      </c>
      <c r="M1" s="169">
        <f t="shared" si="0"/>
        <v>44561</v>
      </c>
    </row>
    <row r="2" spans="1:15" x14ac:dyDescent="0.25">
      <c r="B2" s="169">
        <v>44197</v>
      </c>
      <c r="C2" s="169">
        <v>44228</v>
      </c>
      <c r="D2" s="169">
        <v>44256</v>
      </c>
      <c r="E2" s="169">
        <v>44287</v>
      </c>
      <c r="F2" s="169">
        <v>44317</v>
      </c>
      <c r="G2" s="169">
        <v>44348</v>
      </c>
      <c r="H2" s="169">
        <v>44378</v>
      </c>
      <c r="I2" s="169">
        <v>44409</v>
      </c>
      <c r="J2" s="169">
        <v>44440</v>
      </c>
      <c r="K2" s="169">
        <v>44470</v>
      </c>
      <c r="L2" s="169">
        <v>44501</v>
      </c>
      <c r="M2" s="169">
        <v>44531</v>
      </c>
    </row>
    <row r="3" spans="1:15" x14ac:dyDescent="0.25">
      <c r="A3" s="166" t="s">
        <v>276</v>
      </c>
      <c r="B3" s="166" t="s">
        <v>44</v>
      </c>
      <c r="C3" s="166" t="s">
        <v>45</v>
      </c>
      <c r="D3" s="166" t="s">
        <v>46</v>
      </c>
      <c r="E3" s="166" t="s">
        <v>47</v>
      </c>
      <c r="F3" s="166" t="s">
        <v>48</v>
      </c>
      <c r="G3" s="166" t="s">
        <v>49</v>
      </c>
      <c r="H3" s="166" t="s">
        <v>50</v>
      </c>
      <c r="I3" s="166" t="s">
        <v>51</v>
      </c>
      <c r="J3" s="166" t="s">
        <v>52</v>
      </c>
      <c r="K3" s="166" t="s">
        <v>53</v>
      </c>
      <c r="L3" s="172" t="s">
        <v>54</v>
      </c>
      <c r="M3" s="172" t="s">
        <v>55</v>
      </c>
      <c r="O3">
        <f>52/12</f>
        <v>4.333333333333333</v>
      </c>
    </row>
    <row r="4" spans="1:15" x14ac:dyDescent="0.25">
      <c r="A4" s="72" t="s">
        <v>411</v>
      </c>
      <c r="B4" s="166">
        <v>0.58860000000000001</v>
      </c>
      <c r="C4" s="166">
        <v>0.66710000000000003</v>
      </c>
      <c r="D4" s="166">
        <v>0.85109999999999997</v>
      </c>
      <c r="E4" s="166">
        <v>0.99990000000000001</v>
      </c>
      <c r="F4" s="166">
        <v>1.0874999999999999</v>
      </c>
      <c r="G4" s="166">
        <v>1.2606999999999999</v>
      </c>
      <c r="H4" s="166">
        <v>1.2978000000000001</v>
      </c>
      <c r="I4" s="166">
        <v>1.2362</v>
      </c>
      <c r="J4" s="166">
        <v>1.0524</v>
      </c>
      <c r="K4" s="166">
        <v>1.0005999999999999</v>
      </c>
      <c r="L4" s="172">
        <v>0.90310000000000001</v>
      </c>
      <c r="M4" s="172">
        <v>1.0550999999999999</v>
      </c>
    </row>
    <row r="5" spans="1:15" x14ac:dyDescent="0.25">
      <c r="A5" s="72" t="s">
        <v>412</v>
      </c>
      <c r="B5" s="166">
        <v>0.58860000000000001</v>
      </c>
      <c r="C5" s="166">
        <v>0.66710000000000003</v>
      </c>
      <c r="D5" s="166">
        <v>0.85109999999999997</v>
      </c>
      <c r="E5" s="166">
        <v>0.99990000000000001</v>
      </c>
      <c r="F5" s="166">
        <v>1.0874999999999999</v>
      </c>
      <c r="G5" s="166">
        <v>1.2606999999999999</v>
      </c>
      <c r="H5" s="166">
        <v>1.2978000000000001</v>
      </c>
      <c r="I5" s="166">
        <v>1.2362</v>
      </c>
      <c r="J5" s="166">
        <v>1.0524</v>
      </c>
      <c r="K5" s="166">
        <v>1.0005999999999999</v>
      </c>
      <c r="L5" s="172">
        <v>0.90310000000000001</v>
      </c>
      <c r="M5" s="172">
        <v>1.0550999999999999</v>
      </c>
    </row>
    <row r="6" spans="1:15" x14ac:dyDescent="0.25">
      <c r="A6" s="72" t="s">
        <v>416</v>
      </c>
      <c r="B6" s="166">
        <v>0.58860000000000001</v>
      </c>
      <c r="C6" s="166">
        <v>0.66710000000000003</v>
      </c>
      <c r="D6" s="166">
        <v>0.85109999999999997</v>
      </c>
      <c r="E6" s="166">
        <v>0.99990000000000001</v>
      </c>
      <c r="F6" s="166">
        <v>1.0874999999999999</v>
      </c>
      <c r="G6" s="166">
        <v>1.2606999999999999</v>
      </c>
      <c r="H6" s="166">
        <v>1.2978000000000001</v>
      </c>
      <c r="I6" s="166">
        <v>1.2362</v>
      </c>
      <c r="J6" s="166">
        <v>1.0524</v>
      </c>
      <c r="K6" s="166">
        <v>1.0005999999999999</v>
      </c>
      <c r="L6" s="172">
        <v>0.90310000000000001</v>
      </c>
      <c r="M6" s="172">
        <v>1.0550999999999999</v>
      </c>
    </row>
    <row r="7" spans="1:15" x14ac:dyDescent="0.25">
      <c r="A7" s="72" t="s">
        <v>420</v>
      </c>
      <c r="B7" s="166">
        <v>0.63990000000000002</v>
      </c>
      <c r="C7" s="166">
        <v>0.71330000000000005</v>
      </c>
      <c r="D7" s="166">
        <v>0.82450000000000001</v>
      </c>
      <c r="E7" s="166">
        <v>1.0536000000000001</v>
      </c>
      <c r="F7" s="166">
        <v>1.1975</v>
      </c>
      <c r="G7" s="166">
        <v>1.3095000000000001</v>
      </c>
      <c r="H7" s="166">
        <v>1.3061</v>
      </c>
      <c r="I7" s="166">
        <v>1.2273000000000001</v>
      </c>
      <c r="J7" s="166">
        <v>0.98580000000000001</v>
      </c>
      <c r="K7" s="166">
        <v>0.88170000000000004</v>
      </c>
      <c r="L7" s="172">
        <v>0.83760000000000001</v>
      </c>
      <c r="M7" s="172">
        <v>1.0233000000000001</v>
      </c>
    </row>
    <row r="8" spans="1:15" x14ac:dyDescent="0.25">
      <c r="A8" s="72" t="s">
        <v>422</v>
      </c>
      <c r="B8" s="166">
        <v>0.63990000000000002</v>
      </c>
      <c r="C8" s="166">
        <v>0.71330000000000005</v>
      </c>
      <c r="D8" s="166">
        <v>0.82450000000000001</v>
      </c>
      <c r="E8" s="166">
        <v>1.0536000000000001</v>
      </c>
      <c r="F8" s="166">
        <v>1.1975</v>
      </c>
      <c r="G8" s="166">
        <v>1.3095000000000001</v>
      </c>
      <c r="H8" s="166">
        <v>1.3061</v>
      </c>
      <c r="I8" s="166">
        <v>1.2273000000000001</v>
      </c>
      <c r="J8" s="166">
        <v>0.98580000000000001</v>
      </c>
      <c r="K8" s="166">
        <v>0.88170000000000004</v>
      </c>
      <c r="L8" s="172">
        <v>0.83760000000000001</v>
      </c>
      <c r="M8" s="172">
        <v>1.0233000000000001</v>
      </c>
    </row>
    <row r="9" spans="1:15" x14ac:dyDescent="0.25">
      <c r="A9" s="72" t="s">
        <v>427</v>
      </c>
      <c r="B9" s="166">
        <v>0.63990000000000002</v>
      </c>
      <c r="C9" s="166">
        <v>0.71330000000000005</v>
      </c>
      <c r="D9" s="166">
        <v>0.82450000000000001</v>
      </c>
      <c r="E9" s="166">
        <v>1.0536000000000001</v>
      </c>
      <c r="F9" s="166">
        <v>1.1975</v>
      </c>
      <c r="G9" s="166">
        <v>1.3095000000000001</v>
      </c>
      <c r="H9" s="166">
        <v>1.3061</v>
      </c>
      <c r="I9" s="166">
        <v>1.2273000000000001</v>
      </c>
      <c r="J9" s="166">
        <v>0.98580000000000001</v>
      </c>
      <c r="K9" s="166">
        <v>0.88170000000000004</v>
      </c>
      <c r="L9" s="172">
        <v>0.83760000000000001</v>
      </c>
      <c r="M9" s="172">
        <v>1.0233000000000001</v>
      </c>
    </row>
    <row r="10" spans="1:15" x14ac:dyDescent="0.25">
      <c r="A10" s="72" t="s">
        <v>423</v>
      </c>
      <c r="B10" s="166">
        <v>0.63990000000000002</v>
      </c>
      <c r="C10" s="166">
        <v>0.71330000000000005</v>
      </c>
      <c r="D10" s="166">
        <v>0.82450000000000001</v>
      </c>
      <c r="E10" s="166">
        <v>1.0536000000000001</v>
      </c>
      <c r="F10" s="166">
        <v>1.1975</v>
      </c>
      <c r="G10" s="166">
        <v>1.3095000000000001</v>
      </c>
      <c r="H10" s="166">
        <v>1.3061</v>
      </c>
      <c r="I10" s="166">
        <v>1.2273000000000001</v>
      </c>
      <c r="J10" s="166">
        <v>0.98580000000000001</v>
      </c>
      <c r="K10" s="166">
        <v>0.88170000000000004</v>
      </c>
      <c r="L10" s="172">
        <v>0.83760000000000001</v>
      </c>
      <c r="M10" s="172">
        <v>1.0233000000000001</v>
      </c>
    </row>
    <row r="11" spans="1:15" x14ac:dyDescent="0.25">
      <c r="A11" s="72" t="s">
        <v>424</v>
      </c>
      <c r="B11" s="166">
        <v>0.63990000000000002</v>
      </c>
      <c r="C11" s="166">
        <v>0.71330000000000005</v>
      </c>
      <c r="D11" s="166">
        <v>0.82450000000000001</v>
      </c>
      <c r="E11" s="166">
        <v>1.0536000000000001</v>
      </c>
      <c r="F11" s="166">
        <v>1.1975</v>
      </c>
      <c r="G11" s="166">
        <v>1.3095000000000001</v>
      </c>
      <c r="H11" s="166">
        <v>1.3061</v>
      </c>
      <c r="I11" s="166">
        <v>1.2273000000000001</v>
      </c>
      <c r="J11" s="166">
        <v>0.98580000000000001</v>
      </c>
      <c r="K11" s="166">
        <v>0.88170000000000004</v>
      </c>
      <c r="L11" s="172">
        <v>0.83760000000000001</v>
      </c>
      <c r="M11" s="172">
        <v>1.0233000000000001</v>
      </c>
    </row>
    <row r="12" spans="1:15" x14ac:dyDescent="0.25">
      <c r="A12" s="72" t="s">
        <v>425</v>
      </c>
      <c r="B12" s="166">
        <v>0.63990000000000002</v>
      </c>
      <c r="C12" s="166">
        <v>0.71330000000000005</v>
      </c>
      <c r="D12" s="166">
        <v>0.82450000000000001</v>
      </c>
      <c r="E12" s="166">
        <v>1.0536000000000001</v>
      </c>
      <c r="F12" s="166">
        <v>1.1975</v>
      </c>
      <c r="G12" s="166">
        <v>1.3095000000000001</v>
      </c>
      <c r="H12" s="166">
        <v>1.3061</v>
      </c>
      <c r="I12" s="166">
        <v>1.2273000000000001</v>
      </c>
      <c r="J12" s="166">
        <v>0.98580000000000001</v>
      </c>
      <c r="K12" s="166">
        <v>0.88170000000000004</v>
      </c>
      <c r="L12" s="172">
        <v>0.83760000000000001</v>
      </c>
      <c r="M12" s="172">
        <v>1.0233000000000001</v>
      </c>
    </row>
    <row r="13" spans="1:15" x14ac:dyDescent="0.25">
      <c r="A13" s="72" t="s">
        <v>426</v>
      </c>
      <c r="B13" s="166">
        <v>0.63990000000000002</v>
      </c>
      <c r="C13" s="166">
        <v>0.71330000000000005</v>
      </c>
      <c r="D13" s="166">
        <v>0.82450000000000001</v>
      </c>
      <c r="E13" s="166">
        <v>1.0536000000000001</v>
      </c>
      <c r="F13" s="166">
        <v>1.1975</v>
      </c>
      <c r="G13" s="166">
        <v>1.3095000000000001</v>
      </c>
      <c r="H13" s="166">
        <v>1.3061</v>
      </c>
      <c r="I13" s="166">
        <v>1.2273000000000001</v>
      </c>
      <c r="J13" s="166">
        <v>0.98580000000000001</v>
      </c>
      <c r="K13" s="166">
        <v>0.88170000000000004</v>
      </c>
      <c r="L13" s="172">
        <v>0.83760000000000001</v>
      </c>
      <c r="M13" s="172">
        <v>1.0233000000000001</v>
      </c>
    </row>
    <row r="14" spans="1:15" x14ac:dyDescent="0.25">
      <c r="A14" s="72" t="s">
        <v>417</v>
      </c>
      <c r="B14" s="166">
        <v>0.58860000000000001</v>
      </c>
      <c r="C14" s="166">
        <v>0.66710000000000003</v>
      </c>
      <c r="D14" s="166">
        <v>0.85109999999999997</v>
      </c>
      <c r="E14" s="166">
        <v>0.99990000000000001</v>
      </c>
      <c r="F14" s="166">
        <v>1.0874999999999999</v>
      </c>
      <c r="G14" s="166">
        <v>1.2606999999999999</v>
      </c>
      <c r="H14" s="166">
        <v>1.2978000000000001</v>
      </c>
      <c r="I14" s="166">
        <v>1.2362</v>
      </c>
      <c r="J14" s="166">
        <v>1.0524</v>
      </c>
      <c r="K14" s="166">
        <v>1.0005999999999999</v>
      </c>
      <c r="L14" s="172">
        <v>0.90310000000000001</v>
      </c>
      <c r="M14" s="172">
        <v>1.0550999999999999</v>
      </c>
    </row>
    <row r="15" spans="1:15" x14ac:dyDescent="0.25">
      <c r="A15" s="72" t="s">
        <v>418</v>
      </c>
      <c r="B15" s="166">
        <v>0.58860000000000001</v>
      </c>
      <c r="C15" s="166">
        <v>0.66710000000000003</v>
      </c>
      <c r="D15" s="166">
        <v>0.85109999999999997</v>
      </c>
      <c r="E15" s="166">
        <v>0.99990000000000001</v>
      </c>
      <c r="F15" s="166">
        <v>1.0874999999999999</v>
      </c>
      <c r="G15" s="166">
        <v>1.2606999999999999</v>
      </c>
      <c r="H15" s="166">
        <v>1.2978000000000001</v>
      </c>
      <c r="I15" s="166">
        <v>1.2362</v>
      </c>
      <c r="J15" s="166">
        <v>1.0524</v>
      </c>
      <c r="K15" s="166">
        <v>1.0005999999999999</v>
      </c>
      <c r="L15" s="172">
        <v>0.90310000000000001</v>
      </c>
      <c r="M15" s="172">
        <v>1.0550999999999999</v>
      </c>
    </row>
    <row r="16" spans="1:15" x14ac:dyDescent="0.25">
      <c r="A16" s="72" t="s">
        <v>633</v>
      </c>
      <c r="B16" s="166">
        <v>0.58860000000000001</v>
      </c>
      <c r="C16" s="166">
        <v>0.66710000000000003</v>
      </c>
      <c r="D16" s="166">
        <v>0.85109999999999997</v>
      </c>
      <c r="E16" s="166">
        <v>0.99990000000000001</v>
      </c>
      <c r="F16" s="166">
        <v>1.0874999999999999</v>
      </c>
      <c r="G16" s="166">
        <v>1.2606999999999999</v>
      </c>
      <c r="H16" s="166">
        <v>1.2978000000000001</v>
      </c>
      <c r="I16" s="166">
        <v>1.2362</v>
      </c>
      <c r="J16" s="166">
        <v>1.0524</v>
      </c>
      <c r="K16" s="166">
        <v>1.0005999999999999</v>
      </c>
      <c r="L16" s="172">
        <v>0.90310000000000001</v>
      </c>
      <c r="M16" s="172">
        <v>1.0550999999999999</v>
      </c>
    </row>
    <row r="17" spans="1:53" x14ac:dyDescent="0.25">
      <c r="A17" s="72" t="s">
        <v>634</v>
      </c>
      <c r="B17" s="166">
        <v>0.58860000000000001</v>
      </c>
      <c r="C17" s="166">
        <v>0.66710000000000003</v>
      </c>
      <c r="D17" s="166">
        <v>0.85109999999999997</v>
      </c>
      <c r="E17" s="166">
        <v>0.99990000000000001</v>
      </c>
      <c r="F17" s="166">
        <v>1.0874999999999999</v>
      </c>
      <c r="G17" s="166">
        <v>1.2606999999999999</v>
      </c>
      <c r="H17" s="166">
        <v>1.2978000000000001</v>
      </c>
      <c r="I17" s="166">
        <v>1.2362</v>
      </c>
      <c r="J17" s="166">
        <v>1.0524</v>
      </c>
      <c r="K17" s="166">
        <v>1.0005999999999999</v>
      </c>
      <c r="L17" s="172">
        <v>0.90310000000000001</v>
      </c>
      <c r="M17" s="172">
        <v>1.0550999999999999</v>
      </c>
    </row>
    <row r="18" spans="1:53" x14ac:dyDescent="0.25">
      <c r="A18" s="72" t="s">
        <v>419</v>
      </c>
      <c r="B18" s="166">
        <v>0.58860000000000001</v>
      </c>
      <c r="C18" s="166">
        <v>0.66710000000000003</v>
      </c>
      <c r="D18" s="166">
        <v>0.85109999999999997</v>
      </c>
      <c r="E18" s="166">
        <v>0.99990000000000001</v>
      </c>
      <c r="F18" s="166">
        <v>1.0874999999999999</v>
      </c>
      <c r="G18" s="166">
        <v>1.2606999999999999</v>
      </c>
      <c r="H18" s="166">
        <v>1.2978000000000001</v>
      </c>
      <c r="I18" s="166">
        <v>1.2362</v>
      </c>
      <c r="J18" s="166">
        <v>1.0524</v>
      </c>
      <c r="K18" s="166">
        <v>1.0005999999999999</v>
      </c>
      <c r="L18" s="172">
        <v>0.90310000000000001</v>
      </c>
      <c r="M18" s="172">
        <v>1.0550999999999999</v>
      </c>
    </row>
    <row r="19" spans="1:53" x14ac:dyDescent="0.25">
      <c r="A19" s="72" t="s">
        <v>428</v>
      </c>
      <c r="B19" s="166">
        <v>0.63994420144477093</v>
      </c>
      <c r="C19" s="166">
        <v>0.71325916888617202</v>
      </c>
      <c r="D19" s="166">
        <v>0.82452928093270095</v>
      </c>
      <c r="E19" s="166">
        <v>1.0535926863312681</v>
      </c>
      <c r="F19" s="166">
        <v>1.1974639378293801</v>
      </c>
      <c r="G19" s="166">
        <v>1.3094981220661899</v>
      </c>
      <c r="H19" s="166">
        <v>1.3060600729426499</v>
      </c>
      <c r="I19" s="166">
        <v>1.22730509882313</v>
      </c>
      <c r="J19" s="166">
        <v>0.98584033745627198</v>
      </c>
      <c r="K19" s="166">
        <v>0.88168066690178093</v>
      </c>
      <c r="L19" s="172">
        <v>0.83757132356183006</v>
      </c>
      <c r="M19" s="172">
        <v>1.0232551028238499</v>
      </c>
    </row>
    <row r="20" spans="1:53" x14ac:dyDescent="0.25">
      <c r="A20" s="72" t="s">
        <v>429</v>
      </c>
      <c r="B20" s="166">
        <v>0.63994420144477093</v>
      </c>
      <c r="C20" s="166">
        <v>0.71325916888617202</v>
      </c>
      <c r="D20" s="166">
        <v>0.82452928093270095</v>
      </c>
      <c r="E20" s="166">
        <v>1.0535926863312681</v>
      </c>
      <c r="F20" s="166">
        <v>1.1974639378293801</v>
      </c>
      <c r="G20" s="166">
        <v>1.3094981220661899</v>
      </c>
      <c r="H20" s="166">
        <v>1.3060600729426499</v>
      </c>
      <c r="I20" s="166">
        <v>1.22730509882313</v>
      </c>
      <c r="J20" s="166">
        <v>0.98584033745627198</v>
      </c>
      <c r="K20" s="166">
        <v>0.88168066690178093</v>
      </c>
      <c r="L20" s="172">
        <v>0.83757132356183006</v>
      </c>
      <c r="M20" s="172">
        <v>1.0232551028238499</v>
      </c>
    </row>
    <row r="22" spans="1:53" x14ac:dyDescent="0.25">
      <c r="B22" s="398">
        <f>EOMONTH(B23,0)</f>
        <v>44227</v>
      </c>
      <c r="C22" s="398">
        <f t="shared" ref="C22:BA22" si="1">EOMONTH(C23,0)</f>
        <v>44227</v>
      </c>
      <c r="D22" s="398">
        <f t="shared" si="1"/>
        <v>44227</v>
      </c>
      <c r="E22" s="398">
        <f t="shared" si="1"/>
        <v>44227</v>
      </c>
      <c r="F22" s="398">
        <f t="shared" si="1"/>
        <v>44255</v>
      </c>
      <c r="G22" s="398">
        <f t="shared" si="1"/>
        <v>44255</v>
      </c>
      <c r="H22" s="398">
        <f t="shared" si="1"/>
        <v>44255</v>
      </c>
      <c r="I22" s="398">
        <f t="shared" si="1"/>
        <v>44255</v>
      </c>
      <c r="J22" s="398">
        <f t="shared" si="1"/>
        <v>44286</v>
      </c>
      <c r="K22" s="398">
        <f t="shared" si="1"/>
        <v>44286</v>
      </c>
      <c r="L22" s="398">
        <f t="shared" si="1"/>
        <v>44286</v>
      </c>
      <c r="M22" s="398">
        <f t="shared" si="1"/>
        <v>44286</v>
      </c>
      <c r="N22" s="398">
        <f t="shared" si="1"/>
        <v>44286</v>
      </c>
      <c r="O22" s="398">
        <f t="shared" si="1"/>
        <v>44316</v>
      </c>
      <c r="P22" s="398">
        <f t="shared" si="1"/>
        <v>44316</v>
      </c>
      <c r="Q22" s="398">
        <f t="shared" si="1"/>
        <v>44316</v>
      </c>
      <c r="R22" s="398">
        <f t="shared" si="1"/>
        <v>44316</v>
      </c>
      <c r="S22" s="398">
        <f t="shared" si="1"/>
        <v>44347</v>
      </c>
      <c r="T22" s="398">
        <f t="shared" si="1"/>
        <v>44347</v>
      </c>
      <c r="U22" s="398">
        <f t="shared" si="1"/>
        <v>44347</v>
      </c>
      <c r="V22" s="398">
        <f t="shared" si="1"/>
        <v>44347</v>
      </c>
      <c r="W22" s="398">
        <f t="shared" si="1"/>
        <v>44347</v>
      </c>
      <c r="X22" s="398">
        <f t="shared" si="1"/>
        <v>44377</v>
      </c>
      <c r="Y22" s="398">
        <f t="shared" si="1"/>
        <v>44377</v>
      </c>
      <c r="Z22" s="398">
        <f t="shared" si="1"/>
        <v>44377</v>
      </c>
      <c r="AA22" s="398">
        <f t="shared" si="1"/>
        <v>44377</v>
      </c>
      <c r="AB22" s="398">
        <f t="shared" si="1"/>
        <v>44408</v>
      </c>
      <c r="AC22" s="398">
        <f t="shared" si="1"/>
        <v>44408</v>
      </c>
      <c r="AD22" s="398">
        <f t="shared" si="1"/>
        <v>44408</v>
      </c>
      <c r="AE22" s="398">
        <f t="shared" si="1"/>
        <v>44408</v>
      </c>
      <c r="AF22" s="398">
        <f t="shared" si="1"/>
        <v>44439</v>
      </c>
      <c r="AG22" s="398">
        <f t="shared" si="1"/>
        <v>44439</v>
      </c>
      <c r="AH22" s="398">
        <f t="shared" si="1"/>
        <v>44439</v>
      </c>
      <c r="AI22" s="398">
        <f t="shared" si="1"/>
        <v>44439</v>
      </c>
      <c r="AJ22" s="398">
        <f t="shared" si="1"/>
        <v>44439</v>
      </c>
      <c r="AK22" s="398">
        <f t="shared" si="1"/>
        <v>44469</v>
      </c>
      <c r="AL22" s="398">
        <f t="shared" si="1"/>
        <v>44469</v>
      </c>
      <c r="AM22" s="398">
        <f t="shared" si="1"/>
        <v>44469</v>
      </c>
      <c r="AN22" s="398">
        <f t="shared" si="1"/>
        <v>44469</v>
      </c>
      <c r="AO22" s="398">
        <f t="shared" si="1"/>
        <v>44500</v>
      </c>
      <c r="AP22" s="398">
        <f t="shared" si="1"/>
        <v>44500</v>
      </c>
      <c r="AQ22" s="398">
        <f t="shared" si="1"/>
        <v>44500</v>
      </c>
      <c r="AR22" s="398">
        <f t="shared" si="1"/>
        <v>44500</v>
      </c>
      <c r="AS22" s="398">
        <f t="shared" si="1"/>
        <v>44530</v>
      </c>
      <c r="AT22" s="398">
        <f t="shared" si="1"/>
        <v>44530</v>
      </c>
      <c r="AU22" s="398">
        <f t="shared" si="1"/>
        <v>44530</v>
      </c>
      <c r="AV22" s="398">
        <f t="shared" si="1"/>
        <v>44530</v>
      </c>
      <c r="AW22" s="398">
        <f t="shared" si="1"/>
        <v>44530</v>
      </c>
      <c r="AX22" s="398">
        <f t="shared" si="1"/>
        <v>44561</v>
      </c>
      <c r="AY22" s="398">
        <f t="shared" si="1"/>
        <v>44561</v>
      </c>
      <c r="AZ22" s="398">
        <f t="shared" si="1"/>
        <v>44561</v>
      </c>
      <c r="BA22" s="398">
        <f t="shared" si="1"/>
        <v>44561</v>
      </c>
    </row>
    <row r="23" spans="1:53" x14ac:dyDescent="0.25">
      <c r="B23" s="170">
        <v>44200</v>
      </c>
      <c r="C23" s="170">
        <f>B23+7</f>
        <v>44207</v>
      </c>
      <c r="D23" s="170">
        <f t="shared" ref="D23:BA23" si="2">C23+7</f>
        <v>44214</v>
      </c>
      <c r="E23" s="170">
        <f t="shared" si="2"/>
        <v>44221</v>
      </c>
      <c r="F23" s="170">
        <f t="shared" si="2"/>
        <v>44228</v>
      </c>
      <c r="G23" s="170">
        <f t="shared" si="2"/>
        <v>44235</v>
      </c>
      <c r="H23" s="170">
        <f t="shared" si="2"/>
        <v>44242</v>
      </c>
      <c r="I23" s="170">
        <f t="shared" si="2"/>
        <v>44249</v>
      </c>
      <c r="J23" s="170">
        <f t="shared" si="2"/>
        <v>44256</v>
      </c>
      <c r="K23" s="170">
        <f t="shared" si="2"/>
        <v>44263</v>
      </c>
      <c r="L23" s="170">
        <f t="shared" si="2"/>
        <v>44270</v>
      </c>
      <c r="M23" s="170">
        <f t="shared" si="2"/>
        <v>44277</v>
      </c>
      <c r="N23" s="170">
        <f t="shared" si="2"/>
        <v>44284</v>
      </c>
      <c r="O23" s="170">
        <f t="shared" si="2"/>
        <v>44291</v>
      </c>
      <c r="P23" s="170">
        <f t="shared" si="2"/>
        <v>44298</v>
      </c>
      <c r="Q23" s="170">
        <f t="shared" si="2"/>
        <v>44305</v>
      </c>
      <c r="R23" s="170">
        <f t="shared" si="2"/>
        <v>44312</v>
      </c>
      <c r="S23" s="170">
        <f t="shared" si="2"/>
        <v>44319</v>
      </c>
      <c r="T23" s="170">
        <f t="shared" si="2"/>
        <v>44326</v>
      </c>
      <c r="U23" s="170">
        <f t="shared" si="2"/>
        <v>44333</v>
      </c>
      <c r="V23" s="170">
        <f t="shared" si="2"/>
        <v>44340</v>
      </c>
      <c r="W23" s="170">
        <f t="shared" si="2"/>
        <v>44347</v>
      </c>
      <c r="X23" s="170">
        <f t="shared" si="2"/>
        <v>44354</v>
      </c>
      <c r="Y23" s="170">
        <f t="shared" si="2"/>
        <v>44361</v>
      </c>
      <c r="Z23" s="170">
        <f t="shared" si="2"/>
        <v>44368</v>
      </c>
      <c r="AA23" s="170">
        <f t="shared" si="2"/>
        <v>44375</v>
      </c>
      <c r="AB23" s="170">
        <f t="shared" si="2"/>
        <v>44382</v>
      </c>
      <c r="AC23" s="170">
        <f t="shared" si="2"/>
        <v>44389</v>
      </c>
      <c r="AD23" s="170">
        <f t="shared" si="2"/>
        <v>44396</v>
      </c>
      <c r="AE23" s="170">
        <f t="shared" si="2"/>
        <v>44403</v>
      </c>
      <c r="AF23" s="170">
        <f t="shared" si="2"/>
        <v>44410</v>
      </c>
      <c r="AG23" s="170">
        <f t="shared" si="2"/>
        <v>44417</v>
      </c>
      <c r="AH23" s="170">
        <f t="shared" si="2"/>
        <v>44424</v>
      </c>
      <c r="AI23" s="170">
        <f t="shared" si="2"/>
        <v>44431</v>
      </c>
      <c r="AJ23" s="170">
        <f t="shared" si="2"/>
        <v>44438</v>
      </c>
      <c r="AK23" s="170">
        <f t="shared" si="2"/>
        <v>44445</v>
      </c>
      <c r="AL23" s="170">
        <f t="shared" si="2"/>
        <v>44452</v>
      </c>
      <c r="AM23" s="170">
        <f t="shared" si="2"/>
        <v>44459</v>
      </c>
      <c r="AN23" s="170">
        <f t="shared" si="2"/>
        <v>44466</v>
      </c>
      <c r="AO23" s="170">
        <f t="shared" si="2"/>
        <v>44473</v>
      </c>
      <c r="AP23" s="170">
        <f t="shared" si="2"/>
        <v>44480</v>
      </c>
      <c r="AQ23" s="170">
        <f t="shared" si="2"/>
        <v>44487</v>
      </c>
      <c r="AR23" s="170">
        <f t="shared" si="2"/>
        <v>44494</v>
      </c>
      <c r="AS23" s="170">
        <f t="shared" si="2"/>
        <v>44501</v>
      </c>
      <c r="AT23" s="170">
        <f t="shared" si="2"/>
        <v>44508</v>
      </c>
      <c r="AU23" s="170">
        <f t="shared" si="2"/>
        <v>44515</v>
      </c>
      <c r="AV23" s="170">
        <f t="shared" si="2"/>
        <v>44522</v>
      </c>
      <c r="AW23" s="170">
        <f t="shared" si="2"/>
        <v>44529</v>
      </c>
      <c r="AX23" s="170">
        <f t="shared" si="2"/>
        <v>44536</v>
      </c>
      <c r="AY23" s="170">
        <f t="shared" si="2"/>
        <v>44543</v>
      </c>
      <c r="AZ23" s="170">
        <f t="shared" si="2"/>
        <v>44550</v>
      </c>
      <c r="BA23" s="170">
        <f t="shared" si="2"/>
        <v>44557</v>
      </c>
    </row>
    <row r="24" spans="1:53" x14ac:dyDescent="0.25">
      <c r="B24" s="399">
        <f>WEEKNUM(B23,2)-1</f>
        <v>1</v>
      </c>
      <c r="C24" s="399">
        <f t="shared" ref="C24:BA24" si="3">WEEKNUM(C23,2)-1</f>
        <v>2</v>
      </c>
      <c r="D24" s="399">
        <f t="shared" si="3"/>
        <v>3</v>
      </c>
      <c r="E24" s="399">
        <f t="shared" si="3"/>
        <v>4</v>
      </c>
      <c r="F24" s="399">
        <f t="shared" si="3"/>
        <v>5</v>
      </c>
      <c r="G24" s="399">
        <f t="shared" si="3"/>
        <v>6</v>
      </c>
      <c r="H24" s="399">
        <f t="shared" si="3"/>
        <v>7</v>
      </c>
      <c r="I24" s="399">
        <f t="shared" si="3"/>
        <v>8</v>
      </c>
      <c r="J24" s="399">
        <f t="shared" si="3"/>
        <v>9</v>
      </c>
      <c r="K24" s="399">
        <f t="shared" si="3"/>
        <v>10</v>
      </c>
      <c r="L24" s="399">
        <f t="shared" si="3"/>
        <v>11</v>
      </c>
      <c r="M24" s="399">
        <f t="shared" si="3"/>
        <v>12</v>
      </c>
      <c r="N24" s="399">
        <f t="shared" si="3"/>
        <v>13</v>
      </c>
      <c r="O24" s="399">
        <f t="shared" si="3"/>
        <v>14</v>
      </c>
      <c r="P24" s="399">
        <f t="shared" si="3"/>
        <v>15</v>
      </c>
      <c r="Q24" s="399">
        <f t="shared" si="3"/>
        <v>16</v>
      </c>
      <c r="R24" s="399">
        <f t="shared" si="3"/>
        <v>17</v>
      </c>
      <c r="S24" s="399">
        <f t="shared" si="3"/>
        <v>18</v>
      </c>
      <c r="T24" s="399">
        <f t="shared" si="3"/>
        <v>19</v>
      </c>
      <c r="U24" s="399">
        <f t="shared" si="3"/>
        <v>20</v>
      </c>
      <c r="V24" s="399">
        <f t="shared" si="3"/>
        <v>21</v>
      </c>
      <c r="W24" s="399">
        <f t="shared" si="3"/>
        <v>22</v>
      </c>
      <c r="X24" s="399">
        <f t="shared" si="3"/>
        <v>23</v>
      </c>
      <c r="Y24" s="399">
        <f t="shared" si="3"/>
        <v>24</v>
      </c>
      <c r="Z24" s="399">
        <f t="shared" si="3"/>
        <v>25</v>
      </c>
      <c r="AA24" s="399">
        <f t="shared" si="3"/>
        <v>26</v>
      </c>
      <c r="AB24" s="399">
        <f t="shared" si="3"/>
        <v>27</v>
      </c>
      <c r="AC24" s="399">
        <f t="shared" si="3"/>
        <v>28</v>
      </c>
      <c r="AD24" s="399">
        <f t="shared" si="3"/>
        <v>29</v>
      </c>
      <c r="AE24" s="399">
        <f t="shared" si="3"/>
        <v>30</v>
      </c>
      <c r="AF24" s="399">
        <f t="shared" si="3"/>
        <v>31</v>
      </c>
      <c r="AG24" s="399">
        <f t="shared" si="3"/>
        <v>32</v>
      </c>
      <c r="AH24" s="399">
        <f t="shared" si="3"/>
        <v>33</v>
      </c>
      <c r="AI24" s="399">
        <f t="shared" si="3"/>
        <v>34</v>
      </c>
      <c r="AJ24" s="399">
        <f t="shared" si="3"/>
        <v>35</v>
      </c>
      <c r="AK24" s="399">
        <f t="shared" si="3"/>
        <v>36</v>
      </c>
      <c r="AL24" s="399">
        <f t="shared" si="3"/>
        <v>37</v>
      </c>
      <c r="AM24" s="399">
        <f t="shared" si="3"/>
        <v>38</v>
      </c>
      <c r="AN24" s="399">
        <f t="shared" si="3"/>
        <v>39</v>
      </c>
      <c r="AO24" s="399">
        <f t="shared" si="3"/>
        <v>40</v>
      </c>
      <c r="AP24" s="399">
        <f t="shared" si="3"/>
        <v>41</v>
      </c>
      <c r="AQ24" s="399">
        <f t="shared" si="3"/>
        <v>42</v>
      </c>
      <c r="AR24" s="399">
        <f t="shared" si="3"/>
        <v>43</v>
      </c>
      <c r="AS24" s="399">
        <f t="shared" si="3"/>
        <v>44</v>
      </c>
      <c r="AT24" s="399">
        <f t="shared" si="3"/>
        <v>45</v>
      </c>
      <c r="AU24" s="399">
        <f t="shared" si="3"/>
        <v>46</v>
      </c>
      <c r="AV24" s="399">
        <f t="shared" si="3"/>
        <v>47</v>
      </c>
      <c r="AW24" s="399">
        <f t="shared" si="3"/>
        <v>48</v>
      </c>
      <c r="AX24" s="399">
        <f t="shared" si="3"/>
        <v>49</v>
      </c>
      <c r="AY24" s="399">
        <f t="shared" si="3"/>
        <v>50</v>
      </c>
      <c r="AZ24" s="399">
        <f t="shared" si="3"/>
        <v>51</v>
      </c>
      <c r="BA24" s="399">
        <f t="shared" si="3"/>
        <v>52</v>
      </c>
    </row>
    <row r="25" spans="1:53" x14ac:dyDescent="0.25">
      <c r="A25" s="167" t="s">
        <v>276</v>
      </c>
      <c r="B25" s="171" t="s">
        <v>279</v>
      </c>
      <c r="C25" s="171" t="s">
        <v>280</v>
      </c>
      <c r="D25" s="171" t="s">
        <v>281</v>
      </c>
      <c r="E25" s="171" t="s">
        <v>282</v>
      </c>
      <c r="F25" s="171" t="s">
        <v>283</v>
      </c>
      <c r="G25" s="171" t="s">
        <v>284</v>
      </c>
      <c r="H25" s="171" t="s">
        <v>285</v>
      </c>
      <c r="I25" s="171" t="s">
        <v>286</v>
      </c>
      <c r="J25" s="171" t="s">
        <v>287</v>
      </c>
      <c r="K25" s="171" t="s">
        <v>288</v>
      </c>
      <c r="L25" s="171" t="s">
        <v>289</v>
      </c>
      <c r="M25" s="171" t="s">
        <v>290</v>
      </c>
      <c r="N25" s="171" t="s">
        <v>291</v>
      </c>
      <c r="O25" s="171" t="s">
        <v>292</v>
      </c>
      <c r="P25" s="171" t="s">
        <v>293</v>
      </c>
      <c r="Q25" s="171" t="s">
        <v>294</v>
      </c>
      <c r="R25" s="171" t="s">
        <v>295</v>
      </c>
      <c r="S25" s="171" t="s">
        <v>296</v>
      </c>
      <c r="T25" s="171" t="s">
        <v>297</v>
      </c>
      <c r="U25" s="171" t="s">
        <v>298</v>
      </c>
      <c r="V25" s="171" t="s">
        <v>299</v>
      </c>
      <c r="W25" s="171" t="s">
        <v>300</v>
      </c>
      <c r="X25" s="171" t="s">
        <v>301</v>
      </c>
      <c r="Y25" s="171" t="s">
        <v>302</v>
      </c>
      <c r="Z25" s="171" t="s">
        <v>303</v>
      </c>
      <c r="AA25" s="171" t="s">
        <v>304</v>
      </c>
      <c r="AB25" s="171" t="s">
        <v>305</v>
      </c>
      <c r="AC25" s="171" t="s">
        <v>306</v>
      </c>
      <c r="AD25" s="171" t="s">
        <v>307</v>
      </c>
      <c r="AE25" s="171" t="s">
        <v>308</v>
      </c>
      <c r="AF25" s="171" t="s">
        <v>309</v>
      </c>
      <c r="AG25" s="171" t="s">
        <v>310</v>
      </c>
      <c r="AH25" s="171" t="s">
        <v>311</v>
      </c>
      <c r="AI25" s="171" t="s">
        <v>312</v>
      </c>
      <c r="AJ25" s="171" t="s">
        <v>313</v>
      </c>
      <c r="AK25" s="171" t="s">
        <v>314</v>
      </c>
      <c r="AL25" s="171" t="s">
        <v>315</v>
      </c>
      <c r="AM25" s="171" t="s">
        <v>316</v>
      </c>
      <c r="AN25" s="171" t="s">
        <v>317</v>
      </c>
      <c r="AO25" s="171" t="s">
        <v>318</v>
      </c>
      <c r="AP25" s="171" t="s">
        <v>319</v>
      </c>
      <c r="AQ25" s="171" t="s">
        <v>320</v>
      </c>
      <c r="AR25" s="171" t="s">
        <v>321</v>
      </c>
      <c r="AS25" s="171" t="s">
        <v>322</v>
      </c>
      <c r="AT25" s="171" t="s">
        <v>323</v>
      </c>
      <c r="AU25" s="171" t="s">
        <v>324</v>
      </c>
      <c r="AV25" s="171" t="s">
        <v>325</v>
      </c>
      <c r="AW25" s="171" t="s">
        <v>326</v>
      </c>
      <c r="AX25" s="171" t="s">
        <v>327</v>
      </c>
      <c r="AY25" s="171" t="s">
        <v>328</v>
      </c>
      <c r="AZ25" s="171" t="s">
        <v>329</v>
      </c>
      <c r="BA25" s="171" t="s">
        <v>330</v>
      </c>
    </row>
    <row r="26" spans="1:53" x14ac:dyDescent="0.25">
      <c r="A26" s="168" t="s">
        <v>411</v>
      </c>
      <c r="B26" s="166">
        <f t="shared" ref="B26:K40" si="4">VLOOKUP($A26,$A$4:$M$20,MATCH(EOMONTH(B$23,0),$A$1:$M$1,0),0)</f>
        <v>0.58860000000000001</v>
      </c>
      <c r="C26" s="166">
        <f t="shared" si="4"/>
        <v>0.58860000000000001</v>
      </c>
      <c r="D26" s="166">
        <f t="shared" si="4"/>
        <v>0.58860000000000001</v>
      </c>
      <c r="E26" s="166">
        <f t="shared" si="4"/>
        <v>0.58860000000000001</v>
      </c>
      <c r="F26" s="166">
        <f t="shared" si="4"/>
        <v>0.66710000000000003</v>
      </c>
      <c r="G26" s="166">
        <f t="shared" si="4"/>
        <v>0.66710000000000003</v>
      </c>
      <c r="H26" s="166">
        <f t="shared" si="4"/>
        <v>0.66710000000000003</v>
      </c>
      <c r="I26" s="166">
        <f t="shared" si="4"/>
        <v>0.66710000000000003</v>
      </c>
      <c r="J26" s="166">
        <f t="shared" si="4"/>
        <v>0.85109999999999997</v>
      </c>
      <c r="K26" s="166">
        <f t="shared" si="4"/>
        <v>0.85109999999999997</v>
      </c>
      <c r="L26" s="166">
        <f t="shared" ref="L26:U40" si="5">VLOOKUP($A26,$A$4:$M$20,MATCH(EOMONTH(L$23,0),$A$1:$M$1,0),0)</f>
        <v>0.85109999999999997</v>
      </c>
      <c r="M26" s="166">
        <f t="shared" si="5"/>
        <v>0.85109999999999997</v>
      </c>
      <c r="N26" s="166">
        <f t="shared" si="5"/>
        <v>0.85109999999999997</v>
      </c>
      <c r="O26" s="166">
        <f t="shared" si="5"/>
        <v>0.99990000000000001</v>
      </c>
      <c r="P26" s="166">
        <f t="shared" si="5"/>
        <v>0.99990000000000001</v>
      </c>
      <c r="Q26" s="166">
        <f t="shared" si="5"/>
        <v>0.99990000000000001</v>
      </c>
      <c r="R26" s="166">
        <f t="shared" si="5"/>
        <v>0.99990000000000001</v>
      </c>
      <c r="S26" s="166">
        <f t="shared" si="5"/>
        <v>1.0874999999999999</v>
      </c>
      <c r="T26" s="166">
        <f t="shared" si="5"/>
        <v>1.0874999999999999</v>
      </c>
      <c r="U26" s="166">
        <f t="shared" si="5"/>
        <v>1.0874999999999999</v>
      </c>
      <c r="V26" s="166">
        <f t="shared" ref="V26:AE40" si="6">VLOOKUP($A26,$A$4:$M$20,MATCH(EOMONTH(V$23,0),$A$1:$M$1,0),0)</f>
        <v>1.0874999999999999</v>
      </c>
      <c r="W26" s="166">
        <f t="shared" si="6"/>
        <v>1.0874999999999999</v>
      </c>
      <c r="X26" s="166">
        <f t="shared" si="6"/>
        <v>1.2606999999999999</v>
      </c>
      <c r="Y26" s="166">
        <f t="shared" si="6"/>
        <v>1.2606999999999999</v>
      </c>
      <c r="Z26" s="166">
        <f t="shared" si="6"/>
        <v>1.2606999999999999</v>
      </c>
      <c r="AA26" s="166">
        <f t="shared" si="6"/>
        <v>1.2606999999999999</v>
      </c>
      <c r="AB26" s="166">
        <f t="shared" si="6"/>
        <v>1.2978000000000001</v>
      </c>
      <c r="AC26" s="166">
        <f t="shared" si="6"/>
        <v>1.2978000000000001</v>
      </c>
      <c r="AD26" s="166">
        <f t="shared" si="6"/>
        <v>1.2978000000000001</v>
      </c>
      <c r="AE26" s="166">
        <f t="shared" si="6"/>
        <v>1.2978000000000001</v>
      </c>
      <c r="AF26" s="166">
        <f t="shared" ref="AF26:AO40" si="7">VLOOKUP($A26,$A$4:$M$20,MATCH(EOMONTH(AF$23,0),$A$1:$M$1,0),0)</f>
        <v>1.2362</v>
      </c>
      <c r="AG26" s="166">
        <f t="shared" si="7"/>
        <v>1.2362</v>
      </c>
      <c r="AH26" s="166">
        <f t="shared" si="7"/>
        <v>1.2362</v>
      </c>
      <c r="AI26" s="166">
        <f t="shared" si="7"/>
        <v>1.2362</v>
      </c>
      <c r="AJ26" s="166">
        <f t="shared" si="7"/>
        <v>1.2362</v>
      </c>
      <c r="AK26" s="166">
        <f t="shared" si="7"/>
        <v>1.0524</v>
      </c>
      <c r="AL26" s="166">
        <f t="shared" si="7"/>
        <v>1.0524</v>
      </c>
      <c r="AM26" s="166">
        <f t="shared" si="7"/>
        <v>1.0524</v>
      </c>
      <c r="AN26" s="166">
        <f t="shared" si="7"/>
        <v>1.0524</v>
      </c>
      <c r="AO26" s="166">
        <f t="shared" si="7"/>
        <v>1.0005999999999999</v>
      </c>
      <c r="AP26" s="166">
        <f t="shared" ref="AP26:BA40" si="8">VLOOKUP($A26,$A$4:$M$20,MATCH(EOMONTH(AP$23,0),$A$1:$M$1,0),0)</f>
        <v>1.0005999999999999</v>
      </c>
      <c r="AQ26" s="166">
        <f t="shared" si="8"/>
        <v>1.0005999999999999</v>
      </c>
      <c r="AR26" s="166">
        <f t="shared" si="8"/>
        <v>1.0005999999999999</v>
      </c>
      <c r="AS26" s="166">
        <f t="shared" si="8"/>
        <v>0.90310000000000001</v>
      </c>
      <c r="AT26" s="166">
        <f t="shared" si="8"/>
        <v>0.90310000000000001</v>
      </c>
      <c r="AU26" s="166">
        <f t="shared" si="8"/>
        <v>0.90310000000000001</v>
      </c>
      <c r="AV26" s="166">
        <f t="shared" si="8"/>
        <v>0.90310000000000001</v>
      </c>
      <c r="AW26" s="166">
        <f t="shared" si="8"/>
        <v>0.90310000000000001</v>
      </c>
      <c r="AX26" s="166">
        <f t="shared" si="8"/>
        <v>1.0550999999999999</v>
      </c>
      <c r="AY26" s="166">
        <f t="shared" si="8"/>
        <v>1.0550999999999999</v>
      </c>
      <c r="AZ26" s="166">
        <f t="shared" si="8"/>
        <v>1.0550999999999999</v>
      </c>
      <c r="BA26" s="166">
        <f t="shared" si="8"/>
        <v>1.0550999999999999</v>
      </c>
    </row>
    <row r="27" spans="1:53" x14ac:dyDescent="0.25">
      <c r="A27" s="168" t="s">
        <v>412</v>
      </c>
      <c r="B27" s="166">
        <f t="shared" si="4"/>
        <v>0.58860000000000001</v>
      </c>
      <c r="C27" s="166">
        <f t="shared" si="4"/>
        <v>0.58860000000000001</v>
      </c>
      <c r="D27" s="166">
        <f t="shared" si="4"/>
        <v>0.58860000000000001</v>
      </c>
      <c r="E27" s="166">
        <f t="shared" si="4"/>
        <v>0.58860000000000001</v>
      </c>
      <c r="F27" s="166">
        <f t="shared" si="4"/>
        <v>0.66710000000000003</v>
      </c>
      <c r="G27" s="166">
        <f t="shared" si="4"/>
        <v>0.66710000000000003</v>
      </c>
      <c r="H27" s="166">
        <f t="shared" si="4"/>
        <v>0.66710000000000003</v>
      </c>
      <c r="I27" s="166">
        <f t="shared" si="4"/>
        <v>0.66710000000000003</v>
      </c>
      <c r="J27" s="166">
        <f t="shared" si="4"/>
        <v>0.85109999999999997</v>
      </c>
      <c r="K27" s="166">
        <f t="shared" si="4"/>
        <v>0.85109999999999997</v>
      </c>
      <c r="L27" s="166">
        <f t="shared" si="5"/>
        <v>0.85109999999999997</v>
      </c>
      <c r="M27" s="166">
        <f t="shared" si="5"/>
        <v>0.85109999999999997</v>
      </c>
      <c r="N27" s="166">
        <f t="shared" si="5"/>
        <v>0.85109999999999997</v>
      </c>
      <c r="O27" s="166">
        <f t="shared" si="5"/>
        <v>0.99990000000000001</v>
      </c>
      <c r="P27" s="166">
        <f t="shared" si="5"/>
        <v>0.99990000000000001</v>
      </c>
      <c r="Q27" s="166">
        <f t="shared" si="5"/>
        <v>0.99990000000000001</v>
      </c>
      <c r="R27" s="166">
        <f t="shared" si="5"/>
        <v>0.99990000000000001</v>
      </c>
      <c r="S27" s="166">
        <f t="shared" si="5"/>
        <v>1.0874999999999999</v>
      </c>
      <c r="T27" s="166">
        <f t="shared" si="5"/>
        <v>1.0874999999999999</v>
      </c>
      <c r="U27" s="166">
        <f t="shared" si="5"/>
        <v>1.0874999999999999</v>
      </c>
      <c r="V27" s="166">
        <f t="shared" si="6"/>
        <v>1.0874999999999999</v>
      </c>
      <c r="W27" s="166">
        <f t="shared" si="6"/>
        <v>1.0874999999999999</v>
      </c>
      <c r="X27" s="166">
        <f t="shared" si="6"/>
        <v>1.2606999999999999</v>
      </c>
      <c r="Y27" s="166">
        <f t="shared" si="6"/>
        <v>1.2606999999999999</v>
      </c>
      <c r="Z27" s="166">
        <f t="shared" si="6"/>
        <v>1.2606999999999999</v>
      </c>
      <c r="AA27" s="166">
        <f t="shared" si="6"/>
        <v>1.2606999999999999</v>
      </c>
      <c r="AB27" s="166">
        <f t="shared" si="6"/>
        <v>1.2978000000000001</v>
      </c>
      <c r="AC27" s="166">
        <f t="shared" si="6"/>
        <v>1.2978000000000001</v>
      </c>
      <c r="AD27" s="166">
        <f t="shared" si="6"/>
        <v>1.2978000000000001</v>
      </c>
      <c r="AE27" s="166">
        <f t="shared" si="6"/>
        <v>1.2978000000000001</v>
      </c>
      <c r="AF27" s="166">
        <f t="shared" si="7"/>
        <v>1.2362</v>
      </c>
      <c r="AG27" s="166">
        <f t="shared" si="7"/>
        <v>1.2362</v>
      </c>
      <c r="AH27" s="166">
        <f t="shared" si="7"/>
        <v>1.2362</v>
      </c>
      <c r="AI27" s="166">
        <f t="shared" si="7"/>
        <v>1.2362</v>
      </c>
      <c r="AJ27" s="166">
        <f t="shared" si="7"/>
        <v>1.2362</v>
      </c>
      <c r="AK27" s="166">
        <f t="shared" si="7"/>
        <v>1.0524</v>
      </c>
      <c r="AL27" s="166">
        <f t="shared" si="7"/>
        <v>1.0524</v>
      </c>
      <c r="AM27" s="166">
        <f t="shared" si="7"/>
        <v>1.0524</v>
      </c>
      <c r="AN27" s="166">
        <f t="shared" si="7"/>
        <v>1.0524</v>
      </c>
      <c r="AO27" s="166">
        <f t="shared" si="7"/>
        <v>1.0005999999999999</v>
      </c>
      <c r="AP27" s="166">
        <f t="shared" si="8"/>
        <v>1.0005999999999999</v>
      </c>
      <c r="AQ27" s="166">
        <f t="shared" si="8"/>
        <v>1.0005999999999999</v>
      </c>
      <c r="AR27" s="166">
        <f t="shared" si="8"/>
        <v>1.0005999999999999</v>
      </c>
      <c r="AS27" s="166">
        <f t="shared" si="8"/>
        <v>0.90310000000000001</v>
      </c>
      <c r="AT27" s="166">
        <f t="shared" si="8"/>
        <v>0.90310000000000001</v>
      </c>
      <c r="AU27" s="166">
        <f t="shared" si="8"/>
        <v>0.90310000000000001</v>
      </c>
      <c r="AV27" s="166">
        <f t="shared" si="8"/>
        <v>0.90310000000000001</v>
      </c>
      <c r="AW27" s="166">
        <f t="shared" si="8"/>
        <v>0.90310000000000001</v>
      </c>
      <c r="AX27" s="166">
        <f t="shared" si="8"/>
        <v>1.0550999999999999</v>
      </c>
      <c r="AY27" s="166">
        <f t="shared" si="8"/>
        <v>1.0550999999999999</v>
      </c>
      <c r="AZ27" s="166">
        <f t="shared" si="8"/>
        <v>1.0550999999999999</v>
      </c>
      <c r="BA27" s="166">
        <f t="shared" si="8"/>
        <v>1.0550999999999999</v>
      </c>
    </row>
    <row r="28" spans="1:53" x14ac:dyDescent="0.25">
      <c r="A28" s="72" t="s">
        <v>416</v>
      </c>
      <c r="B28" s="166">
        <f t="shared" si="4"/>
        <v>0.58860000000000001</v>
      </c>
      <c r="C28" s="166">
        <f t="shared" si="4"/>
        <v>0.58860000000000001</v>
      </c>
      <c r="D28" s="166">
        <f t="shared" si="4"/>
        <v>0.58860000000000001</v>
      </c>
      <c r="E28" s="166">
        <f t="shared" si="4"/>
        <v>0.58860000000000001</v>
      </c>
      <c r="F28" s="166">
        <f t="shared" si="4"/>
        <v>0.66710000000000003</v>
      </c>
      <c r="G28" s="166">
        <f t="shared" si="4"/>
        <v>0.66710000000000003</v>
      </c>
      <c r="H28" s="166">
        <f t="shared" si="4"/>
        <v>0.66710000000000003</v>
      </c>
      <c r="I28" s="166">
        <f t="shared" si="4"/>
        <v>0.66710000000000003</v>
      </c>
      <c r="J28" s="166">
        <f t="shared" si="4"/>
        <v>0.85109999999999997</v>
      </c>
      <c r="K28" s="166">
        <f t="shared" si="4"/>
        <v>0.85109999999999997</v>
      </c>
      <c r="L28" s="166">
        <f t="shared" si="5"/>
        <v>0.85109999999999997</v>
      </c>
      <c r="M28" s="166">
        <f t="shared" si="5"/>
        <v>0.85109999999999997</v>
      </c>
      <c r="N28" s="166">
        <f t="shared" si="5"/>
        <v>0.85109999999999997</v>
      </c>
      <c r="O28" s="166">
        <f t="shared" si="5"/>
        <v>0.99990000000000001</v>
      </c>
      <c r="P28" s="166">
        <f t="shared" si="5"/>
        <v>0.99990000000000001</v>
      </c>
      <c r="Q28" s="166">
        <f t="shared" si="5"/>
        <v>0.99990000000000001</v>
      </c>
      <c r="R28" s="166">
        <f t="shared" si="5"/>
        <v>0.99990000000000001</v>
      </c>
      <c r="S28" s="166">
        <f t="shared" si="5"/>
        <v>1.0874999999999999</v>
      </c>
      <c r="T28" s="166">
        <f t="shared" si="5"/>
        <v>1.0874999999999999</v>
      </c>
      <c r="U28" s="166">
        <f t="shared" si="5"/>
        <v>1.0874999999999999</v>
      </c>
      <c r="V28" s="166">
        <f t="shared" si="6"/>
        <v>1.0874999999999999</v>
      </c>
      <c r="W28" s="166">
        <f t="shared" si="6"/>
        <v>1.0874999999999999</v>
      </c>
      <c r="X28" s="166">
        <f t="shared" si="6"/>
        <v>1.2606999999999999</v>
      </c>
      <c r="Y28" s="166">
        <f t="shared" si="6"/>
        <v>1.2606999999999999</v>
      </c>
      <c r="Z28" s="166">
        <f t="shared" si="6"/>
        <v>1.2606999999999999</v>
      </c>
      <c r="AA28" s="166">
        <f t="shared" si="6"/>
        <v>1.2606999999999999</v>
      </c>
      <c r="AB28" s="166">
        <f t="shared" si="6"/>
        <v>1.2978000000000001</v>
      </c>
      <c r="AC28" s="166">
        <f t="shared" si="6"/>
        <v>1.2978000000000001</v>
      </c>
      <c r="AD28" s="166">
        <f t="shared" si="6"/>
        <v>1.2978000000000001</v>
      </c>
      <c r="AE28" s="166">
        <f t="shared" si="6"/>
        <v>1.2978000000000001</v>
      </c>
      <c r="AF28" s="166">
        <f t="shared" si="7"/>
        <v>1.2362</v>
      </c>
      <c r="AG28" s="166">
        <f t="shared" si="7"/>
        <v>1.2362</v>
      </c>
      <c r="AH28" s="166">
        <f t="shared" si="7"/>
        <v>1.2362</v>
      </c>
      <c r="AI28" s="166">
        <f t="shared" si="7"/>
        <v>1.2362</v>
      </c>
      <c r="AJ28" s="166">
        <f t="shared" si="7"/>
        <v>1.2362</v>
      </c>
      <c r="AK28" s="166">
        <f t="shared" si="7"/>
        <v>1.0524</v>
      </c>
      <c r="AL28" s="166">
        <f t="shared" si="7"/>
        <v>1.0524</v>
      </c>
      <c r="AM28" s="166">
        <f t="shared" si="7"/>
        <v>1.0524</v>
      </c>
      <c r="AN28" s="166">
        <f t="shared" si="7"/>
        <v>1.0524</v>
      </c>
      <c r="AO28" s="166">
        <f t="shared" si="7"/>
        <v>1.0005999999999999</v>
      </c>
      <c r="AP28" s="166">
        <f t="shared" si="8"/>
        <v>1.0005999999999999</v>
      </c>
      <c r="AQ28" s="166">
        <f t="shared" si="8"/>
        <v>1.0005999999999999</v>
      </c>
      <c r="AR28" s="166">
        <f t="shared" si="8"/>
        <v>1.0005999999999999</v>
      </c>
      <c r="AS28" s="166">
        <f t="shared" si="8"/>
        <v>0.90310000000000001</v>
      </c>
      <c r="AT28" s="166">
        <f t="shared" si="8"/>
        <v>0.90310000000000001</v>
      </c>
      <c r="AU28" s="166">
        <f t="shared" si="8"/>
        <v>0.90310000000000001</v>
      </c>
      <c r="AV28" s="166">
        <f t="shared" si="8"/>
        <v>0.90310000000000001</v>
      </c>
      <c r="AW28" s="166">
        <f t="shared" si="8"/>
        <v>0.90310000000000001</v>
      </c>
      <c r="AX28" s="166">
        <f t="shared" si="8"/>
        <v>1.0550999999999999</v>
      </c>
      <c r="AY28" s="166">
        <f t="shared" si="8"/>
        <v>1.0550999999999999</v>
      </c>
      <c r="AZ28" s="166">
        <f t="shared" si="8"/>
        <v>1.0550999999999999</v>
      </c>
      <c r="BA28" s="166">
        <f t="shared" si="8"/>
        <v>1.0550999999999999</v>
      </c>
    </row>
    <row r="29" spans="1:53" x14ac:dyDescent="0.25">
      <c r="A29" s="168" t="s">
        <v>420</v>
      </c>
      <c r="B29" s="166">
        <f t="shared" si="4"/>
        <v>0.63990000000000002</v>
      </c>
      <c r="C29" s="166">
        <f t="shared" si="4"/>
        <v>0.63990000000000002</v>
      </c>
      <c r="D29" s="166">
        <f t="shared" si="4"/>
        <v>0.63990000000000002</v>
      </c>
      <c r="E29" s="166">
        <f t="shared" si="4"/>
        <v>0.63990000000000002</v>
      </c>
      <c r="F29" s="166">
        <f t="shared" si="4"/>
        <v>0.71330000000000005</v>
      </c>
      <c r="G29" s="166">
        <f t="shared" si="4"/>
        <v>0.71330000000000005</v>
      </c>
      <c r="H29" s="166">
        <f t="shared" si="4"/>
        <v>0.71330000000000005</v>
      </c>
      <c r="I29" s="166">
        <f t="shared" si="4"/>
        <v>0.71330000000000005</v>
      </c>
      <c r="J29" s="166">
        <f t="shared" si="4"/>
        <v>0.82450000000000001</v>
      </c>
      <c r="K29" s="166">
        <f t="shared" si="4"/>
        <v>0.82450000000000001</v>
      </c>
      <c r="L29" s="166">
        <f t="shared" si="5"/>
        <v>0.82450000000000001</v>
      </c>
      <c r="M29" s="166">
        <f t="shared" si="5"/>
        <v>0.82450000000000001</v>
      </c>
      <c r="N29" s="166">
        <f t="shared" si="5"/>
        <v>0.82450000000000001</v>
      </c>
      <c r="O29" s="166">
        <f t="shared" si="5"/>
        <v>1.0536000000000001</v>
      </c>
      <c r="P29" s="166">
        <f t="shared" si="5"/>
        <v>1.0536000000000001</v>
      </c>
      <c r="Q29" s="166">
        <f t="shared" si="5"/>
        <v>1.0536000000000001</v>
      </c>
      <c r="R29" s="166">
        <f t="shared" si="5"/>
        <v>1.0536000000000001</v>
      </c>
      <c r="S29" s="166">
        <f t="shared" si="5"/>
        <v>1.1975</v>
      </c>
      <c r="T29" s="166">
        <f t="shared" si="5"/>
        <v>1.1975</v>
      </c>
      <c r="U29" s="166">
        <f t="shared" si="5"/>
        <v>1.1975</v>
      </c>
      <c r="V29" s="166">
        <f t="shared" si="6"/>
        <v>1.1975</v>
      </c>
      <c r="W29" s="166">
        <f t="shared" si="6"/>
        <v>1.1975</v>
      </c>
      <c r="X29" s="166">
        <f t="shared" si="6"/>
        <v>1.3095000000000001</v>
      </c>
      <c r="Y29" s="166">
        <f t="shared" si="6"/>
        <v>1.3095000000000001</v>
      </c>
      <c r="Z29" s="166">
        <f t="shared" si="6"/>
        <v>1.3095000000000001</v>
      </c>
      <c r="AA29" s="166">
        <f t="shared" si="6"/>
        <v>1.3095000000000001</v>
      </c>
      <c r="AB29" s="166">
        <f t="shared" si="6"/>
        <v>1.3061</v>
      </c>
      <c r="AC29" s="166">
        <f t="shared" si="6"/>
        <v>1.3061</v>
      </c>
      <c r="AD29" s="166">
        <f t="shared" si="6"/>
        <v>1.3061</v>
      </c>
      <c r="AE29" s="166">
        <f t="shared" si="6"/>
        <v>1.3061</v>
      </c>
      <c r="AF29" s="166">
        <f t="shared" si="7"/>
        <v>1.2273000000000001</v>
      </c>
      <c r="AG29" s="166">
        <f t="shared" si="7"/>
        <v>1.2273000000000001</v>
      </c>
      <c r="AH29" s="166">
        <f t="shared" si="7"/>
        <v>1.2273000000000001</v>
      </c>
      <c r="AI29" s="166">
        <f t="shared" si="7"/>
        <v>1.2273000000000001</v>
      </c>
      <c r="AJ29" s="166">
        <f t="shared" si="7"/>
        <v>1.2273000000000001</v>
      </c>
      <c r="AK29" s="166">
        <f t="shared" si="7"/>
        <v>0.98580000000000001</v>
      </c>
      <c r="AL29" s="166">
        <f t="shared" si="7"/>
        <v>0.98580000000000001</v>
      </c>
      <c r="AM29" s="166">
        <f t="shared" si="7"/>
        <v>0.98580000000000001</v>
      </c>
      <c r="AN29" s="166">
        <f t="shared" si="7"/>
        <v>0.98580000000000001</v>
      </c>
      <c r="AO29" s="166">
        <f t="shared" si="7"/>
        <v>0.88170000000000004</v>
      </c>
      <c r="AP29" s="166">
        <f t="shared" si="8"/>
        <v>0.88170000000000004</v>
      </c>
      <c r="AQ29" s="166">
        <f t="shared" si="8"/>
        <v>0.88170000000000004</v>
      </c>
      <c r="AR29" s="166">
        <f t="shared" si="8"/>
        <v>0.88170000000000004</v>
      </c>
      <c r="AS29" s="166">
        <f t="shared" si="8"/>
        <v>0.83760000000000001</v>
      </c>
      <c r="AT29" s="166">
        <f t="shared" si="8"/>
        <v>0.83760000000000001</v>
      </c>
      <c r="AU29" s="166">
        <f t="shared" si="8"/>
        <v>0.83760000000000001</v>
      </c>
      <c r="AV29" s="166">
        <f t="shared" si="8"/>
        <v>0.83760000000000001</v>
      </c>
      <c r="AW29" s="166">
        <f t="shared" si="8"/>
        <v>0.83760000000000001</v>
      </c>
      <c r="AX29" s="166">
        <f t="shared" si="8"/>
        <v>1.0233000000000001</v>
      </c>
      <c r="AY29" s="166">
        <f t="shared" si="8"/>
        <v>1.0233000000000001</v>
      </c>
      <c r="AZ29" s="166">
        <f t="shared" si="8"/>
        <v>1.0233000000000001</v>
      </c>
      <c r="BA29" s="166">
        <f t="shared" si="8"/>
        <v>1.0233000000000001</v>
      </c>
    </row>
    <row r="30" spans="1:53" x14ac:dyDescent="0.25">
      <c r="A30" s="72" t="s">
        <v>422</v>
      </c>
      <c r="B30" s="166">
        <f t="shared" si="4"/>
        <v>0.63990000000000002</v>
      </c>
      <c r="C30" s="166">
        <f t="shared" si="4"/>
        <v>0.63990000000000002</v>
      </c>
      <c r="D30" s="166">
        <f t="shared" si="4"/>
        <v>0.63990000000000002</v>
      </c>
      <c r="E30" s="166">
        <f t="shared" si="4"/>
        <v>0.63990000000000002</v>
      </c>
      <c r="F30" s="166">
        <f t="shared" si="4"/>
        <v>0.71330000000000005</v>
      </c>
      <c r="G30" s="166">
        <f t="shared" si="4"/>
        <v>0.71330000000000005</v>
      </c>
      <c r="H30" s="166">
        <f t="shared" si="4"/>
        <v>0.71330000000000005</v>
      </c>
      <c r="I30" s="166">
        <f t="shared" si="4"/>
        <v>0.71330000000000005</v>
      </c>
      <c r="J30" s="166">
        <f t="shared" si="4"/>
        <v>0.82450000000000001</v>
      </c>
      <c r="K30" s="166">
        <f t="shared" si="4"/>
        <v>0.82450000000000001</v>
      </c>
      <c r="L30" s="166">
        <f t="shared" si="5"/>
        <v>0.82450000000000001</v>
      </c>
      <c r="M30" s="166">
        <f t="shared" si="5"/>
        <v>0.82450000000000001</v>
      </c>
      <c r="N30" s="166">
        <f t="shared" si="5"/>
        <v>0.82450000000000001</v>
      </c>
      <c r="O30" s="166">
        <f t="shared" si="5"/>
        <v>1.0536000000000001</v>
      </c>
      <c r="P30" s="166">
        <f t="shared" si="5"/>
        <v>1.0536000000000001</v>
      </c>
      <c r="Q30" s="166">
        <f t="shared" si="5"/>
        <v>1.0536000000000001</v>
      </c>
      <c r="R30" s="166">
        <f t="shared" si="5"/>
        <v>1.0536000000000001</v>
      </c>
      <c r="S30" s="166">
        <f t="shared" si="5"/>
        <v>1.1975</v>
      </c>
      <c r="T30" s="166">
        <f t="shared" si="5"/>
        <v>1.1975</v>
      </c>
      <c r="U30" s="166">
        <f t="shared" si="5"/>
        <v>1.1975</v>
      </c>
      <c r="V30" s="166">
        <f t="shared" si="6"/>
        <v>1.1975</v>
      </c>
      <c r="W30" s="166">
        <f t="shared" si="6"/>
        <v>1.1975</v>
      </c>
      <c r="X30" s="166">
        <f t="shared" si="6"/>
        <v>1.3095000000000001</v>
      </c>
      <c r="Y30" s="166">
        <f t="shared" si="6"/>
        <v>1.3095000000000001</v>
      </c>
      <c r="Z30" s="166">
        <f t="shared" si="6"/>
        <v>1.3095000000000001</v>
      </c>
      <c r="AA30" s="166">
        <f t="shared" si="6"/>
        <v>1.3095000000000001</v>
      </c>
      <c r="AB30" s="166">
        <f t="shared" si="6"/>
        <v>1.3061</v>
      </c>
      <c r="AC30" s="166">
        <f t="shared" si="6"/>
        <v>1.3061</v>
      </c>
      <c r="AD30" s="166">
        <f t="shared" si="6"/>
        <v>1.3061</v>
      </c>
      <c r="AE30" s="166">
        <f t="shared" si="6"/>
        <v>1.3061</v>
      </c>
      <c r="AF30" s="166">
        <f t="shared" si="7"/>
        <v>1.2273000000000001</v>
      </c>
      <c r="AG30" s="166">
        <f t="shared" si="7"/>
        <v>1.2273000000000001</v>
      </c>
      <c r="AH30" s="166">
        <f t="shared" si="7"/>
        <v>1.2273000000000001</v>
      </c>
      <c r="AI30" s="166">
        <f t="shared" si="7"/>
        <v>1.2273000000000001</v>
      </c>
      <c r="AJ30" s="166">
        <f t="shared" si="7"/>
        <v>1.2273000000000001</v>
      </c>
      <c r="AK30" s="166">
        <f t="shared" si="7"/>
        <v>0.98580000000000001</v>
      </c>
      <c r="AL30" s="166">
        <f t="shared" si="7"/>
        <v>0.98580000000000001</v>
      </c>
      <c r="AM30" s="166">
        <f t="shared" si="7"/>
        <v>0.98580000000000001</v>
      </c>
      <c r="AN30" s="166">
        <f t="shared" si="7"/>
        <v>0.98580000000000001</v>
      </c>
      <c r="AO30" s="166">
        <f t="shared" si="7"/>
        <v>0.88170000000000004</v>
      </c>
      <c r="AP30" s="166">
        <f t="shared" si="8"/>
        <v>0.88170000000000004</v>
      </c>
      <c r="AQ30" s="166">
        <f t="shared" si="8"/>
        <v>0.88170000000000004</v>
      </c>
      <c r="AR30" s="166">
        <f t="shared" si="8"/>
        <v>0.88170000000000004</v>
      </c>
      <c r="AS30" s="166">
        <f t="shared" si="8"/>
        <v>0.83760000000000001</v>
      </c>
      <c r="AT30" s="166">
        <f t="shared" si="8"/>
        <v>0.83760000000000001</v>
      </c>
      <c r="AU30" s="166">
        <f t="shared" si="8"/>
        <v>0.83760000000000001</v>
      </c>
      <c r="AV30" s="166">
        <f t="shared" si="8"/>
        <v>0.83760000000000001</v>
      </c>
      <c r="AW30" s="166">
        <f t="shared" si="8"/>
        <v>0.83760000000000001</v>
      </c>
      <c r="AX30" s="166">
        <f t="shared" si="8"/>
        <v>1.0233000000000001</v>
      </c>
      <c r="AY30" s="166">
        <f t="shared" si="8"/>
        <v>1.0233000000000001</v>
      </c>
      <c r="AZ30" s="166">
        <f t="shared" si="8"/>
        <v>1.0233000000000001</v>
      </c>
      <c r="BA30" s="166">
        <f t="shared" si="8"/>
        <v>1.0233000000000001</v>
      </c>
    </row>
    <row r="31" spans="1:53" x14ac:dyDescent="0.25">
      <c r="A31" s="168" t="s">
        <v>427</v>
      </c>
      <c r="B31" s="166">
        <f t="shared" si="4"/>
        <v>0.63990000000000002</v>
      </c>
      <c r="C31" s="166">
        <f t="shared" si="4"/>
        <v>0.63990000000000002</v>
      </c>
      <c r="D31" s="166">
        <f t="shared" si="4"/>
        <v>0.63990000000000002</v>
      </c>
      <c r="E31" s="166">
        <f t="shared" si="4"/>
        <v>0.63990000000000002</v>
      </c>
      <c r="F31" s="166">
        <f t="shared" si="4"/>
        <v>0.71330000000000005</v>
      </c>
      <c r="G31" s="166">
        <f t="shared" si="4"/>
        <v>0.71330000000000005</v>
      </c>
      <c r="H31" s="166">
        <f t="shared" si="4"/>
        <v>0.71330000000000005</v>
      </c>
      <c r="I31" s="166">
        <f t="shared" si="4"/>
        <v>0.71330000000000005</v>
      </c>
      <c r="J31" s="166">
        <f t="shared" si="4"/>
        <v>0.82450000000000001</v>
      </c>
      <c r="K31" s="166">
        <f t="shared" si="4"/>
        <v>0.82450000000000001</v>
      </c>
      <c r="L31" s="166">
        <f t="shared" si="5"/>
        <v>0.82450000000000001</v>
      </c>
      <c r="M31" s="166">
        <f t="shared" si="5"/>
        <v>0.82450000000000001</v>
      </c>
      <c r="N31" s="166">
        <f t="shared" si="5"/>
        <v>0.82450000000000001</v>
      </c>
      <c r="O31" s="166">
        <f t="shared" si="5"/>
        <v>1.0536000000000001</v>
      </c>
      <c r="P31" s="166">
        <f t="shared" si="5"/>
        <v>1.0536000000000001</v>
      </c>
      <c r="Q31" s="166">
        <f t="shared" si="5"/>
        <v>1.0536000000000001</v>
      </c>
      <c r="R31" s="166">
        <f t="shared" si="5"/>
        <v>1.0536000000000001</v>
      </c>
      <c r="S31" s="166">
        <f t="shared" si="5"/>
        <v>1.1975</v>
      </c>
      <c r="T31" s="166">
        <f t="shared" si="5"/>
        <v>1.1975</v>
      </c>
      <c r="U31" s="166">
        <f t="shared" si="5"/>
        <v>1.1975</v>
      </c>
      <c r="V31" s="166">
        <f t="shared" si="6"/>
        <v>1.1975</v>
      </c>
      <c r="W31" s="166">
        <f t="shared" si="6"/>
        <v>1.1975</v>
      </c>
      <c r="X31" s="166">
        <f t="shared" si="6"/>
        <v>1.3095000000000001</v>
      </c>
      <c r="Y31" s="166">
        <f t="shared" si="6"/>
        <v>1.3095000000000001</v>
      </c>
      <c r="Z31" s="166">
        <f t="shared" si="6"/>
        <v>1.3095000000000001</v>
      </c>
      <c r="AA31" s="166">
        <f t="shared" si="6"/>
        <v>1.3095000000000001</v>
      </c>
      <c r="AB31" s="166">
        <f t="shared" si="6"/>
        <v>1.3061</v>
      </c>
      <c r="AC31" s="166">
        <f t="shared" si="6"/>
        <v>1.3061</v>
      </c>
      <c r="AD31" s="166">
        <f t="shared" si="6"/>
        <v>1.3061</v>
      </c>
      <c r="AE31" s="166">
        <f t="shared" si="6"/>
        <v>1.3061</v>
      </c>
      <c r="AF31" s="166">
        <f t="shared" si="7"/>
        <v>1.2273000000000001</v>
      </c>
      <c r="AG31" s="166">
        <f t="shared" si="7"/>
        <v>1.2273000000000001</v>
      </c>
      <c r="AH31" s="166">
        <f t="shared" si="7"/>
        <v>1.2273000000000001</v>
      </c>
      <c r="AI31" s="166">
        <f t="shared" si="7"/>
        <v>1.2273000000000001</v>
      </c>
      <c r="AJ31" s="166">
        <f t="shared" si="7"/>
        <v>1.2273000000000001</v>
      </c>
      <c r="AK31" s="166">
        <f t="shared" si="7"/>
        <v>0.98580000000000001</v>
      </c>
      <c r="AL31" s="166">
        <f t="shared" si="7"/>
        <v>0.98580000000000001</v>
      </c>
      <c r="AM31" s="166">
        <f t="shared" si="7"/>
        <v>0.98580000000000001</v>
      </c>
      <c r="AN31" s="166">
        <f t="shared" si="7"/>
        <v>0.98580000000000001</v>
      </c>
      <c r="AO31" s="166">
        <f t="shared" si="7"/>
        <v>0.88170000000000004</v>
      </c>
      <c r="AP31" s="166">
        <f t="shared" si="8"/>
        <v>0.88170000000000004</v>
      </c>
      <c r="AQ31" s="166">
        <f t="shared" si="8"/>
        <v>0.88170000000000004</v>
      </c>
      <c r="AR31" s="166">
        <f t="shared" si="8"/>
        <v>0.88170000000000004</v>
      </c>
      <c r="AS31" s="166">
        <f t="shared" si="8"/>
        <v>0.83760000000000001</v>
      </c>
      <c r="AT31" s="166">
        <f t="shared" si="8"/>
        <v>0.83760000000000001</v>
      </c>
      <c r="AU31" s="166">
        <f t="shared" si="8"/>
        <v>0.83760000000000001</v>
      </c>
      <c r="AV31" s="166">
        <f t="shared" si="8"/>
        <v>0.83760000000000001</v>
      </c>
      <c r="AW31" s="166">
        <f t="shared" si="8"/>
        <v>0.83760000000000001</v>
      </c>
      <c r="AX31" s="166">
        <f t="shared" si="8"/>
        <v>1.0233000000000001</v>
      </c>
      <c r="AY31" s="166">
        <f t="shared" si="8"/>
        <v>1.0233000000000001</v>
      </c>
      <c r="AZ31" s="166">
        <f t="shared" si="8"/>
        <v>1.0233000000000001</v>
      </c>
      <c r="BA31" s="166">
        <f t="shared" si="8"/>
        <v>1.0233000000000001</v>
      </c>
    </row>
    <row r="32" spans="1:53" x14ac:dyDescent="0.25">
      <c r="A32" s="72" t="s">
        <v>423</v>
      </c>
      <c r="B32" s="166">
        <f t="shared" si="4"/>
        <v>0.63990000000000002</v>
      </c>
      <c r="C32" s="166">
        <f t="shared" si="4"/>
        <v>0.63990000000000002</v>
      </c>
      <c r="D32" s="166">
        <f t="shared" si="4"/>
        <v>0.63990000000000002</v>
      </c>
      <c r="E32" s="166">
        <f t="shared" si="4"/>
        <v>0.63990000000000002</v>
      </c>
      <c r="F32" s="166">
        <f t="shared" si="4"/>
        <v>0.71330000000000005</v>
      </c>
      <c r="G32" s="166">
        <f t="shared" si="4"/>
        <v>0.71330000000000005</v>
      </c>
      <c r="H32" s="166">
        <f t="shared" si="4"/>
        <v>0.71330000000000005</v>
      </c>
      <c r="I32" s="166">
        <f t="shared" si="4"/>
        <v>0.71330000000000005</v>
      </c>
      <c r="J32" s="166">
        <f t="shared" si="4"/>
        <v>0.82450000000000001</v>
      </c>
      <c r="K32" s="166">
        <f t="shared" si="4"/>
        <v>0.82450000000000001</v>
      </c>
      <c r="L32" s="166">
        <f t="shared" si="5"/>
        <v>0.82450000000000001</v>
      </c>
      <c r="M32" s="166">
        <f t="shared" si="5"/>
        <v>0.82450000000000001</v>
      </c>
      <c r="N32" s="166">
        <f t="shared" si="5"/>
        <v>0.82450000000000001</v>
      </c>
      <c r="O32" s="166">
        <f t="shared" si="5"/>
        <v>1.0536000000000001</v>
      </c>
      <c r="P32" s="166">
        <f t="shared" si="5"/>
        <v>1.0536000000000001</v>
      </c>
      <c r="Q32" s="166">
        <f t="shared" si="5"/>
        <v>1.0536000000000001</v>
      </c>
      <c r="R32" s="166">
        <f t="shared" si="5"/>
        <v>1.0536000000000001</v>
      </c>
      <c r="S32" s="166">
        <f t="shared" si="5"/>
        <v>1.1975</v>
      </c>
      <c r="T32" s="166">
        <f t="shared" si="5"/>
        <v>1.1975</v>
      </c>
      <c r="U32" s="166">
        <f t="shared" si="5"/>
        <v>1.1975</v>
      </c>
      <c r="V32" s="166">
        <f t="shared" si="6"/>
        <v>1.1975</v>
      </c>
      <c r="W32" s="166">
        <f t="shared" si="6"/>
        <v>1.1975</v>
      </c>
      <c r="X32" s="166">
        <f t="shared" si="6"/>
        <v>1.3095000000000001</v>
      </c>
      <c r="Y32" s="166">
        <f t="shared" si="6"/>
        <v>1.3095000000000001</v>
      </c>
      <c r="Z32" s="166">
        <f t="shared" si="6"/>
        <v>1.3095000000000001</v>
      </c>
      <c r="AA32" s="166">
        <f t="shared" si="6"/>
        <v>1.3095000000000001</v>
      </c>
      <c r="AB32" s="166">
        <f t="shared" si="6"/>
        <v>1.3061</v>
      </c>
      <c r="AC32" s="166">
        <f t="shared" si="6"/>
        <v>1.3061</v>
      </c>
      <c r="AD32" s="166">
        <f t="shared" si="6"/>
        <v>1.3061</v>
      </c>
      <c r="AE32" s="166">
        <f t="shared" si="6"/>
        <v>1.3061</v>
      </c>
      <c r="AF32" s="166">
        <f t="shared" si="7"/>
        <v>1.2273000000000001</v>
      </c>
      <c r="AG32" s="166">
        <f t="shared" si="7"/>
        <v>1.2273000000000001</v>
      </c>
      <c r="AH32" s="166">
        <f t="shared" si="7"/>
        <v>1.2273000000000001</v>
      </c>
      <c r="AI32" s="166">
        <f t="shared" si="7"/>
        <v>1.2273000000000001</v>
      </c>
      <c r="AJ32" s="166">
        <f t="shared" si="7"/>
        <v>1.2273000000000001</v>
      </c>
      <c r="AK32" s="166">
        <f t="shared" si="7"/>
        <v>0.98580000000000001</v>
      </c>
      <c r="AL32" s="166">
        <f t="shared" si="7"/>
        <v>0.98580000000000001</v>
      </c>
      <c r="AM32" s="166">
        <f t="shared" si="7"/>
        <v>0.98580000000000001</v>
      </c>
      <c r="AN32" s="166">
        <f t="shared" si="7"/>
        <v>0.98580000000000001</v>
      </c>
      <c r="AO32" s="166">
        <f t="shared" si="7"/>
        <v>0.88170000000000004</v>
      </c>
      <c r="AP32" s="166">
        <f t="shared" si="8"/>
        <v>0.88170000000000004</v>
      </c>
      <c r="AQ32" s="166">
        <f t="shared" si="8"/>
        <v>0.88170000000000004</v>
      </c>
      <c r="AR32" s="166">
        <f t="shared" si="8"/>
        <v>0.88170000000000004</v>
      </c>
      <c r="AS32" s="166">
        <f t="shared" si="8"/>
        <v>0.83760000000000001</v>
      </c>
      <c r="AT32" s="166">
        <f t="shared" si="8"/>
        <v>0.83760000000000001</v>
      </c>
      <c r="AU32" s="166">
        <f t="shared" si="8"/>
        <v>0.83760000000000001</v>
      </c>
      <c r="AV32" s="166">
        <f t="shared" si="8"/>
        <v>0.83760000000000001</v>
      </c>
      <c r="AW32" s="166">
        <f t="shared" si="8"/>
        <v>0.83760000000000001</v>
      </c>
      <c r="AX32" s="166">
        <f t="shared" si="8"/>
        <v>1.0233000000000001</v>
      </c>
      <c r="AY32" s="166">
        <f t="shared" si="8"/>
        <v>1.0233000000000001</v>
      </c>
      <c r="AZ32" s="166">
        <f t="shared" si="8"/>
        <v>1.0233000000000001</v>
      </c>
      <c r="BA32" s="166">
        <f t="shared" si="8"/>
        <v>1.0233000000000001</v>
      </c>
    </row>
    <row r="33" spans="1:53" x14ac:dyDescent="0.25">
      <c r="A33" s="72" t="s">
        <v>424</v>
      </c>
      <c r="B33" s="166">
        <f t="shared" si="4"/>
        <v>0.63990000000000002</v>
      </c>
      <c r="C33" s="166">
        <f t="shared" si="4"/>
        <v>0.63990000000000002</v>
      </c>
      <c r="D33" s="166">
        <f t="shared" si="4"/>
        <v>0.63990000000000002</v>
      </c>
      <c r="E33" s="166">
        <f t="shared" si="4"/>
        <v>0.63990000000000002</v>
      </c>
      <c r="F33" s="166">
        <f t="shared" si="4"/>
        <v>0.71330000000000005</v>
      </c>
      <c r="G33" s="166">
        <f t="shared" si="4"/>
        <v>0.71330000000000005</v>
      </c>
      <c r="H33" s="166">
        <f t="shared" si="4"/>
        <v>0.71330000000000005</v>
      </c>
      <c r="I33" s="166">
        <f t="shared" si="4"/>
        <v>0.71330000000000005</v>
      </c>
      <c r="J33" s="166">
        <f t="shared" si="4"/>
        <v>0.82450000000000001</v>
      </c>
      <c r="K33" s="166">
        <f t="shared" si="4"/>
        <v>0.82450000000000001</v>
      </c>
      <c r="L33" s="166">
        <f t="shared" si="5"/>
        <v>0.82450000000000001</v>
      </c>
      <c r="M33" s="166">
        <f t="shared" si="5"/>
        <v>0.82450000000000001</v>
      </c>
      <c r="N33" s="166">
        <f t="shared" si="5"/>
        <v>0.82450000000000001</v>
      </c>
      <c r="O33" s="166">
        <f t="shared" si="5"/>
        <v>1.0536000000000001</v>
      </c>
      <c r="P33" s="166">
        <f t="shared" si="5"/>
        <v>1.0536000000000001</v>
      </c>
      <c r="Q33" s="166">
        <f t="shared" si="5"/>
        <v>1.0536000000000001</v>
      </c>
      <c r="R33" s="166">
        <f t="shared" si="5"/>
        <v>1.0536000000000001</v>
      </c>
      <c r="S33" s="166">
        <f t="shared" si="5"/>
        <v>1.1975</v>
      </c>
      <c r="T33" s="166">
        <f t="shared" si="5"/>
        <v>1.1975</v>
      </c>
      <c r="U33" s="166">
        <f t="shared" si="5"/>
        <v>1.1975</v>
      </c>
      <c r="V33" s="166">
        <f t="shared" si="6"/>
        <v>1.1975</v>
      </c>
      <c r="W33" s="166">
        <f t="shared" si="6"/>
        <v>1.1975</v>
      </c>
      <c r="X33" s="166">
        <f t="shared" si="6"/>
        <v>1.3095000000000001</v>
      </c>
      <c r="Y33" s="166">
        <f t="shared" si="6"/>
        <v>1.3095000000000001</v>
      </c>
      <c r="Z33" s="166">
        <f t="shared" si="6"/>
        <v>1.3095000000000001</v>
      </c>
      <c r="AA33" s="166">
        <f t="shared" si="6"/>
        <v>1.3095000000000001</v>
      </c>
      <c r="AB33" s="166">
        <f t="shared" si="6"/>
        <v>1.3061</v>
      </c>
      <c r="AC33" s="166">
        <f t="shared" si="6"/>
        <v>1.3061</v>
      </c>
      <c r="AD33" s="166">
        <f t="shared" si="6"/>
        <v>1.3061</v>
      </c>
      <c r="AE33" s="166">
        <f t="shared" si="6"/>
        <v>1.3061</v>
      </c>
      <c r="AF33" s="166">
        <f t="shared" si="7"/>
        <v>1.2273000000000001</v>
      </c>
      <c r="AG33" s="166">
        <f t="shared" si="7"/>
        <v>1.2273000000000001</v>
      </c>
      <c r="AH33" s="166">
        <f t="shared" si="7"/>
        <v>1.2273000000000001</v>
      </c>
      <c r="AI33" s="166">
        <f t="shared" si="7"/>
        <v>1.2273000000000001</v>
      </c>
      <c r="AJ33" s="166">
        <f t="shared" si="7"/>
        <v>1.2273000000000001</v>
      </c>
      <c r="AK33" s="166">
        <f t="shared" si="7"/>
        <v>0.98580000000000001</v>
      </c>
      <c r="AL33" s="166">
        <f t="shared" si="7"/>
        <v>0.98580000000000001</v>
      </c>
      <c r="AM33" s="166">
        <f t="shared" si="7"/>
        <v>0.98580000000000001</v>
      </c>
      <c r="AN33" s="166">
        <f t="shared" si="7"/>
        <v>0.98580000000000001</v>
      </c>
      <c r="AO33" s="166">
        <f t="shared" si="7"/>
        <v>0.88170000000000004</v>
      </c>
      <c r="AP33" s="166">
        <f t="shared" si="8"/>
        <v>0.88170000000000004</v>
      </c>
      <c r="AQ33" s="166">
        <f t="shared" si="8"/>
        <v>0.88170000000000004</v>
      </c>
      <c r="AR33" s="166">
        <f t="shared" si="8"/>
        <v>0.88170000000000004</v>
      </c>
      <c r="AS33" s="166">
        <f t="shared" si="8"/>
        <v>0.83760000000000001</v>
      </c>
      <c r="AT33" s="166">
        <f t="shared" si="8"/>
        <v>0.83760000000000001</v>
      </c>
      <c r="AU33" s="166">
        <f t="shared" si="8"/>
        <v>0.83760000000000001</v>
      </c>
      <c r="AV33" s="166">
        <f t="shared" si="8"/>
        <v>0.83760000000000001</v>
      </c>
      <c r="AW33" s="166">
        <f t="shared" si="8"/>
        <v>0.83760000000000001</v>
      </c>
      <c r="AX33" s="166">
        <f t="shared" si="8"/>
        <v>1.0233000000000001</v>
      </c>
      <c r="AY33" s="166">
        <f t="shared" si="8"/>
        <v>1.0233000000000001</v>
      </c>
      <c r="AZ33" s="166">
        <f t="shared" si="8"/>
        <v>1.0233000000000001</v>
      </c>
      <c r="BA33" s="166">
        <f t="shared" si="8"/>
        <v>1.0233000000000001</v>
      </c>
    </row>
    <row r="34" spans="1:53" x14ac:dyDescent="0.25">
      <c r="A34" s="72" t="s">
        <v>425</v>
      </c>
      <c r="B34" s="166">
        <f t="shared" si="4"/>
        <v>0.63990000000000002</v>
      </c>
      <c r="C34" s="166">
        <f t="shared" si="4"/>
        <v>0.63990000000000002</v>
      </c>
      <c r="D34" s="166">
        <f t="shared" si="4"/>
        <v>0.63990000000000002</v>
      </c>
      <c r="E34" s="166">
        <f t="shared" si="4"/>
        <v>0.63990000000000002</v>
      </c>
      <c r="F34" s="166">
        <f t="shared" si="4"/>
        <v>0.71330000000000005</v>
      </c>
      <c r="G34" s="166">
        <f t="shared" si="4"/>
        <v>0.71330000000000005</v>
      </c>
      <c r="H34" s="166">
        <f t="shared" si="4"/>
        <v>0.71330000000000005</v>
      </c>
      <c r="I34" s="166">
        <f t="shared" si="4"/>
        <v>0.71330000000000005</v>
      </c>
      <c r="J34" s="166">
        <f t="shared" si="4"/>
        <v>0.82450000000000001</v>
      </c>
      <c r="K34" s="166">
        <f t="shared" si="4"/>
        <v>0.82450000000000001</v>
      </c>
      <c r="L34" s="166">
        <f t="shared" si="5"/>
        <v>0.82450000000000001</v>
      </c>
      <c r="M34" s="166">
        <f t="shared" si="5"/>
        <v>0.82450000000000001</v>
      </c>
      <c r="N34" s="166">
        <f t="shared" si="5"/>
        <v>0.82450000000000001</v>
      </c>
      <c r="O34" s="166">
        <f t="shared" si="5"/>
        <v>1.0536000000000001</v>
      </c>
      <c r="P34" s="166">
        <f t="shared" si="5"/>
        <v>1.0536000000000001</v>
      </c>
      <c r="Q34" s="166">
        <f t="shared" si="5"/>
        <v>1.0536000000000001</v>
      </c>
      <c r="R34" s="166">
        <f t="shared" si="5"/>
        <v>1.0536000000000001</v>
      </c>
      <c r="S34" s="166">
        <f t="shared" si="5"/>
        <v>1.1975</v>
      </c>
      <c r="T34" s="166">
        <f t="shared" si="5"/>
        <v>1.1975</v>
      </c>
      <c r="U34" s="166">
        <f t="shared" si="5"/>
        <v>1.1975</v>
      </c>
      <c r="V34" s="166">
        <f t="shared" si="6"/>
        <v>1.1975</v>
      </c>
      <c r="W34" s="166">
        <f t="shared" si="6"/>
        <v>1.1975</v>
      </c>
      <c r="X34" s="166">
        <f t="shared" si="6"/>
        <v>1.3095000000000001</v>
      </c>
      <c r="Y34" s="166">
        <f t="shared" si="6"/>
        <v>1.3095000000000001</v>
      </c>
      <c r="Z34" s="166">
        <f t="shared" si="6"/>
        <v>1.3095000000000001</v>
      </c>
      <c r="AA34" s="166">
        <f t="shared" si="6"/>
        <v>1.3095000000000001</v>
      </c>
      <c r="AB34" s="166">
        <f t="shared" si="6"/>
        <v>1.3061</v>
      </c>
      <c r="AC34" s="166">
        <f t="shared" si="6"/>
        <v>1.3061</v>
      </c>
      <c r="AD34" s="166">
        <f t="shared" si="6"/>
        <v>1.3061</v>
      </c>
      <c r="AE34" s="166">
        <f t="shared" si="6"/>
        <v>1.3061</v>
      </c>
      <c r="AF34" s="166">
        <f t="shared" si="7"/>
        <v>1.2273000000000001</v>
      </c>
      <c r="AG34" s="166">
        <f t="shared" si="7"/>
        <v>1.2273000000000001</v>
      </c>
      <c r="AH34" s="166">
        <f t="shared" si="7"/>
        <v>1.2273000000000001</v>
      </c>
      <c r="AI34" s="166">
        <f t="shared" si="7"/>
        <v>1.2273000000000001</v>
      </c>
      <c r="AJ34" s="166">
        <f t="shared" si="7"/>
        <v>1.2273000000000001</v>
      </c>
      <c r="AK34" s="166">
        <f t="shared" si="7"/>
        <v>0.98580000000000001</v>
      </c>
      <c r="AL34" s="166">
        <f t="shared" si="7"/>
        <v>0.98580000000000001</v>
      </c>
      <c r="AM34" s="166">
        <f t="shared" si="7"/>
        <v>0.98580000000000001</v>
      </c>
      <c r="AN34" s="166">
        <f t="shared" si="7"/>
        <v>0.98580000000000001</v>
      </c>
      <c r="AO34" s="166">
        <f t="shared" si="7"/>
        <v>0.88170000000000004</v>
      </c>
      <c r="AP34" s="166">
        <f t="shared" si="8"/>
        <v>0.88170000000000004</v>
      </c>
      <c r="AQ34" s="166">
        <f t="shared" si="8"/>
        <v>0.88170000000000004</v>
      </c>
      <c r="AR34" s="166">
        <f t="shared" si="8"/>
        <v>0.88170000000000004</v>
      </c>
      <c r="AS34" s="166">
        <f t="shared" si="8"/>
        <v>0.83760000000000001</v>
      </c>
      <c r="AT34" s="166">
        <f t="shared" si="8"/>
        <v>0.83760000000000001</v>
      </c>
      <c r="AU34" s="166">
        <f t="shared" si="8"/>
        <v>0.83760000000000001</v>
      </c>
      <c r="AV34" s="166">
        <f t="shared" si="8"/>
        <v>0.83760000000000001</v>
      </c>
      <c r="AW34" s="166">
        <f t="shared" si="8"/>
        <v>0.83760000000000001</v>
      </c>
      <c r="AX34" s="166">
        <f t="shared" si="8"/>
        <v>1.0233000000000001</v>
      </c>
      <c r="AY34" s="166">
        <f t="shared" si="8"/>
        <v>1.0233000000000001</v>
      </c>
      <c r="AZ34" s="166">
        <f t="shared" si="8"/>
        <v>1.0233000000000001</v>
      </c>
      <c r="BA34" s="166">
        <f t="shared" si="8"/>
        <v>1.0233000000000001</v>
      </c>
    </row>
    <row r="35" spans="1:53" x14ac:dyDescent="0.25">
      <c r="A35" s="72" t="s">
        <v>426</v>
      </c>
      <c r="B35" s="166">
        <f t="shared" si="4"/>
        <v>0.63990000000000002</v>
      </c>
      <c r="C35" s="166">
        <f t="shared" si="4"/>
        <v>0.63990000000000002</v>
      </c>
      <c r="D35" s="166">
        <f t="shared" si="4"/>
        <v>0.63990000000000002</v>
      </c>
      <c r="E35" s="166">
        <f t="shared" si="4"/>
        <v>0.63990000000000002</v>
      </c>
      <c r="F35" s="166">
        <f t="shared" si="4"/>
        <v>0.71330000000000005</v>
      </c>
      <c r="G35" s="166">
        <f t="shared" si="4"/>
        <v>0.71330000000000005</v>
      </c>
      <c r="H35" s="166">
        <f t="shared" si="4"/>
        <v>0.71330000000000005</v>
      </c>
      <c r="I35" s="166">
        <f t="shared" si="4"/>
        <v>0.71330000000000005</v>
      </c>
      <c r="J35" s="166">
        <f t="shared" si="4"/>
        <v>0.82450000000000001</v>
      </c>
      <c r="K35" s="166">
        <f t="shared" si="4"/>
        <v>0.82450000000000001</v>
      </c>
      <c r="L35" s="166">
        <f t="shared" si="5"/>
        <v>0.82450000000000001</v>
      </c>
      <c r="M35" s="166">
        <f t="shared" si="5"/>
        <v>0.82450000000000001</v>
      </c>
      <c r="N35" s="166">
        <f t="shared" si="5"/>
        <v>0.82450000000000001</v>
      </c>
      <c r="O35" s="166">
        <f t="shared" si="5"/>
        <v>1.0536000000000001</v>
      </c>
      <c r="P35" s="166">
        <f t="shared" si="5"/>
        <v>1.0536000000000001</v>
      </c>
      <c r="Q35" s="166">
        <f t="shared" si="5"/>
        <v>1.0536000000000001</v>
      </c>
      <c r="R35" s="166">
        <f t="shared" si="5"/>
        <v>1.0536000000000001</v>
      </c>
      <c r="S35" s="166">
        <f t="shared" si="5"/>
        <v>1.1975</v>
      </c>
      <c r="T35" s="166">
        <f t="shared" si="5"/>
        <v>1.1975</v>
      </c>
      <c r="U35" s="166">
        <f t="shared" si="5"/>
        <v>1.1975</v>
      </c>
      <c r="V35" s="166">
        <f t="shared" si="6"/>
        <v>1.1975</v>
      </c>
      <c r="W35" s="166">
        <f t="shared" si="6"/>
        <v>1.1975</v>
      </c>
      <c r="X35" s="166">
        <f t="shared" si="6"/>
        <v>1.3095000000000001</v>
      </c>
      <c r="Y35" s="166">
        <f t="shared" si="6"/>
        <v>1.3095000000000001</v>
      </c>
      <c r="Z35" s="166">
        <f t="shared" si="6"/>
        <v>1.3095000000000001</v>
      </c>
      <c r="AA35" s="166">
        <f t="shared" si="6"/>
        <v>1.3095000000000001</v>
      </c>
      <c r="AB35" s="166">
        <f t="shared" si="6"/>
        <v>1.3061</v>
      </c>
      <c r="AC35" s="166">
        <f t="shared" si="6"/>
        <v>1.3061</v>
      </c>
      <c r="AD35" s="166">
        <f t="shared" si="6"/>
        <v>1.3061</v>
      </c>
      <c r="AE35" s="166">
        <f t="shared" si="6"/>
        <v>1.3061</v>
      </c>
      <c r="AF35" s="166">
        <f t="shared" si="7"/>
        <v>1.2273000000000001</v>
      </c>
      <c r="AG35" s="166">
        <f t="shared" si="7"/>
        <v>1.2273000000000001</v>
      </c>
      <c r="AH35" s="166">
        <f t="shared" si="7"/>
        <v>1.2273000000000001</v>
      </c>
      <c r="AI35" s="166">
        <f t="shared" si="7"/>
        <v>1.2273000000000001</v>
      </c>
      <c r="AJ35" s="166">
        <f t="shared" si="7"/>
        <v>1.2273000000000001</v>
      </c>
      <c r="AK35" s="166">
        <f t="shared" si="7"/>
        <v>0.98580000000000001</v>
      </c>
      <c r="AL35" s="166">
        <f t="shared" si="7"/>
        <v>0.98580000000000001</v>
      </c>
      <c r="AM35" s="166">
        <f t="shared" si="7"/>
        <v>0.98580000000000001</v>
      </c>
      <c r="AN35" s="166">
        <f t="shared" si="7"/>
        <v>0.98580000000000001</v>
      </c>
      <c r="AO35" s="166">
        <f t="shared" si="7"/>
        <v>0.88170000000000004</v>
      </c>
      <c r="AP35" s="166">
        <f t="shared" si="8"/>
        <v>0.88170000000000004</v>
      </c>
      <c r="AQ35" s="166">
        <f t="shared" si="8"/>
        <v>0.88170000000000004</v>
      </c>
      <c r="AR35" s="166">
        <f t="shared" si="8"/>
        <v>0.88170000000000004</v>
      </c>
      <c r="AS35" s="166">
        <f t="shared" si="8"/>
        <v>0.83760000000000001</v>
      </c>
      <c r="AT35" s="166">
        <f t="shared" si="8"/>
        <v>0.83760000000000001</v>
      </c>
      <c r="AU35" s="166">
        <f t="shared" si="8"/>
        <v>0.83760000000000001</v>
      </c>
      <c r="AV35" s="166">
        <f t="shared" si="8"/>
        <v>0.83760000000000001</v>
      </c>
      <c r="AW35" s="166">
        <f t="shared" si="8"/>
        <v>0.83760000000000001</v>
      </c>
      <c r="AX35" s="166">
        <f t="shared" si="8"/>
        <v>1.0233000000000001</v>
      </c>
      <c r="AY35" s="166">
        <f t="shared" si="8"/>
        <v>1.0233000000000001</v>
      </c>
      <c r="AZ35" s="166">
        <f t="shared" si="8"/>
        <v>1.0233000000000001</v>
      </c>
      <c r="BA35" s="166">
        <f t="shared" si="8"/>
        <v>1.0233000000000001</v>
      </c>
    </row>
    <row r="36" spans="1:53" x14ac:dyDescent="0.25">
      <c r="A36" s="72" t="s">
        <v>417</v>
      </c>
      <c r="B36" s="166">
        <f t="shared" si="4"/>
        <v>0.58860000000000001</v>
      </c>
      <c r="C36" s="166">
        <f t="shared" si="4"/>
        <v>0.58860000000000001</v>
      </c>
      <c r="D36" s="166">
        <f t="shared" si="4"/>
        <v>0.58860000000000001</v>
      </c>
      <c r="E36" s="166">
        <f t="shared" si="4"/>
        <v>0.58860000000000001</v>
      </c>
      <c r="F36" s="166">
        <f t="shared" si="4"/>
        <v>0.66710000000000003</v>
      </c>
      <c r="G36" s="166">
        <f t="shared" si="4"/>
        <v>0.66710000000000003</v>
      </c>
      <c r="H36" s="166">
        <f t="shared" si="4"/>
        <v>0.66710000000000003</v>
      </c>
      <c r="I36" s="166">
        <f t="shared" si="4"/>
        <v>0.66710000000000003</v>
      </c>
      <c r="J36" s="166">
        <f t="shared" si="4"/>
        <v>0.85109999999999997</v>
      </c>
      <c r="K36" s="166">
        <f t="shared" si="4"/>
        <v>0.85109999999999997</v>
      </c>
      <c r="L36" s="166">
        <f t="shared" si="5"/>
        <v>0.85109999999999997</v>
      </c>
      <c r="M36" s="166">
        <f t="shared" si="5"/>
        <v>0.85109999999999997</v>
      </c>
      <c r="N36" s="166">
        <f t="shared" si="5"/>
        <v>0.85109999999999997</v>
      </c>
      <c r="O36" s="166">
        <f t="shared" si="5"/>
        <v>0.99990000000000001</v>
      </c>
      <c r="P36" s="166">
        <f t="shared" si="5"/>
        <v>0.99990000000000001</v>
      </c>
      <c r="Q36" s="166">
        <f t="shared" si="5"/>
        <v>0.99990000000000001</v>
      </c>
      <c r="R36" s="166">
        <f t="shared" si="5"/>
        <v>0.99990000000000001</v>
      </c>
      <c r="S36" s="166">
        <f t="shared" si="5"/>
        <v>1.0874999999999999</v>
      </c>
      <c r="T36" s="166">
        <f t="shared" si="5"/>
        <v>1.0874999999999999</v>
      </c>
      <c r="U36" s="166">
        <f t="shared" si="5"/>
        <v>1.0874999999999999</v>
      </c>
      <c r="V36" s="166">
        <f t="shared" si="6"/>
        <v>1.0874999999999999</v>
      </c>
      <c r="W36" s="166">
        <f t="shared" si="6"/>
        <v>1.0874999999999999</v>
      </c>
      <c r="X36" s="166">
        <f t="shared" si="6"/>
        <v>1.2606999999999999</v>
      </c>
      <c r="Y36" s="166">
        <f t="shared" si="6"/>
        <v>1.2606999999999999</v>
      </c>
      <c r="Z36" s="166">
        <f t="shared" si="6"/>
        <v>1.2606999999999999</v>
      </c>
      <c r="AA36" s="166">
        <f t="shared" si="6"/>
        <v>1.2606999999999999</v>
      </c>
      <c r="AB36" s="166">
        <f t="shared" si="6"/>
        <v>1.2978000000000001</v>
      </c>
      <c r="AC36" s="166">
        <f t="shared" si="6"/>
        <v>1.2978000000000001</v>
      </c>
      <c r="AD36" s="166">
        <f t="shared" si="6"/>
        <v>1.2978000000000001</v>
      </c>
      <c r="AE36" s="166">
        <f t="shared" si="6"/>
        <v>1.2978000000000001</v>
      </c>
      <c r="AF36" s="166">
        <f t="shared" si="7"/>
        <v>1.2362</v>
      </c>
      <c r="AG36" s="166">
        <f t="shared" si="7"/>
        <v>1.2362</v>
      </c>
      <c r="AH36" s="166">
        <f t="shared" si="7"/>
        <v>1.2362</v>
      </c>
      <c r="AI36" s="166">
        <f t="shared" si="7"/>
        <v>1.2362</v>
      </c>
      <c r="AJ36" s="166">
        <f t="shared" si="7"/>
        <v>1.2362</v>
      </c>
      <c r="AK36" s="166">
        <f t="shared" si="7"/>
        <v>1.0524</v>
      </c>
      <c r="AL36" s="166">
        <f t="shared" si="7"/>
        <v>1.0524</v>
      </c>
      <c r="AM36" s="166">
        <f t="shared" si="7"/>
        <v>1.0524</v>
      </c>
      <c r="AN36" s="166">
        <f t="shared" si="7"/>
        <v>1.0524</v>
      </c>
      <c r="AO36" s="166">
        <f t="shared" si="7"/>
        <v>1.0005999999999999</v>
      </c>
      <c r="AP36" s="166">
        <f t="shared" si="8"/>
        <v>1.0005999999999999</v>
      </c>
      <c r="AQ36" s="166">
        <f t="shared" si="8"/>
        <v>1.0005999999999999</v>
      </c>
      <c r="AR36" s="166">
        <f t="shared" si="8"/>
        <v>1.0005999999999999</v>
      </c>
      <c r="AS36" s="166">
        <f t="shared" si="8"/>
        <v>0.90310000000000001</v>
      </c>
      <c r="AT36" s="166">
        <f t="shared" si="8"/>
        <v>0.90310000000000001</v>
      </c>
      <c r="AU36" s="166">
        <f t="shared" si="8"/>
        <v>0.90310000000000001</v>
      </c>
      <c r="AV36" s="166">
        <f t="shared" si="8"/>
        <v>0.90310000000000001</v>
      </c>
      <c r="AW36" s="166">
        <f t="shared" si="8"/>
        <v>0.90310000000000001</v>
      </c>
      <c r="AX36" s="166">
        <f t="shared" si="8"/>
        <v>1.0550999999999999</v>
      </c>
      <c r="AY36" s="166">
        <f t="shared" si="8"/>
        <v>1.0550999999999999</v>
      </c>
      <c r="AZ36" s="166">
        <f t="shared" si="8"/>
        <v>1.0550999999999999</v>
      </c>
      <c r="BA36" s="166">
        <f t="shared" si="8"/>
        <v>1.0550999999999999</v>
      </c>
    </row>
    <row r="37" spans="1:53" x14ac:dyDescent="0.25">
      <c r="A37" s="72" t="s">
        <v>418</v>
      </c>
      <c r="B37" s="166">
        <f t="shared" si="4"/>
        <v>0.58860000000000001</v>
      </c>
      <c r="C37" s="166">
        <f t="shared" si="4"/>
        <v>0.58860000000000001</v>
      </c>
      <c r="D37" s="166">
        <f t="shared" si="4"/>
        <v>0.58860000000000001</v>
      </c>
      <c r="E37" s="166">
        <f t="shared" si="4"/>
        <v>0.58860000000000001</v>
      </c>
      <c r="F37" s="166">
        <f t="shared" si="4"/>
        <v>0.66710000000000003</v>
      </c>
      <c r="G37" s="166">
        <f t="shared" si="4"/>
        <v>0.66710000000000003</v>
      </c>
      <c r="H37" s="166">
        <f t="shared" si="4"/>
        <v>0.66710000000000003</v>
      </c>
      <c r="I37" s="166">
        <f t="shared" si="4"/>
        <v>0.66710000000000003</v>
      </c>
      <c r="J37" s="166">
        <f t="shared" si="4"/>
        <v>0.85109999999999997</v>
      </c>
      <c r="K37" s="166">
        <f t="shared" si="4"/>
        <v>0.85109999999999997</v>
      </c>
      <c r="L37" s="166">
        <f t="shared" si="5"/>
        <v>0.85109999999999997</v>
      </c>
      <c r="M37" s="166">
        <f t="shared" si="5"/>
        <v>0.85109999999999997</v>
      </c>
      <c r="N37" s="166">
        <f t="shared" si="5"/>
        <v>0.85109999999999997</v>
      </c>
      <c r="O37" s="166">
        <f t="shared" si="5"/>
        <v>0.99990000000000001</v>
      </c>
      <c r="P37" s="166">
        <f t="shared" si="5"/>
        <v>0.99990000000000001</v>
      </c>
      <c r="Q37" s="166">
        <f t="shared" si="5"/>
        <v>0.99990000000000001</v>
      </c>
      <c r="R37" s="166">
        <f t="shared" si="5"/>
        <v>0.99990000000000001</v>
      </c>
      <c r="S37" s="166">
        <f t="shared" si="5"/>
        <v>1.0874999999999999</v>
      </c>
      <c r="T37" s="166">
        <f t="shared" si="5"/>
        <v>1.0874999999999999</v>
      </c>
      <c r="U37" s="166">
        <f t="shared" si="5"/>
        <v>1.0874999999999999</v>
      </c>
      <c r="V37" s="166">
        <f t="shared" si="6"/>
        <v>1.0874999999999999</v>
      </c>
      <c r="W37" s="166">
        <f t="shared" si="6"/>
        <v>1.0874999999999999</v>
      </c>
      <c r="X37" s="166">
        <f t="shared" si="6"/>
        <v>1.2606999999999999</v>
      </c>
      <c r="Y37" s="166">
        <f t="shared" si="6"/>
        <v>1.2606999999999999</v>
      </c>
      <c r="Z37" s="166">
        <f t="shared" si="6"/>
        <v>1.2606999999999999</v>
      </c>
      <c r="AA37" s="166">
        <f t="shared" si="6"/>
        <v>1.2606999999999999</v>
      </c>
      <c r="AB37" s="166">
        <f t="shared" si="6"/>
        <v>1.2978000000000001</v>
      </c>
      <c r="AC37" s="166">
        <f t="shared" si="6"/>
        <v>1.2978000000000001</v>
      </c>
      <c r="AD37" s="166">
        <f t="shared" si="6"/>
        <v>1.2978000000000001</v>
      </c>
      <c r="AE37" s="166">
        <f t="shared" si="6"/>
        <v>1.2978000000000001</v>
      </c>
      <c r="AF37" s="166">
        <f t="shared" si="7"/>
        <v>1.2362</v>
      </c>
      <c r="AG37" s="166">
        <f t="shared" si="7"/>
        <v>1.2362</v>
      </c>
      <c r="AH37" s="166">
        <f t="shared" si="7"/>
        <v>1.2362</v>
      </c>
      <c r="AI37" s="166">
        <f t="shared" si="7"/>
        <v>1.2362</v>
      </c>
      <c r="AJ37" s="166">
        <f t="shared" si="7"/>
        <v>1.2362</v>
      </c>
      <c r="AK37" s="166">
        <f t="shared" si="7"/>
        <v>1.0524</v>
      </c>
      <c r="AL37" s="166">
        <f t="shared" si="7"/>
        <v>1.0524</v>
      </c>
      <c r="AM37" s="166">
        <f t="shared" si="7"/>
        <v>1.0524</v>
      </c>
      <c r="AN37" s="166">
        <f t="shared" si="7"/>
        <v>1.0524</v>
      </c>
      <c r="AO37" s="166">
        <f t="shared" si="7"/>
        <v>1.0005999999999999</v>
      </c>
      <c r="AP37" s="166">
        <f t="shared" si="8"/>
        <v>1.0005999999999999</v>
      </c>
      <c r="AQ37" s="166">
        <f t="shared" si="8"/>
        <v>1.0005999999999999</v>
      </c>
      <c r="AR37" s="166">
        <f t="shared" si="8"/>
        <v>1.0005999999999999</v>
      </c>
      <c r="AS37" s="166">
        <f t="shared" si="8"/>
        <v>0.90310000000000001</v>
      </c>
      <c r="AT37" s="166">
        <f t="shared" si="8"/>
        <v>0.90310000000000001</v>
      </c>
      <c r="AU37" s="166">
        <f t="shared" si="8"/>
        <v>0.90310000000000001</v>
      </c>
      <c r="AV37" s="166">
        <f t="shared" si="8"/>
        <v>0.90310000000000001</v>
      </c>
      <c r="AW37" s="166">
        <f t="shared" si="8"/>
        <v>0.90310000000000001</v>
      </c>
      <c r="AX37" s="166">
        <f t="shared" si="8"/>
        <v>1.0550999999999999</v>
      </c>
      <c r="AY37" s="166">
        <f t="shared" si="8"/>
        <v>1.0550999999999999</v>
      </c>
      <c r="AZ37" s="166">
        <f t="shared" si="8"/>
        <v>1.0550999999999999</v>
      </c>
      <c r="BA37" s="166">
        <f t="shared" si="8"/>
        <v>1.0550999999999999</v>
      </c>
    </row>
    <row r="38" spans="1:53" x14ac:dyDescent="0.25">
      <c r="A38" s="72" t="s">
        <v>633</v>
      </c>
      <c r="B38" s="166">
        <f t="shared" si="4"/>
        <v>0.58860000000000001</v>
      </c>
      <c r="C38" s="166">
        <f t="shared" si="4"/>
        <v>0.58860000000000001</v>
      </c>
      <c r="D38" s="166">
        <f t="shared" si="4"/>
        <v>0.58860000000000001</v>
      </c>
      <c r="E38" s="166">
        <f t="shared" si="4"/>
        <v>0.58860000000000001</v>
      </c>
      <c r="F38" s="166">
        <f t="shared" si="4"/>
        <v>0.66710000000000003</v>
      </c>
      <c r="G38" s="166">
        <f t="shared" si="4"/>
        <v>0.66710000000000003</v>
      </c>
      <c r="H38" s="166">
        <f t="shared" si="4"/>
        <v>0.66710000000000003</v>
      </c>
      <c r="I38" s="166">
        <f t="shared" si="4"/>
        <v>0.66710000000000003</v>
      </c>
      <c r="J38" s="166">
        <f t="shared" si="4"/>
        <v>0.85109999999999997</v>
      </c>
      <c r="K38" s="166">
        <f t="shared" si="4"/>
        <v>0.85109999999999997</v>
      </c>
      <c r="L38" s="166">
        <f t="shared" si="5"/>
        <v>0.85109999999999997</v>
      </c>
      <c r="M38" s="166">
        <f t="shared" si="5"/>
        <v>0.85109999999999997</v>
      </c>
      <c r="N38" s="166">
        <f t="shared" si="5"/>
        <v>0.85109999999999997</v>
      </c>
      <c r="O38" s="166">
        <f t="shared" si="5"/>
        <v>0.99990000000000001</v>
      </c>
      <c r="P38" s="166">
        <f t="shared" si="5"/>
        <v>0.99990000000000001</v>
      </c>
      <c r="Q38" s="166">
        <f t="shared" si="5"/>
        <v>0.99990000000000001</v>
      </c>
      <c r="R38" s="166">
        <f t="shared" si="5"/>
        <v>0.99990000000000001</v>
      </c>
      <c r="S38" s="166">
        <f t="shared" si="5"/>
        <v>1.0874999999999999</v>
      </c>
      <c r="T38" s="166">
        <f t="shared" si="5"/>
        <v>1.0874999999999999</v>
      </c>
      <c r="U38" s="166">
        <f t="shared" si="5"/>
        <v>1.0874999999999999</v>
      </c>
      <c r="V38" s="166">
        <f t="shared" si="6"/>
        <v>1.0874999999999999</v>
      </c>
      <c r="W38" s="166">
        <f t="shared" si="6"/>
        <v>1.0874999999999999</v>
      </c>
      <c r="X38" s="166">
        <f t="shared" si="6"/>
        <v>1.2606999999999999</v>
      </c>
      <c r="Y38" s="166">
        <f t="shared" si="6"/>
        <v>1.2606999999999999</v>
      </c>
      <c r="Z38" s="166">
        <f t="shared" si="6"/>
        <v>1.2606999999999999</v>
      </c>
      <c r="AA38" s="166">
        <f t="shared" si="6"/>
        <v>1.2606999999999999</v>
      </c>
      <c r="AB38" s="166">
        <f t="shared" si="6"/>
        <v>1.2978000000000001</v>
      </c>
      <c r="AC38" s="166">
        <f t="shared" si="6"/>
        <v>1.2978000000000001</v>
      </c>
      <c r="AD38" s="166">
        <f t="shared" si="6"/>
        <v>1.2978000000000001</v>
      </c>
      <c r="AE38" s="166">
        <f t="shared" si="6"/>
        <v>1.2978000000000001</v>
      </c>
      <c r="AF38" s="166">
        <f t="shared" si="7"/>
        <v>1.2362</v>
      </c>
      <c r="AG38" s="166">
        <f t="shared" si="7"/>
        <v>1.2362</v>
      </c>
      <c r="AH38" s="166">
        <f t="shared" si="7"/>
        <v>1.2362</v>
      </c>
      <c r="AI38" s="166">
        <f t="shared" si="7"/>
        <v>1.2362</v>
      </c>
      <c r="AJ38" s="166">
        <f t="shared" si="7"/>
        <v>1.2362</v>
      </c>
      <c r="AK38" s="166">
        <f t="shared" si="7"/>
        <v>1.0524</v>
      </c>
      <c r="AL38" s="166">
        <f t="shared" si="7"/>
        <v>1.0524</v>
      </c>
      <c r="AM38" s="166">
        <f t="shared" si="7"/>
        <v>1.0524</v>
      </c>
      <c r="AN38" s="166">
        <f t="shared" si="7"/>
        <v>1.0524</v>
      </c>
      <c r="AO38" s="166">
        <f t="shared" si="7"/>
        <v>1.0005999999999999</v>
      </c>
      <c r="AP38" s="166">
        <f t="shared" si="8"/>
        <v>1.0005999999999999</v>
      </c>
      <c r="AQ38" s="166">
        <f t="shared" si="8"/>
        <v>1.0005999999999999</v>
      </c>
      <c r="AR38" s="166">
        <f t="shared" si="8"/>
        <v>1.0005999999999999</v>
      </c>
      <c r="AS38" s="166">
        <f t="shared" si="8"/>
        <v>0.90310000000000001</v>
      </c>
      <c r="AT38" s="166">
        <f t="shared" si="8"/>
        <v>0.90310000000000001</v>
      </c>
      <c r="AU38" s="166">
        <f t="shared" si="8"/>
        <v>0.90310000000000001</v>
      </c>
      <c r="AV38" s="166">
        <f t="shared" si="8"/>
        <v>0.90310000000000001</v>
      </c>
      <c r="AW38" s="166">
        <f t="shared" si="8"/>
        <v>0.90310000000000001</v>
      </c>
      <c r="AX38" s="166">
        <f t="shared" si="8"/>
        <v>1.0550999999999999</v>
      </c>
      <c r="AY38" s="166">
        <f t="shared" si="8"/>
        <v>1.0550999999999999</v>
      </c>
      <c r="AZ38" s="166">
        <f t="shared" si="8"/>
        <v>1.0550999999999999</v>
      </c>
      <c r="BA38" s="166">
        <f t="shared" si="8"/>
        <v>1.0550999999999999</v>
      </c>
    </row>
    <row r="39" spans="1:53" x14ac:dyDescent="0.25">
      <c r="A39" s="72" t="s">
        <v>634</v>
      </c>
      <c r="B39" s="166">
        <f t="shared" si="4"/>
        <v>0.58860000000000001</v>
      </c>
      <c r="C39" s="166">
        <f t="shared" si="4"/>
        <v>0.58860000000000001</v>
      </c>
      <c r="D39" s="166">
        <f t="shared" si="4"/>
        <v>0.58860000000000001</v>
      </c>
      <c r="E39" s="166">
        <f t="shared" si="4"/>
        <v>0.58860000000000001</v>
      </c>
      <c r="F39" s="166">
        <f t="shared" si="4"/>
        <v>0.66710000000000003</v>
      </c>
      <c r="G39" s="166">
        <f t="shared" si="4"/>
        <v>0.66710000000000003</v>
      </c>
      <c r="H39" s="166">
        <f t="shared" si="4"/>
        <v>0.66710000000000003</v>
      </c>
      <c r="I39" s="166">
        <f t="shared" si="4"/>
        <v>0.66710000000000003</v>
      </c>
      <c r="J39" s="166">
        <f t="shared" si="4"/>
        <v>0.85109999999999997</v>
      </c>
      <c r="K39" s="166">
        <f t="shared" si="4"/>
        <v>0.85109999999999997</v>
      </c>
      <c r="L39" s="166">
        <f t="shared" si="5"/>
        <v>0.85109999999999997</v>
      </c>
      <c r="M39" s="166">
        <f t="shared" si="5"/>
        <v>0.85109999999999997</v>
      </c>
      <c r="N39" s="166">
        <f t="shared" si="5"/>
        <v>0.85109999999999997</v>
      </c>
      <c r="O39" s="166">
        <f t="shared" si="5"/>
        <v>0.99990000000000001</v>
      </c>
      <c r="P39" s="166">
        <f t="shared" si="5"/>
        <v>0.99990000000000001</v>
      </c>
      <c r="Q39" s="166">
        <f t="shared" si="5"/>
        <v>0.99990000000000001</v>
      </c>
      <c r="R39" s="166">
        <f t="shared" si="5"/>
        <v>0.99990000000000001</v>
      </c>
      <c r="S39" s="166">
        <f t="shared" si="5"/>
        <v>1.0874999999999999</v>
      </c>
      <c r="T39" s="166">
        <f t="shared" si="5"/>
        <v>1.0874999999999999</v>
      </c>
      <c r="U39" s="166">
        <f t="shared" si="5"/>
        <v>1.0874999999999999</v>
      </c>
      <c r="V39" s="166">
        <f t="shared" si="6"/>
        <v>1.0874999999999999</v>
      </c>
      <c r="W39" s="166">
        <f t="shared" si="6"/>
        <v>1.0874999999999999</v>
      </c>
      <c r="X39" s="166">
        <f t="shared" si="6"/>
        <v>1.2606999999999999</v>
      </c>
      <c r="Y39" s="166">
        <f t="shared" si="6"/>
        <v>1.2606999999999999</v>
      </c>
      <c r="Z39" s="166">
        <f t="shared" si="6"/>
        <v>1.2606999999999999</v>
      </c>
      <c r="AA39" s="166">
        <f t="shared" si="6"/>
        <v>1.2606999999999999</v>
      </c>
      <c r="AB39" s="166">
        <f t="shared" si="6"/>
        <v>1.2978000000000001</v>
      </c>
      <c r="AC39" s="166">
        <f t="shared" si="6"/>
        <v>1.2978000000000001</v>
      </c>
      <c r="AD39" s="166">
        <f t="shared" si="6"/>
        <v>1.2978000000000001</v>
      </c>
      <c r="AE39" s="166">
        <f t="shared" si="6"/>
        <v>1.2978000000000001</v>
      </c>
      <c r="AF39" s="166">
        <f t="shared" si="7"/>
        <v>1.2362</v>
      </c>
      <c r="AG39" s="166">
        <f t="shared" si="7"/>
        <v>1.2362</v>
      </c>
      <c r="AH39" s="166">
        <f t="shared" si="7"/>
        <v>1.2362</v>
      </c>
      <c r="AI39" s="166">
        <f t="shared" si="7"/>
        <v>1.2362</v>
      </c>
      <c r="AJ39" s="166">
        <f t="shared" si="7"/>
        <v>1.2362</v>
      </c>
      <c r="AK39" s="166">
        <f t="shared" si="7"/>
        <v>1.0524</v>
      </c>
      <c r="AL39" s="166">
        <f t="shared" si="7"/>
        <v>1.0524</v>
      </c>
      <c r="AM39" s="166">
        <f t="shared" si="7"/>
        <v>1.0524</v>
      </c>
      <c r="AN39" s="166">
        <f t="shared" si="7"/>
        <v>1.0524</v>
      </c>
      <c r="AO39" s="166">
        <f t="shared" si="7"/>
        <v>1.0005999999999999</v>
      </c>
      <c r="AP39" s="166">
        <f t="shared" si="8"/>
        <v>1.0005999999999999</v>
      </c>
      <c r="AQ39" s="166">
        <f t="shared" si="8"/>
        <v>1.0005999999999999</v>
      </c>
      <c r="AR39" s="166">
        <f t="shared" si="8"/>
        <v>1.0005999999999999</v>
      </c>
      <c r="AS39" s="166">
        <f t="shared" si="8"/>
        <v>0.90310000000000001</v>
      </c>
      <c r="AT39" s="166">
        <f t="shared" si="8"/>
        <v>0.90310000000000001</v>
      </c>
      <c r="AU39" s="166">
        <f t="shared" si="8"/>
        <v>0.90310000000000001</v>
      </c>
      <c r="AV39" s="166">
        <f t="shared" si="8"/>
        <v>0.90310000000000001</v>
      </c>
      <c r="AW39" s="166">
        <f t="shared" si="8"/>
        <v>0.90310000000000001</v>
      </c>
      <c r="AX39" s="166">
        <f t="shared" si="8"/>
        <v>1.0550999999999999</v>
      </c>
      <c r="AY39" s="166">
        <f t="shared" si="8"/>
        <v>1.0550999999999999</v>
      </c>
      <c r="AZ39" s="166">
        <f t="shared" si="8"/>
        <v>1.0550999999999999</v>
      </c>
      <c r="BA39" s="166">
        <f t="shared" si="8"/>
        <v>1.0550999999999999</v>
      </c>
    </row>
    <row r="40" spans="1:53" x14ac:dyDescent="0.25">
      <c r="A40" s="72" t="s">
        <v>419</v>
      </c>
      <c r="B40" s="166">
        <f t="shared" si="4"/>
        <v>0.58860000000000001</v>
      </c>
      <c r="C40" s="166">
        <f t="shared" si="4"/>
        <v>0.58860000000000001</v>
      </c>
      <c r="D40" s="166">
        <f t="shared" si="4"/>
        <v>0.58860000000000001</v>
      </c>
      <c r="E40" s="166">
        <f t="shared" si="4"/>
        <v>0.58860000000000001</v>
      </c>
      <c r="F40" s="166">
        <f t="shared" si="4"/>
        <v>0.66710000000000003</v>
      </c>
      <c r="G40" s="166">
        <f t="shared" si="4"/>
        <v>0.66710000000000003</v>
      </c>
      <c r="H40" s="166">
        <f t="shared" si="4"/>
        <v>0.66710000000000003</v>
      </c>
      <c r="I40" s="166">
        <f t="shared" si="4"/>
        <v>0.66710000000000003</v>
      </c>
      <c r="J40" s="166">
        <f t="shared" si="4"/>
        <v>0.85109999999999997</v>
      </c>
      <c r="K40" s="166">
        <f t="shared" si="4"/>
        <v>0.85109999999999997</v>
      </c>
      <c r="L40" s="166">
        <f t="shared" si="5"/>
        <v>0.85109999999999997</v>
      </c>
      <c r="M40" s="166">
        <f t="shared" si="5"/>
        <v>0.85109999999999997</v>
      </c>
      <c r="N40" s="166">
        <f t="shared" si="5"/>
        <v>0.85109999999999997</v>
      </c>
      <c r="O40" s="166">
        <f t="shared" si="5"/>
        <v>0.99990000000000001</v>
      </c>
      <c r="P40" s="166">
        <f t="shared" si="5"/>
        <v>0.99990000000000001</v>
      </c>
      <c r="Q40" s="166">
        <f t="shared" si="5"/>
        <v>0.99990000000000001</v>
      </c>
      <c r="R40" s="166">
        <f t="shared" si="5"/>
        <v>0.99990000000000001</v>
      </c>
      <c r="S40" s="166">
        <f t="shared" si="5"/>
        <v>1.0874999999999999</v>
      </c>
      <c r="T40" s="166">
        <f t="shared" si="5"/>
        <v>1.0874999999999999</v>
      </c>
      <c r="U40" s="166">
        <f t="shared" si="5"/>
        <v>1.0874999999999999</v>
      </c>
      <c r="V40" s="166">
        <f t="shared" si="6"/>
        <v>1.0874999999999999</v>
      </c>
      <c r="W40" s="166">
        <f t="shared" si="6"/>
        <v>1.0874999999999999</v>
      </c>
      <c r="X40" s="166">
        <f t="shared" si="6"/>
        <v>1.2606999999999999</v>
      </c>
      <c r="Y40" s="166">
        <f t="shared" si="6"/>
        <v>1.2606999999999999</v>
      </c>
      <c r="Z40" s="166">
        <f t="shared" si="6"/>
        <v>1.2606999999999999</v>
      </c>
      <c r="AA40" s="166">
        <f t="shared" si="6"/>
        <v>1.2606999999999999</v>
      </c>
      <c r="AB40" s="166">
        <f t="shared" si="6"/>
        <v>1.2978000000000001</v>
      </c>
      <c r="AC40" s="166">
        <f t="shared" si="6"/>
        <v>1.2978000000000001</v>
      </c>
      <c r="AD40" s="166">
        <f t="shared" si="6"/>
        <v>1.2978000000000001</v>
      </c>
      <c r="AE40" s="166">
        <f t="shared" si="6"/>
        <v>1.2978000000000001</v>
      </c>
      <c r="AF40" s="166">
        <f t="shared" si="7"/>
        <v>1.2362</v>
      </c>
      <c r="AG40" s="166">
        <f t="shared" si="7"/>
        <v>1.2362</v>
      </c>
      <c r="AH40" s="166">
        <f t="shared" si="7"/>
        <v>1.2362</v>
      </c>
      <c r="AI40" s="166">
        <f t="shared" si="7"/>
        <v>1.2362</v>
      </c>
      <c r="AJ40" s="166">
        <f t="shared" si="7"/>
        <v>1.2362</v>
      </c>
      <c r="AK40" s="166">
        <f t="shared" si="7"/>
        <v>1.0524</v>
      </c>
      <c r="AL40" s="166">
        <f t="shared" si="7"/>
        <v>1.0524</v>
      </c>
      <c r="AM40" s="166">
        <f t="shared" si="7"/>
        <v>1.0524</v>
      </c>
      <c r="AN40" s="166">
        <f t="shared" si="7"/>
        <v>1.0524</v>
      </c>
      <c r="AO40" s="166">
        <f t="shared" si="7"/>
        <v>1.0005999999999999</v>
      </c>
      <c r="AP40" s="166">
        <f t="shared" si="8"/>
        <v>1.0005999999999999</v>
      </c>
      <c r="AQ40" s="166">
        <f t="shared" si="8"/>
        <v>1.0005999999999999</v>
      </c>
      <c r="AR40" s="166">
        <f t="shared" si="8"/>
        <v>1.0005999999999999</v>
      </c>
      <c r="AS40" s="166">
        <f t="shared" si="8"/>
        <v>0.90310000000000001</v>
      </c>
      <c r="AT40" s="166">
        <f t="shared" si="8"/>
        <v>0.90310000000000001</v>
      </c>
      <c r="AU40" s="166">
        <f t="shared" si="8"/>
        <v>0.90310000000000001</v>
      </c>
      <c r="AV40" s="166">
        <f t="shared" si="8"/>
        <v>0.90310000000000001</v>
      </c>
      <c r="AW40" s="166">
        <f t="shared" si="8"/>
        <v>0.90310000000000001</v>
      </c>
      <c r="AX40" s="166">
        <f t="shared" si="8"/>
        <v>1.0550999999999999</v>
      </c>
      <c r="AY40" s="166">
        <f t="shared" si="8"/>
        <v>1.0550999999999999</v>
      </c>
      <c r="AZ40" s="166">
        <f t="shared" si="8"/>
        <v>1.0550999999999999</v>
      </c>
      <c r="BA40" s="166">
        <f t="shared" si="8"/>
        <v>1.0550999999999999</v>
      </c>
    </row>
    <row r="41" spans="1:53" x14ac:dyDescent="0.25">
      <c r="A41" s="72" t="s">
        <v>428</v>
      </c>
      <c r="B41" s="166">
        <f>VLOOKUP($A41,$A$4:$M$20,MATCH(EOMONTH(B$23,0),$A$1:$M$1,0),0)</f>
        <v>0.63994420144477093</v>
      </c>
      <c r="C41" s="166">
        <f t="shared" ref="C41:BA41" si="9">VLOOKUP($A41,$A$4:$M$20,MATCH(EOMONTH(C$23,0),$A$1:$M$1,0),0)</f>
        <v>0.63994420144477093</v>
      </c>
      <c r="D41" s="166">
        <f t="shared" si="9"/>
        <v>0.63994420144477093</v>
      </c>
      <c r="E41" s="166">
        <f t="shared" si="9"/>
        <v>0.63994420144477093</v>
      </c>
      <c r="F41" s="166">
        <f t="shared" si="9"/>
        <v>0.71325916888617202</v>
      </c>
      <c r="G41" s="166">
        <f t="shared" si="9"/>
        <v>0.71325916888617202</v>
      </c>
      <c r="H41" s="166">
        <f t="shared" si="9"/>
        <v>0.71325916888617202</v>
      </c>
      <c r="I41" s="166">
        <f t="shared" si="9"/>
        <v>0.71325916888617202</v>
      </c>
      <c r="J41" s="166">
        <f t="shared" si="9"/>
        <v>0.82452928093270095</v>
      </c>
      <c r="K41" s="166">
        <f t="shared" si="9"/>
        <v>0.82452928093270095</v>
      </c>
      <c r="L41" s="166">
        <f t="shared" si="9"/>
        <v>0.82452928093270095</v>
      </c>
      <c r="M41" s="166">
        <f t="shared" si="9"/>
        <v>0.82452928093270095</v>
      </c>
      <c r="N41" s="166">
        <f t="shared" si="9"/>
        <v>0.82452928093270095</v>
      </c>
      <c r="O41" s="166">
        <f t="shared" si="9"/>
        <v>1.0535926863312681</v>
      </c>
      <c r="P41" s="166">
        <f t="shared" si="9"/>
        <v>1.0535926863312681</v>
      </c>
      <c r="Q41" s="166">
        <f t="shared" si="9"/>
        <v>1.0535926863312681</v>
      </c>
      <c r="R41" s="166">
        <f t="shared" si="9"/>
        <v>1.0535926863312681</v>
      </c>
      <c r="S41" s="166">
        <f t="shared" si="9"/>
        <v>1.1974639378293801</v>
      </c>
      <c r="T41" s="166">
        <f t="shared" si="9"/>
        <v>1.1974639378293801</v>
      </c>
      <c r="U41" s="166">
        <f t="shared" si="9"/>
        <v>1.1974639378293801</v>
      </c>
      <c r="V41" s="166">
        <f t="shared" si="9"/>
        <v>1.1974639378293801</v>
      </c>
      <c r="W41" s="166">
        <f t="shared" si="9"/>
        <v>1.1974639378293801</v>
      </c>
      <c r="X41" s="166">
        <f t="shared" si="9"/>
        <v>1.3094981220661899</v>
      </c>
      <c r="Y41" s="166">
        <f t="shared" si="9"/>
        <v>1.3094981220661899</v>
      </c>
      <c r="Z41" s="166">
        <f t="shared" si="9"/>
        <v>1.3094981220661899</v>
      </c>
      <c r="AA41" s="166">
        <f t="shared" si="9"/>
        <v>1.3094981220661899</v>
      </c>
      <c r="AB41" s="166">
        <f t="shared" si="9"/>
        <v>1.3060600729426499</v>
      </c>
      <c r="AC41" s="166">
        <f t="shared" si="9"/>
        <v>1.3060600729426499</v>
      </c>
      <c r="AD41" s="166">
        <f t="shared" si="9"/>
        <v>1.3060600729426499</v>
      </c>
      <c r="AE41" s="166">
        <f t="shared" si="9"/>
        <v>1.3060600729426499</v>
      </c>
      <c r="AF41" s="166">
        <f t="shared" si="9"/>
        <v>1.22730509882313</v>
      </c>
      <c r="AG41" s="166">
        <f t="shared" si="9"/>
        <v>1.22730509882313</v>
      </c>
      <c r="AH41" s="166">
        <f t="shared" si="9"/>
        <v>1.22730509882313</v>
      </c>
      <c r="AI41" s="166">
        <f t="shared" si="9"/>
        <v>1.22730509882313</v>
      </c>
      <c r="AJ41" s="166">
        <f t="shared" si="9"/>
        <v>1.22730509882313</v>
      </c>
      <c r="AK41" s="166">
        <f t="shared" si="9"/>
        <v>0.98584033745627198</v>
      </c>
      <c r="AL41" s="166">
        <f t="shared" si="9"/>
        <v>0.98584033745627198</v>
      </c>
      <c r="AM41" s="166">
        <f t="shared" si="9"/>
        <v>0.98584033745627198</v>
      </c>
      <c r="AN41" s="166">
        <f t="shared" si="9"/>
        <v>0.98584033745627198</v>
      </c>
      <c r="AO41" s="166">
        <f t="shared" si="9"/>
        <v>0.88168066690178093</v>
      </c>
      <c r="AP41" s="166">
        <f t="shared" si="9"/>
        <v>0.88168066690178093</v>
      </c>
      <c r="AQ41" s="166">
        <f t="shared" si="9"/>
        <v>0.88168066690178093</v>
      </c>
      <c r="AR41" s="166">
        <f t="shared" si="9"/>
        <v>0.88168066690178093</v>
      </c>
      <c r="AS41" s="166">
        <f t="shared" si="9"/>
        <v>0.83757132356183006</v>
      </c>
      <c r="AT41" s="166">
        <f t="shared" si="9"/>
        <v>0.83757132356183006</v>
      </c>
      <c r="AU41" s="166">
        <f t="shared" si="9"/>
        <v>0.83757132356183006</v>
      </c>
      <c r="AV41" s="166">
        <f t="shared" si="9"/>
        <v>0.83757132356183006</v>
      </c>
      <c r="AW41" s="166">
        <f t="shared" si="9"/>
        <v>0.83757132356183006</v>
      </c>
      <c r="AX41" s="166">
        <f t="shared" si="9"/>
        <v>1.0232551028238499</v>
      </c>
      <c r="AY41" s="166">
        <f t="shared" si="9"/>
        <v>1.0232551028238499</v>
      </c>
      <c r="AZ41" s="166">
        <f t="shared" si="9"/>
        <v>1.0232551028238499</v>
      </c>
      <c r="BA41" s="166">
        <f t="shared" si="9"/>
        <v>1.0232551028238499</v>
      </c>
    </row>
    <row r="42" spans="1:53" x14ac:dyDescent="0.25">
      <c r="A42" s="72" t="s">
        <v>429</v>
      </c>
      <c r="B42" s="166">
        <f>VLOOKUP($A42,$A$4:$M$20,MATCH(EOMONTH(B$23,0),$A$1:$M$1,0),0)</f>
        <v>0.63994420144477093</v>
      </c>
      <c r="C42" s="166">
        <f t="shared" ref="C42:AH42" si="10">VLOOKUP($A42,$A$4:$M$20,MATCH(EOMONTH(C$23,0),$A$1:$M$1,0),0)</f>
        <v>0.63994420144477093</v>
      </c>
      <c r="D42" s="166">
        <f t="shared" si="10"/>
        <v>0.63994420144477093</v>
      </c>
      <c r="E42" s="166">
        <f t="shared" si="10"/>
        <v>0.63994420144477093</v>
      </c>
      <c r="F42" s="166">
        <f t="shared" si="10"/>
        <v>0.71325916888617202</v>
      </c>
      <c r="G42" s="166">
        <f t="shared" si="10"/>
        <v>0.71325916888617202</v>
      </c>
      <c r="H42" s="166">
        <f t="shared" si="10"/>
        <v>0.71325916888617202</v>
      </c>
      <c r="I42" s="166">
        <f t="shared" si="10"/>
        <v>0.71325916888617202</v>
      </c>
      <c r="J42" s="166">
        <f t="shared" si="10"/>
        <v>0.82452928093270095</v>
      </c>
      <c r="K42" s="166">
        <f t="shared" si="10"/>
        <v>0.82452928093270095</v>
      </c>
      <c r="L42" s="166">
        <f t="shared" si="10"/>
        <v>0.82452928093270095</v>
      </c>
      <c r="M42" s="166">
        <f t="shared" si="10"/>
        <v>0.82452928093270095</v>
      </c>
      <c r="N42" s="166">
        <f t="shared" si="10"/>
        <v>0.82452928093270095</v>
      </c>
      <c r="O42" s="166">
        <f t="shared" si="10"/>
        <v>1.0535926863312681</v>
      </c>
      <c r="P42" s="166">
        <f t="shared" si="10"/>
        <v>1.0535926863312681</v>
      </c>
      <c r="Q42" s="166">
        <f t="shared" si="10"/>
        <v>1.0535926863312681</v>
      </c>
      <c r="R42" s="166">
        <f t="shared" si="10"/>
        <v>1.0535926863312681</v>
      </c>
      <c r="S42" s="166">
        <f t="shared" si="10"/>
        <v>1.1974639378293801</v>
      </c>
      <c r="T42" s="166">
        <f t="shared" si="10"/>
        <v>1.1974639378293801</v>
      </c>
      <c r="U42" s="166">
        <f t="shared" si="10"/>
        <v>1.1974639378293801</v>
      </c>
      <c r="V42" s="166">
        <f t="shared" si="10"/>
        <v>1.1974639378293801</v>
      </c>
      <c r="W42" s="166">
        <f t="shared" si="10"/>
        <v>1.1974639378293801</v>
      </c>
      <c r="X42" s="166">
        <f t="shared" si="10"/>
        <v>1.3094981220661899</v>
      </c>
      <c r="Y42" s="166">
        <f t="shared" si="10"/>
        <v>1.3094981220661899</v>
      </c>
      <c r="Z42" s="166">
        <f t="shared" si="10"/>
        <v>1.3094981220661899</v>
      </c>
      <c r="AA42" s="166">
        <f t="shared" si="10"/>
        <v>1.3094981220661899</v>
      </c>
      <c r="AB42" s="166">
        <f t="shared" si="10"/>
        <v>1.3060600729426499</v>
      </c>
      <c r="AC42" s="166">
        <f t="shared" si="10"/>
        <v>1.3060600729426499</v>
      </c>
      <c r="AD42" s="166">
        <f t="shared" si="10"/>
        <v>1.3060600729426499</v>
      </c>
      <c r="AE42" s="166">
        <f t="shared" si="10"/>
        <v>1.3060600729426499</v>
      </c>
      <c r="AF42" s="166">
        <f t="shared" si="10"/>
        <v>1.22730509882313</v>
      </c>
      <c r="AG42" s="166">
        <f t="shared" si="10"/>
        <v>1.22730509882313</v>
      </c>
      <c r="AH42" s="166">
        <f t="shared" si="10"/>
        <v>1.22730509882313</v>
      </c>
      <c r="AI42" s="166">
        <f t="shared" ref="AI42:BA42" si="11">VLOOKUP($A42,$A$4:$M$20,MATCH(EOMONTH(AI$23,0),$A$1:$M$1,0),0)</f>
        <v>1.22730509882313</v>
      </c>
      <c r="AJ42" s="166">
        <f t="shared" si="11"/>
        <v>1.22730509882313</v>
      </c>
      <c r="AK42" s="166">
        <f t="shared" si="11"/>
        <v>0.98584033745627198</v>
      </c>
      <c r="AL42" s="166">
        <f t="shared" si="11"/>
        <v>0.98584033745627198</v>
      </c>
      <c r="AM42" s="166">
        <f t="shared" si="11"/>
        <v>0.98584033745627198</v>
      </c>
      <c r="AN42" s="166">
        <f t="shared" si="11"/>
        <v>0.98584033745627198</v>
      </c>
      <c r="AO42" s="166">
        <f t="shared" si="11"/>
        <v>0.88168066690178093</v>
      </c>
      <c r="AP42" s="166">
        <f t="shared" si="11"/>
        <v>0.88168066690178093</v>
      </c>
      <c r="AQ42" s="166">
        <f t="shared" si="11"/>
        <v>0.88168066690178093</v>
      </c>
      <c r="AR42" s="166">
        <f t="shared" si="11"/>
        <v>0.88168066690178093</v>
      </c>
      <c r="AS42" s="166">
        <f t="shared" si="11"/>
        <v>0.83757132356183006</v>
      </c>
      <c r="AT42" s="166">
        <f t="shared" si="11"/>
        <v>0.83757132356183006</v>
      </c>
      <c r="AU42" s="166">
        <f t="shared" si="11"/>
        <v>0.83757132356183006</v>
      </c>
      <c r="AV42" s="166">
        <f t="shared" si="11"/>
        <v>0.83757132356183006</v>
      </c>
      <c r="AW42" s="166">
        <f t="shared" si="11"/>
        <v>0.83757132356183006</v>
      </c>
      <c r="AX42" s="166">
        <f t="shared" si="11"/>
        <v>1.0232551028238499</v>
      </c>
      <c r="AY42" s="166">
        <f t="shared" si="11"/>
        <v>1.0232551028238499</v>
      </c>
      <c r="AZ42" s="166">
        <f t="shared" si="11"/>
        <v>1.0232551028238499</v>
      </c>
      <c r="BA42" s="166">
        <f t="shared" si="11"/>
        <v>1.0232551028238499</v>
      </c>
    </row>
    <row r="43" spans="1:53" x14ac:dyDescent="0.25"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/>
      <c r="AD43" s="165"/>
      <c r="AE43" s="165"/>
      <c r="AF43" s="165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  <c r="AR43" s="165"/>
      <c r="AS43" s="165"/>
      <c r="AT43" s="165"/>
      <c r="AU43" s="165"/>
      <c r="AV43" s="165"/>
      <c r="AW43" s="165"/>
      <c r="AX43" s="165"/>
      <c r="AY43" s="165"/>
      <c r="AZ43" s="165"/>
      <c r="BA43" s="165"/>
    </row>
    <row r="44" spans="1:53" x14ac:dyDescent="0.25">
      <c r="B44">
        <f t="shared" ref="B44:AG44" si="12">MONTH(B23)</f>
        <v>1</v>
      </c>
      <c r="C44">
        <f t="shared" si="12"/>
        <v>1</v>
      </c>
      <c r="D44">
        <f t="shared" si="12"/>
        <v>1</v>
      </c>
      <c r="E44">
        <f t="shared" si="12"/>
        <v>1</v>
      </c>
      <c r="F44">
        <f t="shared" si="12"/>
        <v>2</v>
      </c>
      <c r="G44">
        <f t="shared" si="12"/>
        <v>2</v>
      </c>
      <c r="H44">
        <f t="shared" si="12"/>
        <v>2</v>
      </c>
      <c r="I44">
        <f t="shared" si="12"/>
        <v>2</v>
      </c>
      <c r="J44">
        <f t="shared" si="12"/>
        <v>3</v>
      </c>
      <c r="K44">
        <f t="shared" si="12"/>
        <v>3</v>
      </c>
      <c r="L44">
        <f t="shared" si="12"/>
        <v>3</v>
      </c>
      <c r="M44">
        <f t="shared" si="12"/>
        <v>3</v>
      </c>
      <c r="N44">
        <f t="shared" si="12"/>
        <v>3</v>
      </c>
      <c r="O44">
        <f t="shared" si="12"/>
        <v>4</v>
      </c>
      <c r="P44">
        <f t="shared" si="12"/>
        <v>4</v>
      </c>
      <c r="Q44">
        <f t="shared" si="12"/>
        <v>4</v>
      </c>
      <c r="R44">
        <f t="shared" si="12"/>
        <v>4</v>
      </c>
      <c r="S44">
        <f t="shared" si="12"/>
        <v>5</v>
      </c>
      <c r="T44">
        <f t="shared" si="12"/>
        <v>5</v>
      </c>
      <c r="U44">
        <f t="shared" si="12"/>
        <v>5</v>
      </c>
      <c r="V44">
        <f t="shared" si="12"/>
        <v>5</v>
      </c>
      <c r="W44">
        <f t="shared" si="12"/>
        <v>5</v>
      </c>
      <c r="X44">
        <f t="shared" si="12"/>
        <v>6</v>
      </c>
      <c r="Y44">
        <f t="shared" si="12"/>
        <v>6</v>
      </c>
      <c r="Z44">
        <f t="shared" si="12"/>
        <v>6</v>
      </c>
      <c r="AA44">
        <f t="shared" si="12"/>
        <v>6</v>
      </c>
      <c r="AB44">
        <f t="shared" si="12"/>
        <v>7</v>
      </c>
      <c r="AC44">
        <f t="shared" si="12"/>
        <v>7</v>
      </c>
      <c r="AD44">
        <f t="shared" si="12"/>
        <v>7</v>
      </c>
      <c r="AE44">
        <f t="shared" si="12"/>
        <v>7</v>
      </c>
      <c r="AF44">
        <f t="shared" si="12"/>
        <v>8</v>
      </c>
      <c r="AG44">
        <f t="shared" si="12"/>
        <v>8</v>
      </c>
      <c r="AH44">
        <f t="shared" ref="AH44:BA44" si="13">MONTH(AH23)</f>
        <v>8</v>
      </c>
      <c r="AI44">
        <f t="shared" si="13"/>
        <v>8</v>
      </c>
      <c r="AJ44">
        <f t="shared" si="13"/>
        <v>8</v>
      </c>
      <c r="AK44">
        <f t="shared" si="13"/>
        <v>9</v>
      </c>
      <c r="AL44">
        <f t="shared" si="13"/>
        <v>9</v>
      </c>
      <c r="AM44">
        <f t="shared" si="13"/>
        <v>9</v>
      </c>
      <c r="AN44">
        <f t="shared" si="13"/>
        <v>9</v>
      </c>
      <c r="AO44">
        <f t="shared" si="13"/>
        <v>10</v>
      </c>
      <c r="AP44">
        <f t="shared" si="13"/>
        <v>10</v>
      </c>
      <c r="AQ44">
        <f t="shared" si="13"/>
        <v>10</v>
      </c>
      <c r="AR44">
        <f t="shared" si="13"/>
        <v>10</v>
      </c>
      <c r="AS44">
        <f t="shared" si="13"/>
        <v>11</v>
      </c>
      <c r="AT44">
        <f t="shared" si="13"/>
        <v>11</v>
      </c>
      <c r="AU44">
        <f t="shared" si="13"/>
        <v>11</v>
      </c>
      <c r="AV44">
        <f t="shared" si="13"/>
        <v>11</v>
      </c>
      <c r="AW44">
        <f t="shared" si="13"/>
        <v>11</v>
      </c>
      <c r="AX44">
        <f t="shared" si="13"/>
        <v>12</v>
      </c>
      <c r="AY44">
        <f t="shared" si="13"/>
        <v>12</v>
      </c>
      <c r="AZ44">
        <f t="shared" si="13"/>
        <v>12</v>
      </c>
      <c r="BA44">
        <f t="shared" si="13"/>
        <v>12</v>
      </c>
    </row>
  </sheetData>
  <customSheetViews>
    <customSheetView guid="{594A147C-ABC4-4A12-B97F-F1566DFDCC6E}" scale="80" state="hidden">
      <selection activeCell="Q13" sqref="Q13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1"/>
  <dimension ref="A1:AG108"/>
  <sheetViews>
    <sheetView workbookViewId="0">
      <pane xSplit="5" ySplit="2" topLeftCell="H27" activePane="bottomRight" state="frozen"/>
      <selection activeCell="E9" sqref="E9"/>
      <selection pane="topRight" activeCell="E9" sqref="E9"/>
      <selection pane="bottomLeft" activeCell="E9" sqref="E9"/>
      <selection pane="bottomRight" activeCell="R40" sqref="R40"/>
    </sheetView>
  </sheetViews>
  <sheetFormatPr defaultRowHeight="15" x14ac:dyDescent="0.25"/>
  <cols>
    <col min="1" max="2" width="0" hidden="1" customWidth="1"/>
    <col min="3" max="3" width="23.7109375" customWidth="1"/>
    <col min="4" max="4" width="26" bestFit="1" customWidth="1"/>
    <col min="5" max="5" width="20.140625" customWidth="1"/>
    <col min="6" max="15" width="10.140625" customWidth="1"/>
    <col min="16" max="17" width="9.140625" style="73" customWidth="1"/>
    <col min="18" max="18" width="10.28515625" customWidth="1"/>
    <col min="19" max="21" width="10.140625" customWidth="1"/>
    <col min="22" max="22" width="12.42578125" customWidth="1"/>
    <col min="23" max="23" width="14.140625" style="73" customWidth="1"/>
  </cols>
  <sheetData>
    <row r="1" spans="1:33" ht="15.75" thickBot="1" x14ac:dyDescent="0.3">
      <c r="A1" s="397" t="s">
        <v>389</v>
      </c>
      <c r="C1">
        <v>1.1000000000000001</v>
      </c>
      <c r="L1" s="412"/>
    </row>
    <row r="2" spans="1:33" ht="111" customHeight="1" thickBot="1" x14ac:dyDescent="0.3">
      <c r="D2" s="268" t="s">
        <v>212</v>
      </c>
      <c r="E2" s="269" t="s">
        <v>2</v>
      </c>
      <c r="F2" s="632" t="s">
        <v>417</v>
      </c>
      <c r="G2" s="632" t="s">
        <v>418</v>
      </c>
      <c r="H2" s="632" t="s">
        <v>633</v>
      </c>
      <c r="I2" s="632" t="s">
        <v>634</v>
      </c>
      <c r="J2" s="590" t="s">
        <v>411</v>
      </c>
      <c r="K2" s="270" t="s">
        <v>412</v>
      </c>
      <c r="L2" s="270" t="s">
        <v>420</v>
      </c>
      <c r="M2" s="270" t="s">
        <v>422</v>
      </c>
      <c r="N2" s="270" t="s">
        <v>429</v>
      </c>
      <c r="O2" s="270" t="s">
        <v>423</v>
      </c>
      <c r="P2" s="270" t="s">
        <v>419</v>
      </c>
      <c r="Q2" s="271" t="s">
        <v>416</v>
      </c>
      <c r="R2" t="s">
        <v>212</v>
      </c>
      <c r="S2" s="635" t="s">
        <v>424</v>
      </c>
      <c r="T2" s="635" t="s">
        <v>425</v>
      </c>
      <c r="U2" s="635" t="s">
        <v>426</v>
      </c>
      <c r="V2" s="76" t="s">
        <v>428</v>
      </c>
      <c r="W2" s="76" t="s">
        <v>427</v>
      </c>
      <c r="AG2" t="s">
        <v>611</v>
      </c>
    </row>
    <row r="3" spans="1:33" x14ac:dyDescent="0.25">
      <c r="C3" t="str">
        <f>D3&amp;E3</f>
        <v>МоскваLRKA/Лок.Сети АЗС</v>
      </c>
      <c r="D3" s="327" t="s">
        <v>211</v>
      </c>
      <c r="E3" s="339" t="s">
        <v>255</v>
      </c>
      <c r="F3" s="628">
        <v>49.63</v>
      </c>
      <c r="G3" s="629">
        <v>51.85</v>
      </c>
      <c r="H3" s="693">
        <v>56.3</v>
      </c>
      <c r="I3" s="694">
        <v>59.26</v>
      </c>
      <c r="J3" s="591">
        <f t="shared" ref="J3:Q3" si="0">J7</f>
        <v>57.69</v>
      </c>
      <c r="K3" s="403">
        <f t="shared" si="0"/>
        <v>62.962962962962962</v>
      </c>
      <c r="L3" s="697">
        <v>42.86</v>
      </c>
      <c r="M3" s="697">
        <v>42.86</v>
      </c>
      <c r="N3" s="408">
        <f t="shared" si="0"/>
        <v>50</v>
      </c>
      <c r="O3" s="718">
        <v>88.89</v>
      </c>
      <c r="P3" s="718">
        <v>87.61</v>
      </c>
      <c r="Q3" s="594">
        <f t="shared" si="0"/>
        <v>62.962962962962962</v>
      </c>
      <c r="R3" s="3" t="s">
        <v>215</v>
      </c>
      <c r="S3" s="697">
        <v>33.33</v>
      </c>
      <c r="T3" s="697">
        <v>37.04</v>
      </c>
      <c r="U3" s="403">
        <v>59.26</v>
      </c>
      <c r="V3" s="408">
        <f t="shared" ref="V3:W3" si="1">V7</f>
        <v>30.769230769230766</v>
      </c>
      <c r="W3" s="638">
        <f t="shared" si="1"/>
        <v>35.83</v>
      </c>
      <c r="AG3" t="s">
        <v>62</v>
      </c>
    </row>
    <row r="4" spans="1:33" x14ac:dyDescent="0.25">
      <c r="C4" t="str">
        <f t="shared" ref="C4:C42" si="2">D4&amp;E4</f>
        <v>МоскваRRKA/B2B</v>
      </c>
      <c r="D4" s="328" t="s">
        <v>211</v>
      </c>
      <c r="E4" s="340" t="s">
        <v>254</v>
      </c>
      <c r="F4" s="630">
        <f>F5</f>
        <v>52</v>
      </c>
      <c r="G4" s="631">
        <f t="shared" ref="G4:Q4" si="3">G5</f>
        <v>60</v>
      </c>
      <c r="H4" s="691">
        <v>64</v>
      </c>
      <c r="I4" s="692">
        <v>68</v>
      </c>
      <c r="J4" s="592">
        <f t="shared" si="3"/>
        <v>55.2</v>
      </c>
      <c r="K4" s="404">
        <f t="shared" si="3"/>
        <v>62.96</v>
      </c>
      <c r="L4" s="698">
        <v>48</v>
      </c>
      <c r="M4" s="698">
        <v>48</v>
      </c>
      <c r="N4" s="405">
        <f t="shared" si="3"/>
        <v>50</v>
      </c>
      <c r="O4" s="716">
        <v>96</v>
      </c>
      <c r="P4" s="716">
        <v>92</v>
      </c>
      <c r="Q4" s="595">
        <f t="shared" si="3"/>
        <v>62.96</v>
      </c>
      <c r="R4" s="3" t="s">
        <v>260</v>
      </c>
      <c r="S4" s="698">
        <v>36</v>
      </c>
      <c r="T4" s="698">
        <v>40</v>
      </c>
      <c r="U4" s="404">
        <v>64</v>
      </c>
      <c r="V4" s="405">
        <f t="shared" ref="V4:W4" si="4">V5</f>
        <v>30.769230769230766</v>
      </c>
      <c r="W4" s="630">
        <f t="shared" si="4"/>
        <v>34.619999999999997</v>
      </c>
      <c r="AG4" t="s">
        <v>63</v>
      </c>
    </row>
    <row r="5" spans="1:33" x14ac:dyDescent="0.25">
      <c r="C5" t="str">
        <f t="shared" si="2"/>
        <v>МоскваNRKA</v>
      </c>
      <c r="D5" s="328" t="s">
        <v>211</v>
      </c>
      <c r="E5" s="340" t="s">
        <v>0</v>
      </c>
      <c r="F5" s="630">
        <v>52</v>
      </c>
      <c r="G5" s="631">
        <v>60</v>
      </c>
      <c r="H5" s="691">
        <v>64</v>
      </c>
      <c r="I5" s="692">
        <v>68</v>
      </c>
      <c r="J5" s="592">
        <v>55.2</v>
      </c>
      <c r="K5" s="404">
        <v>62.96</v>
      </c>
      <c r="L5" s="698">
        <v>48</v>
      </c>
      <c r="M5" s="698">
        <v>48</v>
      </c>
      <c r="N5" s="405">
        <v>50</v>
      </c>
      <c r="O5" s="716">
        <v>96</v>
      </c>
      <c r="P5" s="716">
        <v>92</v>
      </c>
      <c r="Q5" s="595">
        <v>62.96</v>
      </c>
      <c r="R5" s="3" t="s">
        <v>245</v>
      </c>
      <c r="S5" s="698">
        <v>36</v>
      </c>
      <c r="T5" s="698">
        <v>40</v>
      </c>
      <c r="U5" s="404">
        <v>64</v>
      </c>
      <c r="V5" s="405">
        <v>30.769230769230766</v>
      </c>
      <c r="W5" s="630">
        <v>34.619999999999997</v>
      </c>
      <c r="AG5" t="s">
        <v>64</v>
      </c>
    </row>
    <row r="6" spans="1:33" x14ac:dyDescent="0.25">
      <c r="C6" t="str">
        <f t="shared" si="2"/>
        <v>МоскваНац.Сети АЗС</v>
      </c>
      <c r="D6" s="328" t="s">
        <v>211</v>
      </c>
      <c r="E6" s="340" t="s">
        <v>231</v>
      </c>
      <c r="F6" s="630">
        <v>53.125</v>
      </c>
      <c r="G6" s="631">
        <v>60.625</v>
      </c>
      <c r="H6" s="691">
        <v>64.38</v>
      </c>
      <c r="I6" s="692">
        <v>68.13</v>
      </c>
      <c r="J6" s="592">
        <v>58.58</v>
      </c>
      <c r="K6" s="404">
        <v>77.071290944123319</v>
      </c>
      <c r="L6" s="698">
        <v>50.32</v>
      </c>
      <c r="M6" s="698">
        <v>50.32</v>
      </c>
      <c r="N6" s="405">
        <v>50.63</v>
      </c>
      <c r="O6" s="716">
        <v>96.77</v>
      </c>
      <c r="P6" s="716">
        <v>92.95</v>
      </c>
      <c r="Q6" s="595">
        <v>77.071290944123319</v>
      </c>
      <c r="R6" s="3" t="s">
        <v>214</v>
      </c>
      <c r="S6" s="698">
        <v>36.770000000000003</v>
      </c>
      <c r="T6" s="698">
        <v>40.65</v>
      </c>
      <c r="U6" s="404">
        <v>65.16</v>
      </c>
      <c r="V6" s="405">
        <v>30.769230769230766</v>
      </c>
      <c r="W6" s="630">
        <v>34.619999999999997</v>
      </c>
      <c r="AG6" t="s">
        <v>65</v>
      </c>
    </row>
    <row r="7" spans="1:33" ht="15.75" thickBot="1" x14ac:dyDescent="0.3">
      <c r="C7" t="str">
        <f t="shared" si="2"/>
        <v>МоскваСПП</v>
      </c>
      <c r="D7" s="329" t="s">
        <v>211</v>
      </c>
      <c r="E7" s="341" t="s">
        <v>5</v>
      </c>
      <c r="F7" s="633">
        <v>49.63</v>
      </c>
      <c r="G7" s="634">
        <v>51.85</v>
      </c>
      <c r="H7" s="695">
        <v>56.3</v>
      </c>
      <c r="I7" s="696">
        <v>59.26</v>
      </c>
      <c r="J7" s="593">
        <v>57.69</v>
      </c>
      <c r="K7" s="406">
        <v>62.962962962962962</v>
      </c>
      <c r="L7" s="699">
        <v>42.86</v>
      </c>
      <c r="M7" s="699">
        <v>42.86</v>
      </c>
      <c r="N7" s="409">
        <v>50</v>
      </c>
      <c r="O7" s="717">
        <v>88.89</v>
      </c>
      <c r="P7" s="717">
        <v>87.61</v>
      </c>
      <c r="Q7" s="596">
        <v>62.962962962962962</v>
      </c>
      <c r="R7" s="3" t="s">
        <v>211</v>
      </c>
      <c r="S7" s="699">
        <v>33.33</v>
      </c>
      <c r="T7" s="699">
        <v>37.04</v>
      </c>
      <c r="U7" s="406">
        <v>59.26</v>
      </c>
      <c r="V7" s="409">
        <v>30.769230769230766</v>
      </c>
      <c r="W7" s="639">
        <v>35.83</v>
      </c>
      <c r="AG7" t="s">
        <v>66</v>
      </c>
    </row>
    <row r="8" spans="1:33" x14ac:dyDescent="0.25">
      <c r="C8" t="str">
        <f t="shared" si="2"/>
        <v>РегионLRKA/Лок.Сети АЗС</v>
      </c>
      <c r="D8" s="330" t="s">
        <v>212</v>
      </c>
      <c r="E8" s="342" t="s">
        <v>255</v>
      </c>
      <c r="F8" s="628">
        <f t="shared" ref="F8:Q8" si="5">F12</f>
        <v>51.54</v>
      </c>
      <c r="G8" s="629">
        <f t="shared" si="5"/>
        <v>53.85</v>
      </c>
      <c r="H8" s="693">
        <v>58.46</v>
      </c>
      <c r="I8" s="694">
        <v>61.54</v>
      </c>
      <c r="J8" s="591">
        <f t="shared" si="5"/>
        <v>57.69</v>
      </c>
      <c r="K8" s="403">
        <f t="shared" si="5"/>
        <v>65.384615384615387</v>
      </c>
      <c r="L8" s="697">
        <v>46.15</v>
      </c>
      <c r="M8" s="697">
        <v>46.15</v>
      </c>
      <c r="N8" s="408">
        <f t="shared" si="5"/>
        <v>50</v>
      </c>
      <c r="O8" s="718">
        <v>92.31</v>
      </c>
      <c r="P8" s="718">
        <v>90.88</v>
      </c>
      <c r="Q8" s="594">
        <f t="shared" si="5"/>
        <v>65.384615384615387</v>
      </c>
      <c r="R8" s="3" t="s">
        <v>259</v>
      </c>
      <c r="S8" s="697">
        <v>34.619999999999997</v>
      </c>
      <c r="T8" s="697">
        <v>38.46</v>
      </c>
      <c r="U8" s="403">
        <v>61.54</v>
      </c>
      <c r="V8" s="408">
        <f t="shared" ref="V8:W8" si="6">V12</f>
        <v>30.769230769230766</v>
      </c>
      <c r="W8" s="638">
        <f t="shared" si="6"/>
        <v>35.83</v>
      </c>
      <c r="AG8" t="s">
        <v>67</v>
      </c>
    </row>
    <row r="9" spans="1:33" x14ac:dyDescent="0.25">
      <c r="C9" t="str">
        <f t="shared" si="2"/>
        <v>РегионRRKA/B2B</v>
      </c>
      <c r="D9" s="331" t="s">
        <v>212</v>
      </c>
      <c r="E9" s="343" t="s">
        <v>254</v>
      </c>
      <c r="F9" s="630">
        <f t="shared" ref="F9:Q9" si="7">F10</f>
        <v>52</v>
      </c>
      <c r="G9" s="631">
        <f t="shared" si="7"/>
        <v>60</v>
      </c>
      <c r="H9" s="691">
        <v>64</v>
      </c>
      <c r="I9" s="692">
        <v>68</v>
      </c>
      <c r="J9" s="592">
        <f t="shared" si="7"/>
        <v>55.2</v>
      </c>
      <c r="K9" s="404">
        <f t="shared" si="7"/>
        <v>62.96</v>
      </c>
      <c r="L9" s="698">
        <v>48</v>
      </c>
      <c r="M9" s="698">
        <v>48</v>
      </c>
      <c r="N9" s="405">
        <f t="shared" si="7"/>
        <v>50</v>
      </c>
      <c r="O9" s="716">
        <v>96</v>
      </c>
      <c r="P9" s="716">
        <v>92</v>
      </c>
      <c r="Q9" s="595">
        <f t="shared" si="7"/>
        <v>62.96</v>
      </c>
      <c r="R9" s="3" t="s">
        <v>213</v>
      </c>
      <c r="S9" s="698">
        <v>36</v>
      </c>
      <c r="T9" s="698">
        <v>40</v>
      </c>
      <c r="U9" s="404">
        <v>64</v>
      </c>
      <c r="V9" s="405">
        <f t="shared" ref="V9:W9" si="8">V10</f>
        <v>30.769230769230766</v>
      </c>
      <c r="W9" s="630">
        <f t="shared" si="8"/>
        <v>34.619999999999997</v>
      </c>
      <c r="AG9" t="s">
        <v>68</v>
      </c>
    </row>
    <row r="10" spans="1:33" x14ac:dyDescent="0.25">
      <c r="C10" t="str">
        <f t="shared" si="2"/>
        <v>РегионNRKA</v>
      </c>
      <c r="D10" s="331" t="s">
        <v>212</v>
      </c>
      <c r="E10" s="343" t="s">
        <v>0</v>
      </c>
      <c r="F10" s="630">
        <v>52</v>
      </c>
      <c r="G10" s="631">
        <v>60</v>
      </c>
      <c r="H10" s="691">
        <v>64</v>
      </c>
      <c r="I10" s="692">
        <v>68</v>
      </c>
      <c r="J10" s="592">
        <v>55.2</v>
      </c>
      <c r="K10" s="404">
        <v>62.96</v>
      </c>
      <c r="L10" s="698">
        <v>48</v>
      </c>
      <c r="M10" s="698">
        <v>48</v>
      </c>
      <c r="N10" s="405">
        <v>50</v>
      </c>
      <c r="O10" s="716">
        <v>96</v>
      </c>
      <c r="P10" s="716">
        <v>92</v>
      </c>
      <c r="Q10" s="595">
        <v>62.96</v>
      </c>
      <c r="R10" s="3" t="s">
        <v>212</v>
      </c>
      <c r="S10" s="698">
        <v>36</v>
      </c>
      <c r="T10" s="698">
        <v>40</v>
      </c>
      <c r="U10" s="404">
        <v>64</v>
      </c>
      <c r="V10" s="405">
        <v>30.769230769230766</v>
      </c>
      <c r="W10" s="630">
        <v>34.619999999999997</v>
      </c>
      <c r="AG10" t="s">
        <v>69</v>
      </c>
    </row>
    <row r="11" spans="1:33" x14ac:dyDescent="0.25">
      <c r="C11" t="str">
        <f t="shared" si="2"/>
        <v>РегионНац.Сети АЗС</v>
      </c>
      <c r="D11" s="331" t="s">
        <v>212</v>
      </c>
      <c r="E11" s="343" t="s">
        <v>231</v>
      </c>
      <c r="F11" s="630">
        <v>53.125</v>
      </c>
      <c r="G11" s="631">
        <v>60.625</v>
      </c>
      <c r="H11" s="691">
        <v>64.38</v>
      </c>
      <c r="I11" s="692">
        <v>68.13</v>
      </c>
      <c r="J11" s="592">
        <v>58.58</v>
      </c>
      <c r="K11" s="404">
        <v>77.071290944123319</v>
      </c>
      <c r="L11" s="698">
        <v>50.32</v>
      </c>
      <c r="M11" s="698">
        <v>50.32</v>
      </c>
      <c r="N11" s="405">
        <v>50.63</v>
      </c>
      <c r="O11" s="716">
        <v>96.77</v>
      </c>
      <c r="P11" s="716">
        <v>92.95</v>
      </c>
      <c r="Q11" s="595">
        <v>77.071290944123319</v>
      </c>
      <c r="R11" s="3" t="s">
        <v>570</v>
      </c>
      <c r="S11" s="698">
        <v>36.770000000000003</v>
      </c>
      <c r="T11" s="698">
        <v>40.65</v>
      </c>
      <c r="U11" s="404">
        <v>65.16</v>
      </c>
      <c r="V11" s="405">
        <v>30.769230769230766</v>
      </c>
      <c r="W11" s="630">
        <v>34.619999999999997</v>
      </c>
      <c r="AG11" t="s">
        <v>70</v>
      </c>
    </row>
    <row r="12" spans="1:33" ht="15.75" thickBot="1" x14ac:dyDescent="0.3">
      <c r="C12" t="str">
        <f t="shared" si="2"/>
        <v>РегионСПП</v>
      </c>
      <c r="D12" s="332" t="s">
        <v>212</v>
      </c>
      <c r="E12" s="344" t="s">
        <v>5</v>
      </c>
      <c r="F12" s="633">
        <v>51.54</v>
      </c>
      <c r="G12" s="634">
        <v>53.85</v>
      </c>
      <c r="H12" s="695">
        <v>58.46</v>
      </c>
      <c r="I12" s="696">
        <v>61.54</v>
      </c>
      <c r="J12" s="593">
        <v>57.69</v>
      </c>
      <c r="K12" s="406">
        <v>65.384615384615387</v>
      </c>
      <c r="L12" s="699">
        <v>46.15</v>
      </c>
      <c r="M12" s="699">
        <v>46.15</v>
      </c>
      <c r="N12" s="409">
        <v>50</v>
      </c>
      <c r="O12" s="717">
        <v>92.31</v>
      </c>
      <c r="P12" s="717">
        <v>90.88</v>
      </c>
      <c r="Q12" s="596">
        <v>65.384615384615387</v>
      </c>
      <c r="R12" s="3" t="s">
        <v>569</v>
      </c>
      <c r="S12" s="699">
        <v>34.619999999999997</v>
      </c>
      <c r="T12" s="699">
        <v>38.46</v>
      </c>
      <c r="U12" s="406">
        <v>61.54</v>
      </c>
      <c r="V12" s="409">
        <v>30.769230769230766</v>
      </c>
      <c r="W12" s="639">
        <v>35.83</v>
      </c>
      <c r="AG12" t="s">
        <v>71</v>
      </c>
    </row>
    <row r="13" spans="1:33" x14ac:dyDescent="0.25">
      <c r="C13" t="str">
        <f t="shared" si="2"/>
        <v>НеваLRKA/Лок.Сети АЗС</v>
      </c>
      <c r="D13" s="327" t="s">
        <v>213</v>
      </c>
      <c r="E13" s="339" t="s">
        <v>255</v>
      </c>
      <c r="F13" s="628">
        <v>49.63</v>
      </c>
      <c r="G13" s="629">
        <v>51.85</v>
      </c>
      <c r="H13" s="693">
        <v>56.3</v>
      </c>
      <c r="I13" s="694">
        <v>59.26</v>
      </c>
      <c r="J13" s="591">
        <f t="shared" ref="J13:Q13" si="9">J17</f>
        <v>57.69</v>
      </c>
      <c r="K13" s="403">
        <f t="shared" si="9"/>
        <v>62.962962962962962</v>
      </c>
      <c r="L13" s="697">
        <v>42.86</v>
      </c>
      <c r="M13" s="697">
        <v>42.86</v>
      </c>
      <c r="N13" s="408">
        <f t="shared" si="9"/>
        <v>50</v>
      </c>
      <c r="O13" s="718">
        <v>88.89</v>
      </c>
      <c r="P13" s="718">
        <v>87.61</v>
      </c>
      <c r="Q13" s="594">
        <f t="shared" si="9"/>
        <v>62.962962962962962</v>
      </c>
      <c r="R13" s="3" t="s">
        <v>358</v>
      </c>
      <c r="S13" s="697">
        <v>33.33</v>
      </c>
      <c r="T13" s="697">
        <v>37.04</v>
      </c>
      <c r="U13" s="403">
        <v>59.26</v>
      </c>
      <c r="V13" s="408">
        <f t="shared" ref="V13:W13" si="10">V17</f>
        <v>30.769230769230766</v>
      </c>
      <c r="W13" s="638">
        <f t="shared" si="10"/>
        <v>35.83</v>
      </c>
      <c r="AG13" t="s">
        <v>72</v>
      </c>
    </row>
    <row r="14" spans="1:33" x14ac:dyDescent="0.25">
      <c r="C14" t="str">
        <f t="shared" si="2"/>
        <v>НеваRRKA/B2B</v>
      </c>
      <c r="D14" s="328" t="s">
        <v>213</v>
      </c>
      <c r="E14" s="340" t="s">
        <v>254</v>
      </c>
      <c r="F14" s="630">
        <f>F15</f>
        <v>52</v>
      </c>
      <c r="G14" s="631">
        <f t="shared" ref="G14" si="11">G15</f>
        <v>60</v>
      </c>
      <c r="H14" s="691">
        <v>64</v>
      </c>
      <c r="I14" s="692">
        <v>68</v>
      </c>
      <c r="J14" s="592">
        <f t="shared" ref="J14:Q14" si="12">J15</f>
        <v>55.2</v>
      </c>
      <c r="K14" s="404">
        <f t="shared" si="12"/>
        <v>62.96</v>
      </c>
      <c r="L14" s="698">
        <v>48</v>
      </c>
      <c r="M14" s="698">
        <v>48</v>
      </c>
      <c r="N14" s="405">
        <f t="shared" si="12"/>
        <v>50</v>
      </c>
      <c r="O14" s="716">
        <v>96</v>
      </c>
      <c r="P14" s="716">
        <v>92</v>
      </c>
      <c r="Q14" s="595">
        <f t="shared" si="12"/>
        <v>62.96</v>
      </c>
      <c r="R14" s="3" t="s">
        <v>357</v>
      </c>
      <c r="S14" s="698">
        <v>36</v>
      </c>
      <c r="T14" s="698">
        <v>40</v>
      </c>
      <c r="U14" s="404">
        <v>64</v>
      </c>
      <c r="V14" s="405">
        <f t="shared" ref="V14:W14" si="13">V15</f>
        <v>30.769230769230766</v>
      </c>
      <c r="W14" s="630">
        <f t="shared" si="13"/>
        <v>34.619999999999997</v>
      </c>
      <c r="AG14" t="s">
        <v>73</v>
      </c>
    </row>
    <row r="15" spans="1:33" x14ac:dyDescent="0.25">
      <c r="C15" t="str">
        <f t="shared" si="2"/>
        <v>НеваNRKA</v>
      </c>
      <c r="D15" s="328" t="s">
        <v>213</v>
      </c>
      <c r="E15" s="340" t="s">
        <v>0</v>
      </c>
      <c r="F15" s="630">
        <v>52</v>
      </c>
      <c r="G15" s="631">
        <v>60</v>
      </c>
      <c r="H15" s="691">
        <v>64</v>
      </c>
      <c r="I15" s="692">
        <v>68</v>
      </c>
      <c r="J15" s="592">
        <v>55.2</v>
      </c>
      <c r="K15" s="404">
        <v>62.96</v>
      </c>
      <c r="L15" s="698">
        <v>48</v>
      </c>
      <c r="M15" s="698">
        <v>48</v>
      </c>
      <c r="N15" s="405">
        <v>50</v>
      </c>
      <c r="O15" s="716">
        <v>96</v>
      </c>
      <c r="P15" s="716">
        <v>92</v>
      </c>
      <c r="Q15" s="595">
        <v>62.96</v>
      </c>
      <c r="R15" s="3"/>
      <c r="S15" s="698">
        <v>36</v>
      </c>
      <c r="T15" s="698">
        <v>40</v>
      </c>
      <c r="U15" s="404">
        <v>64</v>
      </c>
      <c r="V15" s="405">
        <v>30.769230769230766</v>
      </c>
      <c r="W15" s="630">
        <v>34.619999999999997</v>
      </c>
      <c r="AG15" t="s">
        <v>74</v>
      </c>
    </row>
    <row r="16" spans="1:33" x14ac:dyDescent="0.25">
      <c r="C16" t="str">
        <f t="shared" si="2"/>
        <v>НеваНац.Сети АЗС</v>
      </c>
      <c r="D16" s="328" t="s">
        <v>213</v>
      </c>
      <c r="E16" s="340" t="s">
        <v>231</v>
      </c>
      <c r="F16" s="630">
        <v>53.125</v>
      </c>
      <c r="G16" s="631">
        <v>60.625</v>
      </c>
      <c r="H16" s="691">
        <v>64.38</v>
      </c>
      <c r="I16" s="692">
        <v>68.13</v>
      </c>
      <c r="J16" s="592">
        <v>58.58</v>
      </c>
      <c r="K16" s="404">
        <v>77.071290944123319</v>
      </c>
      <c r="L16" s="698">
        <v>50.32</v>
      </c>
      <c r="M16" s="698">
        <v>50.32</v>
      </c>
      <c r="N16" s="405">
        <v>50.63</v>
      </c>
      <c r="O16" s="716">
        <v>96.77</v>
      </c>
      <c r="P16" s="716">
        <v>92.95</v>
      </c>
      <c r="Q16" s="595">
        <v>77.071290944123319</v>
      </c>
      <c r="R16" s="3"/>
      <c r="S16" s="698">
        <v>36.770000000000003</v>
      </c>
      <c r="T16" s="698">
        <v>40.65</v>
      </c>
      <c r="U16" s="404">
        <v>65.16</v>
      </c>
      <c r="V16" s="405">
        <v>30.769230769230766</v>
      </c>
      <c r="W16" s="630">
        <v>34.619999999999997</v>
      </c>
      <c r="AG16" t="s">
        <v>75</v>
      </c>
    </row>
    <row r="17" spans="3:33" ht="15.75" thickBot="1" x14ac:dyDescent="0.3">
      <c r="C17" t="str">
        <f t="shared" si="2"/>
        <v>НеваСПП</v>
      </c>
      <c r="D17" s="329" t="s">
        <v>213</v>
      </c>
      <c r="E17" s="341" t="s">
        <v>5</v>
      </c>
      <c r="F17" s="633">
        <v>49.63</v>
      </c>
      <c r="G17" s="634">
        <v>51.85</v>
      </c>
      <c r="H17" s="695">
        <v>56.3</v>
      </c>
      <c r="I17" s="696">
        <v>59.26</v>
      </c>
      <c r="J17" s="593">
        <v>57.69</v>
      </c>
      <c r="K17" s="406">
        <v>62.962962962962962</v>
      </c>
      <c r="L17" s="699">
        <v>42.86</v>
      </c>
      <c r="M17" s="699">
        <v>42.86</v>
      </c>
      <c r="N17" s="409">
        <v>50</v>
      </c>
      <c r="O17" s="717">
        <v>88.89</v>
      </c>
      <c r="P17" s="717">
        <v>87.61</v>
      </c>
      <c r="Q17" s="596">
        <v>62.962962962962962</v>
      </c>
      <c r="R17" s="3"/>
      <c r="S17" s="699">
        <v>33.33</v>
      </c>
      <c r="T17" s="699">
        <v>37.04</v>
      </c>
      <c r="U17" s="406">
        <v>59.26</v>
      </c>
      <c r="V17" s="409">
        <v>30.769230769230766</v>
      </c>
      <c r="W17" s="639">
        <v>35.83</v>
      </c>
      <c r="AG17" t="s">
        <v>76</v>
      </c>
    </row>
    <row r="18" spans="3:33" x14ac:dyDescent="0.25">
      <c r="C18" t="str">
        <f t="shared" si="2"/>
        <v>Ухта/АрхангельскLRKA/Лок.Сети АЗС</v>
      </c>
      <c r="D18" s="330" t="s">
        <v>570</v>
      </c>
      <c r="E18" s="342" t="s">
        <v>255</v>
      </c>
      <c r="F18" s="628">
        <f t="shared" ref="F18:G18" si="14">F22</f>
        <v>51.54</v>
      </c>
      <c r="G18" s="629">
        <f t="shared" si="14"/>
        <v>53.85</v>
      </c>
      <c r="H18" s="693">
        <v>58.46</v>
      </c>
      <c r="I18" s="694">
        <v>61.54</v>
      </c>
      <c r="J18" s="591">
        <f t="shared" ref="J18:Q18" si="15">J22</f>
        <v>57.69</v>
      </c>
      <c r="K18" s="403">
        <f t="shared" si="15"/>
        <v>65.384615384615387</v>
      </c>
      <c r="L18" s="697">
        <v>46.15</v>
      </c>
      <c r="M18" s="697">
        <v>46.15</v>
      </c>
      <c r="N18" s="408">
        <f t="shared" si="15"/>
        <v>50</v>
      </c>
      <c r="O18" s="719">
        <v>103.85</v>
      </c>
      <c r="P18" s="719">
        <v>98.54</v>
      </c>
      <c r="Q18" s="594">
        <f t="shared" si="15"/>
        <v>65.384615384615387</v>
      </c>
      <c r="R18" s="3"/>
      <c r="S18" s="697">
        <v>34.619999999999997</v>
      </c>
      <c r="T18" s="697">
        <v>38.46</v>
      </c>
      <c r="U18" s="403">
        <v>73.08</v>
      </c>
      <c r="V18" s="410">
        <f t="shared" ref="V18:W18" si="16">V22</f>
        <v>30.769230769230766</v>
      </c>
      <c r="W18" s="638">
        <f t="shared" si="16"/>
        <v>35.83</v>
      </c>
      <c r="AG18" t="s">
        <v>77</v>
      </c>
    </row>
    <row r="19" spans="3:33" x14ac:dyDescent="0.25">
      <c r="C19" t="str">
        <f t="shared" si="2"/>
        <v>Ухта/АрхангельскRRKA/B2B</v>
      </c>
      <c r="D19" s="331" t="s">
        <v>570</v>
      </c>
      <c r="E19" s="343" t="s">
        <v>254</v>
      </c>
      <c r="F19" s="630">
        <f t="shared" ref="F19:G19" si="17">F20</f>
        <v>52</v>
      </c>
      <c r="G19" s="631">
        <f t="shared" si="17"/>
        <v>60</v>
      </c>
      <c r="H19" s="691">
        <v>64</v>
      </c>
      <c r="I19" s="692">
        <v>68</v>
      </c>
      <c r="J19" s="592">
        <f t="shared" ref="J19:Q19" si="18">J20</f>
        <v>55.2</v>
      </c>
      <c r="K19" s="404">
        <f t="shared" si="18"/>
        <v>62.96</v>
      </c>
      <c r="L19" s="698">
        <v>48</v>
      </c>
      <c r="M19" s="698">
        <v>48</v>
      </c>
      <c r="N19" s="405">
        <f t="shared" si="18"/>
        <v>50</v>
      </c>
      <c r="O19" s="720">
        <v>108</v>
      </c>
      <c r="P19" s="720">
        <v>100</v>
      </c>
      <c r="Q19" s="595">
        <f t="shared" si="18"/>
        <v>62.96</v>
      </c>
      <c r="R19" s="3"/>
      <c r="S19" s="698">
        <v>36</v>
      </c>
      <c r="T19" s="698">
        <v>40</v>
      </c>
      <c r="U19" s="404">
        <v>76</v>
      </c>
      <c r="V19" s="407">
        <f t="shared" ref="V19:W19" si="19">V20</f>
        <v>30.769230769230766</v>
      </c>
      <c r="W19" s="630">
        <f t="shared" si="19"/>
        <v>34.619999999999997</v>
      </c>
      <c r="AG19" t="s">
        <v>78</v>
      </c>
    </row>
    <row r="20" spans="3:33" x14ac:dyDescent="0.25">
      <c r="C20" t="str">
        <f t="shared" si="2"/>
        <v>Ухта/АрхангельскNRKA</v>
      </c>
      <c r="D20" s="331" t="s">
        <v>570</v>
      </c>
      <c r="E20" s="343" t="s">
        <v>0</v>
      </c>
      <c r="F20" s="630">
        <v>52</v>
      </c>
      <c r="G20" s="631">
        <v>60</v>
      </c>
      <c r="H20" s="691">
        <v>64</v>
      </c>
      <c r="I20" s="692">
        <v>68</v>
      </c>
      <c r="J20" s="592">
        <v>55.2</v>
      </c>
      <c r="K20" s="404">
        <v>62.96</v>
      </c>
      <c r="L20" s="698">
        <v>48</v>
      </c>
      <c r="M20" s="698">
        <v>48</v>
      </c>
      <c r="N20" s="405">
        <v>50</v>
      </c>
      <c r="O20" s="720">
        <v>108</v>
      </c>
      <c r="P20" s="720">
        <v>100</v>
      </c>
      <c r="Q20" s="595">
        <v>62.96</v>
      </c>
      <c r="R20" s="3"/>
      <c r="S20" s="698">
        <v>36</v>
      </c>
      <c r="T20" s="698">
        <v>40</v>
      </c>
      <c r="U20" s="404">
        <v>76</v>
      </c>
      <c r="V20" s="407">
        <v>30.769230769230766</v>
      </c>
      <c r="W20" s="630">
        <v>34.619999999999997</v>
      </c>
      <c r="AG20" t="s">
        <v>79</v>
      </c>
    </row>
    <row r="21" spans="3:33" x14ac:dyDescent="0.25">
      <c r="C21" t="str">
        <f t="shared" si="2"/>
        <v>Ухта/АрхангельскНац.Сети АЗС</v>
      </c>
      <c r="D21" s="331" t="s">
        <v>570</v>
      </c>
      <c r="E21" s="343" t="s">
        <v>231</v>
      </c>
      <c r="F21" s="630">
        <v>53.125</v>
      </c>
      <c r="G21" s="631">
        <v>60.625</v>
      </c>
      <c r="H21" s="691">
        <v>64.38</v>
      </c>
      <c r="I21" s="692">
        <v>68.13</v>
      </c>
      <c r="J21" s="592">
        <v>58.58</v>
      </c>
      <c r="K21" s="404">
        <v>77.071290944123319</v>
      </c>
      <c r="L21" s="698">
        <v>50.32</v>
      </c>
      <c r="M21" s="698">
        <v>50.32</v>
      </c>
      <c r="N21" s="405">
        <v>50.63</v>
      </c>
      <c r="O21" s="720">
        <v>108.39</v>
      </c>
      <c r="P21" s="720">
        <v>100.65</v>
      </c>
      <c r="Q21" s="595">
        <v>77.071290944123319</v>
      </c>
      <c r="R21" s="3"/>
      <c r="S21" s="698">
        <v>36.770000000000003</v>
      </c>
      <c r="T21" s="698">
        <v>40.65</v>
      </c>
      <c r="U21" s="404">
        <v>77.42</v>
      </c>
      <c r="V21" s="407">
        <v>30.769230769230766</v>
      </c>
      <c r="W21" s="630">
        <v>34.619999999999997</v>
      </c>
      <c r="AG21" t="s">
        <v>80</v>
      </c>
    </row>
    <row r="22" spans="3:33" ht="15.75" thickBot="1" x14ac:dyDescent="0.3">
      <c r="C22" t="str">
        <f t="shared" si="2"/>
        <v>Ухта/АрхангельскСПП</v>
      </c>
      <c r="D22" s="332" t="s">
        <v>570</v>
      </c>
      <c r="E22" s="344" t="s">
        <v>5</v>
      </c>
      <c r="F22" s="633">
        <v>51.54</v>
      </c>
      <c r="G22" s="634">
        <v>53.85</v>
      </c>
      <c r="H22" s="695">
        <v>58.46</v>
      </c>
      <c r="I22" s="696">
        <v>61.54</v>
      </c>
      <c r="J22" s="593">
        <v>57.69</v>
      </c>
      <c r="K22" s="406">
        <v>65.384615384615387</v>
      </c>
      <c r="L22" s="699">
        <v>46.15</v>
      </c>
      <c r="M22" s="699">
        <v>46.15</v>
      </c>
      <c r="N22" s="409">
        <v>50</v>
      </c>
      <c r="O22" s="721">
        <v>103.85</v>
      </c>
      <c r="P22" s="721">
        <v>98.54</v>
      </c>
      <c r="Q22" s="596">
        <v>65.384615384615387</v>
      </c>
      <c r="R22" s="3"/>
      <c r="S22" s="699">
        <v>34.619999999999997</v>
      </c>
      <c r="T22" s="699">
        <v>38.46</v>
      </c>
      <c r="U22" s="406">
        <v>73.08</v>
      </c>
      <c r="V22" s="411">
        <v>30.769230769230766</v>
      </c>
      <c r="W22" s="639">
        <v>35.83</v>
      </c>
      <c r="AG22" t="s">
        <v>81</v>
      </c>
    </row>
    <row r="23" spans="3:33" x14ac:dyDescent="0.25">
      <c r="C23" t="str">
        <f t="shared" si="2"/>
        <v>КрымLRKA/Лок.Сети АЗС</v>
      </c>
      <c r="D23" s="327" t="s">
        <v>214</v>
      </c>
      <c r="E23" s="339" t="s">
        <v>255</v>
      </c>
      <c r="F23" s="628">
        <f t="shared" ref="F23:G23" si="20">F27</f>
        <v>51.54</v>
      </c>
      <c r="G23" s="629">
        <f t="shared" si="20"/>
        <v>53.85</v>
      </c>
      <c r="H23" s="693">
        <v>58.46</v>
      </c>
      <c r="I23" s="694">
        <v>61.54</v>
      </c>
      <c r="J23" s="591">
        <f t="shared" ref="J23:Q23" si="21">J27</f>
        <v>57.69</v>
      </c>
      <c r="K23" s="403">
        <f t="shared" si="21"/>
        <v>65.384615384615387</v>
      </c>
      <c r="L23" s="697">
        <v>46.15</v>
      </c>
      <c r="M23" s="697">
        <v>46.15</v>
      </c>
      <c r="N23" s="408">
        <f t="shared" si="21"/>
        <v>50</v>
      </c>
      <c r="O23" s="718">
        <v>92.31</v>
      </c>
      <c r="P23" s="718">
        <v>90.88</v>
      </c>
      <c r="Q23" s="594">
        <f t="shared" si="21"/>
        <v>65.384615384615387</v>
      </c>
      <c r="R23" s="3"/>
      <c r="S23" s="697">
        <v>34.619999999999997</v>
      </c>
      <c r="T23" s="697">
        <v>38.46</v>
      </c>
      <c r="U23" s="403">
        <v>61.54</v>
      </c>
      <c r="V23" s="408">
        <f t="shared" ref="V23:W23" si="22">V27</f>
        <v>30.769230769230766</v>
      </c>
      <c r="W23" s="638">
        <f t="shared" si="22"/>
        <v>35.83</v>
      </c>
      <c r="AG23" t="s">
        <v>82</v>
      </c>
    </row>
    <row r="24" spans="3:33" x14ac:dyDescent="0.25">
      <c r="C24" t="str">
        <f t="shared" si="2"/>
        <v>КрымRRKA/B2B</v>
      </c>
      <c r="D24" s="328" t="s">
        <v>214</v>
      </c>
      <c r="E24" s="340" t="s">
        <v>254</v>
      </c>
      <c r="F24" s="630">
        <f t="shared" ref="F24:G24" si="23">F25</f>
        <v>52</v>
      </c>
      <c r="G24" s="631">
        <f t="shared" si="23"/>
        <v>60</v>
      </c>
      <c r="H24" s="691">
        <v>64</v>
      </c>
      <c r="I24" s="692">
        <v>68</v>
      </c>
      <c r="J24" s="592">
        <f t="shared" ref="J24:Q24" si="24">J25</f>
        <v>55.2</v>
      </c>
      <c r="K24" s="404">
        <f t="shared" si="24"/>
        <v>62.96</v>
      </c>
      <c r="L24" s="698">
        <v>48</v>
      </c>
      <c r="M24" s="698">
        <v>48</v>
      </c>
      <c r="N24" s="405">
        <f t="shared" si="24"/>
        <v>50</v>
      </c>
      <c r="O24" s="716">
        <v>96</v>
      </c>
      <c r="P24" s="716">
        <v>92</v>
      </c>
      <c r="Q24" s="595">
        <f t="shared" si="24"/>
        <v>62.96</v>
      </c>
      <c r="R24" s="3"/>
      <c r="S24" s="698">
        <v>36</v>
      </c>
      <c r="T24" s="698">
        <v>40</v>
      </c>
      <c r="U24" s="404">
        <v>64</v>
      </c>
      <c r="V24" s="405">
        <f t="shared" ref="V24:W24" si="25">V25</f>
        <v>30.769230769230766</v>
      </c>
      <c r="W24" s="630">
        <f t="shared" si="25"/>
        <v>34.619999999999997</v>
      </c>
      <c r="AG24" t="s">
        <v>612</v>
      </c>
    </row>
    <row r="25" spans="3:33" x14ac:dyDescent="0.25">
      <c r="C25" t="str">
        <f t="shared" si="2"/>
        <v>КрымNRKA</v>
      </c>
      <c r="D25" s="328" t="s">
        <v>214</v>
      </c>
      <c r="E25" s="340" t="s">
        <v>0</v>
      </c>
      <c r="F25" s="630">
        <v>52</v>
      </c>
      <c r="G25" s="631">
        <v>60</v>
      </c>
      <c r="H25" s="691">
        <v>64</v>
      </c>
      <c r="I25" s="692">
        <v>68</v>
      </c>
      <c r="J25" s="592">
        <v>55.2</v>
      </c>
      <c r="K25" s="404">
        <v>62.96</v>
      </c>
      <c r="L25" s="698">
        <v>48</v>
      </c>
      <c r="M25" s="698">
        <v>48</v>
      </c>
      <c r="N25" s="405">
        <v>50</v>
      </c>
      <c r="O25" s="716">
        <v>96</v>
      </c>
      <c r="P25" s="716">
        <v>92</v>
      </c>
      <c r="Q25" s="595">
        <v>62.96</v>
      </c>
      <c r="R25" s="3"/>
      <c r="S25" s="698">
        <v>36</v>
      </c>
      <c r="T25" s="698">
        <v>40</v>
      </c>
      <c r="U25" s="404">
        <v>64</v>
      </c>
      <c r="V25" s="405">
        <v>30.769230769230766</v>
      </c>
      <c r="W25" s="630">
        <v>34.619999999999997</v>
      </c>
      <c r="AG25" t="s">
        <v>83</v>
      </c>
    </row>
    <row r="26" spans="3:33" x14ac:dyDescent="0.25">
      <c r="C26" t="str">
        <f t="shared" si="2"/>
        <v>КрымНац.Сети АЗС</v>
      </c>
      <c r="D26" s="328" t="s">
        <v>214</v>
      </c>
      <c r="E26" s="340" t="s">
        <v>231</v>
      </c>
      <c r="F26" s="630">
        <v>53.125</v>
      </c>
      <c r="G26" s="631">
        <v>60.625</v>
      </c>
      <c r="H26" s="691">
        <v>64.38</v>
      </c>
      <c r="I26" s="692">
        <v>68.13</v>
      </c>
      <c r="J26" s="592">
        <v>58.58</v>
      </c>
      <c r="K26" s="404">
        <v>77.071290944123319</v>
      </c>
      <c r="L26" s="698">
        <v>50.32</v>
      </c>
      <c r="M26" s="698">
        <v>50.32</v>
      </c>
      <c r="N26" s="405">
        <v>50.63</v>
      </c>
      <c r="O26" s="716">
        <v>96.77</v>
      </c>
      <c r="P26" s="716">
        <v>92.95</v>
      </c>
      <c r="Q26" s="595">
        <v>77.071290944123319</v>
      </c>
      <c r="R26" s="3"/>
      <c r="S26" s="698">
        <v>36.770000000000003</v>
      </c>
      <c r="T26" s="698">
        <v>40.65</v>
      </c>
      <c r="U26" s="404">
        <v>65.16</v>
      </c>
      <c r="V26" s="405">
        <v>30.769230769230766</v>
      </c>
      <c r="W26" s="630">
        <v>34.619999999999997</v>
      </c>
      <c r="AG26" t="s">
        <v>613</v>
      </c>
    </row>
    <row r="27" spans="3:33" ht="15.75" thickBot="1" x14ac:dyDescent="0.3">
      <c r="C27" t="str">
        <f t="shared" si="2"/>
        <v>КрымСПП</v>
      </c>
      <c r="D27" s="329" t="s">
        <v>214</v>
      </c>
      <c r="E27" s="341" t="s">
        <v>5</v>
      </c>
      <c r="F27" s="633">
        <v>51.54</v>
      </c>
      <c r="G27" s="634">
        <v>53.85</v>
      </c>
      <c r="H27" s="695">
        <v>58.46</v>
      </c>
      <c r="I27" s="696">
        <v>61.54</v>
      </c>
      <c r="J27" s="593">
        <v>57.69</v>
      </c>
      <c r="K27" s="406">
        <v>65.384615384615387</v>
      </c>
      <c r="L27" s="699">
        <v>46.15</v>
      </c>
      <c r="M27" s="699">
        <v>46.15</v>
      </c>
      <c r="N27" s="409">
        <v>50</v>
      </c>
      <c r="O27" s="717">
        <v>92.31</v>
      </c>
      <c r="P27" s="717">
        <v>90.88</v>
      </c>
      <c r="Q27" s="596">
        <v>65.384615384615387</v>
      </c>
      <c r="R27" s="3"/>
      <c r="S27" s="699">
        <v>34.619999999999997</v>
      </c>
      <c r="T27" s="699">
        <v>38.46</v>
      </c>
      <c r="U27" s="406">
        <v>61.54</v>
      </c>
      <c r="V27" s="409">
        <v>30.769230769230766</v>
      </c>
      <c r="W27" s="639">
        <v>35.83</v>
      </c>
      <c r="AG27" t="s">
        <v>84</v>
      </c>
    </row>
    <row r="28" spans="3:33" x14ac:dyDescent="0.25">
      <c r="C28" t="str">
        <f t="shared" si="2"/>
        <v>МурманскLRKA/Лок.Сети АЗС</v>
      </c>
      <c r="D28" s="330" t="s">
        <v>260</v>
      </c>
      <c r="E28" s="342" t="s">
        <v>255</v>
      </c>
      <c r="F28" s="628">
        <f t="shared" ref="F28:G28" si="26">F32</f>
        <v>51.54</v>
      </c>
      <c r="G28" s="629">
        <f t="shared" si="26"/>
        <v>53.85</v>
      </c>
      <c r="H28" s="693">
        <v>58.46</v>
      </c>
      <c r="I28" s="694">
        <v>61.54</v>
      </c>
      <c r="J28" s="591">
        <f t="shared" ref="J28:Q28" si="27">J32</f>
        <v>57.69</v>
      </c>
      <c r="K28" s="403">
        <f t="shared" si="27"/>
        <v>65.384615384615387</v>
      </c>
      <c r="L28" s="697">
        <v>46.15</v>
      </c>
      <c r="M28" s="697">
        <v>46.15</v>
      </c>
      <c r="N28" s="408">
        <f t="shared" si="27"/>
        <v>50</v>
      </c>
      <c r="O28" s="719">
        <v>103.85</v>
      </c>
      <c r="P28" s="719">
        <v>98.54</v>
      </c>
      <c r="Q28" s="594">
        <f t="shared" si="27"/>
        <v>65.384615384615387</v>
      </c>
      <c r="R28" s="3"/>
      <c r="S28" s="697">
        <v>34.619999999999997</v>
      </c>
      <c r="T28" s="697">
        <v>38.46</v>
      </c>
      <c r="U28" s="403">
        <v>73.08</v>
      </c>
      <c r="V28" s="410">
        <f t="shared" ref="V28:W28" si="28">V32</f>
        <v>30.769230769230766</v>
      </c>
      <c r="W28" s="638">
        <f t="shared" si="28"/>
        <v>35.83</v>
      </c>
      <c r="AG28" t="s">
        <v>614</v>
      </c>
    </row>
    <row r="29" spans="3:33" x14ac:dyDescent="0.25">
      <c r="C29" t="str">
        <f t="shared" si="2"/>
        <v>МурманскRRKA/B2B</v>
      </c>
      <c r="D29" s="331" t="s">
        <v>260</v>
      </c>
      <c r="E29" s="343" t="s">
        <v>254</v>
      </c>
      <c r="F29" s="630">
        <f t="shared" ref="F29:G29" si="29">F30</f>
        <v>52</v>
      </c>
      <c r="G29" s="631">
        <f t="shared" si="29"/>
        <v>60</v>
      </c>
      <c r="H29" s="691">
        <v>64</v>
      </c>
      <c r="I29" s="692">
        <v>68</v>
      </c>
      <c r="J29" s="592">
        <f t="shared" ref="J29:Q29" si="30">J30</f>
        <v>55.2</v>
      </c>
      <c r="K29" s="404">
        <f t="shared" si="30"/>
        <v>62.96</v>
      </c>
      <c r="L29" s="698">
        <v>48</v>
      </c>
      <c r="M29" s="698">
        <v>48</v>
      </c>
      <c r="N29" s="405">
        <f t="shared" si="30"/>
        <v>50</v>
      </c>
      <c r="O29" s="720">
        <v>108</v>
      </c>
      <c r="P29" s="720">
        <v>100</v>
      </c>
      <c r="Q29" s="595">
        <f t="shared" si="30"/>
        <v>62.96</v>
      </c>
      <c r="R29" s="3"/>
      <c r="S29" s="698">
        <v>36</v>
      </c>
      <c r="T29" s="698">
        <v>40</v>
      </c>
      <c r="U29" s="404">
        <v>76</v>
      </c>
      <c r="V29" s="407">
        <f t="shared" ref="V29:W29" si="31">V30</f>
        <v>30.769230769230766</v>
      </c>
      <c r="W29" s="630">
        <f t="shared" si="31"/>
        <v>34.619999999999997</v>
      </c>
      <c r="AG29" t="s">
        <v>86</v>
      </c>
    </row>
    <row r="30" spans="3:33" x14ac:dyDescent="0.25">
      <c r="C30" t="str">
        <f t="shared" si="2"/>
        <v>МурманскNRKA</v>
      </c>
      <c r="D30" s="331" t="s">
        <v>260</v>
      </c>
      <c r="E30" s="343" t="s">
        <v>0</v>
      </c>
      <c r="F30" s="630">
        <v>52</v>
      </c>
      <c r="G30" s="631">
        <v>60</v>
      </c>
      <c r="H30" s="691">
        <v>64</v>
      </c>
      <c r="I30" s="692">
        <v>68</v>
      </c>
      <c r="J30" s="592">
        <v>55.2</v>
      </c>
      <c r="K30" s="404">
        <v>62.96</v>
      </c>
      <c r="L30" s="698">
        <v>48</v>
      </c>
      <c r="M30" s="698">
        <v>48</v>
      </c>
      <c r="N30" s="405">
        <v>50</v>
      </c>
      <c r="O30" s="720">
        <v>108</v>
      </c>
      <c r="P30" s="720">
        <v>100</v>
      </c>
      <c r="Q30" s="595">
        <v>62.96</v>
      </c>
      <c r="R30" s="3"/>
      <c r="S30" s="698">
        <v>36</v>
      </c>
      <c r="T30" s="698">
        <v>40</v>
      </c>
      <c r="U30" s="404">
        <v>76</v>
      </c>
      <c r="V30" s="407">
        <v>30.769230769230766</v>
      </c>
      <c r="W30" s="630">
        <v>34.619999999999997</v>
      </c>
      <c r="AG30" t="s">
        <v>85</v>
      </c>
    </row>
    <row r="31" spans="3:33" x14ac:dyDescent="0.25">
      <c r="C31" t="str">
        <f t="shared" si="2"/>
        <v>МурманскНац.Сети АЗС</v>
      </c>
      <c r="D31" s="331" t="s">
        <v>260</v>
      </c>
      <c r="E31" s="343" t="s">
        <v>231</v>
      </c>
      <c r="F31" s="630">
        <v>53.125</v>
      </c>
      <c r="G31" s="631">
        <v>60.625</v>
      </c>
      <c r="H31" s="691">
        <v>64.38</v>
      </c>
      <c r="I31" s="692">
        <v>68.13</v>
      </c>
      <c r="J31" s="592">
        <v>58.58</v>
      </c>
      <c r="K31" s="404">
        <v>77.071290944123319</v>
      </c>
      <c r="L31" s="698">
        <v>50.32</v>
      </c>
      <c r="M31" s="698">
        <v>50.32</v>
      </c>
      <c r="N31" s="405">
        <v>50.63</v>
      </c>
      <c r="O31" s="720">
        <v>108.39</v>
      </c>
      <c r="P31" s="720">
        <v>100.65</v>
      </c>
      <c r="Q31" s="595">
        <v>77.071290944123319</v>
      </c>
      <c r="R31" s="3"/>
      <c r="S31" s="698">
        <v>36.770000000000003</v>
      </c>
      <c r="T31" s="698">
        <v>40.65</v>
      </c>
      <c r="U31" s="404">
        <v>77.42</v>
      </c>
      <c r="V31" s="407">
        <v>30.769230769230766</v>
      </c>
      <c r="W31" s="630">
        <v>34.619999999999997</v>
      </c>
      <c r="AG31" t="s">
        <v>87</v>
      </c>
    </row>
    <row r="32" spans="3:33" ht="15.75" thickBot="1" x14ac:dyDescent="0.3">
      <c r="C32" t="str">
        <f t="shared" si="2"/>
        <v>МурманскСПП</v>
      </c>
      <c r="D32" s="332" t="s">
        <v>260</v>
      </c>
      <c r="E32" s="344" t="s">
        <v>5</v>
      </c>
      <c r="F32" s="633">
        <v>51.54</v>
      </c>
      <c r="G32" s="634">
        <v>53.85</v>
      </c>
      <c r="H32" s="695">
        <v>58.46</v>
      </c>
      <c r="I32" s="696">
        <v>61.54</v>
      </c>
      <c r="J32" s="593">
        <v>57.69</v>
      </c>
      <c r="K32" s="406">
        <v>65.384615384615387</v>
      </c>
      <c r="L32" s="699">
        <v>46.15</v>
      </c>
      <c r="M32" s="699">
        <v>46.15</v>
      </c>
      <c r="N32" s="409">
        <v>50</v>
      </c>
      <c r="O32" s="721">
        <v>103.85</v>
      </c>
      <c r="P32" s="721">
        <v>98.54</v>
      </c>
      <c r="Q32" s="596">
        <v>65.384615384615387</v>
      </c>
      <c r="R32" s="3"/>
      <c r="S32" s="699">
        <v>34.619999999999997</v>
      </c>
      <c r="T32" s="699">
        <v>38.46</v>
      </c>
      <c r="U32" s="406">
        <v>73.08</v>
      </c>
      <c r="V32" s="411">
        <v>30.769230769230766</v>
      </c>
      <c r="W32" s="639">
        <v>35.83</v>
      </c>
      <c r="AG32" t="s">
        <v>256</v>
      </c>
    </row>
    <row r="33" spans="3:33" x14ac:dyDescent="0.25">
      <c r="C33" t="str">
        <f t="shared" si="2"/>
        <v>ДВ LRKA/Лок.Сети АЗС</v>
      </c>
      <c r="D33" s="327" t="s">
        <v>215</v>
      </c>
      <c r="E33" s="339" t="s">
        <v>255</v>
      </c>
      <c r="F33" s="628">
        <f t="shared" ref="F33:Q33" si="32">F37</f>
        <v>55.38</v>
      </c>
      <c r="G33" s="629">
        <f t="shared" si="32"/>
        <v>57.69</v>
      </c>
      <c r="H33" s="693">
        <v>62.31</v>
      </c>
      <c r="I33" s="694">
        <v>65.38</v>
      </c>
      <c r="J33" s="591">
        <f t="shared" si="32"/>
        <v>57.69</v>
      </c>
      <c r="K33" s="403">
        <f t="shared" si="32"/>
        <v>73.07692307692308</v>
      </c>
      <c r="L33" s="697">
        <v>50</v>
      </c>
      <c r="M33" s="697">
        <v>50</v>
      </c>
      <c r="N33" s="410">
        <v>53.85</v>
      </c>
      <c r="O33" s="719">
        <v>103.85</v>
      </c>
      <c r="P33" s="719">
        <v>98.54</v>
      </c>
      <c r="Q33" s="594">
        <f t="shared" si="32"/>
        <v>73.07692307692308</v>
      </c>
      <c r="R33" s="400"/>
      <c r="S33" s="697">
        <v>38.46</v>
      </c>
      <c r="T33" s="697">
        <v>42.31</v>
      </c>
      <c r="U33" s="403">
        <v>73.08</v>
      </c>
      <c r="V33" s="410">
        <f t="shared" ref="V33:W33" si="33">V37</f>
        <v>34.615384615384613</v>
      </c>
      <c r="W33" s="638">
        <f t="shared" si="33"/>
        <v>39.65</v>
      </c>
      <c r="AG33" t="s">
        <v>88</v>
      </c>
    </row>
    <row r="34" spans="3:33" x14ac:dyDescent="0.25">
      <c r="C34" t="str">
        <f t="shared" si="2"/>
        <v>ДВ RRKA/B2B</v>
      </c>
      <c r="D34" s="328" t="s">
        <v>215</v>
      </c>
      <c r="E34" s="340" t="s">
        <v>254</v>
      </c>
      <c r="F34" s="630">
        <f t="shared" ref="F34:Q34" si="34">F35</f>
        <v>56</v>
      </c>
      <c r="G34" s="631">
        <f t="shared" si="34"/>
        <v>64</v>
      </c>
      <c r="H34" s="691">
        <v>68</v>
      </c>
      <c r="I34" s="692">
        <v>72</v>
      </c>
      <c r="J34" s="592">
        <f t="shared" si="34"/>
        <v>55.2</v>
      </c>
      <c r="K34" s="404">
        <f t="shared" si="34"/>
        <v>71.2</v>
      </c>
      <c r="L34" s="698">
        <v>52</v>
      </c>
      <c r="M34" s="698">
        <v>52</v>
      </c>
      <c r="N34" s="407">
        <v>53.85</v>
      </c>
      <c r="O34" s="720">
        <v>108</v>
      </c>
      <c r="P34" s="720">
        <v>100</v>
      </c>
      <c r="Q34" s="595">
        <f t="shared" si="34"/>
        <v>71.2</v>
      </c>
      <c r="R34" s="400"/>
      <c r="S34" s="698">
        <v>40</v>
      </c>
      <c r="T34" s="698">
        <v>44</v>
      </c>
      <c r="U34" s="404">
        <v>76</v>
      </c>
      <c r="V34" s="407">
        <f t="shared" ref="V34:W34" si="35">V35</f>
        <v>34.615384615384613</v>
      </c>
      <c r="W34" s="630">
        <f t="shared" si="35"/>
        <v>38.46</v>
      </c>
      <c r="AG34" t="s">
        <v>615</v>
      </c>
    </row>
    <row r="35" spans="3:33" x14ac:dyDescent="0.25">
      <c r="C35" t="str">
        <f t="shared" si="2"/>
        <v>ДВ NRKA</v>
      </c>
      <c r="D35" s="328" t="s">
        <v>215</v>
      </c>
      <c r="E35" s="340" t="s">
        <v>0</v>
      </c>
      <c r="F35" s="630">
        <v>56</v>
      </c>
      <c r="G35" s="631">
        <v>64</v>
      </c>
      <c r="H35" s="691">
        <v>68</v>
      </c>
      <c r="I35" s="692">
        <v>72</v>
      </c>
      <c r="J35" s="592">
        <v>55.2</v>
      </c>
      <c r="K35" s="404">
        <v>71.2</v>
      </c>
      <c r="L35" s="698">
        <v>52</v>
      </c>
      <c r="M35" s="698">
        <v>52</v>
      </c>
      <c r="N35" s="407">
        <v>53.85</v>
      </c>
      <c r="O35" s="720">
        <v>108</v>
      </c>
      <c r="P35" s="720">
        <v>100</v>
      </c>
      <c r="Q35" s="595">
        <v>71.2</v>
      </c>
      <c r="R35" s="400"/>
      <c r="S35" s="698">
        <v>40</v>
      </c>
      <c r="T35" s="698">
        <v>44</v>
      </c>
      <c r="U35" s="404">
        <v>76</v>
      </c>
      <c r="V35" s="407">
        <v>34.615384615384613</v>
      </c>
      <c r="W35" s="630">
        <v>38.46</v>
      </c>
      <c r="AG35" t="s">
        <v>89</v>
      </c>
    </row>
    <row r="36" spans="3:33" x14ac:dyDescent="0.25">
      <c r="C36" t="str">
        <f t="shared" si="2"/>
        <v>ДВ Нац.Сети АЗС</v>
      </c>
      <c r="D36" s="328" t="s">
        <v>215</v>
      </c>
      <c r="E36" s="340" t="s">
        <v>231</v>
      </c>
      <c r="F36" s="630">
        <v>56.25</v>
      </c>
      <c r="G36" s="631">
        <v>64.375</v>
      </c>
      <c r="H36" s="691">
        <v>68.13</v>
      </c>
      <c r="I36" s="692">
        <v>72.5</v>
      </c>
      <c r="J36" s="592">
        <v>58.58</v>
      </c>
      <c r="K36" s="404">
        <v>83.493898522800265</v>
      </c>
      <c r="L36" s="698">
        <v>54.19</v>
      </c>
      <c r="M36" s="698">
        <v>54.19</v>
      </c>
      <c r="N36" s="407">
        <v>54.97</v>
      </c>
      <c r="O36" s="720">
        <v>108.39</v>
      </c>
      <c r="P36" s="720">
        <v>100.65</v>
      </c>
      <c r="Q36" s="595">
        <v>83.493898522800265</v>
      </c>
      <c r="R36" s="400"/>
      <c r="S36" s="698">
        <v>40.65</v>
      </c>
      <c r="T36" s="698">
        <v>44.52</v>
      </c>
      <c r="U36" s="404">
        <v>77.42</v>
      </c>
      <c r="V36" s="407">
        <v>34.615384615384613</v>
      </c>
      <c r="W36" s="630">
        <v>38.46</v>
      </c>
      <c r="AG36" t="s">
        <v>90</v>
      </c>
    </row>
    <row r="37" spans="3:33" ht="15.75" thickBot="1" x14ac:dyDescent="0.3">
      <c r="C37" t="str">
        <f t="shared" si="2"/>
        <v>ДВ СПП</v>
      </c>
      <c r="D37" s="329" t="s">
        <v>215</v>
      </c>
      <c r="E37" s="341" t="s">
        <v>5</v>
      </c>
      <c r="F37" s="633">
        <v>55.38</v>
      </c>
      <c r="G37" s="634">
        <v>57.69</v>
      </c>
      <c r="H37" s="695">
        <v>62.31</v>
      </c>
      <c r="I37" s="696">
        <v>65.38</v>
      </c>
      <c r="J37" s="593">
        <v>57.69</v>
      </c>
      <c r="K37" s="406">
        <v>73.07692307692308</v>
      </c>
      <c r="L37" s="699">
        <v>50</v>
      </c>
      <c r="M37" s="699">
        <v>50</v>
      </c>
      <c r="N37" s="411">
        <v>53.85</v>
      </c>
      <c r="O37" s="721">
        <v>103.85</v>
      </c>
      <c r="P37" s="721">
        <v>98.54</v>
      </c>
      <c r="Q37" s="596">
        <v>73.07692307692308</v>
      </c>
      <c r="R37" s="400"/>
      <c r="S37" s="699">
        <v>38.46</v>
      </c>
      <c r="T37" s="699">
        <v>42.31</v>
      </c>
      <c r="U37" s="406">
        <v>73.08</v>
      </c>
      <c r="V37" s="411">
        <v>34.615384615384613</v>
      </c>
      <c r="W37" s="639">
        <v>39.65</v>
      </c>
      <c r="AG37" t="s">
        <v>91</v>
      </c>
    </row>
    <row r="38" spans="3:33" x14ac:dyDescent="0.25">
      <c r="C38" t="str">
        <f t="shared" si="2"/>
        <v>ДВ (Сахалин)LRKA/Лок.Сети АЗС</v>
      </c>
      <c r="D38" s="330" t="s">
        <v>245</v>
      </c>
      <c r="E38" s="342" t="s">
        <v>255</v>
      </c>
      <c r="F38" s="628">
        <f t="shared" ref="F38:Q38" si="36">F42</f>
        <v>63.08</v>
      </c>
      <c r="G38" s="403">
        <f t="shared" si="36"/>
        <v>65.38</v>
      </c>
      <c r="H38" s="693">
        <v>70</v>
      </c>
      <c r="I38" s="697">
        <v>73.08</v>
      </c>
      <c r="J38" s="591">
        <f t="shared" si="36"/>
        <v>57.69</v>
      </c>
      <c r="K38" s="403">
        <f t="shared" si="36"/>
        <v>81.481481481481481</v>
      </c>
      <c r="L38" s="697">
        <v>50</v>
      </c>
      <c r="M38" s="697">
        <v>50</v>
      </c>
      <c r="N38" s="408">
        <v>57.69</v>
      </c>
      <c r="O38" s="718">
        <v>115.38</v>
      </c>
      <c r="P38" s="718">
        <v>110.03</v>
      </c>
      <c r="Q38" s="594">
        <f t="shared" si="36"/>
        <v>81.481481481481481</v>
      </c>
      <c r="R38" s="401"/>
      <c r="S38" s="697">
        <v>39.29</v>
      </c>
      <c r="T38" s="697">
        <v>42.86</v>
      </c>
      <c r="U38" s="403">
        <v>84.62</v>
      </c>
      <c r="V38" s="408">
        <f t="shared" ref="V38:W38" si="37">V42</f>
        <v>38.46153846153846</v>
      </c>
      <c r="W38" s="638">
        <f t="shared" si="37"/>
        <v>43.48</v>
      </c>
      <c r="AG38" t="s">
        <v>92</v>
      </c>
    </row>
    <row r="39" spans="3:33" x14ac:dyDescent="0.25">
      <c r="C39" t="str">
        <f t="shared" si="2"/>
        <v>ДВ (Сахалин)RRKA/B2B</v>
      </c>
      <c r="D39" s="331" t="s">
        <v>245</v>
      </c>
      <c r="E39" s="343" t="s">
        <v>254</v>
      </c>
      <c r="F39" s="630">
        <f t="shared" ref="F39:Q39" si="38">F40</f>
        <v>64</v>
      </c>
      <c r="G39" s="404">
        <f t="shared" si="38"/>
        <v>72</v>
      </c>
      <c r="H39" s="691">
        <v>76</v>
      </c>
      <c r="I39" s="698">
        <v>80</v>
      </c>
      <c r="J39" s="592">
        <f t="shared" si="38"/>
        <v>55.2</v>
      </c>
      <c r="K39" s="404">
        <f t="shared" si="38"/>
        <v>83.2</v>
      </c>
      <c r="L39" s="698">
        <v>56</v>
      </c>
      <c r="M39" s="698">
        <v>56</v>
      </c>
      <c r="N39" s="405">
        <v>57.69</v>
      </c>
      <c r="O39" s="716">
        <v>120</v>
      </c>
      <c r="P39" s="716">
        <v>112</v>
      </c>
      <c r="Q39" s="595">
        <f t="shared" si="38"/>
        <v>83.2</v>
      </c>
      <c r="R39" s="401"/>
      <c r="S39" s="698">
        <v>44</v>
      </c>
      <c r="T39" s="698">
        <v>48</v>
      </c>
      <c r="U39" s="404">
        <v>88</v>
      </c>
      <c r="V39" s="405">
        <f t="shared" ref="V39:W39" si="39">V40</f>
        <v>38.46153846153846</v>
      </c>
      <c r="W39" s="630">
        <f t="shared" si="39"/>
        <v>42.31</v>
      </c>
      <c r="AG39" t="s">
        <v>93</v>
      </c>
    </row>
    <row r="40" spans="3:33" x14ac:dyDescent="0.25">
      <c r="C40" t="str">
        <f t="shared" si="2"/>
        <v>ДВ (Сахалин)NRKA</v>
      </c>
      <c r="D40" s="331" t="s">
        <v>245</v>
      </c>
      <c r="E40" s="343" t="s">
        <v>0</v>
      </c>
      <c r="F40" s="630">
        <v>64</v>
      </c>
      <c r="G40" s="404">
        <v>72</v>
      </c>
      <c r="H40" s="691">
        <v>76</v>
      </c>
      <c r="I40" s="698">
        <v>80</v>
      </c>
      <c r="J40" s="592">
        <v>55.2</v>
      </c>
      <c r="K40" s="404">
        <v>83.2</v>
      </c>
      <c r="L40" s="698">
        <v>56</v>
      </c>
      <c r="M40" s="698">
        <v>56</v>
      </c>
      <c r="N40" s="405">
        <v>57.69</v>
      </c>
      <c r="O40" s="716">
        <v>120</v>
      </c>
      <c r="P40" s="716">
        <v>112</v>
      </c>
      <c r="Q40" s="595">
        <v>83.2</v>
      </c>
      <c r="R40" s="401"/>
      <c r="S40" s="698">
        <v>44</v>
      </c>
      <c r="T40" s="698">
        <v>48</v>
      </c>
      <c r="U40" s="404">
        <v>88</v>
      </c>
      <c r="V40" s="405">
        <v>38.46153846153846</v>
      </c>
      <c r="W40" s="630">
        <v>42.31</v>
      </c>
      <c r="AG40" t="s">
        <v>94</v>
      </c>
    </row>
    <row r="41" spans="3:33" x14ac:dyDescent="0.25">
      <c r="C41" t="str">
        <f t="shared" si="2"/>
        <v>ДВ (Сахалин)Нац.Сети АЗС</v>
      </c>
      <c r="D41" s="331" t="s">
        <v>245</v>
      </c>
      <c r="E41" s="343" t="s">
        <v>231</v>
      </c>
      <c r="F41" s="630">
        <v>65.625</v>
      </c>
      <c r="G41" s="404">
        <v>72.5</v>
      </c>
      <c r="H41" s="691">
        <v>76.25</v>
      </c>
      <c r="I41" s="698">
        <v>80</v>
      </c>
      <c r="J41" s="592">
        <v>58.58</v>
      </c>
      <c r="K41" s="404">
        <v>99.550417469492615</v>
      </c>
      <c r="L41" s="698">
        <v>58.06</v>
      </c>
      <c r="M41" s="698">
        <v>58.06</v>
      </c>
      <c r="N41" s="405">
        <v>59.24</v>
      </c>
      <c r="O41" s="716">
        <v>120</v>
      </c>
      <c r="P41" s="716">
        <v>112.42</v>
      </c>
      <c r="Q41" s="595">
        <v>99.550417469492615</v>
      </c>
      <c r="R41" s="401"/>
      <c r="S41" s="698">
        <v>44.52</v>
      </c>
      <c r="T41" s="698">
        <v>48.39</v>
      </c>
      <c r="U41" s="404">
        <v>89.03</v>
      </c>
      <c r="V41" s="405">
        <v>38.46153846153846</v>
      </c>
      <c r="W41" s="630">
        <v>42.31</v>
      </c>
      <c r="AG41" t="s">
        <v>95</v>
      </c>
    </row>
    <row r="42" spans="3:33" ht="15.75" thickBot="1" x14ac:dyDescent="0.3">
      <c r="C42" t="str">
        <f t="shared" si="2"/>
        <v>ДВ (Сахалин)СПП</v>
      </c>
      <c r="D42" s="332" t="s">
        <v>245</v>
      </c>
      <c r="E42" s="344" t="s">
        <v>5</v>
      </c>
      <c r="F42" s="633">
        <v>63.08</v>
      </c>
      <c r="G42" s="406">
        <v>65.38</v>
      </c>
      <c r="H42" s="695">
        <v>70</v>
      </c>
      <c r="I42" s="699">
        <v>73.08</v>
      </c>
      <c r="J42" s="593">
        <v>57.69</v>
      </c>
      <c r="K42" s="406">
        <v>81.481481481481481</v>
      </c>
      <c r="L42" s="699">
        <v>50</v>
      </c>
      <c r="M42" s="699">
        <v>50</v>
      </c>
      <c r="N42" s="409">
        <v>57.69</v>
      </c>
      <c r="O42" s="717">
        <v>115.38</v>
      </c>
      <c r="P42" s="717">
        <v>110.03</v>
      </c>
      <c r="Q42" s="596">
        <v>81.481481481481481</v>
      </c>
      <c r="R42" s="401"/>
      <c r="S42" s="699">
        <v>39.29</v>
      </c>
      <c r="T42" s="699">
        <v>42.86</v>
      </c>
      <c r="U42" s="406">
        <v>84.62</v>
      </c>
      <c r="V42" s="409">
        <v>38.46153846153846</v>
      </c>
      <c r="W42" s="639">
        <v>43.48</v>
      </c>
      <c r="AG42" t="s">
        <v>96</v>
      </c>
    </row>
    <row r="43" spans="3:33" x14ac:dyDescent="0.25">
      <c r="C43" s="142" t="str">
        <f t="shared" ref="C43:C62" si="40">D43&amp;E43</f>
        <v>Московская областьLRKA/Лок.Сети АЗС</v>
      </c>
      <c r="D43" s="333" t="s">
        <v>259</v>
      </c>
      <c r="E43" s="345" t="s">
        <v>255</v>
      </c>
      <c r="F43" s="628">
        <f t="shared" ref="F43:G43" si="41">F47</f>
        <v>51.54</v>
      </c>
      <c r="G43" s="629">
        <f t="shared" si="41"/>
        <v>53.85</v>
      </c>
      <c r="H43" s="693">
        <v>58.46</v>
      </c>
      <c r="I43" s="694">
        <v>61.54</v>
      </c>
      <c r="J43" s="591">
        <f t="shared" ref="J43:Q43" si="42">J47</f>
        <v>57.69</v>
      </c>
      <c r="K43" s="403">
        <f t="shared" si="42"/>
        <v>65.384615384615387</v>
      </c>
      <c r="L43" s="697">
        <v>46.15</v>
      </c>
      <c r="M43" s="697">
        <v>46.15</v>
      </c>
      <c r="N43" s="408">
        <f t="shared" si="42"/>
        <v>50</v>
      </c>
      <c r="O43" s="718">
        <v>92.31</v>
      </c>
      <c r="P43" s="718">
        <v>90.88</v>
      </c>
      <c r="Q43" s="594">
        <f t="shared" si="42"/>
        <v>65.384615384615387</v>
      </c>
      <c r="R43" s="402"/>
      <c r="S43" s="697">
        <v>34.619999999999997</v>
      </c>
      <c r="T43" s="697">
        <v>38.46</v>
      </c>
      <c r="U43" s="403">
        <v>61.54</v>
      </c>
      <c r="V43" s="408">
        <f t="shared" ref="V43:W43" si="43">V47</f>
        <v>30.769230769230766</v>
      </c>
      <c r="W43" s="638">
        <f t="shared" si="43"/>
        <v>35.83</v>
      </c>
      <c r="AG43" t="s">
        <v>97</v>
      </c>
    </row>
    <row r="44" spans="3:33" x14ac:dyDescent="0.25">
      <c r="C44" s="142" t="str">
        <f t="shared" si="40"/>
        <v>Московская областьRRKA/B2B</v>
      </c>
      <c r="D44" s="334" t="s">
        <v>259</v>
      </c>
      <c r="E44" s="346" t="s">
        <v>254</v>
      </c>
      <c r="F44" s="630">
        <f t="shared" ref="F44:G44" si="44">F45</f>
        <v>52</v>
      </c>
      <c r="G44" s="631">
        <f t="shared" si="44"/>
        <v>60</v>
      </c>
      <c r="H44" s="691">
        <v>64</v>
      </c>
      <c r="I44" s="692">
        <v>68</v>
      </c>
      <c r="J44" s="592">
        <f t="shared" ref="J44:Q44" si="45">J45</f>
        <v>55.2</v>
      </c>
      <c r="K44" s="404">
        <f t="shared" si="45"/>
        <v>62.96</v>
      </c>
      <c r="L44" s="698">
        <v>48</v>
      </c>
      <c r="M44" s="698">
        <v>48</v>
      </c>
      <c r="N44" s="405">
        <f t="shared" si="45"/>
        <v>50</v>
      </c>
      <c r="O44" s="716">
        <v>96</v>
      </c>
      <c r="P44" s="716">
        <v>92</v>
      </c>
      <c r="Q44" s="595">
        <f t="shared" si="45"/>
        <v>62.96</v>
      </c>
      <c r="R44" s="402"/>
      <c r="S44" s="698">
        <v>36</v>
      </c>
      <c r="T44" s="698">
        <v>40</v>
      </c>
      <c r="U44" s="404">
        <v>64</v>
      </c>
      <c r="V44" s="405">
        <f t="shared" ref="V44:W44" si="46">V45</f>
        <v>30.769230769230766</v>
      </c>
      <c r="W44" s="630">
        <f t="shared" si="46"/>
        <v>34.619999999999997</v>
      </c>
      <c r="AG44" t="s">
        <v>98</v>
      </c>
    </row>
    <row r="45" spans="3:33" x14ac:dyDescent="0.25">
      <c r="C45" s="142" t="str">
        <f t="shared" si="40"/>
        <v>Московская областьNRKA</v>
      </c>
      <c r="D45" s="334" t="s">
        <v>259</v>
      </c>
      <c r="E45" s="346" t="s">
        <v>0</v>
      </c>
      <c r="F45" s="630">
        <v>52</v>
      </c>
      <c r="G45" s="631">
        <v>60</v>
      </c>
      <c r="H45" s="691">
        <v>64</v>
      </c>
      <c r="I45" s="692">
        <v>68</v>
      </c>
      <c r="J45" s="592">
        <v>55.2</v>
      </c>
      <c r="K45" s="404">
        <v>62.96</v>
      </c>
      <c r="L45" s="698">
        <v>48</v>
      </c>
      <c r="M45" s="698">
        <v>48</v>
      </c>
      <c r="N45" s="405">
        <v>50</v>
      </c>
      <c r="O45" s="716">
        <v>96</v>
      </c>
      <c r="P45" s="716">
        <v>92</v>
      </c>
      <c r="Q45" s="595">
        <v>62.96</v>
      </c>
      <c r="R45" s="402"/>
      <c r="S45" s="698">
        <v>36</v>
      </c>
      <c r="T45" s="698">
        <v>40</v>
      </c>
      <c r="U45" s="404">
        <v>64</v>
      </c>
      <c r="V45" s="405">
        <v>30.769230769230766</v>
      </c>
      <c r="W45" s="630">
        <v>34.619999999999997</v>
      </c>
      <c r="AG45" t="s">
        <v>99</v>
      </c>
    </row>
    <row r="46" spans="3:33" x14ac:dyDescent="0.25">
      <c r="C46" s="142" t="str">
        <f t="shared" si="40"/>
        <v>Московская областьНац.Сети АЗС</v>
      </c>
      <c r="D46" s="334" t="s">
        <v>259</v>
      </c>
      <c r="E46" s="346" t="s">
        <v>231</v>
      </c>
      <c r="F46" s="630">
        <v>53.125</v>
      </c>
      <c r="G46" s="631">
        <v>60.625</v>
      </c>
      <c r="H46" s="691">
        <v>64.38</v>
      </c>
      <c r="I46" s="692">
        <v>68.13</v>
      </c>
      <c r="J46" s="592">
        <v>58.58</v>
      </c>
      <c r="K46" s="404">
        <v>77.071290944123319</v>
      </c>
      <c r="L46" s="698">
        <v>50.32</v>
      </c>
      <c r="M46" s="698">
        <v>50.32</v>
      </c>
      <c r="N46" s="405">
        <v>50.63</v>
      </c>
      <c r="O46" s="716">
        <v>96.77</v>
      </c>
      <c r="P46" s="716">
        <v>92.95</v>
      </c>
      <c r="Q46" s="595">
        <v>77.071290944123319</v>
      </c>
      <c r="R46" s="402"/>
      <c r="S46" s="698">
        <v>36.770000000000003</v>
      </c>
      <c r="T46" s="698">
        <v>40.65</v>
      </c>
      <c r="U46" s="404">
        <v>65.16</v>
      </c>
      <c r="V46" s="405">
        <v>30.769230769230766</v>
      </c>
      <c r="W46" s="630">
        <v>34.619999999999997</v>
      </c>
      <c r="AG46" t="s">
        <v>100</v>
      </c>
    </row>
    <row r="47" spans="3:33" ht="15.75" thickBot="1" x14ac:dyDescent="0.3">
      <c r="C47" s="142" t="str">
        <f t="shared" si="40"/>
        <v>Московская областьСПП</v>
      </c>
      <c r="D47" s="335" t="s">
        <v>259</v>
      </c>
      <c r="E47" s="347" t="s">
        <v>5</v>
      </c>
      <c r="F47" s="633">
        <v>51.54</v>
      </c>
      <c r="G47" s="634">
        <v>53.85</v>
      </c>
      <c r="H47" s="695">
        <v>58.46</v>
      </c>
      <c r="I47" s="696">
        <v>61.54</v>
      </c>
      <c r="J47" s="593">
        <v>57.69</v>
      </c>
      <c r="K47" s="406">
        <v>65.384615384615387</v>
      </c>
      <c r="L47" s="699">
        <v>46.15</v>
      </c>
      <c r="M47" s="699">
        <v>46.15</v>
      </c>
      <c r="N47" s="409">
        <v>50</v>
      </c>
      <c r="O47" s="717">
        <v>92.31</v>
      </c>
      <c r="P47" s="717">
        <v>90.88</v>
      </c>
      <c r="Q47" s="596">
        <v>65.384615384615387</v>
      </c>
      <c r="R47" s="402"/>
      <c r="S47" s="699">
        <v>34.619999999999997</v>
      </c>
      <c r="T47" s="699">
        <v>38.46</v>
      </c>
      <c r="U47" s="406">
        <v>61.54</v>
      </c>
      <c r="V47" s="409">
        <v>30.769230769230766</v>
      </c>
      <c r="W47" s="639">
        <v>35.83</v>
      </c>
      <c r="AG47" t="s">
        <v>101</v>
      </c>
    </row>
    <row r="48" spans="3:33" x14ac:dyDescent="0.25">
      <c r="C48" t="str">
        <f t="shared" si="40"/>
        <v>Иркутск/Братск/Улан-Удэ/ЧитаLRKA/Лок.Сети АЗС</v>
      </c>
      <c r="D48" s="336" t="s">
        <v>569</v>
      </c>
      <c r="E48" s="348" t="s">
        <v>255</v>
      </c>
      <c r="F48" s="628">
        <f t="shared" ref="F48:G48" si="47">F52</f>
        <v>51.54</v>
      </c>
      <c r="G48" s="629">
        <f t="shared" si="47"/>
        <v>53.85</v>
      </c>
      <c r="H48" s="693">
        <v>58.46</v>
      </c>
      <c r="I48" s="694">
        <v>61.54</v>
      </c>
      <c r="J48" s="591">
        <f t="shared" ref="J48:Q48" si="48">J52</f>
        <v>57.69</v>
      </c>
      <c r="K48" s="403">
        <f t="shared" si="48"/>
        <v>65.384615384615387</v>
      </c>
      <c r="L48" s="697">
        <v>46.15</v>
      </c>
      <c r="M48" s="697">
        <v>46.15</v>
      </c>
      <c r="N48" s="408">
        <f t="shared" si="48"/>
        <v>50</v>
      </c>
      <c r="O48" s="719">
        <v>103.85</v>
      </c>
      <c r="P48" s="719">
        <v>98.54</v>
      </c>
      <c r="Q48" s="594">
        <f t="shared" si="48"/>
        <v>65.384615384615387</v>
      </c>
      <c r="R48" s="3"/>
      <c r="S48" s="697">
        <v>34.619999999999997</v>
      </c>
      <c r="T48" s="697">
        <v>38.46</v>
      </c>
      <c r="U48" s="403">
        <v>73.08</v>
      </c>
      <c r="V48" s="408">
        <f t="shared" ref="V48:W48" si="49">V52</f>
        <v>30.769230769230766</v>
      </c>
      <c r="W48" s="638">
        <f t="shared" si="49"/>
        <v>35.83</v>
      </c>
      <c r="AG48" t="s">
        <v>242</v>
      </c>
    </row>
    <row r="49" spans="3:33" x14ac:dyDescent="0.25">
      <c r="C49" t="str">
        <f t="shared" si="40"/>
        <v>Иркутск/Братск/Улан-Удэ/ЧитаRRKA/B2B</v>
      </c>
      <c r="D49" s="331" t="s">
        <v>569</v>
      </c>
      <c r="E49" s="343" t="s">
        <v>254</v>
      </c>
      <c r="F49" s="630">
        <f t="shared" ref="F49:G49" si="50">F50</f>
        <v>52</v>
      </c>
      <c r="G49" s="631">
        <f t="shared" si="50"/>
        <v>60</v>
      </c>
      <c r="H49" s="691">
        <v>64</v>
      </c>
      <c r="I49" s="692">
        <v>68</v>
      </c>
      <c r="J49" s="592">
        <f t="shared" ref="J49:Q49" si="51">J50</f>
        <v>55.2</v>
      </c>
      <c r="K49" s="404">
        <f t="shared" si="51"/>
        <v>62.96</v>
      </c>
      <c r="L49" s="698">
        <v>48</v>
      </c>
      <c r="M49" s="698">
        <v>48</v>
      </c>
      <c r="N49" s="405">
        <f t="shared" si="51"/>
        <v>50</v>
      </c>
      <c r="O49" s="720">
        <v>108</v>
      </c>
      <c r="P49" s="720">
        <v>100</v>
      </c>
      <c r="Q49" s="595">
        <f t="shared" si="51"/>
        <v>62.96</v>
      </c>
      <c r="R49" s="3"/>
      <c r="S49" s="698">
        <v>36</v>
      </c>
      <c r="T49" s="698">
        <v>40</v>
      </c>
      <c r="U49" s="404">
        <v>76</v>
      </c>
      <c r="V49" s="405">
        <f t="shared" ref="V49:W49" si="52">V50</f>
        <v>30.769230769230766</v>
      </c>
      <c r="W49" s="630">
        <f t="shared" si="52"/>
        <v>34.619999999999997</v>
      </c>
      <c r="AG49" t="s">
        <v>102</v>
      </c>
    </row>
    <row r="50" spans="3:33" x14ac:dyDescent="0.25">
      <c r="C50" t="str">
        <f t="shared" si="40"/>
        <v>Иркутск/Братск/Улан-Удэ/ЧитаNRKA</v>
      </c>
      <c r="D50" s="331" t="s">
        <v>569</v>
      </c>
      <c r="E50" s="343" t="s">
        <v>0</v>
      </c>
      <c r="F50" s="630">
        <v>52</v>
      </c>
      <c r="G50" s="631">
        <v>60</v>
      </c>
      <c r="H50" s="691">
        <v>64</v>
      </c>
      <c r="I50" s="692">
        <v>68</v>
      </c>
      <c r="J50" s="592">
        <v>55.2</v>
      </c>
      <c r="K50" s="404">
        <v>62.96</v>
      </c>
      <c r="L50" s="698">
        <v>48</v>
      </c>
      <c r="M50" s="698">
        <v>48</v>
      </c>
      <c r="N50" s="405">
        <v>50</v>
      </c>
      <c r="O50" s="720">
        <v>108</v>
      </c>
      <c r="P50" s="720">
        <v>100</v>
      </c>
      <c r="Q50" s="595">
        <v>62.96</v>
      </c>
      <c r="R50" s="3"/>
      <c r="S50" s="698">
        <v>36</v>
      </c>
      <c r="T50" s="698">
        <v>40</v>
      </c>
      <c r="U50" s="404">
        <v>76</v>
      </c>
      <c r="V50" s="405">
        <v>30.769230769230766</v>
      </c>
      <c r="W50" s="630">
        <v>34.619999999999997</v>
      </c>
      <c r="AG50" t="s">
        <v>103</v>
      </c>
    </row>
    <row r="51" spans="3:33" x14ac:dyDescent="0.25">
      <c r="C51" t="str">
        <f t="shared" si="40"/>
        <v>Иркутск/Братск/Улан-Удэ/ЧитаНац.Сети АЗС</v>
      </c>
      <c r="D51" s="331" t="s">
        <v>569</v>
      </c>
      <c r="E51" s="343" t="s">
        <v>231</v>
      </c>
      <c r="F51" s="630">
        <v>53.125</v>
      </c>
      <c r="G51" s="631">
        <v>60.625</v>
      </c>
      <c r="H51" s="691">
        <v>64.38</v>
      </c>
      <c r="I51" s="692">
        <v>68.13</v>
      </c>
      <c r="J51" s="592">
        <v>58.58</v>
      </c>
      <c r="K51" s="404">
        <v>77.071290944123319</v>
      </c>
      <c r="L51" s="698">
        <v>50.32</v>
      </c>
      <c r="M51" s="698">
        <v>50.32</v>
      </c>
      <c r="N51" s="405">
        <v>50.63</v>
      </c>
      <c r="O51" s="720">
        <v>108.39</v>
      </c>
      <c r="P51" s="720">
        <v>100.65</v>
      </c>
      <c r="Q51" s="595">
        <v>77.071290944123319</v>
      </c>
      <c r="R51" s="3"/>
      <c r="S51" s="698">
        <v>36.770000000000003</v>
      </c>
      <c r="T51" s="698">
        <v>40.65</v>
      </c>
      <c r="U51" s="404">
        <v>77.42</v>
      </c>
      <c r="V51" s="405">
        <v>30.769230769230766</v>
      </c>
      <c r="W51" s="630">
        <v>34.619999999999997</v>
      </c>
      <c r="AG51" t="s">
        <v>104</v>
      </c>
    </row>
    <row r="52" spans="3:33" ht="15.75" thickBot="1" x14ac:dyDescent="0.3">
      <c r="C52" t="str">
        <f t="shared" si="40"/>
        <v>Иркутск/Братск/Улан-Удэ/ЧитаСПП</v>
      </c>
      <c r="D52" s="337" t="s">
        <v>569</v>
      </c>
      <c r="E52" s="349" t="s">
        <v>5</v>
      </c>
      <c r="F52" s="633">
        <v>51.54</v>
      </c>
      <c r="G52" s="634">
        <v>53.85</v>
      </c>
      <c r="H52" s="695">
        <v>58.46</v>
      </c>
      <c r="I52" s="696">
        <v>61.54</v>
      </c>
      <c r="J52" s="593">
        <v>57.69</v>
      </c>
      <c r="K52" s="406">
        <v>65.384615384615387</v>
      </c>
      <c r="L52" s="699">
        <v>46.15</v>
      </c>
      <c r="M52" s="699">
        <v>46.15</v>
      </c>
      <c r="N52" s="409">
        <v>50</v>
      </c>
      <c r="O52" s="721">
        <v>103.85</v>
      </c>
      <c r="P52" s="721">
        <v>98.54</v>
      </c>
      <c r="Q52" s="596">
        <v>65.384615384615387</v>
      </c>
      <c r="R52" s="3"/>
      <c r="S52" s="699">
        <v>34.619999999999997</v>
      </c>
      <c r="T52" s="699">
        <v>38.46</v>
      </c>
      <c r="U52" s="406">
        <v>73.08</v>
      </c>
      <c r="V52" s="409">
        <v>30.769230769230766</v>
      </c>
      <c r="W52" s="639">
        <v>35.83</v>
      </c>
      <c r="AG52" t="s">
        <v>105</v>
      </c>
    </row>
    <row r="53" spans="3:33" x14ac:dyDescent="0.25">
      <c r="C53" t="str">
        <f t="shared" si="40"/>
        <v>Краснодар, РостовLRKA/Лок.Сети АЗС</v>
      </c>
      <c r="D53" s="334" t="s">
        <v>358</v>
      </c>
      <c r="E53" s="346" t="s">
        <v>255</v>
      </c>
      <c r="F53" s="628">
        <v>51.54</v>
      </c>
      <c r="G53" s="629">
        <v>53.85</v>
      </c>
      <c r="H53" s="693">
        <v>58.46</v>
      </c>
      <c r="I53" s="694">
        <v>61.54</v>
      </c>
      <c r="J53" s="591">
        <v>57.69</v>
      </c>
      <c r="K53" s="403">
        <v>65.384615384615387</v>
      </c>
      <c r="L53" s="697">
        <v>46.15</v>
      </c>
      <c r="M53" s="697">
        <v>46.15</v>
      </c>
      <c r="N53" s="408">
        <v>50</v>
      </c>
      <c r="O53" s="718">
        <v>92.31</v>
      </c>
      <c r="P53" s="718">
        <v>90.88</v>
      </c>
      <c r="Q53" s="594">
        <v>65.384615384615387</v>
      </c>
      <c r="R53" s="3"/>
      <c r="S53" s="697">
        <v>34.619999999999997</v>
      </c>
      <c r="T53" s="697">
        <v>38.46</v>
      </c>
      <c r="U53" s="403">
        <v>61.54</v>
      </c>
      <c r="V53" s="408">
        <v>30.769230769230766</v>
      </c>
      <c r="W53" s="638">
        <v>35.83</v>
      </c>
      <c r="AG53" t="s">
        <v>106</v>
      </c>
    </row>
    <row r="54" spans="3:33" x14ac:dyDescent="0.25">
      <c r="C54" t="str">
        <f t="shared" si="40"/>
        <v>Краснодар, РостовRRKA/B2B</v>
      </c>
      <c r="D54" s="334" t="s">
        <v>358</v>
      </c>
      <c r="E54" s="346" t="s">
        <v>254</v>
      </c>
      <c r="F54" s="630">
        <v>52</v>
      </c>
      <c r="G54" s="631">
        <v>60</v>
      </c>
      <c r="H54" s="691">
        <v>64</v>
      </c>
      <c r="I54" s="692">
        <v>68</v>
      </c>
      <c r="J54" s="592">
        <v>55.2</v>
      </c>
      <c r="K54" s="404">
        <v>62.96</v>
      </c>
      <c r="L54" s="698">
        <v>48</v>
      </c>
      <c r="M54" s="698">
        <v>48</v>
      </c>
      <c r="N54" s="405">
        <v>50</v>
      </c>
      <c r="O54" s="716">
        <v>96</v>
      </c>
      <c r="P54" s="716">
        <v>92</v>
      </c>
      <c r="Q54" s="595">
        <v>62.96</v>
      </c>
      <c r="R54" s="3"/>
      <c r="S54" s="698">
        <v>36</v>
      </c>
      <c r="T54" s="698">
        <v>40</v>
      </c>
      <c r="U54" s="404">
        <v>64</v>
      </c>
      <c r="V54" s="405">
        <v>30.769230769230766</v>
      </c>
      <c r="W54" s="630">
        <v>34.619999999999997</v>
      </c>
      <c r="AG54" t="s">
        <v>107</v>
      </c>
    </row>
    <row r="55" spans="3:33" x14ac:dyDescent="0.25">
      <c r="C55" t="str">
        <f t="shared" si="40"/>
        <v>Краснодар, РостовNRKA</v>
      </c>
      <c r="D55" s="334" t="s">
        <v>358</v>
      </c>
      <c r="E55" s="346" t="s">
        <v>0</v>
      </c>
      <c r="F55" s="630">
        <v>52</v>
      </c>
      <c r="G55" s="631">
        <v>60</v>
      </c>
      <c r="H55" s="691">
        <v>64</v>
      </c>
      <c r="I55" s="692">
        <v>68</v>
      </c>
      <c r="J55" s="592">
        <v>55.2</v>
      </c>
      <c r="K55" s="404">
        <v>62.96</v>
      </c>
      <c r="L55" s="698">
        <v>48</v>
      </c>
      <c r="M55" s="698">
        <v>48</v>
      </c>
      <c r="N55" s="405">
        <v>50</v>
      </c>
      <c r="O55" s="716">
        <v>96</v>
      </c>
      <c r="P55" s="716">
        <v>92</v>
      </c>
      <c r="Q55" s="595">
        <v>62.96</v>
      </c>
      <c r="R55" s="3"/>
      <c r="S55" s="698">
        <v>36</v>
      </c>
      <c r="T55" s="698">
        <v>40</v>
      </c>
      <c r="U55" s="404">
        <v>64</v>
      </c>
      <c r="V55" s="405">
        <v>30.769230769230766</v>
      </c>
      <c r="W55" s="630">
        <v>34.619999999999997</v>
      </c>
      <c r="AG55" t="s">
        <v>108</v>
      </c>
    </row>
    <row r="56" spans="3:33" x14ac:dyDescent="0.25">
      <c r="C56" t="str">
        <f t="shared" si="40"/>
        <v>Краснодар, РостовНац.Сети АЗС</v>
      </c>
      <c r="D56" s="334" t="s">
        <v>358</v>
      </c>
      <c r="E56" s="346" t="s">
        <v>231</v>
      </c>
      <c r="F56" s="630">
        <v>53.125</v>
      </c>
      <c r="G56" s="631">
        <v>60.625</v>
      </c>
      <c r="H56" s="691">
        <v>64.38</v>
      </c>
      <c r="I56" s="692">
        <v>68.13</v>
      </c>
      <c r="J56" s="592">
        <v>58.58</v>
      </c>
      <c r="K56" s="404">
        <v>77.071290944123319</v>
      </c>
      <c r="L56" s="698">
        <v>50.32</v>
      </c>
      <c r="M56" s="698">
        <v>50.32</v>
      </c>
      <c r="N56" s="405">
        <v>50.63</v>
      </c>
      <c r="O56" s="716">
        <v>96.77</v>
      </c>
      <c r="P56" s="716">
        <v>92.95</v>
      </c>
      <c r="Q56" s="595">
        <v>77.071290944123319</v>
      </c>
      <c r="R56" s="3"/>
      <c r="S56" s="698">
        <v>36.770000000000003</v>
      </c>
      <c r="T56" s="698">
        <v>40.65</v>
      </c>
      <c r="U56" s="404">
        <v>65.16</v>
      </c>
      <c r="V56" s="405">
        <v>30.769230769230766</v>
      </c>
      <c r="W56" s="630">
        <v>34.619999999999997</v>
      </c>
      <c r="AG56" t="s">
        <v>109</v>
      </c>
    </row>
    <row r="57" spans="3:33" ht="15.75" thickBot="1" x14ac:dyDescent="0.3">
      <c r="C57" t="str">
        <f t="shared" si="40"/>
        <v>Краснодар, РостовСПП</v>
      </c>
      <c r="D57" s="338" t="s">
        <v>358</v>
      </c>
      <c r="E57" s="350" t="s">
        <v>5</v>
      </c>
      <c r="F57" s="633">
        <v>51.54</v>
      </c>
      <c r="G57" s="634">
        <v>53.85</v>
      </c>
      <c r="H57" s="695">
        <v>58.46</v>
      </c>
      <c r="I57" s="696">
        <v>61.54</v>
      </c>
      <c r="J57" s="593">
        <v>57.69</v>
      </c>
      <c r="K57" s="406">
        <v>65.384615384615387</v>
      </c>
      <c r="L57" s="699">
        <v>46.15</v>
      </c>
      <c r="M57" s="699">
        <v>46.15</v>
      </c>
      <c r="N57" s="409">
        <v>50</v>
      </c>
      <c r="O57" s="717">
        <v>92.31</v>
      </c>
      <c r="P57" s="717">
        <v>90.88</v>
      </c>
      <c r="Q57" s="596">
        <v>65.384615384615387</v>
      </c>
      <c r="R57" s="3"/>
      <c r="S57" s="699">
        <v>34.619999999999997</v>
      </c>
      <c r="T57" s="699">
        <v>38.46</v>
      </c>
      <c r="U57" s="406">
        <v>61.54</v>
      </c>
      <c r="V57" s="409">
        <v>30.769230769230766</v>
      </c>
      <c r="W57" s="639">
        <v>35.83</v>
      </c>
      <c r="AG57" t="s">
        <v>110</v>
      </c>
    </row>
    <row r="58" spans="3:33" x14ac:dyDescent="0.25">
      <c r="C58" t="str">
        <f t="shared" si="40"/>
        <v>Сочи, НовороссийскLRKA/Лок.Сети АЗС</v>
      </c>
      <c r="D58" s="333" t="s">
        <v>357</v>
      </c>
      <c r="E58" s="345" t="s">
        <v>255</v>
      </c>
      <c r="F58" s="628">
        <v>51.54</v>
      </c>
      <c r="G58" s="629">
        <v>53.85</v>
      </c>
      <c r="H58" s="693">
        <v>58.46</v>
      </c>
      <c r="I58" s="694">
        <v>61.54</v>
      </c>
      <c r="J58" s="591">
        <v>57.69</v>
      </c>
      <c r="K58" s="403">
        <v>65.384615384615387</v>
      </c>
      <c r="L58" s="697">
        <v>46.15</v>
      </c>
      <c r="M58" s="697">
        <v>46.15</v>
      </c>
      <c r="N58" s="408">
        <v>50</v>
      </c>
      <c r="O58" s="718">
        <v>92.31</v>
      </c>
      <c r="P58" s="718">
        <v>90.88</v>
      </c>
      <c r="Q58" s="594">
        <v>65.384615384615387</v>
      </c>
      <c r="R58" s="3"/>
      <c r="S58" s="697">
        <v>34.619999999999997</v>
      </c>
      <c r="T58" s="697">
        <v>38.46</v>
      </c>
      <c r="U58" s="403">
        <v>61.54</v>
      </c>
      <c r="V58" s="408">
        <v>30.769230769230766</v>
      </c>
      <c r="W58" s="638">
        <v>35.83</v>
      </c>
      <c r="AG58" t="s">
        <v>616</v>
      </c>
    </row>
    <row r="59" spans="3:33" x14ac:dyDescent="0.25">
      <c r="C59" t="str">
        <f t="shared" si="40"/>
        <v>Сочи, НовороссийскRRKA/B2B</v>
      </c>
      <c r="D59" s="334" t="s">
        <v>357</v>
      </c>
      <c r="E59" s="346" t="s">
        <v>254</v>
      </c>
      <c r="F59" s="630">
        <v>52</v>
      </c>
      <c r="G59" s="631">
        <v>60</v>
      </c>
      <c r="H59" s="691">
        <v>64</v>
      </c>
      <c r="I59" s="692">
        <v>68</v>
      </c>
      <c r="J59" s="592">
        <v>55.2</v>
      </c>
      <c r="K59" s="404">
        <v>62.96</v>
      </c>
      <c r="L59" s="698">
        <v>48</v>
      </c>
      <c r="M59" s="698">
        <v>48</v>
      </c>
      <c r="N59" s="405">
        <v>50</v>
      </c>
      <c r="O59" s="716">
        <v>96</v>
      </c>
      <c r="P59" s="716">
        <v>92</v>
      </c>
      <c r="Q59" s="595">
        <v>62.96</v>
      </c>
      <c r="R59" s="3"/>
      <c r="S59" s="698">
        <v>36</v>
      </c>
      <c r="T59" s="698">
        <v>40</v>
      </c>
      <c r="U59" s="404">
        <v>64</v>
      </c>
      <c r="V59" s="405">
        <v>30.769230769230766</v>
      </c>
      <c r="W59" s="630">
        <v>34.619999999999997</v>
      </c>
      <c r="AG59" t="s">
        <v>617</v>
      </c>
    </row>
    <row r="60" spans="3:33" x14ac:dyDescent="0.25">
      <c r="C60" t="str">
        <f t="shared" si="40"/>
        <v>Сочи, НовороссийскNRKA</v>
      </c>
      <c r="D60" s="334" t="s">
        <v>357</v>
      </c>
      <c r="E60" s="346" t="s">
        <v>0</v>
      </c>
      <c r="F60" s="630">
        <v>52</v>
      </c>
      <c r="G60" s="631">
        <v>60</v>
      </c>
      <c r="H60" s="691">
        <v>64</v>
      </c>
      <c r="I60" s="692">
        <v>68</v>
      </c>
      <c r="J60" s="592">
        <v>55.2</v>
      </c>
      <c r="K60" s="404">
        <v>62.96</v>
      </c>
      <c r="L60" s="698">
        <v>48</v>
      </c>
      <c r="M60" s="698">
        <v>48</v>
      </c>
      <c r="N60" s="405">
        <v>50</v>
      </c>
      <c r="O60" s="716">
        <v>96</v>
      </c>
      <c r="P60" s="716">
        <v>92</v>
      </c>
      <c r="Q60" s="595">
        <v>62.96</v>
      </c>
      <c r="R60" s="3"/>
      <c r="S60" s="698">
        <v>36</v>
      </c>
      <c r="T60" s="698">
        <v>40</v>
      </c>
      <c r="U60" s="404">
        <v>64</v>
      </c>
      <c r="V60" s="405">
        <v>30.769230769230766</v>
      </c>
      <c r="W60" s="630">
        <v>34.619999999999997</v>
      </c>
      <c r="AG60" t="s">
        <v>618</v>
      </c>
    </row>
    <row r="61" spans="3:33" x14ac:dyDescent="0.25">
      <c r="C61" t="str">
        <f t="shared" si="40"/>
        <v>Сочи, НовороссийскНац.Сети АЗС</v>
      </c>
      <c r="D61" s="334" t="s">
        <v>357</v>
      </c>
      <c r="E61" s="346" t="s">
        <v>231</v>
      </c>
      <c r="F61" s="630">
        <v>53.125</v>
      </c>
      <c r="G61" s="631">
        <v>60.625</v>
      </c>
      <c r="H61" s="691">
        <v>64.38</v>
      </c>
      <c r="I61" s="692">
        <v>68.13</v>
      </c>
      <c r="J61" s="592">
        <v>58.58</v>
      </c>
      <c r="K61" s="404">
        <v>77.071290944123319</v>
      </c>
      <c r="L61" s="698">
        <v>50.32</v>
      </c>
      <c r="M61" s="698">
        <v>50.32</v>
      </c>
      <c r="N61" s="405">
        <v>50.63</v>
      </c>
      <c r="O61" s="716">
        <v>96.77</v>
      </c>
      <c r="P61" s="716">
        <v>92.95</v>
      </c>
      <c r="Q61" s="595">
        <v>77.071290944123319</v>
      </c>
      <c r="R61" s="3"/>
      <c r="S61" s="698">
        <v>36.770000000000003</v>
      </c>
      <c r="T61" s="698">
        <v>40.65</v>
      </c>
      <c r="U61" s="404">
        <v>65.16</v>
      </c>
      <c r="V61" s="405">
        <v>30.769230769230766</v>
      </c>
      <c r="W61" s="630">
        <v>34.619999999999997</v>
      </c>
      <c r="AG61" t="s">
        <v>619</v>
      </c>
    </row>
    <row r="62" spans="3:33" ht="15.75" thickBot="1" x14ac:dyDescent="0.3">
      <c r="C62" t="str">
        <f t="shared" si="40"/>
        <v>Сочи, НовороссийскСПП</v>
      </c>
      <c r="D62" s="335" t="s">
        <v>357</v>
      </c>
      <c r="E62" s="347" t="s">
        <v>5</v>
      </c>
      <c r="F62" s="633">
        <v>51.54</v>
      </c>
      <c r="G62" s="634">
        <v>53.85</v>
      </c>
      <c r="H62" s="695">
        <v>58.46</v>
      </c>
      <c r="I62" s="696">
        <v>61.54</v>
      </c>
      <c r="J62" s="593">
        <v>57.69</v>
      </c>
      <c r="K62" s="406">
        <v>65.384615384615387</v>
      </c>
      <c r="L62" s="699">
        <v>46.15</v>
      </c>
      <c r="M62" s="699">
        <v>46.15</v>
      </c>
      <c r="N62" s="409">
        <v>50</v>
      </c>
      <c r="O62" s="717">
        <v>92.31</v>
      </c>
      <c r="P62" s="717">
        <v>90.88</v>
      </c>
      <c r="Q62" s="596">
        <v>65.384615384615387</v>
      </c>
      <c r="R62" s="3"/>
      <c r="S62" s="699">
        <v>34.619999999999997</v>
      </c>
      <c r="T62" s="699">
        <v>38.46</v>
      </c>
      <c r="U62" s="406">
        <v>61.54</v>
      </c>
      <c r="V62" s="409">
        <v>30.769230769230766</v>
      </c>
      <c r="W62" s="639">
        <v>35.83</v>
      </c>
      <c r="AG62" t="s">
        <v>620</v>
      </c>
    </row>
    <row r="63" spans="3:33" x14ac:dyDescent="0.25">
      <c r="AG63" t="s">
        <v>621</v>
      </c>
    </row>
    <row r="64" spans="3:33" x14ac:dyDescent="0.25">
      <c r="AG64" t="s">
        <v>622</v>
      </c>
    </row>
    <row r="65" spans="33:33" x14ac:dyDescent="0.25">
      <c r="AG65" t="s">
        <v>111</v>
      </c>
    </row>
    <row r="66" spans="33:33" x14ac:dyDescent="0.25">
      <c r="AG66" t="s">
        <v>112</v>
      </c>
    </row>
    <row r="67" spans="33:33" x14ac:dyDescent="0.25">
      <c r="AG67" t="s">
        <v>113</v>
      </c>
    </row>
    <row r="68" spans="33:33" x14ac:dyDescent="0.25">
      <c r="AG68" t="s">
        <v>114</v>
      </c>
    </row>
    <row r="69" spans="33:33" x14ac:dyDescent="0.25">
      <c r="AG69" t="s">
        <v>115</v>
      </c>
    </row>
    <row r="70" spans="33:33" x14ac:dyDescent="0.25">
      <c r="AG70" t="s">
        <v>116</v>
      </c>
    </row>
    <row r="71" spans="33:33" x14ac:dyDescent="0.25">
      <c r="AG71" t="s">
        <v>117</v>
      </c>
    </row>
    <row r="72" spans="33:33" x14ac:dyDescent="0.25">
      <c r="AG72" t="s">
        <v>118</v>
      </c>
    </row>
    <row r="73" spans="33:33" x14ac:dyDescent="0.25">
      <c r="AG73" t="s">
        <v>623</v>
      </c>
    </row>
    <row r="74" spans="33:33" x14ac:dyDescent="0.25">
      <c r="AG74" t="s">
        <v>624</v>
      </c>
    </row>
    <row r="75" spans="33:33" x14ac:dyDescent="0.25">
      <c r="AG75" t="s">
        <v>625</v>
      </c>
    </row>
    <row r="76" spans="33:33" x14ac:dyDescent="0.25">
      <c r="AG76" t="s">
        <v>626</v>
      </c>
    </row>
    <row r="77" spans="33:33" x14ac:dyDescent="0.25">
      <c r="AG77" t="s">
        <v>627</v>
      </c>
    </row>
    <row r="78" spans="33:33" x14ac:dyDescent="0.25">
      <c r="AG78" t="s">
        <v>628</v>
      </c>
    </row>
    <row r="79" spans="33:33" x14ac:dyDescent="0.25">
      <c r="AG79" t="s">
        <v>119</v>
      </c>
    </row>
    <row r="80" spans="33:33" x14ac:dyDescent="0.25">
      <c r="AG80" t="s">
        <v>120</v>
      </c>
    </row>
    <row r="81" spans="33:33" x14ac:dyDescent="0.25">
      <c r="AG81" t="s">
        <v>121</v>
      </c>
    </row>
    <row r="82" spans="33:33" x14ac:dyDescent="0.25">
      <c r="AG82" t="s">
        <v>122</v>
      </c>
    </row>
    <row r="83" spans="33:33" x14ac:dyDescent="0.25">
      <c r="AG83" t="s">
        <v>123</v>
      </c>
    </row>
    <row r="84" spans="33:33" x14ac:dyDescent="0.25">
      <c r="AG84" t="s">
        <v>124</v>
      </c>
    </row>
    <row r="85" spans="33:33" x14ac:dyDescent="0.25">
      <c r="AG85" t="s">
        <v>125</v>
      </c>
    </row>
    <row r="86" spans="33:33" x14ac:dyDescent="0.25">
      <c r="AG86" t="s">
        <v>126</v>
      </c>
    </row>
    <row r="87" spans="33:33" x14ac:dyDescent="0.25">
      <c r="AG87" t="s">
        <v>127</v>
      </c>
    </row>
    <row r="88" spans="33:33" x14ac:dyDescent="0.25">
      <c r="AG88" t="s">
        <v>128</v>
      </c>
    </row>
    <row r="89" spans="33:33" x14ac:dyDescent="0.25">
      <c r="AG89" t="s">
        <v>129</v>
      </c>
    </row>
    <row r="90" spans="33:33" x14ac:dyDescent="0.25">
      <c r="AG90" t="s">
        <v>155</v>
      </c>
    </row>
    <row r="91" spans="33:33" x14ac:dyDescent="0.25">
      <c r="AG91" t="s">
        <v>156</v>
      </c>
    </row>
    <row r="92" spans="33:33" x14ac:dyDescent="0.25">
      <c r="AG92" t="s">
        <v>157</v>
      </c>
    </row>
    <row r="93" spans="33:33" x14ac:dyDescent="0.25">
      <c r="AG93" t="s">
        <v>158</v>
      </c>
    </row>
    <row r="94" spans="33:33" x14ac:dyDescent="0.25">
      <c r="AG94" t="s">
        <v>159</v>
      </c>
    </row>
    <row r="95" spans="33:33" x14ac:dyDescent="0.25">
      <c r="AG95" t="s">
        <v>160</v>
      </c>
    </row>
    <row r="96" spans="33:33" x14ac:dyDescent="0.25">
      <c r="AG96" t="s">
        <v>161</v>
      </c>
    </row>
    <row r="97" spans="33:33" x14ac:dyDescent="0.25">
      <c r="AG97" t="s">
        <v>162</v>
      </c>
    </row>
    <row r="98" spans="33:33" x14ac:dyDescent="0.25">
      <c r="AG98" t="s">
        <v>163</v>
      </c>
    </row>
    <row r="99" spans="33:33" x14ac:dyDescent="0.25">
      <c r="AG99" t="s">
        <v>164</v>
      </c>
    </row>
    <row r="100" spans="33:33" x14ac:dyDescent="0.25">
      <c r="AG100" t="s">
        <v>165</v>
      </c>
    </row>
    <row r="101" spans="33:33" x14ac:dyDescent="0.25">
      <c r="AG101" t="s">
        <v>166</v>
      </c>
    </row>
    <row r="102" spans="33:33" x14ac:dyDescent="0.25">
      <c r="AG102" t="s">
        <v>167</v>
      </c>
    </row>
    <row r="103" spans="33:33" x14ac:dyDescent="0.25">
      <c r="AG103" t="s">
        <v>629</v>
      </c>
    </row>
    <row r="104" spans="33:33" x14ac:dyDescent="0.25">
      <c r="AG104" t="s">
        <v>168</v>
      </c>
    </row>
    <row r="105" spans="33:33" x14ac:dyDescent="0.25">
      <c r="AG105" t="s">
        <v>188</v>
      </c>
    </row>
    <row r="106" spans="33:33" x14ac:dyDescent="0.25">
      <c r="AG106" t="s">
        <v>189</v>
      </c>
    </row>
    <row r="107" spans="33:33" x14ac:dyDescent="0.25">
      <c r="AG107" t="s">
        <v>187</v>
      </c>
    </row>
    <row r="108" spans="33:33" x14ac:dyDescent="0.25">
      <c r="AG108" t="s">
        <v>630</v>
      </c>
    </row>
  </sheetData>
  <sheetProtection formatCells="0" formatColumns="0" formatRows="0" insertColumns="0" insertRows="0" insertHyperlinks="0" deleteColumns="0" deleteRows="0" sort="0" autoFilter="0" pivotTables="0"/>
  <autoFilter ref="C2:W62"/>
  <customSheetViews>
    <customSheetView guid="{594A147C-ABC4-4A12-B97F-F1566DFDCC6E}" showAutoFilter="1" hiddenColumns="1" state="hidden">
      <pane xSplit="5" ySplit="2" topLeftCell="F36" activePane="bottomRight" state="frozen"/>
      <selection pane="bottomRight" activeCell="F58" sqref="F58:F62"/>
      <pageMargins left="0.7" right="0.7" top="0.75" bottom="0.75" header="0.3" footer="0.3"/>
      <pageSetup paperSize="9" orientation="portrait" r:id="rId1"/>
      <autoFilter ref="C2:U62"/>
    </customSheetView>
  </customSheetViews>
  <pageMargins left="0.7" right="0.7" top="0.75" bottom="0.75" header="0.3" footer="0.3"/>
  <pageSetup paperSize="9"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188</vt:i4>
      </vt:variant>
    </vt:vector>
  </HeadingPairs>
  <TitlesOfParts>
    <vt:vector size="199" baseType="lpstr">
      <vt:lpstr>Расчет инвестиций</vt:lpstr>
      <vt:lpstr>Свод объёмы</vt:lpstr>
      <vt:lpstr>Расчет (АКБ, %)</vt:lpstr>
      <vt:lpstr>Описание сети</vt:lpstr>
      <vt:lpstr>SAP-код</vt:lpstr>
      <vt:lpstr>Ассортиментная матрица</vt:lpstr>
      <vt:lpstr>Страт SKU</vt:lpstr>
      <vt:lpstr>Согласов. пред. контракт (ЭЦП)</vt:lpstr>
      <vt:lpstr>СС</vt:lpstr>
      <vt:lpstr>Сезонность</vt:lpstr>
      <vt:lpstr>Цены</vt:lpstr>
      <vt:lpstr>CM_colafb045_price</vt:lpstr>
      <vt:lpstr>CM_colafb048_price</vt:lpstr>
      <vt:lpstr>CM_colafb150_price</vt:lpstr>
      <vt:lpstr>CM_eon05_price</vt:lpstr>
      <vt:lpstr>CM_freshbar048_price</vt:lpstr>
      <vt:lpstr>CM_freshbar15_price</vt:lpstr>
      <vt:lpstr>CM_freshbarjb_price</vt:lpstr>
      <vt:lpstr>CM_il_price</vt:lpstr>
      <vt:lpstr>CM_il15_price</vt:lpstr>
      <vt:lpstr>CM_tornadojb_price</vt:lpstr>
      <vt:lpstr>CM_tornadopet_price</vt:lpstr>
      <vt:lpstr>CM_tornadopet10_price</vt:lpstr>
      <vt:lpstr>colafb045price</vt:lpstr>
      <vt:lpstr>colafb045price_in</vt:lpstr>
      <vt:lpstr>colafb048price</vt:lpstr>
      <vt:lpstr>colafb048price_in</vt:lpstr>
      <vt:lpstr>colafb150price</vt:lpstr>
      <vt:lpstr>colafb150price_in</vt:lpstr>
      <vt:lpstr>end_date</vt:lpstr>
      <vt:lpstr>eon05_price</vt:lpstr>
      <vt:lpstr>eon05_price_in</vt:lpstr>
      <vt:lpstr>filial</vt:lpstr>
      <vt:lpstr>freshbar048_price</vt:lpstr>
      <vt:lpstr>freshbar048_price_in</vt:lpstr>
      <vt:lpstr>freshbar15_price</vt:lpstr>
      <vt:lpstr>freshbar15_price_in</vt:lpstr>
      <vt:lpstr>freshbarjb_price</vt:lpstr>
      <vt:lpstr>freshbarjb_price_in</vt:lpstr>
      <vt:lpstr>gr_sb</vt:lpstr>
      <vt:lpstr>il_price</vt:lpstr>
      <vt:lpstr>il_price_in</vt:lpstr>
      <vt:lpstr>il15_price</vt:lpstr>
      <vt:lpstr>il15_price_in</vt:lpstr>
      <vt:lpstr>kam</vt:lpstr>
      <vt:lpstr>LRKA</vt:lpstr>
      <vt:lpstr>NRKA</vt:lpstr>
      <vt:lpstr>period</vt:lpstr>
      <vt:lpstr>plan_colafb045_listing</vt:lpstr>
      <vt:lpstr>plan_colafb045_listing2</vt:lpstr>
      <vt:lpstr>plan_colafb045_marketing</vt:lpstr>
      <vt:lpstr>plan_colafb045_marketing2</vt:lpstr>
      <vt:lpstr>plan_colafb045_promo</vt:lpstr>
      <vt:lpstr>plan_colafb045_promo2</vt:lpstr>
      <vt:lpstr>plan_colafb045_retro</vt:lpstr>
      <vt:lpstr>plan_colafb045_vol</vt:lpstr>
      <vt:lpstr>plan_colafb045_volnew</vt:lpstr>
      <vt:lpstr>plan_colafb048_listing</vt:lpstr>
      <vt:lpstr>plan_colafb048_listing2</vt:lpstr>
      <vt:lpstr>plan_colafb048_marketing</vt:lpstr>
      <vt:lpstr>plan_colafb048_marketing2</vt:lpstr>
      <vt:lpstr>plan_colafb048_promo</vt:lpstr>
      <vt:lpstr>plan_colafb048_promo2</vt:lpstr>
      <vt:lpstr>plan_colafb048_retro</vt:lpstr>
      <vt:lpstr>plan_colafb048_vol</vt:lpstr>
      <vt:lpstr>plan_colafb048_volnew</vt:lpstr>
      <vt:lpstr>plan_colafb150_listing</vt:lpstr>
      <vt:lpstr>plan_colafb150_listing2</vt:lpstr>
      <vt:lpstr>plan_colafb150_marketing</vt:lpstr>
      <vt:lpstr>plan_colafb150_marketing2</vt:lpstr>
      <vt:lpstr>plan_colafb150_promo</vt:lpstr>
      <vt:lpstr>plan_colafb150_promo2</vt:lpstr>
      <vt:lpstr>plan_colafb150_retro</vt:lpstr>
      <vt:lpstr>plan_colafb150_vol</vt:lpstr>
      <vt:lpstr>plan_colafb150_volnew</vt:lpstr>
      <vt:lpstr>plan_dopmarketing</vt:lpstr>
      <vt:lpstr>plan_eon025_listing</vt:lpstr>
      <vt:lpstr>plan_eon025_marketing</vt:lpstr>
      <vt:lpstr>plan_eon05_listing</vt:lpstr>
      <vt:lpstr>plan_eon05_listing2</vt:lpstr>
      <vt:lpstr>plan_eon05_marketing</vt:lpstr>
      <vt:lpstr>plan_eon05_marketing2</vt:lpstr>
      <vt:lpstr>plan_eon05_promo</vt:lpstr>
      <vt:lpstr>plan_eon05_promo2</vt:lpstr>
      <vt:lpstr>plan_eon05_retro</vt:lpstr>
      <vt:lpstr>plan_eon05_vol</vt:lpstr>
      <vt:lpstr>plan_eon05_volnew</vt:lpstr>
      <vt:lpstr>plan_eon05ss_listing</vt:lpstr>
      <vt:lpstr>plan_eon05ss_marketing</vt:lpstr>
      <vt:lpstr>plan_freshbar048_listing</vt:lpstr>
      <vt:lpstr>plan_freshbar048_listing2</vt:lpstr>
      <vt:lpstr>plan_freshbar048_marketing</vt:lpstr>
      <vt:lpstr>plan_freshbar048_marketing2</vt:lpstr>
      <vt:lpstr>plan_freshbar048_promo</vt:lpstr>
      <vt:lpstr>plan_freshbar048_promo2</vt:lpstr>
      <vt:lpstr>plan_freshbar048_retro</vt:lpstr>
      <vt:lpstr>plan_freshbar048_vol</vt:lpstr>
      <vt:lpstr>plan_freshbar048_volnew</vt:lpstr>
      <vt:lpstr>plan_freshbar15_listing</vt:lpstr>
      <vt:lpstr>plan_freshbar15_listing2</vt:lpstr>
      <vt:lpstr>plan_freshbar15_marketing</vt:lpstr>
      <vt:lpstr>plan_freshbar15_marketing2</vt:lpstr>
      <vt:lpstr>plan_freshbar15_promo</vt:lpstr>
      <vt:lpstr>plan_freshbar15_promo2</vt:lpstr>
      <vt:lpstr>plan_freshbar15_retro</vt:lpstr>
      <vt:lpstr>plan_freshbar15_vol</vt:lpstr>
      <vt:lpstr>plan_freshbar15_volnew</vt:lpstr>
      <vt:lpstr>plan_freshbarjb_listing</vt:lpstr>
      <vt:lpstr>plan_freshbarjb_listing2</vt:lpstr>
      <vt:lpstr>plan_freshbarjb_marketing</vt:lpstr>
      <vt:lpstr>plan_freshbarjb_marketing2</vt:lpstr>
      <vt:lpstr>plan_freshbarjb_promo</vt:lpstr>
      <vt:lpstr>plan_freshbarjb_promo2</vt:lpstr>
      <vt:lpstr>plan_freshbarjb_retro</vt:lpstr>
      <vt:lpstr>plan_freshbarjb_vol</vt:lpstr>
      <vt:lpstr>plan_freshbarjb_volnew</vt:lpstr>
      <vt:lpstr>plan_il_listing</vt:lpstr>
      <vt:lpstr>plan_il_listing2</vt:lpstr>
      <vt:lpstr>plan_il_marketing</vt:lpstr>
      <vt:lpstr>plan_il_marketing2</vt:lpstr>
      <vt:lpstr>plan_il_promo</vt:lpstr>
      <vt:lpstr>plan_il_promo2</vt:lpstr>
      <vt:lpstr>plan_il_retro</vt:lpstr>
      <vt:lpstr>plan_il_vol</vt:lpstr>
      <vt:lpstr>plan_il_volnew</vt:lpstr>
      <vt:lpstr>plan_il15_listing</vt:lpstr>
      <vt:lpstr>plan_il15_listing2</vt:lpstr>
      <vt:lpstr>plan_il15_marketing</vt:lpstr>
      <vt:lpstr>plan_il15_marketing2</vt:lpstr>
      <vt:lpstr>plan_il15_promo</vt:lpstr>
      <vt:lpstr>plan_il15_promo2</vt:lpstr>
      <vt:lpstr>plan_il15_retro</vt:lpstr>
      <vt:lpstr>plan_il15_vol</vt:lpstr>
      <vt:lpstr>plan_il15_volnew</vt:lpstr>
      <vt:lpstr>plan_iljb_listing2</vt:lpstr>
      <vt:lpstr>plan_iljb_marketing2</vt:lpstr>
      <vt:lpstr>plan_iljb_promo2</vt:lpstr>
      <vt:lpstr>plan_m1</vt:lpstr>
      <vt:lpstr>plan_m10</vt:lpstr>
      <vt:lpstr>plan_m11</vt:lpstr>
      <vt:lpstr>plan_m12</vt:lpstr>
      <vt:lpstr>plan_m2</vt:lpstr>
      <vt:lpstr>plan_m3</vt:lpstr>
      <vt:lpstr>plan_m4</vt:lpstr>
      <vt:lpstr>plan_m5</vt:lpstr>
      <vt:lpstr>plan_m6</vt:lpstr>
      <vt:lpstr>plan_m7</vt:lpstr>
      <vt:lpstr>plan_m8</vt:lpstr>
      <vt:lpstr>plan_m9</vt:lpstr>
      <vt:lpstr>plan_tornadojb_listing</vt:lpstr>
      <vt:lpstr>plan_tornadojb_listing2</vt:lpstr>
      <vt:lpstr>plan_tornadojb_marketing</vt:lpstr>
      <vt:lpstr>plan_tornadojb_marketing2</vt:lpstr>
      <vt:lpstr>plan_tornadojb_promo</vt:lpstr>
      <vt:lpstr>plan_tornadojb_promo2</vt:lpstr>
      <vt:lpstr>plan_tornadojb_retro</vt:lpstr>
      <vt:lpstr>plan_tornadojb_vol</vt:lpstr>
      <vt:lpstr>'Расчет инвестиций'!plan_tornadojb_volnew</vt:lpstr>
      <vt:lpstr>plan_tornadojb_volnew</vt:lpstr>
      <vt:lpstr>plan_tornadopet_listing</vt:lpstr>
      <vt:lpstr>plan_tornadopet_listing2</vt:lpstr>
      <vt:lpstr>plan_tornadopet_marketing</vt:lpstr>
      <vt:lpstr>plan_tornadopet_marketing2</vt:lpstr>
      <vt:lpstr>plan_tornadopet_promo</vt:lpstr>
      <vt:lpstr>plan_tornadopet_promo2</vt:lpstr>
      <vt:lpstr>plan_tornadopet_retro</vt:lpstr>
      <vt:lpstr>plan_tornadopet_vol</vt:lpstr>
      <vt:lpstr>'Расчет инвестиций'!plan_tornadopet_volnew</vt:lpstr>
      <vt:lpstr>plan_tornadopet10_listing</vt:lpstr>
      <vt:lpstr>plan_tornadopet10_listing2</vt:lpstr>
      <vt:lpstr>plan_tornadopet10_marketing</vt:lpstr>
      <vt:lpstr>plan_tornadopet10_marketing2</vt:lpstr>
      <vt:lpstr>plan_tornadopet10_promo</vt:lpstr>
      <vt:lpstr>plan_tornadopet10_promo2</vt:lpstr>
      <vt:lpstr>plan_tornadopet10_retro</vt:lpstr>
      <vt:lpstr>plan_tornadopet10_vol</vt:lpstr>
      <vt:lpstr>'Расчет инвестиций'!plan_tornadopet10_volnew</vt:lpstr>
      <vt:lpstr>plan_tornadopet10_volnew</vt:lpstr>
      <vt:lpstr>pmonth</vt:lpstr>
      <vt:lpstr>RRKA</vt:lpstr>
      <vt:lpstr>start_date</vt:lpstr>
      <vt:lpstr>tornadojb_price</vt:lpstr>
      <vt:lpstr>tornadojb_price_in</vt:lpstr>
      <vt:lpstr>tornadopet_price</vt:lpstr>
      <vt:lpstr>tornadopet_price_in</vt:lpstr>
      <vt:lpstr>tornadopet10_price</vt:lpstr>
      <vt:lpstr>tornadopet10_price_in</vt:lpstr>
      <vt:lpstr>urname</vt:lpstr>
      <vt:lpstr>viveska</vt:lpstr>
      <vt:lpstr>'Расчет инвестиций'!Группа_сбыта</vt:lpstr>
      <vt:lpstr>'Расчет инвестиций'!да</vt:lpstr>
      <vt:lpstr>Доставка</vt:lpstr>
      <vt:lpstr>'Расчет инвестиций'!Категория_сети</vt:lpstr>
      <vt:lpstr>'Описание сети'!Область_печати</vt:lpstr>
      <vt:lpstr>'Расчет инвестиций'!Область_печати</vt:lpstr>
      <vt:lpstr>Регион</vt:lpstr>
      <vt:lpstr>Сети_АЗС</vt:lpstr>
      <vt:lpstr>СПП</vt:lpstr>
      <vt:lpstr>'Расчет инвестиций'!ТИП_сети</vt:lpstr>
    </vt:vector>
  </TitlesOfParts>
  <Company>GK SNS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Meshkov.Aleksandr</dc:creator>
  <cp:lastModifiedBy>Metelkov.Matvey</cp:lastModifiedBy>
  <cp:lastPrinted>2020-05-27T10:12:26Z</cp:lastPrinted>
  <dcterms:created xsi:type="dcterms:W3CDTF">2011-10-26T14:12:25Z</dcterms:created>
  <dcterms:modified xsi:type="dcterms:W3CDTF">2026-02-13T14:36:56Z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NEW Запрос на заключение контракта GFD_форма от 07 08 2024.xlsx</vt:lpwstr>
  </property>
</Properties>
</file>