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Volumes/LaCie/ProjetDev/JavaEclipse/WyccExcel/"/>
    </mc:Choice>
  </mc:AlternateContent>
  <bookViews>
    <workbookView xWindow="0" yWindow="460" windowWidth="25600" windowHeight="15440"/>
  </bookViews>
  <sheets>
    <sheet name="méthode calcul détaillé" sheetId="2" r:id="rId1"/>
    <sheet name="références prix" sheetId="3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E5" i="2" l="1"/>
  <c r="DD5" i="2"/>
  <c r="AC6" i="2"/>
  <c r="AE6" i="2"/>
  <c r="AM6" i="2"/>
  <c r="AP6" i="2"/>
  <c r="AR6" i="2"/>
  <c r="AS6" i="2"/>
  <c r="AU6" i="2"/>
  <c r="AW6" i="2"/>
  <c r="BU6" i="2"/>
  <c r="DD6" i="2"/>
  <c r="DF6" i="2"/>
  <c r="DH6" i="2"/>
  <c r="DP6" i="2"/>
  <c r="DS6" i="2"/>
  <c r="DU6" i="2"/>
  <c r="EA6" i="2"/>
  <c r="DV6" i="2"/>
  <c r="DX6" i="2"/>
  <c r="DZ6" i="2"/>
  <c r="DY6" i="2"/>
  <c r="DO6" i="2"/>
  <c r="DI6" i="2"/>
  <c r="DK6" i="2"/>
  <c r="DM6" i="2"/>
  <c r="DL6" i="2"/>
  <c r="CF6" i="2"/>
  <c r="CH6" i="2"/>
  <c r="CJ6" i="2"/>
  <c r="CR6" i="2"/>
  <c r="CU6" i="2"/>
  <c r="CW6" i="2"/>
  <c r="DC6" i="2"/>
  <c r="CX6" i="2"/>
  <c r="CZ6" i="2"/>
  <c r="DB6" i="2"/>
  <c r="DA6" i="2"/>
  <c r="CQ6" i="2"/>
  <c r="CK6" i="2"/>
  <c r="CM6" i="2"/>
  <c r="CO6" i="2"/>
  <c r="CN6" i="2"/>
  <c r="AV5" i="2"/>
  <c r="BT5" i="2"/>
  <c r="AC5" i="2"/>
  <c r="AE5" i="2"/>
  <c r="AM5" i="2"/>
  <c r="AO5" i="2"/>
  <c r="AP5" i="2"/>
  <c r="AR5" i="2"/>
  <c r="AS5" i="2"/>
  <c r="AU5" i="2"/>
  <c r="AW5" i="2"/>
  <c r="BU5" i="2"/>
  <c r="DF5" i="2"/>
  <c r="DH5" i="2"/>
  <c r="DP5" i="2"/>
  <c r="DR5" i="2"/>
  <c r="DS5" i="2"/>
  <c r="DU5" i="2"/>
  <c r="EA5" i="2"/>
  <c r="DV5" i="2"/>
  <c r="DX5" i="2"/>
  <c r="DZ5" i="2"/>
  <c r="DY5" i="2"/>
  <c r="DO5" i="2"/>
  <c r="DI5" i="2"/>
  <c r="DK5" i="2"/>
  <c r="DM5" i="2"/>
  <c r="DL5" i="2"/>
  <c r="CF5" i="2"/>
  <c r="CH5" i="2"/>
  <c r="CJ5" i="2"/>
  <c r="CR5" i="2"/>
  <c r="CT5" i="2"/>
  <c r="CU5" i="2"/>
  <c r="CW5" i="2"/>
  <c r="DC5" i="2"/>
  <c r="CX5" i="2"/>
  <c r="CZ5" i="2"/>
  <c r="DB5" i="2"/>
  <c r="DA5" i="2"/>
  <c r="CQ5" i="2"/>
  <c r="CK5" i="2"/>
  <c r="CM5" i="2"/>
  <c r="CO5" i="2"/>
  <c r="CN5" i="2"/>
  <c r="AZ5" i="2"/>
  <c r="BA5" i="2"/>
  <c r="BB5" i="2"/>
  <c r="BC5" i="2"/>
  <c r="AF5" i="2"/>
  <c r="BD5" i="2"/>
  <c r="BE5" i="2"/>
  <c r="AH5" i="2"/>
  <c r="BF5" i="2"/>
  <c r="AI5" i="2"/>
  <c r="BG5" i="2"/>
  <c r="AJ5" i="2"/>
  <c r="BH5" i="2"/>
  <c r="BI5" i="2"/>
  <c r="AL5" i="2"/>
  <c r="BJ5" i="2"/>
  <c r="BK5" i="2"/>
  <c r="BL5" i="2"/>
  <c r="BM5" i="2"/>
  <c r="BN5" i="2"/>
  <c r="BO5" i="2"/>
  <c r="BP5" i="2"/>
  <c r="BQ5" i="2"/>
  <c r="BR5" i="2"/>
  <c r="BS5" i="2"/>
  <c r="AX5" i="2"/>
  <c r="BV5" i="2"/>
  <c r="AZ6" i="2"/>
  <c r="BA6" i="2"/>
  <c r="BB6" i="2"/>
  <c r="BC6" i="2"/>
  <c r="AF6" i="2"/>
  <c r="BD6" i="2"/>
  <c r="BE6" i="2"/>
  <c r="AH6" i="2"/>
  <c r="BF6" i="2"/>
  <c r="AI6" i="2"/>
  <c r="BG6" i="2"/>
  <c r="AJ6" i="2"/>
  <c r="BH6" i="2"/>
  <c r="BI6" i="2"/>
  <c r="AL6" i="2"/>
  <c r="BJ6" i="2"/>
  <c r="BK6" i="2"/>
  <c r="BL6" i="2"/>
  <c r="BM6" i="2"/>
  <c r="BN6" i="2"/>
  <c r="BO6" i="2"/>
  <c r="BP6" i="2"/>
  <c r="BQ6" i="2"/>
  <c r="BR6" i="2"/>
  <c r="BS6" i="2"/>
  <c r="AV6" i="2"/>
  <c r="BT6" i="2"/>
  <c r="AX6" i="2"/>
  <c r="BV6" i="2"/>
  <c r="AY6" i="2"/>
  <c r="AY5" i="2"/>
  <c r="EC6" i="2"/>
  <c r="ED6" i="2"/>
  <c r="EC5" i="2"/>
  <c r="ED5" i="2"/>
</calcChain>
</file>

<file path=xl/sharedStrings.xml><?xml version="1.0" encoding="utf-8"?>
<sst xmlns="http://schemas.openxmlformats.org/spreadsheetml/2006/main" count="182" uniqueCount="84">
  <si>
    <t>Currency</t>
  </si>
  <si>
    <t>EUR</t>
  </si>
  <si>
    <t>Insurance company</t>
  </si>
  <si>
    <t>Formula</t>
  </si>
  <si>
    <t>Policy number</t>
  </si>
  <si>
    <t>AIG Luxembourg</t>
  </si>
  <si>
    <t>Perfect</t>
  </si>
  <si>
    <t>L2022479</t>
  </si>
  <si>
    <t>Anker Verzekeringen n,v,</t>
  </si>
  <si>
    <t>Formula 3</t>
  </si>
  <si>
    <t>Module</t>
  </si>
  <si>
    <t>Period</t>
  </si>
  <si>
    <t>Type of module</t>
  </si>
  <si>
    <t>Rate</t>
  </si>
  <si>
    <t>Calculation mode</t>
  </si>
  <si>
    <t>Healthcare Plan</t>
  </si>
  <si>
    <t>monthly</t>
  </si>
  <si>
    <t>Death Accident</t>
  </si>
  <si>
    <t>daily</t>
  </si>
  <si>
    <t>DAILY</t>
  </si>
  <si>
    <t>MONTH</t>
  </si>
  <si>
    <t>Cie Premium Net without tax without com</t>
  </si>
  <si>
    <t>Cie Rate Net without tax without com</t>
  </si>
  <si>
    <t>Healthcare, assistance repatriation, K&amp;R, Liability</t>
  </si>
  <si>
    <t>LOL, PTD, TTD after accident or illness</t>
  </si>
  <si>
    <t>Discount / increase (%)</t>
  </si>
  <si>
    <t>Total Cie commission (%)</t>
  </si>
  <si>
    <t>Premium Tax and Fees included</t>
  </si>
  <si>
    <t>Total client Premium  without bank + broker fees</t>
  </si>
  <si>
    <t>Broker commission included (%)</t>
  </si>
  <si>
    <t>WYCC commission included (%)</t>
  </si>
  <si>
    <t>WYCC Fees 
(%)</t>
  </si>
  <si>
    <t>Premium Tc</t>
  </si>
  <si>
    <t>Frequency of payment</t>
  </si>
  <si>
    <t>Frequency of payment Fees 
(%)</t>
  </si>
  <si>
    <t>Cie Net Premium  without tax without com</t>
  </si>
  <si>
    <t>Cie Net Premium  without tax without com with discount/increase</t>
  </si>
  <si>
    <t>Broker commission included amount</t>
  </si>
  <si>
    <t>Total Cie commission amount</t>
  </si>
  <si>
    <t>Cie Premium  without tax (included com+dicount)</t>
  </si>
  <si>
    <t>cie reference for payment</t>
  </si>
  <si>
    <t>WYCC commission included amount</t>
  </si>
  <si>
    <t>Tax 
(%)</t>
  </si>
  <si>
    <t>Tax 
amount</t>
  </si>
  <si>
    <t>WYCC Fees 
Amount or fixed sum</t>
  </si>
  <si>
    <t>Total Surcom  
(%)</t>
  </si>
  <si>
    <t>Total Surcom  
amount</t>
  </si>
  <si>
    <t>Broker Surcom  
(%)</t>
  </si>
  <si>
    <t>Broker Surcom  
amount</t>
  </si>
  <si>
    <t>Broker reference  commission payment</t>
  </si>
  <si>
    <t>Premium with surcom</t>
  </si>
  <si>
    <t>WYCC surcom  
(%)</t>
  </si>
  <si>
    <t>WYCC surcom  
amount</t>
  </si>
  <si>
    <t>ANNUAL BASIS</t>
  </si>
  <si>
    <t>après le total général</t>
  </si>
  <si>
    <t>Broker  add fees cotisation
amount</t>
  </si>
  <si>
    <t>Broker add Bank Fees
%</t>
  </si>
  <si>
    <t>Broker add Bank Fees
amount</t>
  </si>
  <si>
    <t>Annual</t>
  </si>
  <si>
    <t>Month</t>
  </si>
  <si>
    <t>not applicable</t>
  </si>
  <si>
    <t>not necessary</t>
  </si>
  <si>
    <t>sum insured
(%)</t>
  </si>
  <si>
    <t>sum insured 
amount</t>
  </si>
  <si>
    <t>Nb of Months</t>
  </si>
  <si>
    <t>period</t>
  </si>
  <si>
    <t>annual</t>
  </si>
  <si>
    <t>WCA</t>
  </si>
  <si>
    <t>Position</t>
  </si>
  <si>
    <t>Name</t>
  </si>
  <si>
    <t>Surname</t>
  </si>
  <si>
    <t>Vessel or Corporate</t>
  </si>
  <si>
    <t>Crew Manning agency</t>
  </si>
  <si>
    <r>
      <t xml:space="preserve">Period Covered
</t>
    </r>
    <r>
      <rPr>
        <sz val="10"/>
        <rFont val="Arial"/>
        <family val="2"/>
      </rPr>
      <t>Yearly, Working Period, Private Life, On-duty+on-leave</t>
    </r>
  </si>
  <si>
    <t>Single or family</t>
  </si>
  <si>
    <t>Nationality</t>
  </si>
  <si>
    <t>Country of residence</t>
  </si>
  <si>
    <t>Number of Children</t>
  </si>
  <si>
    <t>Start Date</t>
  </si>
  <si>
    <t>End Date</t>
  </si>
  <si>
    <t>SALARY</t>
  </si>
  <si>
    <t>Nb of Days</t>
  </si>
  <si>
    <t>TO_INVOICE</t>
  </si>
  <si>
    <t>obligatoire référence du contrat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</si>
</sst>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)\ _€_ ;_ * \(#,##0.00\)\ _€_ ;_ * &quot;-&quot;??_)\ _€_ ;_ @_ "/>
    <numFmt numFmtId="164" formatCode="0.0000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7">
    <xf numFmtId="0" fontId="0" fillId="0" borderId="0" xfId="0"/>
    <xf numFmtId="10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33" borderId="0" xfId="0" applyFill="1"/>
    <xf numFmtId="0" fontId="0" fillId="33" borderId="0" xfId="0" applyFill="1" applyAlignment="1">
      <alignment vertical="center" wrapText="1"/>
    </xf>
    <xf numFmtId="9" fontId="0" fillId="33" borderId="0" xfId="0" applyNumberFormat="1" applyFill="1"/>
    <xf numFmtId="2" fontId="0" fillId="33" borderId="0" xfId="0" applyNumberFormat="1" applyFill="1"/>
    <xf numFmtId="10" fontId="0" fillId="33" borderId="0" xfId="0" applyNumberFormat="1" applyFill="1"/>
    <xf numFmtId="4" fontId="0" fillId="33" borderId="0" xfId="0" applyNumberFormat="1" applyFill="1"/>
    <xf numFmtId="0" fontId="0" fillId="34" borderId="0" xfId="0" applyFill="1" applyAlignment="1">
      <alignment vertical="center" wrapText="1"/>
    </xf>
    <xf numFmtId="0" fontId="0" fillId="34" borderId="0" xfId="0" applyFill="1"/>
    <xf numFmtId="9" fontId="0" fillId="34" borderId="0" xfId="0" applyNumberFormat="1" applyFill="1"/>
    <xf numFmtId="2" fontId="0" fillId="34" borderId="0" xfId="0" applyNumberFormat="1" applyFill="1"/>
    <xf numFmtId="10" fontId="0" fillId="34" borderId="0" xfId="0" applyNumberFormat="1" applyFill="1"/>
    <xf numFmtId="4" fontId="0" fillId="34" borderId="0" xfId="0" applyNumberFormat="1" applyFill="1"/>
    <xf numFmtId="3" fontId="0" fillId="0" borderId="0" xfId="0" applyNumberFormat="1"/>
    <xf numFmtId="0" fontId="0" fillId="0" borderId="0" xfId="0" applyFill="1" applyAlignment="1">
      <alignment vertical="center" wrapText="1"/>
    </xf>
    <xf numFmtId="4" fontId="0" fillId="0" borderId="0" xfId="0" applyNumberFormat="1" applyFill="1"/>
    <xf numFmtId="0" fontId="0" fillId="0" borderId="0" xfId="0" applyBorder="1" applyAlignment="1"/>
    <xf numFmtId="0" fontId="18" fillId="0" borderId="0" xfId="0" applyFont="1" applyBorder="1" applyAlignment="1">
      <alignment horizontal="center" vertical="center" wrapText="1"/>
    </xf>
    <xf numFmtId="0" fontId="18" fillId="0" borderId="0" xfId="0" applyFont="1" applyFill="1" applyBorder="1" applyAlignment="1">
      <alignment vertical="center" wrapText="1"/>
    </xf>
    <xf numFmtId="0" fontId="20" fillId="0" borderId="0" xfId="42" applyNumberFormat="1" applyFont="1" applyBorder="1" applyAlignment="1">
      <alignment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9" fontId="0" fillId="0" borderId="0" xfId="0" applyNumberFormat="1"/>
  </cellXfs>
  <cellStyles count="43">
    <cellStyle name="20 % - Accent1" xfId="19" builtinId="30" customBuiltin="1"/>
    <cellStyle name="20 % - Accent2" xfId="23" builtinId="34" customBuiltin="1"/>
    <cellStyle name="20 % - Accent3" xfId="27" builtinId="38" customBuiltin="1"/>
    <cellStyle name="20 % - Accent4" xfId="31" builtinId="42" customBuiltin="1"/>
    <cellStyle name="20 % - Accent5" xfId="35" builtinId="46" customBuiltin="1"/>
    <cellStyle name="20 % - Accent6" xfId="39" builtinId="50" customBuiltin="1"/>
    <cellStyle name="40 % - Accent1" xfId="20" builtinId="31" customBuiltin="1"/>
    <cellStyle name="40 % - Accent2" xfId="24" builtinId="35" customBuiltin="1"/>
    <cellStyle name="40 % - Accent3" xfId="28" builtinId="39" customBuiltin="1"/>
    <cellStyle name="40 % - Accent4" xfId="32" builtinId="43" customBuiltin="1"/>
    <cellStyle name="40 % - Accent5" xfId="36" builtinId="47" customBuiltin="1"/>
    <cellStyle name="40 % - Accent6" xfId="40" builtinId="51" customBuiltin="1"/>
    <cellStyle name="60 % - Accent1" xfId="21" builtinId="32" customBuiltin="1"/>
    <cellStyle name="60 % - Accent2" xfId="25" builtinId="36" customBuiltin="1"/>
    <cellStyle name="60 % - Accent3" xfId="29" builtinId="40" customBuiltin="1"/>
    <cellStyle name="60 % - Accent4" xfId="33" builtinId="44" customBuiltin="1"/>
    <cellStyle name="60 % - Accent5" xfId="37" builtinId="48" customBuiltin="1"/>
    <cellStyle name="60 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Milliers" xfId="42" builtinId="3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I6"/>
  <sheetViews>
    <sheetView tabSelected="1" workbookViewId="0">
      <selection activeCell="G13" sqref="G13"/>
    </sheetView>
  </sheetViews>
  <sheetFormatPr baseColWidth="10" defaultRowHeight="15" x14ac:dyDescent="0.2"/>
  <cols>
    <col min="26" max="26" width="15.1640625" bestFit="1" customWidth="1"/>
    <col min="31" max="31" width="12.83203125" customWidth="1"/>
    <col min="33" max="33" width="11.6640625" customWidth="1"/>
    <col min="37" max="37" width="7.5" bestFit="1" customWidth="1"/>
    <col min="38" max="38" width="8.1640625" customWidth="1"/>
    <col min="43" max="43" width="8.6640625" customWidth="1"/>
    <col min="45" max="45" width="8.5" customWidth="1"/>
    <col min="46" max="46" width="7.5" bestFit="1" customWidth="1"/>
    <col min="47" max="47" width="7.83203125" bestFit="1" customWidth="1"/>
    <col min="48" max="48" width="7.5" bestFit="1" customWidth="1"/>
    <col min="49" max="49" width="8.1640625" customWidth="1"/>
    <col min="75" max="75" width="29.1640625" bestFit="1" customWidth="1"/>
    <col min="76" max="76" width="19.83203125" bestFit="1" customWidth="1"/>
    <col min="77" max="77" width="8.6640625" bestFit="1" customWidth="1"/>
  </cols>
  <sheetData>
    <row r="1" spans="1:139" x14ac:dyDescent="0.2">
      <c r="R1" t="s">
        <v>23</v>
      </c>
      <c r="BW1" t="s">
        <v>24</v>
      </c>
    </row>
    <row r="2" spans="1:139" x14ac:dyDescent="0.2">
      <c r="R2" t="s">
        <v>20</v>
      </c>
      <c r="AA2" s="25" t="s">
        <v>53</v>
      </c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BW2" t="s">
        <v>19</v>
      </c>
    </row>
    <row r="3" spans="1:139" ht="76" customHeight="1" x14ac:dyDescent="0.2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t="s">
        <v>10</v>
      </c>
      <c r="X3" t="s">
        <v>61</v>
      </c>
      <c r="Y3" t="s">
        <v>61</v>
      </c>
      <c r="Z3" t="s">
        <v>61</v>
      </c>
      <c r="AE3" s="4" t="s">
        <v>40</v>
      </c>
      <c r="AR3" s="4" t="s">
        <v>49</v>
      </c>
      <c r="AY3" t="s">
        <v>11</v>
      </c>
      <c r="BW3" t="s">
        <v>10</v>
      </c>
      <c r="CC3" t="s">
        <v>83</v>
      </c>
      <c r="CF3" t="s">
        <v>66</v>
      </c>
      <c r="DD3" t="s">
        <v>11</v>
      </c>
      <c r="EC3" t="s">
        <v>66</v>
      </c>
      <c r="ED3" t="s">
        <v>65</v>
      </c>
      <c r="EE3" t="s">
        <v>54</v>
      </c>
    </row>
    <row r="4" spans="1:139" ht="105" x14ac:dyDescent="0.2">
      <c r="A4" s="21" t="s">
        <v>68</v>
      </c>
      <c r="B4" s="21" t="s">
        <v>69</v>
      </c>
      <c r="C4" s="21" t="s">
        <v>70</v>
      </c>
      <c r="D4" s="21" t="s">
        <v>71</v>
      </c>
      <c r="E4" s="21" t="s">
        <v>72</v>
      </c>
      <c r="F4" s="22" t="s">
        <v>73</v>
      </c>
      <c r="G4" s="22" t="s">
        <v>74</v>
      </c>
      <c r="H4" s="22" t="s">
        <v>75</v>
      </c>
      <c r="I4" s="22" t="s">
        <v>76</v>
      </c>
      <c r="J4" s="22" t="s">
        <v>77</v>
      </c>
      <c r="K4" s="21" t="s">
        <v>78</v>
      </c>
      <c r="L4" s="21" t="s">
        <v>79</v>
      </c>
      <c r="M4" s="21" t="s">
        <v>0</v>
      </c>
      <c r="N4" s="23" t="s">
        <v>64</v>
      </c>
      <c r="O4" s="24" t="s">
        <v>80</v>
      </c>
      <c r="P4" s="23" t="s">
        <v>81</v>
      </c>
      <c r="Q4" s="23" t="s">
        <v>82</v>
      </c>
      <c r="R4" s="3" t="s">
        <v>12</v>
      </c>
      <c r="S4" s="3" t="s">
        <v>2</v>
      </c>
      <c r="T4" s="3" t="s">
        <v>3</v>
      </c>
      <c r="U4" s="3" t="s">
        <v>4</v>
      </c>
      <c r="V4" s="3" t="s">
        <v>0</v>
      </c>
      <c r="W4" s="3" t="s">
        <v>14</v>
      </c>
      <c r="X4" s="3" t="s">
        <v>13</v>
      </c>
      <c r="Y4" s="3" t="s">
        <v>62</v>
      </c>
      <c r="Z4" s="3" t="s">
        <v>63</v>
      </c>
      <c r="AA4" s="6" t="s">
        <v>35</v>
      </c>
      <c r="AB4" s="6" t="s">
        <v>25</v>
      </c>
      <c r="AC4" s="6" t="s">
        <v>36</v>
      </c>
      <c r="AD4" s="6" t="s">
        <v>26</v>
      </c>
      <c r="AE4" s="6" t="s">
        <v>39</v>
      </c>
      <c r="AF4" s="6" t="s">
        <v>38</v>
      </c>
      <c r="AG4" s="6" t="s">
        <v>29</v>
      </c>
      <c r="AH4" s="6" t="s">
        <v>37</v>
      </c>
      <c r="AI4" s="6" t="s">
        <v>30</v>
      </c>
      <c r="AJ4" s="6" t="s">
        <v>41</v>
      </c>
      <c r="AK4" s="6" t="s">
        <v>42</v>
      </c>
      <c r="AL4" s="6" t="s">
        <v>43</v>
      </c>
      <c r="AM4" s="6" t="s">
        <v>32</v>
      </c>
      <c r="AN4" s="6" t="s">
        <v>31</v>
      </c>
      <c r="AO4" s="6" t="s">
        <v>44</v>
      </c>
      <c r="AP4" s="6" t="s">
        <v>27</v>
      </c>
      <c r="AQ4" s="6" t="s">
        <v>45</v>
      </c>
      <c r="AR4" s="6" t="s">
        <v>50</v>
      </c>
      <c r="AS4" s="6" t="s">
        <v>46</v>
      </c>
      <c r="AT4" s="6" t="s">
        <v>47</v>
      </c>
      <c r="AU4" s="6" t="s">
        <v>48</v>
      </c>
      <c r="AV4" s="6" t="s">
        <v>51</v>
      </c>
      <c r="AW4" s="6" t="s">
        <v>52</v>
      </c>
      <c r="AX4" s="6" t="s">
        <v>28</v>
      </c>
      <c r="AY4" s="11" t="s">
        <v>35</v>
      </c>
      <c r="AZ4" s="11" t="s">
        <v>25</v>
      </c>
      <c r="BA4" s="11" t="s">
        <v>36</v>
      </c>
      <c r="BB4" s="11" t="s">
        <v>26</v>
      </c>
      <c r="BC4" s="11" t="s">
        <v>39</v>
      </c>
      <c r="BD4" s="11" t="s">
        <v>38</v>
      </c>
      <c r="BE4" s="11" t="s">
        <v>29</v>
      </c>
      <c r="BF4" s="11" t="s">
        <v>37</v>
      </c>
      <c r="BG4" s="11" t="s">
        <v>30</v>
      </c>
      <c r="BH4" s="11" t="s">
        <v>41</v>
      </c>
      <c r="BI4" s="11" t="s">
        <v>42</v>
      </c>
      <c r="BJ4" s="11" t="s">
        <v>43</v>
      </c>
      <c r="BK4" s="11" t="s">
        <v>32</v>
      </c>
      <c r="BL4" s="11" t="s">
        <v>31</v>
      </c>
      <c r="BM4" s="11" t="s">
        <v>44</v>
      </c>
      <c r="BN4" s="11" t="s">
        <v>27</v>
      </c>
      <c r="BO4" s="11" t="s">
        <v>45</v>
      </c>
      <c r="BP4" s="11" t="s">
        <v>50</v>
      </c>
      <c r="BQ4" s="11" t="s">
        <v>46</v>
      </c>
      <c r="BR4" s="11" t="s">
        <v>47</v>
      </c>
      <c r="BS4" s="11" t="s">
        <v>48</v>
      </c>
      <c r="BT4" s="11" t="s">
        <v>51</v>
      </c>
      <c r="BU4" s="11" t="s">
        <v>52</v>
      </c>
      <c r="BV4" s="11" t="s">
        <v>28</v>
      </c>
      <c r="BW4" s="3" t="s">
        <v>12</v>
      </c>
      <c r="BX4" s="3" t="s">
        <v>2</v>
      </c>
      <c r="BY4" s="3" t="s">
        <v>3</v>
      </c>
      <c r="BZ4" s="3" t="s">
        <v>4</v>
      </c>
      <c r="CA4" s="3" t="s">
        <v>0</v>
      </c>
      <c r="CB4" s="3" t="s">
        <v>14</v>
      </c>
      <c r="CC4" s="3" t="s">
        <v>22</v>
      </c>
      <c r="CD4" s="3" t="s">
        <v>62</v>
      </c>
      <c r="CE4" s="3" t="s">
        <v>63</v>
      </c>
      <c r="CF4" s="6" t="s">
        <v>21</v>
      </c>
      <c r="CG4" s="6" t="s">
        <v>25</v>
      </c>
      <c r="CH4" s="6" t="s">
        <v>36</v>
      </c>
      <c r="CI4" s="6" t="s">
        <v>26</v>
      </c>
      <c r="CJ4" s="6" t="s">
        <v>39</v>
      </c>
      <c r="CK4" s="6" t="s">
        <v>38</v>
      </c>
      <c r="CL4" s="6" t="s">
        <v>29</v>
      </c>
      <c r="CM4" s="6" t="s">
        <v>37</v>
      </c>
      <c r="CN4" s="6" t="s">
        <v>30</v>
      </c>
      <c r="CO4" s="6" t="s">
        <v>41</v>
      </c>
      <c r="CP4" s="6" t="s">
        <v>42</v>
      </c>
      <c r="CQ4" s="6" t="s">
        <v>43</v>
      </c>
      <c r="CR4" s="6" t="s">
        <v>32</v>
      </c>
      <c r="CS4" s="6" t="s">
        <v>31</v>
      </c>
      <c r="CT4" s="6" t="s">
        <v>44</v>
      </c>
      <c r="CU4" s="6" t="s">
        <v>27</v>
      </c>
      <c r="CV4" s="6" t="s">
        <v>45</v>
      </c>
      <c r="CW4" s="6" t="s">
        <v>50</v>
      </c>
      <c r="CX4" s="6" t="s">
        <v>46</v>
      </c>
      <c r="CY4" s="6" t="s">
        <v>47</v>
      </c>
      <c r="CZ4" s="6" t="s">
        <v>48</v>
      </c>
      <c r="DA4" s="6" t="s">
        <v>51</v>
      </c>
      <c r="DB4" s="6" t="s">
        <v>52</v>
      </c>
      <c r="DC4" s="6" t="s">
        <v>28</v>
      </c>
      <c r="DD4" s="11" t="s">
        <v>21</v>
      </c>
      <c r="DE4" s="11" t="s">
        <v>25</v>
      </c>
      <c r="DF4" s="11" t="s">
        <v>36</v>
      </c>
      <c r="DG4" s="11" t="s">
        <v>26</v>
      </c>
      <c r="DH4" s="11" t="s">
        <v>39</v>
      </c>
      <c r="DI4" s="11" t="s">
        <v>38</v>
      </c>
      <c r="DJ4" s="11" t="s">
        <v>29</v>
      </c>
      <c r="DK4" s="11" t="s">
        <v>37</v>
      </c>
      <c r="DL4" s="11" t="s">
        <v>30</v>
      </c>
      <c r="DM4" s="11" t="s">
        <v>41</v>
      </c>
      <c r="DN4" s="11" t="s">
        <v>42</v>
      </c>
      <c r="DO4" s="11" t="s">
        <v>43</v>
      </c>
      <c r="DP4" s="11" t="s">
        <v>32</v>
      </c>
      <c r="DQ4" s="11" t="s">
        <v>31</v>
      </c>
      <c r="DR4" s="11" t="s">
        <v>44</v>
      </c>
      <c r="DS4" s="11" t="s">
        <v>27</v>
      </c>
      <c r="DT4" s="11" t="s">
        <v>45</v>
      </c>
      <c r="DU4" s="11" t="s">
        <v>50</v>
      </c>
      <c r="DV4" s="11" t="s">
        <v>46</v>
      </c>
      <c r="DW4" s="11" t="s">
        <v>47</v>
      </c>
      <c r="DX4" s="11" t="s">
        <v>48</v>
      </c>
      <c r="DY4" s="11" t="s">
        <v>51</v>
      </c>
      <c r="DZ4" s="11" t="s">
        <v>52</v>
      </c>
      <c r="EA4" s="11" t="s">
        <v>28</v>
      </c>
      <c r="EB4" s="18"/>
      <c r="EC4" s="6" t="s">
        <v>67</v>
      </c>
      <c r="ED4" s="11" t="s">
        <v>67</v>
      </c>
      <c r="EE4" s="3" t="s">
        <v>33</v>
      </c>
      <c r="EF4" s="3" t="s">
        <v>34</v>
      </c>
      <c r="EG4" s="3" t="s">
        <v>55</v>
      </c>
      <c r="EH4" s="3" t="s">
        <v>56</v>
      </c>
      <c r="EI4" s="3" t="s">
        <v>57</v>
      </c>
    </row>
    <row r="5" spans="1:139" x14ac:dyDescent="0.2">
      <c r="O5" s="17">
        <v>5000</v>
      </c>
      <c r="P5">
        <v>365</v>
      </c>
      <c r="Q5">
        <v>12</v>
      </c>
      <c r="R5" t="s">
        <v>15</v>
      </c>
      <c r="S5" t="s">
        <v>5</v>
      </c>
      <c r="T5" t="s">
        <v>6</v>
      </c>
      <c r="U5" t="s">
        <v>7</v>
      </c>
      <c r="V5" t="s">
        <v>1</v>
      </c>
      <c r="W5" t="s">
        <v>16</v>
      </c>
      <c r="X5" s="2">
        <v>5.0100000000000003E-4</v>
      </c>
      <c r="Y5" s="26">
        <v>3</v>
      </c>
      <c r="Z5" s="17">
        <v>500000</v>
      </c>
      <c r="AA5" s="5">
        <v>874.0385</v>
      </c>
      <c r="AB5" s="7">
        <v>0</v>
      </c>
      <c r="AC5" s="8">
        <f>AA5*(1+AB5)</f>
        <v>874.0385</v>
      </c>
      <c r="AD5" s="9">
        <v>0.25</v>
      </c>
      <c r="AE5" s="10">
        <f>AC5/(1-AD5)</f>
        <v>1165.3846666666666</v>
      </c>
      <c r="AF5" s="10">
        <f>AD5*AE5</f>
        <v>291.34616666666665</v>
      </c>
      <c r="AG5" s="9">
        <v>0.15</v>
      </c>
      <c r="AH5" s="10">
        <f>AG5*AE5</f>
        <v>174.80769999999998</v>
      </c>
      <c r="AI5" s="9">
        <f>AD5-AG5</f>
        <v>0.1</v>
      </c>
      <c r="AJ5" s="10">
        <f>AF5-AH5</f>
        <v>116.53846666666666</v>
      </c>
      <c r="AK5" s="9">
        <v>0.04</v>
      </c>
      <c r="AL5" s="8">
        <f>AK5*AE5</f>
        <v>46.615386666666666</v>
      </c>
      <c r="AM5" s="8">
        <f>AE5*(1+AK5)</f>
        <v>1212.0000533333332</v>
      </c>
      <c r="AN5" s="9">
        <v>0.03</v>
      </c>
      <c r="AO5" s="5">
        <f>AN5*AM5</f>
        <v>36.360001599999997</v>
      </c>
      <c r="AP5" s="8">
        <f>AM5+AO5</f>
        <v>1248.3600549333332</v>
      </c>
      <c r="AQ5" s="7">
        <v>0.1</v>
      </c>
      <c r="AR5" s="10">
        <f>AP5/(1-AQ5)</f>
        <v>1387.0667277037035</v>
      </c>
      <c r="AS5" s="10">
        <f>AQ5*AR5</f>
        <v>138.70667277037035</v>
      </c>
      <c r="AT5" s="9">
        <v>0.1</v>
      </c>
      <c r="AU5" s="10">
        <f>AT5*AR5</f>
        <v>138.70667277037035</v>
      </c>
      <c r="AV5" s="9">
        <f>AQ5-AT5</f>
        <v>0</v>
      </c>
      <c r="AW5" s="10">
        <f>AS5-AU5</f>
        <v>0</v>
      </c>
      <c r="AX5" s="10">
        <f>AR5</f>
        <v>1387.0667277037035</v>
      </c>
      <c r="AY5" s="12">
        <f>AA5/12*$Q$5</f>
        <v>874.03849999999989</v>
      </c>
      <c r="AZ5" s="15">
        <f t="shared" ref="AZ5:BV6" si="0">AB5/12*$Q$5</f>
        <v>0</v>
      </c>
      <c r="BA5" s="12">
        <f t="shared" si="0"/>
        <v>874.03849999999989</v>
      </c>
      <c r="BB5" s="15">
        <f t="shared" si="0"/>
        <v>0.25</v>
      </c>
      <c r="BC5" s="12">
        <f t="shared" si="0"/>
        <v>1165.3846666666666</v>
      </c>
      <c r="BD5" s="12">
        <f t="shared" si="0"/>
        <v>291.34616666666665</v>
      </c>
      <c r="BE5" s="15">
        <f t="shared" si="0"/>
        <v>0.15</v>
      </c>
      <c r="BF5" s="12">
        <f t="shared" si="0"/>
        <v>174.80769999999998</v>
      </c>
      <c r="BG5" s="15">
        <f t="shared" si="0"/>
        <v>0.1</v>
      </c>
      <c r="BH5" s="12">
        <f t="shared" si="0"/>
        <v>116.53846666666666</v>
      </c>
      <c r="BI5" s="15">
        <f t="shared" si="0"/>
        <v>0.04</v>
      </c>
      <c r="BJ5" s="12">
        <f t="shared" si="0"/>
        <v>46.615386666666666</v>
      </c>
      <c r="BK5" s="12">
        <f t="shared" si="0"/>
        <v>1212.0000533333332</v>
      </c>
      <c r="BL5" s="15">
        <f t="shared" si="0"/>
        <v>0.03</v>
      </c>
      <c r="BM5" s="12">
        <f t="shared" si="0"/>
        <v>36.360001599999997</v>
      </c>
      <c r="BN5" s="12">
        <f t="shared" si="0"/>
        <v>1248.3600549333332</v>
      </c>
      <c r="BO5" s="15">
        <f t="shared" si="0"/>
        <v>0.1</v>
      </c>
      <c r="BP5" s="12">
        <f t="shared" si="0"/>
        <v>1387.0667277037035</v>
      </c>
      <c r="BQ5" s="12">
        <f t="shared" si="0"/>
        <v>138.70667277037035</v>
      </c>
      <c r="BR5" s="15">
        <f t="shared" si="0"/>
        <v>0.1</v>
      </c>
      <c r="BS5" s="12">
        <f t="shared" si="0"/>
        <v>138.70667277037035</v>
      </c>
      <c r="BT5" s="15">
        <f t="shared" si="0"/>
        <v>0</v>
      </c>
      <c r="BU5" s="12">
        <f t="shared" si="0"/>
        <v>0</v>
      </c>
      <c r="BV5" s="12">
        <f t="shared" si="0"/>
        <v>1387.0667277037035</v>
      </c>
      <c r="BW5" t="s">
        <v>17</v>
      </c>
      <c r="BX5" t="s">
        <v>8</v>
      </c>
      <c r="BY5" t="s">
        <v>9</v>
      </c>
      <c r="BZ5">
        <v>240322</v>
      </c>
      <c r="CA5" t="s">
        <v>1</v>
      </c>
      <c r="CB5" t="s">
        <v>18</v>
      </c>
      <c r="CC5" s="2">
        <v>5.0100000000000003E-4</v>
      </c>
      <c r="CD5" s="1">
        <v>3</v>
      </c>
      <c r="CE5" s="17">
        <f>CD5*$O$5*12</f>
        <v>180000</v>
      </c>
      <c r="CF5" s="5">
        <f>CC5*CE5</f>
        <v>90.18</v>
      </c>
      <c r="CG5" s="7">
        <v>0</v>
      </c>
      <c r="CH5" s="8">
        <f>CF5*(1+CG5)</f>
        <v>90.18</v>
      </c>
      <c r="CI5" s="9">
        <v>0.25</v>
      </c>
      <c r="CJ5" s="10">
        <f>CH5/(1-CI5)</f>
        <v>120.24000000000001</v>
      </c>
      <c r="CK5" s="10">
        <f>CI5*CJ5</f>
        <v>30.060000000000002</v>
      </c>
      <c r="CL5" s="9">
        <v>0.15</v>
      </c>
      <c r="CM5" s="10">
        <f>CL5*CJ5</f>
        <v>18.036000000000001</v>
      </c>
      <c r="CN5" s="9">
        <f>CI5-CL5</f>
        <v>0.1</v>
      </c>
      <c r="CO5" s="10">
        <f>CK5-CM5</f>
        <v>12.024000000000001</v>
      </c>
      <c r="CP5" s="9">
        <v>0.04</v>
      </c>
      <c r="CQ5" s="8">
        <f>CP5*CJ5</f>
        <v>4.8096000000000005</v>
      </c>
      <c r="CR5" s="8">
        <f>CJ5*(1+CP5)</f>
        <v>125.04960000000001</v>
      </c>
      <c r="CS5" s="9">
        <v>0.03</v>
      </c>
      <c r="CT5" s="5">
        <f>CS5*CR5</f>
        <v>3.7514880000000002</v>
      </c>
      <c r="CU5" s="8">
        <f>CR5+CT5</f>
        <v>128.80108800000002</v>
      </c>
      <c r="CV5" s="7">
        <v>0.1</v>
      </c>
      <c r="CW5" s="10">
        <f>CU5/(1-CV5)</f>
        <v>143.11232000000001</v>
      </c>
      <c r="CX5" s="10">
        <f>CV5*CW5</f>
        <v>14.311232000000002</v>
      </c>
      <c r="CY5" s="9">
        <v>0.1</v>
      </c>
      <c r="CZ5" s="10">
        <f>CY5*CW5</f>
        <v>14.311232000000002</v>
      </c>
      <c r="DA5" s="9">
        <f>CV5-CY5</f>
        <v>0</v>
      </c>
      <c r="DB5" s="10">
        <f>CX5-CZ5</f>
        <v>0</v>
      </c>
      <c r="DC5" s="10">
        <f>CW5</f>
        <v>143.11232000000001</v>
      </c>
      <c r="DD5" s="12">
        <f>CC5*CE5/365*$P$5</f>
        <v>90.18</v>
      </c>
      <c r="DE5" s="13">
        <v>0</v>
      </c>
      <c r="DF5" s="14">
        <f>DD5*(1+DE5)</f>
        <v>90.18</v>
      </c>
      <c r="DG5" s="15">
        <v>0.25</v>
      </c>
      <c r="DH5" s="16">
        <f>DF5/(1-DG5)</f>
        <v>120.24000000000001</v>
      </c>
      <c r="DI5" s="16">
        <f>DG5*DH5</f>
        <v>30.060000000000002</v>
      </c>
      <c r="DJ5" s="15">
        <v>0.15</v>
      </c>
      <c r="DK5" s="16">
        <f>DJ5*DH5</f>
        <v>18.036000000000001</v>
      </c>
      <c r="DL5" s="15">
        <f>DG5-DJ5</f>
        <v>0.1</v>
      </c>
      <c r="DM5" s="16">
        <f>DI5-DK5</f>
        <v>12.024000000000001</v>
      </c>
      <c r="DN5" s="15">
        <v>0.04</v>
      </c>
      <c r="DO5" s="14">
        <f>DN5*DH5</f>
        <v>4.8096000000000005</v>
      </c>
      <c r="DP5" s="14">
        <f>DH5*(1+DN5)</f>
        <v>125.04960000000001</v>
      </c>
      <c r="DQ5" s="15">
        <v>0.03</v>
      </c>
      <c r="DR5" s="12">
        <f>DQ5*DP5</f>
        <v>3.7514880000000002</v>
      </c>
      <c r="DS5" s="14">
        <f>DP5+DR5</f>
        <v>128.80108800000002</v>
      </c>
      <c r="DT5" s="13">
        <v>0.1</v>
      </c>
      <c r="DU5" s="16">
        <f>DS5/(1-DT5)</f>
        <v>143.11232000000001</v>
      </c>
      <c r="DV5" s="16">
        <f>DT5*DU5</f>
        <v>14.311232000000002</v>
      </c>
      <c r="DW5" s="15">
        <v>0.1</v>
      </c>
      <c r="DX5" s="16">
        <f>DW5*DU5</f>
        <v>14.311232000000002</v>
      </c>
      <c r="DY5" s="15">
        <f>DT5-DW5</f>
        <v>0</v>
      </c>
      <c r="DZ5" s="16">
        <f>DV5-DX5</f>
        <v>0</v>
      </c>
      <c r="EA5" s="16">
        <f>DU5</f>
        <v>143.11232000000001</v>
      </c>
      <c r="EB5" s="19"/>
      <c r="EC5" s="10">
        <f>12</f>
        <v>12</v>
      </c>
      <c r="ED5" s="16">
        <f>EC5/12*Q5</f>
        <v>12</v>
      </c>
      <c r="EE5" t="s">
        <v>58</v>
      </c>
    </row>
    <row r="6" spans="1:139" x14ac:dyDescent="0.2">
      <c r="O6" s="17">
        <v>5000</v>
      </c>
      <c r="P6">
        <v>365</v>
      </c>
      <c r="Q6">
        <v>12</v>
      </c>
      <c r="R6" t="s">
        <v>15</v>
      </c>
      <c r="S6" t="s">
        <v>5</v>
      </c>
      <c r="T6" t="s">
        <v>6</v>
      </c>
      <c r="U6" t="s">
        <v>7</v>
      </c>
      <c r="V6" t="s">
        <v>1</v>
      </c>
      <c r="W6" t="s">
        <v>16</v>
      </c>
      <c r="X6" t="s">
        <v>60</v>
      </c>
      <c r="Z6" s="17">
        <v>500000</v>
      </c>
      <c r="AA6" s="5">
        <v>874.0385</v>
      </c>
      <c r="AB6" s="7">
        <v>0</v>
      </c>
      <c r="AC6" s="8">
        <f>AA6*(1+AB6)</f>
        <v>874.0385</v>
      </c>
      <c r="AD6" s="9">
        <v>0.25</v>
      </c>
      <c r="AE6" s="10">
        <f>AC6/(1-AD6)</f>
        <v>1165.3846666666666</v>
      </c>
      <c r="AF6" s="10">
        <f>AD6*AE6</f>
        <v>291.34616666666665</v>
      </c>
      <c r="AG6" s="9">
        <v>0.15</v>
      </c>
      <c r="AH6" s="10">
        <f>AG6*AE6</f>
        <v>174.80769999999998</v>
      </c>
      <c r="AI6" s="9">
        <f>AD6-AG6</f>
        <v>0.1</v>
      </c>
      <c r="AJ6" s="10">
        <f>AF6-AH6</f>
        <v>116.53846666666666</v>
      </c>
      <c r="AK6" s="9">
        <v>0.04</v>
      </c>
      <c r="AL6" s="8">
        <f>AK6*AE6</f>
        <v>46.615386666666666</v>
      </c>
      <c r="AM6" s="8">
        <f>AE6*(1+AK6)</f>
        <v>1212.0000533333332</v>
      </c>
      <c r="AN6" s="9">
        <v>0</v>
      </c>
      <c r="AO6" s="5">
        <v>15</v>
      </c>
      <c r="AP6" s="8">
        <f>AM6+AO6</f>
        <v>1227.0000533333332</v>
      </c>
      <c r="AQ6" s="7">
        <v>0.1</v>
      </c>
      <c r="AR6" s="10">
        <f>AP6/(1-AQ6)</f>
        <v>1363.3333925925924</v>
      </c>
      <c r="AS6" s="10">
        <f>AQ6*AR6</f>
        <v>136.33333925925925</v>
      </c>
      <c r="AT6" s="9">
        <v>0.1</v>
      </c>
      <c r="AU6" s="10">
        <f>AT6*AR6</f>
        <v>136.33333925925925</v>
      </c>
      <c r="AV6" s="9">
        <f>AQ6-AT6</f>
        <v>0</v>
      </c>
      <c r="AW6" s="10">
        <f>AS6-AU6</f>
        <v>0</v>
      </c>
      <c r="AX6" s="10">
        <f>AR6</f>
        <v>1363.3333925925924</v>
      </c>
      <c r="AY6" s="12">
        <f>AA6/12*$Q$5</f>
        <v>874.03849999999989</v>
      </c>
      <c r="AZ6" s="15">
        <f t="shared" si="0"/>
        <v>0</v>
      </c>
      <c r="BA6" s="12">
        <f t="shared" si="0"/>
        <v>874.03849999999989</v>
      </c>
      <c r="BB6" s="15">
        <f t="shared" si="0"/>
        <v>0.25</v>
      </c>
      <c r="BC6" s="12">
        <f t="shared" si="0"/>
        <v>1165.3846666666666</v>
      </c>
      <c r="BD6" s="12">
        <f t="shared" si="0"/>
        <v>291.34616666666665</v>
      </c>
      <c r="BE6" s="15">
        <f t="shared" si="0"/>
        <v>0.15</v>
      </c>
      <c r="BF6" s="12">
        <f t="shared" si="0"/>
        <v>174.80769999999998</v>
      </c>
      <c r="BG6" s="15">
        <f t="shared" si="0"/>
        <v>0.1</v>
      </c>
      <c r="BH6" s="12">
        <f t="shared" si="0"/>
        <v>116.53846666666666</v>
      </c>
      <c r="BI6" s="15">
        <f t="shared" si="0"/>
        <v>0.04</v>
      </c>
      <c r="BJ6" s="12">
        <f t="shared" si="0"/>
        <v>46.615386666666666</v>
      </c>
      <c r="BK6" s="12">
        <f t="shared" si="0"/>
        <v>1212.0000533333332</v>
      </c>
      <c r="BL6" s="15">
        <f t="shared" si="0"/>
        <v>0</v>
      </c>
      <c r="BM6" s="12">
        <f t="shared" si="0"/>
        <v>15</v>
      </c>
      <c r="BN6" s="12">
        <f t="shared" si="0"/>
        <v>1227.0000533333332</v>
      </c>
      <c r="BO6" s="15">
        <f t="shared" si="0"/>
        <v>0.1</v>
      </c>
      <c r="BP6" s="12">
        <f t="shared" si="0"/>
        <v>1363.3333925925924</v>
      </c>
      <c r="BQ6" s="12">
        <f t="shared" si="0"/>
        <v>136.33333925925925</v>
      </c>
      <c r="BR6" s="15">
        <f t="shared" si="0"/>
        <v>0.1</v>
      </c>
      <c r="BS6" s="12">
        <f t="shared" si="0"/>
        <v>136.33333925925925</v>
      </c>
      <c r="BT6" s="15">
        <f t="shared" si="0"/>
        <v>0</v>
      </c>
      <c r="BU6" s="12">
        <f t="shared" si="0"/>
        <v>0</v>
      </c>
      <c r="BV6" s="12">
        <f t="shared" si="0"/>
        <v>1363.3333925925924</v>
      </c>
      <c r="BW6" t="s">
        <v>17</v>
      </c>
      <c r="BX6" t="s">
        <v>8</v>
      </c>
      <c r="BY6" t="s">
        <v>9</v>
      </c>
      <c r="BZ6">
        <v>240322</v>
      </c>
      <c r="CA6" t="s">
        <v>1</v>
      </c>
      <c r="CB6" t="s">
        <v>18</v>
      </c>
      <c r="CC6" s="2">
        <v>5.0100000000000003E-4</v>
      </c>
      <c r="CD6" s="1">
        <v>0</v>
      </c>
      <c r="CE6" s="17">
        <v>100000</v>
      </c>
      <c r="CF6" s="5">
        <f>CC6*CE6</f>
        <v>50.1</v>
      </c>
      <c r="CG6" s="7">
        <v>0</v>
      </c>
      <c r="CH6" s="8">
        <f>CF6*(1+CG6)</f>
        <v>50.1</v>
      </c>
      <c r="CI6" s="9">
        <v>0.25</v>
      </c>
      <c r="CJ6" s="10">
        <f>CH6/(1-CI6)</f>
        <v>66.8</v>
      </c>
      <c r="CK6" s="10">
        <f>CI6*CJ6</f>
        <v>16.7</v>
      </c>
      <c r="CL6" s="9">
        <v>0.15</v>
      </c>
      <c r="CM6" s="10">
        <f>CL6*CJ6</f>
        <v>10.02</v>
      </c>
      <c r="CN6" s="9">
        <f>CI6-CL6</f>
        <v>0.1</v>
      </c>
      <c r="CO6" s="10">
        <f>CK6-CM6</f>
        <v>6.68</v>
      </c>
      <c r="CP6" s="9">
        <v>0.04</v>
      </c>
      <c r="CQ6" s="8">
        <f>CP6*CJ6</f>
        <v>2.6720000000000002</v>
      </c>
      <c r="CR6" s="8">
        <f>CJ6*(1+CP6)</f>
        <v>69.471999999999994</v>
      </c>
      <c r="CS6" s="9">
        <v>0</v>
      </c>
      <c r="CT6" s="5">
        <v>15</v>
      </c>
      <c r="CU6" s="8">
        <f>CR6+CT6</f>
        <v>84.471999999999994</v>
      </c>
      <c r="CV6" s="7">
        <v>0.1</v>
      </c>
      <c r="CW6" s="10">
        <f>CU6/(1-CV6)</f>
        <v>93.85777777777777</v>
      </c>
      <c r="CX6" s="10">
        <f>CV6*CW6</f>
        <v>9.3857777777777773</v>
      </c>
      <c r="CY6" s="9">
        <v>0.1</v>
      </c>
      <c r="CZ6" s="10">
        <f>CY6*CW6</f>
        <v>9.3857777777777773</v>
      </c>
      <c r="DA6" s="9">
        <f>CV6-CY6</f>
        <v>0</v>
      </c>
      <c r="DB6" s="10">
        <f>CX6-CZ6</f>
        <v>0</v>
      </c>
      <c r="DC6" s="10">
        <f>CW6</f>
        <v>93.85777777777777</v>
      </c>
      <c r="DD6" s="12">
        <f>CC6*CE6/365*BU6</f>
        <v>0</v>
      </c>
      <c r="DE6" s="13">
        <v>0</v>
      </c>
      <c r="DF6" s="14">
        <f>DD6*(1+DE6)</f>
        <v>0</v>
      </c>
      <c r="DG6" s="15">
        <v>0.25</v>
      </c>
      <c r="DH6" s="16">
        <f>DF6/(1-DG6)</f>
        <v>0</v>
      </c>
      <c r="DI6" s="16">
        <f>DG6*DH6</f>
        <v>0</v>
      </c>
      <c r="DJ6" s="15">
        <v>0.15</v>
      </c>
      <c r="DK6" s="16">
        <f>DJ6*DH6</f>
        <v>0</v>
      </c>
      <c r="DL6" s="15">
        <f>DG6-DJ6</f>
        <v>0.1</v>
      </c>
      <c r="DM6" s="16">
        <f>DI6-DK6</f>
        <v>0</v>
      </c>
      <c r="DN6" s="15">
        <v>0.04</v>
      </c>
      <c r="DO6" s="14">
        <f>DN6*DH6</f>
        <v>0</v>
      </c>
      <c r="DP6" s="14">
        <f>DH6*(1+DN6)</f>
        <v>0</v>
      </c>
      <c r="DQ6" s="15">
        <v>0</v>
      </c>
      <c r="DR6" s="12">
        <v>15</v>
      </c>
      <c r="DS6" s="14">
        <f>DP6+DR6</f>
        <v>15</v>
      </c>
      <c r="DT6" s="13">
        <v>0.1</v>
      </c>
      <c r="DU6" s="16">
        <f>DS6/(1-DT6)</f>
        <v>16.666666666666668</v>
      </c>
      <c r="DV6" s="16">
        <f>DT6*DU6</f>
        <v>1.666666666666667</v>
      </c>
      <c r="DW6" s="15">
        <v>0.1</v>
      </c>
      <c r="DX6" s="16">
        <f>DW6*DU6</f>
        <v>1.666666666666667</v>
      </c>
      <c r="DY6" s="15">
        <f>DT6-DW6</f>
        <v>0</v>
      </c>
      <c r="DZ6" s="16">
        <f>DV6-DX6</f>
        <v>0</v>
      </c>
      <c r="EA6" s="16">
        <f>DU6</f>
        <v>16.666666666666668</v>
      </c>
      <c r="EB6" s="19"/>
      <c r="EC6" s="10">
        <f>12</f>
        <v>12</v>
      </c>
      <c r="ED6" s="16">
        <f>EC6/12*Q6</f>
        <v>12</v>
      </c>
      <c r="EE6" t="s">
        <v>59</v>
      </c>
    </row>
  </sheetData>
  <mergeCells count="1">
    <mergeCell ref="AA2:AX2"/>
  </mergeCells>
  <pageMargins left="0.23622047244094491" right="0.23622047244094491" top="0.74803149606299213" bottom="0.74803149606299213" header="0.31496062992125984" footer="0.31496062992125984"/>
  <pageSetup paperSize="9" scale="19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méthode calcul détaillé</vt:lpstr>
      <vt:lpstr>références prix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henry</dc:creator>
  <cp:lastModifiedBy>Utilisateur de Microsoft Office</cp:lastModifiedBy>
  <cp:lastPrinted>2017-01-20T09:53:41Z</cp:lastPrinted>
  <dcterms:created xsi:type="dcterms:W3CDTF">2017-01-20T09:21:25Z</dcterms:created>
  <dcterms:modified xsi:type="dcterms:W3CDTF">2017-02-20T21:59:21Z</dcterms:modified>
</cp:coreProperties>
</file>